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70.xml" ContentType="application/vnd.openxmlformats-officedocument.spreadsheetml.table+xml"/>
  <Override PartName="/xl/tables/table7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050d6280c872bd7/TRPG/ZZ_TOOLS/0_DEVELOPMENT/004 Excel online resources/SPECTACULAR SETTLEMENTS/"/>
    </mc:Choice>
  </mc:AlternateContent>
  <xr:revisionPtr revIDLastSave="840" documentId="13_ncr:1_{D5DA490E-9395-416C-8EE2-51CB46062F0E}" xr6:coauthVersionLast="47" xr6:coauthVersionMax="47" xr10:uidLastSave="{58D11373-835C-4129-9E4B-4D343F65C006}"/>
  <bookViews>
    <workbookView xWindow="-120" yWindow="-120" windowWidth="29040" windowHeight="15960" activeTab="8" xr2:uid="{7C6FCDD9-8EF1-4CE9-B371-95FBA57F0763}"/>
  </bookViews>
  <sheets>
    <sheet name="TITLE" sheetId="6" r:id="rId1"/>
    <sheet name="TRADING POST" sheetId="2" r:id="rId2"/>
    <sheet name="TradingPostTables" sheetId="1" r:id="rId3"/>
    <sheet name="VILLAGE" sheetId="7" r:id="rId4"/>
    <sheet name="VillageTable" sheetId="8" r:id="rId5"/>
    <sheet name="Аркуш2" sheetId="20" r:id="rId6"/>
    <sheet name="Аркуш1" sheetId="19" r:id="rId7"/>
    <sheet name="TOWN" sheetId="9" r:id="rId8"/>
    <sheet name="TownTables" sheetId="11" r:id="rId9"/>
    <sheet name="CITY" sheetId="12" r:id="rId10"/>
    <sheet name="CityTables" sheetId="13" r:id="rId11"/>
    <sheet name="APPENDIX" sheetId="18" r:id="rId12"/>
    <sheet name="CAPITOL" sheetId="15" r:id="rId13"/>
    <sheet name="DISTRICT" sheetId="16" r:id="rId14"/>
    <sheet name="DistrictTables" sheetId="17" r:id="rId15"/>
    <sheet name="CREDITS" sheetId="3" r:id="rId16"/>
    <sheet name="CONFIG" sheetId="4" r:id="rId17"/>
    <sheet name="LICENSE" sheetId="5" r:id="rId18"/>
    <sheet name="Аркуш4" sheetId="10" r:id="rId19"/>
  </sheets>
  <definedNames>
    <definedName name="bookmark9" localSheetId="1">'TRADING POST'!$B$24</definedName>
    <definedName name="TPENV_VAR">'TRADING POST'!$C$5</definedName>
    <definedName name="TPSIZE_VAR">'TRADING POST'!$C$4</definedName>
    <definedName name="VillageHardshipsNumber">VillageTable!$M$3</definedName>
    <definedName name="VillageSizeRollModifier">VillageTable!$D$29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1" i="8" l="1"/>
  <c r="D42" i="8"/>
  <c r="D43" i="8"/>
  <c r="D44" i="8"/>
  <c r="D45" i="8"/>
  <c r="D46" i="8"/>
  <c r="D47" i="8"/>
  <c r="D48" i="8"/>
  <c r="D49" i="8"/>
  <c r="D4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10" i="8"/>
  <c r="C56" i="7"/>
  <c r="C51" i="7"/>
  <c r="C46" i="7"/>
  <c r="C55" i="7" a="1"/>
  <c r="C55" i="7" s="1"/>
  <c r="C50" i="7" a="1"/>
  <c r="C50" i="7" s="1"/>
  <c r="C45" i="7" a="1"/>
  <c r="C45" i="7" s="1"/>
  <c r="C57" i="7"/>
  <c r="C52" i="7"/>
  <c r="AK3" i="8"/>
  <c r="AL3" i="8" s="1"/>
  <c r="C19" i="7" s="1"/>
  <c r="DO3" i="8"/>
  <c r="DP3" i="8" s="1"/>
  <c r="C38" i="7" s="1"/>
  <c r="DP2" i="8"/>
  <c r="DL3" i="8"/>
  <c r="DM3" i="8" s="1"/>
  <c r="C39" i="7" s="1"/>
  <c r="CH3" i="8"/>
  <c r="CI3" i="8" s="1"/>
  <c r="CC3" i="8"/>
  <c r="CE3" i="8" s="1"/>
  <c r="BY3" i="8"/>
  <c r="BZ3" i="8" s="1"/>
  <c r="C31" i="7" s="1"/>
  <c r="BU3" i="8"/>
  <c r="BV3" i="8" s="1"/>
  <c r="C30" i="7" s="1"/>
  <c r="BR3" i="8"/>
  <c r="BS3" i="8" s="1"/>
  <c r="C29" i="7" s="1"/>
  <c r="BN3" i="8"/>
  <c r="BO3" i="8" s="1"/>
  <c r="C28" i="7" s="1"/>
  <c r="BK3" i="8"/>
  <c r="BL3" i="8" s="1"/>
  <c r="C27" i="7" s="1"/>
  <c r="BH3" i="8"/>
  <c r="BI3" i="8" s="1"/>
  <c r="C26" i="7" s="1"/>
  <c r="BD3" i="8"/>
  <c r="BE3" i="8" s="1"/>
  <c r="C25" i="7" s="1"/>
  <c r="CK3" i="8"/>
  <c r="CL3" i="8" s="1"/>
  <c r="DJ2" i="8"/>
  <c r="DI3" i="8" s="1"/>
  <c r="DJ3" i="8" s="1"/>
  <c r="C37" i="7" s="1"/>
  <c r="DG2" i="8"/>
  <c r="DF3" i="8" s="1"/>
  <c r="DG3" i="8" s="1"/>
  <c r="C36" i="7" s="1"/>
  <c r="DD2" i="8"/>
  <c r="DC3" i="8" s="1"/>
  <c r="DD3" i="8" s="1"/>
  <c r="C35" i="7" s="1"/>
  <c r="DA2" i="8"/>
  <c r="CZ3" i="8" s="1"/>
  <c r="DA3" i="8" s="1"/>
  <c r="CU2" i="8"/>
  <c r="CT3" i="8" s="1"/>
  <c r="CU3" i="8" s="1"/>
  <c r="C33" i="7" s="1"/>
  <c r="CX2" i="8"/>
  <c r="CW3" i="8" s="1"/>
  <c r="CX3" i="8" s="1"/>
  <c r="C34" i="7" s="1"/>
  <c r="BA3" i="8"/>
  <c r="BB3" i="8" s="1"/>
  <c r="C23" i="7" s="1"/>
  <c r="AX3" i="8"/>
  <c r="AY3" i="8" s="1"/>
  <c r="C22" i="7" s="1"/>
  <c r="AU3" i="8"/>
  <c r="AV3" i="8" s="1"/>
  <c r="C21" i="7" s="1"/>
  <c r="AQ3" i="8"/>
  <c r="AR3" i="8" s="1"/>
  <c r="C20" i="7" s="1"/>
  <c r="Y3" i="8"/>
  <c r="Z3" i="8" s="1"/>
  <c r="B21" i="8"/>
  <c r="D21" i="8" s="1" a="1"/>
  <c r="D21" i="8" s="1"/>
  <c r="C11" i="7" s="1"/>
  <c r="K21" i="8"/>
  <c r="L21" i="8" s="1" a="1"/>
  <c r="L21" i="8" s="1"/>
  <c r="B22" i="8"/>
  <c r="D22" i="8" s="1" a="1"/>
  <c r="D22" i="8" s="1"/>
  <c r="C12" i="7" s="1"/>
  <c r="K22" i="8"/>
  <c r="L22" i="8" s="1" a="1"/>
  <c r="L22" i="8" s="1"/>
  <c r="B23" i="8"/>
  <c r="E23" i="8" s="1" a="1"/>
  <c r="E23" i="8" s="1"/>
  <c r="K23" i="8"/>
  <c r="L23" i="8" s="1" a="1"/>
  <c r="L23" i="8" s="1"/>
  <c r="B24" i="8"/>
  <c r="E24" i="8" s="1" a="1"/>
  <c r="E24" i="8" s="1"/>
  <c r="K24" i="8"/>
  <c r="L24" i="8" s="1" a="1"/>
  <c r="L24" i="8" s="1"/>
  <c r="D34" i="8"/>
  <c r="D35" i="8" s="1"/>
  <c r="C15" i="7" s="1"/>
  <c r="AH6" i="8"/>
  <c r="AH9" i="8"/>
  <c r="AH8" i="8"/>
  <c r="AH7" i="8"/>
  <c r="AH5" i="8"/>
  <c r="AG9" i="8"/>
  <c r="AG8" i="8"/>
  <c r="AG7" i="8"/>
  <c r="AG5" i="8"/>
  <c r="AF9" i="8"/>
  <c r="AF8" i="8"/>
  <c r="AF7" i="8"/>
  <c r="AF6" i="8"/>
  <c r="C3" i="8"/>
  <c r="I3" i="8" s="1"/>
  <c r="T66" i="7"/>
  <c r="S66" i="7"/>
  <c r="F86" i="7"/>
  <c r="T54" i="2"/>
  <c r="S54" i="2"/>
  <c r="S24" i="2"/>
  <c r="S16" i="2"/>
  <c r="S9" i="2"/>
  <c r="EU1" i="1"/>
  <c r="ES2" i="1" s="1"/>
  <c r="EU2" i="1" s="1"/>
  <c r="EY1" i="1"/>
  <c r="EW2" i="1" s="1"/>
  <c r="EY2" i="1" s="1"/>
  <c r="FC1" i="1"/>
  <c r="FA2" i="1" s="1"/>
  <c r="FC2" i="1" s="1"/>
  <c r="C30" i="2" s="1"/>
  <c r="S30" i="2" s="1"/>
  <c r="EE1" i="1"/>
  <c r="EC2" i="1" s="1"/>
  <c r="EE2" i="1" s="1"/>
  <c r="EA1" i="1"/>
  <c r="DY2" i="1" s="1"/>
  <c r="EA2" i="1" s="1"/>
  <c r="DV1" i="1"/>
  <c r="DT2" i="1" s="1"/>
  <c r="DV2" i="1" s="1"/>
  <c r="DQ1" i="1"/>
  <c r="DO2" i="1" s="1"/>
  <c r="DQ2" i="1" s="1"/>
  <c r="F33" i="2"/>
  <c r="DC4" i="1"/>
  <c r="DC6" i="1"/>
  <c r="DC7" i="1"/>
  <c r="DC8" i="1"/>
  <c r="DC9" i="1"/>
  <c r="DC10" i="1"/>
  <c r="DC11" i="1"/>
  <c r="DC12" i="1"/>
  <c r="DC13" i="1"/>
  <c r="DC14" i="1"/>
  <c r="DC15" i="1"/>
  <c r="DC16" i="1"/>
  <c r="DC17" i="1"/>
  <c r="DC18" i="1"/>
  <c r="DC19" i="1"/>
  <c r="DC20" i="1"/>
  <c r="DC21" i="1"/>
  <c r="DC22" i="1"/>
  <c r="CR9" i="1"/>
  <c r="CR10" i="1"/>
  <c r="CR11" i="1"/>
  <c r="CR12" i="1"/>
  <c r="CR13" i="1"/>
  <c r="CR14" i="1"/>
  <c r="CR15" i="1"/>
  <c r="CR16" i="1"/>
  <c r="CR17" i="1"/>
  <c r="CR18" i="1"/>
  <c r="CR19" i="1"/>
  <c r="CR20" i="1"/>
  <c r="CR21" i="1"/>
  <c r="CR22" i="1"/>
  <c r="CR23" i="1"/>
  <c r="CR24" i="1"/>
  <c r="CR25" i="1"/>
  <c r="CR26" i="1"/>
  <c r="CR27" i="1"/>
  <c r="CR28" i="1"/>
  <c r="CR29" i="1"/>
  <c r="CR30" i="1"/>
  <c r="CR31" i="1"/>
  <c r="CR32" i="1"/>
  <c r="CR33" i="1"/>
  <c r="CR8" i="1"/>
  <c r="EG2" i="1"/>
  <c r="EH2" i="1" s="1"/>
  <c r="EJ2" i="1"/>
  <c r="EK2" i="1" s="1"/>
  <c r="EM2" i="1"/>
  <c r="EN2" i="1" s="1"/>
  <c r="EP2" i="1"/>
  <c r="EQ2" i="1" s="1"/>
  <c r="CZ8" i="1"/>
  <c r="CZ7" i="1"/>
  <c r="CZ6" i="1"/>
  <c r="CZ5" i="1"/>
  <c r="CZ4" i="1"/>
  <c r="CN8" i="1"/>
  <c r="CN7" i="1"/>
  <c r="CN6" i="1"/>
  <c r="CN5" i="1"/>
  <c r="CN4" i="1"/>
  <c r="CH1" i="1"/>
  <c r="BX2" i="1"/>
  <c r="CD2" i="1" s="1"/>
  <c r="BU2" i="1"/>
  <c r="BV2" i="1" s="1"/>
  <c r="BS8" i="1" s="1"/>
  <c r="BQ2" i="1"/>
  <c r="BK2" i="1"/>
  <c r="BM2" i="1" s="1"/>
  <c r="BF2" i="1"/>
  <c r="BH2" i="1" s="1"/>
  <c r="BA2" i="1"/>
  <c r="BC2" i="1" s="1"/>
  <c r="C18" i="2" s="1"/>
  <c r="S18" i="2" s="1"/>
  <c r="N17" i="2"/>
  <c r="AU2" i="1"/>
  <c r="AY2" i="1" s="1"/>
  <c r="AQ2" i="1"/>
  <c r="AR2" i="1" s="1"/>
  <c r="N13" i="2"/>
  <c r="L13" i="2"/>
  <c r="X2" i="1"/>
  <c r="Z2" i="1" s="1"/>
  <c r="L12" i="2"/>
  <c r="G23" i="8" l="1" a="1"/>
  <c r="G23" i="8" s="1"/>
  <c r="O23" i="8" s="1"/>
  <c r="D23" i="8" a="1"/>
  <c r="D23" i="8" s="1"/>
  <c r="C13" i="7" s="1"/>
  <c r="H23" i="8" a="1"/>
  <c r="H23" i="8" s="1"/>
  <c r="P23" i="8" s="1"/>
  <c r="G21" i="8" a="1"/>
  <c r="G21" i="8" s="1"/>
  <c r="O21" i="8" s="1"/>
  <c r="F23" i="8" a="1"/>
  <c r="F23" i="8" s="1"/>
  <c r="N23" i="8" s="1"/>
  <c r="I21" i="8" a="1"/>
  <c r="I21" i="8" s="1"/>
  <c r="Q21" i="8" s="1"/>
  <c r="E21" i="8" a="1"/>
  <c r="E21" i="8" s="1"/>
  <c r="M21" i="8" s="1"/>
  <c r="F21" i="8" a="1"/>
  <c r="F21" i="8" s="1"/>
  <c r="N21" i="8" s="1"/>
  <c r="I23" i="8" a="1"/>
  <c r="I23" i="8" s="1"/>
  <c r="Q23" i="8" s="1"/>
  <c r="H21" i="8" a="1"/>
  <c r="H21" i="8" s="1"/>
  <c r="P21" i="8" s="1"/>
  <c r="M23" i="8"/>
  <c r="M24" i="8"/>
  <c r="H24" i="8" a="1"/>
  <c r="H24" i="8" s="1"/>
  <c r="P24" i="8" s="1"/>
  <c r="F24" i="8" a="1"/>
  <c r="F24" i="8" s="1"/>
  <c r="N24" i="8" s="1"/>
  <c r="D24" i="8" a="1"/>
  <c r="D24" i="8" s="1"/>
  <c r="C14" i="7" s="1"/>
  <c r="I22" i="8" a="1"/>
  <c r="I22" i="8" s="1"/>
  <c r="Q22" i="8" s="1"/>
  <c r="G22" i="8" a="1"/>
  <c r="G22" i="8" s="1"/>
  <c r="O22" i="8" s="1"/>
  <c r="E22" i="8" a="1"/>
  <c r="E22" i="8" s="1"/>
  <c r="M22" i="8" s="1"/>
  <c r="I24" i="8" a="1"/>
  <c r="I24" i="8" s="1"/>
  <c r="Q24" i="8" s="1"/>
  <c r="G24" i="8" a="1"/>
  <c r="G24" i="8" s="1"/>
  <c r="O24" i="8" s="1"/>
  <c r="H22" i="8" a="1"/>
  <c r="H22" i="8" s="1"/>
  <c r="P22" i="8" s="1"/>
  <c r="F22" i="8" a="1"/>
  <c r="F22" i="8" s="1"/>
  <c r="N22" i="8" s="1"/>
  <c r="F3" i="8"/>
  <c r="G3" i="8"/>
  <c r="J3" i="8" s="1"/>
  <c r="M3" i="8" s="1"/>
  <c r="E3" i="8"/>
  <c r="C17" i="7" s="1"/>
  <c r="C25" i="2"/>
  <c r="S25" i="2" s="1"/>
  <c r="C19" i="2"/>
  <c r="S19" i="2" s="1"/>
  <c r="M22" i="2"/>
  <c r="ER15" i="1" s="1"/>
  <c r="C28" i="2"/>
  <c r="S28" i="2" s="1"/>
  <c r="C29" i="2"/>
  <c r="S29" i="2" s="1"/>
  <c r="C15" i="2"/>
  <c r="S15" i="2" s="1"/>
  <c r="C20" i="2"/>
  <c r="S20" i="2" s="1"/>
  <c r="C27" i="2"/>
  <c r="S27" i="2" s="1"/>
  <c r="C58" i="2"/>
  <c r="C59" i="2" s="1"/>
  <c r="O17" i="2"/>
  <c r="C26" i="2"/>
  <c r="S26" i="2" s="1"/>
  <c r="C31" i="2"/>
  <c r="S31" i="2" s="1"/>
  <c r="C56" i="2"/>
  <c r="BZ2" i="1"/>
  <c r="CC2" i="1"/>
  <c r="BS2" i="1"/>
  <c r="BO2" i="1"/>
  <c r="AW2" i="1"/>
  <c r="AB2" i="1"/>
  <c r="R2" i="1"/>
  <c r="V2" i="1" s="1"/>
  <c r="O2" i="1"/>
  <c r="P2" i="1" s="1"/>
  <c r="K2" i="1"/>
  <c r="M2" i="1" s="1"/>
  <c r="I5" i="1" s="1"/>
  <c r="H2" i="1"/>
  <c r="E2" i="1"/>
  <c r="F2" i="1" s="1"/>
  <c r="S22" i="8" l="1"/>
  <c r="S21" i="8"/>
  <c r="S24" i="8"/>
  <c r="E17" i="8"/>
  <c r="S23" i="8"/>
  <c r="L3" i="8"/>
  <c r="C10" i="7" s="1"/>
  <c r="C61" i="2"/>
  <c r="S61" i="2" s="1"/>
  <c r="C60" i="2"/>
  <c r="S60" i="2" s="1"/>
  <c r="ES15" i="1"/>
  <c r="C22" i="2"/>
  <c r="S22" i="2" s="1"/>
  <c r="C47" i="7"/>
  <c r="C17" i="2"/>
  <c r="S17" i="2" s="1"/>
  <c r="O20" i="2"/>
  <c r="O22" i="2"/>
  <c r="C10" i="2"/>
  <c r="S10" i="2" s="1"/>
  <c r="C21" i="2"/>
  <c r="S21" i="2" s="1"/>
  <c r="D36" i="2"/>
  <c r="S35" i="2" s="1"/>
  <c r="D89" i="7"/>
  <c r="S58" i="2"/>
  <c r="S59" i="2"/>
  <c r="C14" i="1"/>
  <c r="C16" i="1"/>
  <c r="C17" i="1" s="1"/>
  <c r="M12" i="2"/>
  <c r="AD2" i="1"/>
  <c r="AL2" i="1" s="1"/>
  <c r="T2" i="1"/>
  <c r="I2" i="1"/>
  <c r="T23" i="8" l="1"/>
  <c r="X23" i="8"/>
  <c r="W23" i="8"/>
  <c r="U23" i="8"/>
  <c r="V23" i="8"/>
  <c r="U24" i="8"/>
  <c r="T24" i="8"/>
  <c r="X24" i="8"/>
  <c r="V24" i="8"/>
  <c r="W24" i="8"/>
  <c r="W22" i="8"/>
  <c r="T22" i="8"/>
  <c r="X22" i="8"/>
  <c r="U22" i="8"/>
  <c r="V22" i="8"/>
  <c r="V21" i="8"/>
  <c r="W21" i="8"/>
  <c r="T21" i="8"/>
  <c r="X21" i="8"/>
  <c r="U21" i="8"/>
  <c r="H36" i="2"/>
  <c r="T35" i="2" s="1"/>
  <c r="H89" i="7"/>
  <c r="C11" i="2"/>
  <c r="S11" i="2" s="1"/>
  <c r="C12" i="2"/>
  <c r="S12" i="2" s="1"/>
  <c r="EQ12" i="1"/>
  <c r="Y38" i="2"/>
  <c r="AN2" i="1"/>
  <c r="AO2" i="1"/>
  <c r="AF2" i="1"/>
  <c r="AJ2" i="1"/>
  <c r="AI2" i="1"/>
  <c r="D30" i="8" l="1"/>
  <c r="D28" i="8"/>
  <c r="D29" i="8"/>
  <c r="AC3" i="8" s="1"/>
  <c r="AE3" i="8" s="1"/>
  <c r="D31" i="8"/>
  <c r="D27" i="8"/>
  <c r="M13" i="2"/>
  <c r="O13" i="2"/>
  <c r="CF2" i="1" s="1"/>
  <c r="CH2" i="1" s="1"/>
  <c r="M14" i="2"/>
  <c r="C14" i="2"/>
  <c r="S14" i="2" s="1"/>
  <c r="C13" i="2"/>
  <c r="S13" i="2" s="1"/>
  <c r="AG3" i="8" l="1"/>
  <c r="F42" i="7" s="1"/>
  <c r="AH3" i="8"/>
  <c r="C18" i="7"/>
  <c r="AF3" i="8"/>
  <c r="C42" i="7" s="1"/>
  <c r="CX2" i="1"/>
  <c r="CZ2" i="1" s="1"/>
  <c r="G33" i="2" s="1"/>
  <c r="F37" i="2" s="1"/>
  <c r="F38" i="2" s="1"/>
  <c r="CL2" i="1"/>
  <c r="CN2" i="1" s="1"/>
  <c r="C33" i="2" s="1"/>
  <c r="B37" i="2" s="1"/>
  <c r="CJ2" i="1"/>
  <c r="M23" i="2" s="1"/>
  <c r="C23" i="2"/>
  <c r="S23" i="2" s="1"/>
  <c r="F59" i="7" l="1"/>
  <c r="D39" i="8"/>
  <c r="S70" i="7"/>
  <c r="S73" i="7"/>
  <c r="S71" i="7"/>
  <c r="S72" i="7"/>
  <c r="G86" i="7"/>
  <c r="F90" i="7" s="1"/>
  <c r="F91" i="7" s="1"/>
  <c r="F92" i="7" s="1"/>
  <c r="F93" i="7" s="1"/>
  <c r="F94" i="7" s="1"/>
  <c r="F95" i="7" s="1"/>
  <c r="F96" i="7" s="1"/>
  <c r="F97" i="7" s="1"/>
  <c r="F98" i="7" s="1"/>
  <c r="F99" i="7" s="1"/>
  <c r="F100" i="7" s="1"/>
  <c r="F101" i="7" s="1"/>
  <c r="F102" i="7" s="1"/>
  <c r="F103" i="7" s="1"/>
  <c r="F104" i="7" s="1"/>
  <c r="F105" i="7" s="1"/>
  <c r="F106" i="7" s="1"/>
  <c r="F107" i="7" s="1"/>
  <c r="C86" i="7"/>
  <c r="B90" i="7" s="1"/>
  <c r="B91" i="7" s="1"/>
  <c r="EQ16" i="1"/>
  <c r="ES16" i="1"/>
  <c r="ES17" i="1"/>
  <c r="EQ17" i="1"/>
  <c r="ER16" i="1"/>
  <c r="EP16" i="1"/>
  <c r="C37" i="2" s="1"/>
  <c r="F39" i="2"/>
  <c r="B38" i="2"/>
  <c r="B68" i="7" l="1"/>
  <c r="B69" i="7"/>
  <c r="B67" i="7"/>
  <c r="B60" i="7"/>
  <c r="B62" i="7"/>
  <c r="B66" i="7"/>
  <c r="B64" i="7"/>
  <c r="B61" i="7"/>
  <c r="B65" i="7"/>
  <c r="B63" i="7"/>
  <c r="Y50" i="7"/>
  <c r="G37" i="2"/>
  <c r="G90" i="7"/>
  <c r="D37" i="2"/>
  <c r="S36" i="2" s="1"/>
  <c r="D90" i="7"/>
  <c r="C90" i="7"/>
  <c r="G38" i="2"/>
  <c r="G91" i="7"/>
  <c r="B92" i="7"/>
  <c r="H38" i="2"/>
  <c r="H91" i="7"/>
  <c r="H37" i="2"/>
  <c r="H90" i="7"/>
  <c r="ES18" i="1"/>
  <c r="EQ18" i="1"/>
  <c r="ER17" i="1"/>
  <c r="EP17" i="1"/>
  <c r="C38" i="2" s="1"/>
  <c r="F40" i="2"/>
  <c r="B39" i="2"/>
  <c r="T37" i="2" l="1"/>
  <c r="H39" i="2"/>
  <c r="H92" i="7"/>
  <c r="B93" i="7"/>
  <c r="C91" i="7"/>
  <c r="D38" i="2"/>
  <c r="S37" i="2" s="1"/>
  <c r="D91" i="7"/>
  <c r="G39" i="2"/>
  <c r="G92" i="7"/>
  <c r="T36" i="2"/>
  <c r="ES19" i="1"/>
  <c r="EQ19" i="1"/>
  <c r="ER18" i="1"/>
  <c r="EP18" i="1"/>
  <c r="C39" i="2" s="1"/>
  <c r="F41" i="2"/>
  <c r="B40" i="2"/>
  <c r="C92" i="7" l="1"/>
  <c r="T38" i="2"/>
  <c r="G40" i="2"/>
  <c r="G93" i="7"/>
  <c r="B94" i="7"/>
  <c r="H40" i="2"/>
  <c r="H93" i="7"/>
  <c r="D39" i="2"/>
  <c r="S38" i="2" s="1"/>
  <c r="D92" i="7"/>
  <c r="ER19" i="1"/>
  <c r="EP19" i="1"/>
  <c r="C40" i="2" s="1"/>
  <c r="ES20" i="1"/>
  <c r="EQ20" i="1"/>
  <c r="F42" i="2"/>
  <c r="B41" i="2"/>
  <c r="T39" i="2" l="1"/>
  <c r="D40" i="2"/>
  <c r="S39" i="2" s="1"/>
  <c r="D93" i="7"/>
  <c r="B95" i="7"/>
  <c r="H41" i="2"/>
  <c r="H94" i="7"/>
  <c r="C93" i="7"/>
  <c r="G41" i="2"/>
  <c r="G94" i="7"/>
  <c r="ES21" i="1"/>
  <c r="EQ21" i="1"/>
  <c r="ER20" i="1"/>
  <c r="EP20" i="1"/>
  <c r="C41" i="2" s="1"/>
  <c r="F43" i="2"/>
  <c r="B42" i="2"/>
  <c r="T40" i="2" l="1"/>
  <c r="H42" i="2"/>
  <c r="H95" i="7"/>
  <c r="D41" i="2"/>
  <c r="S40" i="2" s="1"/>
  <c r="D94" i="7"/>
  <c r="C94" i="7"/>
  <c r="G42" i="2"/>
  <c r="G95" i="7"/>
  <c r="B96" i="7"/>
  <c r="ES22" i="1"/>
  <c r="EQ22" i="1"/>
  <c r="ER21" i="1"/>
  <c r="EP21" i="1"/>
  <c r="C42" i="2" s="1"/>
  <c r="F44" i="2"/>
  <c r="B43" i="2"/>
  <c r="T41" i="2" l="1"/>
  <c r="C95" i="7"/>
  <c r="H43" i="2"/>
  <c r="H96" i="7"/>
  <c r="B97" i="7"/>
  <c r="D42" i="2"/>
  <c r="S41" i="2" s="1"/>
  <c r="D95" i="7"/>
  <c r="G43" i="2"/>
  <c r="G96" i="7"/>
  <c r="ES23" i="1"/>
  <c r="EQ23" i="1"/>
  <c r="ER22" i="1"/>
  <c r="EP22" i="1"/>
  <c r="C43" i="2" s="1"/>
  <c r="F45" i="2"/>
  <c r="B44" i="2"/>
  <c r="T42" i="2" l="1"/>
  <c r="G44" i="2"/>
  <c r="G97" i="7"/>
  <c r="D43" i="2"/>
  <c r="S42" i="2" s="1"/>
  <c r="D96" i="7"/>
  <c r="H44" i="2"/>
  <c r="H97" i="7"/>
  <c r="C96" i="7"/>
  <c r="B98" i="7"/>
  <c r="ES24" i="1"/>
  <c r="EQ24" i="1"/>
  <c r="ER23" i="1"/>
  <c r="EP23" i="1"/>
  <c r="C44" i="2" s="1"/>
  <c r="F46" i="2"/>
  <c r="B45" i="2"/>
  <c r="T43" i="2" l="1"/>
  <c r="C97" i="7"/>
  <c r="H45" i="2"/>
  <c r="H98" i="7"/>
  <c r="B99" i="7"/>
  <c r="D44" i="2"/>
  <c r="S43" i="2" s="1"/>
  <c r="D97" i="7"/>
  <c r="G45" i="2"/>
  <c r="G98" i="7"/>
  <c r="ES25" i="1"/>
  <c r="EQ25" i="1"/>
  <c r="ER24" i="1"/>
  <c r="EP24" i="1"/>
  <c r="C45" i="2" s="1"/>
  <c r="F47" i="2"/>
  <c r="B46" i="2"/>
  <c r="T44" i="2" l="1"/>
  <c r="D45" i="2"/>
  <c r="S44" i="2" s="1"/>
  <c r="D98" i="7"/>
  <c r="C98" i="7"/>
  <c r="B100" i="7"/>
  <c r="G46" i="2"/>
  <c r="G99" i="7"/>
  <c r="H46" i="2"/>
  <c r="H99" i="7"/>
  <c r="ES26" i="1"/>
  <c r="EQ26" i="1"/>
  <c r="ER25" i="1"/>
  <c r="EP25" i="1"/>
  <c r="C46" i="2" s="1"/>
  <c r="F48" i="2"/>
  <c r="B47" i="2"/>
  <c r="T45" i="2" l="1"/>
  <c r="C99" i="7"/>
  <c r="D46" i="2"/>
  <c r="S45" i="2" s="1"/>
  <c r="D99" i="7"/>
  <c r="G47" i="2"/>
  <c r="G100" i="7"/>
  <c r="H47" i="2"/>
  <c r="H100" i="7"/>
  <c r="B101" i="7"/>
  <c r="ES27" i="1"/>
  <c r="EQ27" i="1"/>
  <c r="ER26" i="1"/>
  <c r="EP26" i="1"/>
  <c r="C47" i="2" s="1"/>
  <c r="F49" i="2"/>
  <c r="B48" i="2"/>
  <c r="T46" i="2" l="1"/>
  <c r="H48" i="2"/>
  <c r="H101" i="7"/>
  <c r="D47" i="2"/>
  <c r="S46" i="2" s="1"/>
  <c r="D100" i="7"/>
  <c r="B102" i="7"/>
  <c r="C100" i="7"/>
  <c r="G48" i="2"/>
  <c r="G101" i="7"/>
  <c r="ES28" i="1"/>
  <c r="EQ28" i="1"/>
  <c r="ER27" i="1"/>
  <c r="EP27" i="1"/>
  <c r="C48" i="2" s="1"/>
  <c r="F50" i="2"/>
  <c r="B49" i="2"/>
  <c r="T47" i="2" l="1"/>
  <c r="D48" i="2"/>
  <c r="S47" i="2" s="1"/>
  <c r="D101" i="7"/>
  <c r="B103" i="7"/>
  <c r="G49" i="2"/>
  <c r="G102" i="7"/>
  <c r="H49" i="2"/>
  <c r="H102" i="7"/>
  <c r="C101" i="7"/>
  <c r="ER28" i="1"/>
  <c r="EP28" i="1"/>
  <c r="C49" i="2" s="1"/>
  <c r="ES29" i="1"/>
  <c r="EQ29" i="1"/>
  <c r="F51" i="2"/>
  <c r="B50" i="2"/>
  <c r="T48" i="2" l="1"/>
  <c r="C102" i="7"/>
  <c r="G50" i="2"/>
  <c r="G103" i="7"/>
  <c r="D49" i="2"/>
  <c r="S48" i="2" s="1"/>
  <c r="D102" i="7"/>
  <c r="H50" i="2"/>
  <c r="H103" i="7"/>
  <c r="B104" i="7"/>
  <c r="ES30" i="1"/>
  <c r="EQ30" i="1"/>
  <c r="ER29" i="1"/>
  <c r="EP29" i="1"/>
  <c r="C50" i="2" s="1"/>
  <c r="F52" i="2"/>
  <c r="B51" i="2"/>
  <c r="T49" i="2" l="1"/>
  <c r="C103" i="7"/>
  <c r="B105" i="7"/>
  <c r="H51" i="2"/>
  <c r="H104" i="7"/>
  <c r="G51" i="2"/>
  <c r="T50" i="2" s="1"/>
  <c r="G104" i="7"/>
  <c r="D50" i="2"/>
  <c r="S49" i="2" s="1"/>
  <c r="D103" i="7"/>
  <c r="ES31" i="1"/>
  <c r="EQ31" i="1"/>
  <c r="ER30" i="1"/>
  <c r="EP30" i="1"/>
  <c r="C51" i="2" s="1"/>
  <c r="F53" i="2"/>
  <c r="B52" i="2"/>
  <c r="C104" i="7" l="1"/>
  <c r="G52" i="2"/>
  <c r="T51" i="2" s="1"/>
  <c r="G105" i="7"/>
  <c r="H52" i="2"/>
  <c r="H105" i="7"/>
  <c r="D51" i="2"/>
  <c r="S50" i="2" s="1"/>
  <c r="D104" i="7"/>
  <c r="B106" i="7"/>
  <c r="ER31" i="1"/>
  <c r="EP31" i="1"/>
  <c r="ES32" i="1"/>
  <c r="EQ32" i="1"/>
  <c r="F54" i="2"/>
  <c r="B53" i="2"/>
  <c r="C52" i="2" l="1"/>
  <c r="C105" i="7"/>
  <c r="D52" i="2"/>
  <c r="D105" i="7"/>
  <c r="G53" i="2"/>
  <c r="T52" i="2" s="1"/>
  <c r="G106" i="7"/>
  <c r="B107" i="7"/>
  <c r="H53" i="2"/>
  <c r="H106" i="7"/>
  <c r="ES33" i="1"/>
  <c r="EQ33" i="1"/>
  <c r="ER32" i="1"/>
  <c r="EP32" i="1"/>
  <c r="C53" i="2" s="1"/>
  <c r="B54" i="2"/>
  <c r="S51" i="2" l="1"/>
  <c r="C106" i="7"/>
  <c r="H54" i="2"/>
  <c r="H107" i="7"/>
  <c r="G54" i="2"/>
  <c r="T53" i="2" s="1"/>
  <c r="Y37" i="2" s="1"/>
  <c r="G107" i="7"/>
  <c r="T65" i="7" s="1"/>
  <c r="Y49" i="7" s="1"/>
  <c r="D53" i="2"/>
  <c r="S52" i="2" s="1"/>
  <c r="D106" i="7"/>
  <c r="ER33" i="1"/>
  <c r="EP33" i="1"/>
  <c r="C54" i="2" s="1"/>
  <c r="C107" i="7" l="1"/>
  <c r="D54" i="2"/>
  <c r="S53" i="2" s="1"/>
  <c r="Y35" i="2" s="1"/>
  <c r="Y33" i="2" s="1"/>
  <c r="AD2" i="2" s="1"/>
  <c r="D107" i="7"/>
  <c r="S65" i="7" l="1"/>
  <c r="Y47" i="7" s="1"/>
  <c r="Y45" i="7" s="1"/>
  <c r="AD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<sst xmlns="http://schemas.openxmlformats.org/spreadsheetml/2006/main" count="2492" uniqueCount="1735">
  <si>
    <t>SPECTACULAR SETTLEMENTS FROM NORD GAMES - AUTOMATISATION OF GENERATION</t>
  </si>
  <si>
    <t>EXCEL AUTOMATISATION</t>
  </si>
  <si>
    <t>PALANT</t>
  </si>
  <si>
    <t>NORD GAMES</t>
  </si>
  <si>
    <t>SPECTACULAR SETTLEMENTS</t>
  </si>
  <si>
    <t>CONFIGURATION</t>
  </si>
  <si>
    <t>SIZE</t>
  </si>
  <si>
    <t>TRADING POST SIZE</t>
  </si>
  <si>
    <t>Select</t>
  </si>
  <si>
    <t>Random</t>
  </si>
  <si>
    <t>TRADING POST ENVIRONMENT</t>
  </si>
  <si>
    <t>Environment</t>
  </si>
  <si>
    <t>d8</t>
  </si>
  <si>
    <t>Origin</t>
  </si>
  <si>
    <t>Accidental. The trading post came about due to an accident, such as a caravan breaking down or mistaken directions. What was set up to deal with the accident eventually became the trading post.</t>
  </si>
  <si>
    <t>Business Venture. The trading post was established by a wealthy entrepreneur specifically to be a trading post from the start.</t>
  </si>
  <si>
    <t>Crossroads. The trading post is at the intersection of more than one major trade route.</t>
  </si>
  <si>
    <t>Military Outpost. The trading post was built on the remnants of an old fortress or watchtower, the structures of which have long since fallen down or been repurposed by the locals.</t>
  </si>
  <si>
    <t>No Man's Land. The trading post was established as a neutral place where opposing forces could purchase wares, without encroaching on enemy territory.</t>
  </si>
  <si>
    <t>Native. The trading post was started by someone native to the area, who saw potential in trade with passersby.</t>
  </si>
  <si>
    <t>Overnight Stop. The trading post was originally a single, large house for overnight stays for weary travelers, which soon grew, along with the demand for accommodations.</t>
  </si>
  <si>
    <t>Wilderness Expert. The trading post was started when a trapper, hunter or guide set up a camp, in order to aid those passing through the area.</t>
  </si>
  <si>
    <t>x</t>
  </si>
  <si>
    <t>RANDOM ROLL</t>
  </si>
  <si>
    <t>NUMBER OF ROWS</t>
  </si>
  <si>
    <t>RESULT</t>
  </si>
  <si>
    <t>DICE SIZE</t>
  </si>
  <si>
    <t>BASIC</t>
  </si>
  <si>
    <t>d6</t>
  </si>
  <si>
    <t>Specialty</t>
  </si>
  <si>
    <t>Atypical Shipping Methods. This trading post is known for having unique and effective ways to move goods.</t>
  </si>
  <si>
    <t>Hospitality. The main inn here is particularly good, offering excellent service, comfortable rooms, and good food.</t>
  </si>
  <si>
    <t>Information. This trading post is known as a source for reliable information. They may not know everything, but your chances of finding solid gossip, lore, news, or an intriguing tidbit here is good.</t>
  </si>
  <si>
    <t>Purchasing Connections. This trading post is known for having folks who can find things. If they don’t have (or know about) what you’re looking for, they can direct you to someone who does.</t>
  </si>
  <si>
    <t>Unscrupulous Contractors. This trading post is known for having people who can get just about anything done, if the coin is right.</t>
  </si>
  <si>
    <t>(Free Location: Service - Hired Help [Roll ldio]):</t>
  </si>
  <si>
    <t>Food</t>
  </si>
  <si>
    <t>1-3</t>
  </si>
  <si>
    <t>4-6</t>
  </si>
  <si>
    <t>d10</t>
  </si>
  <si>
    <t>d6 low</t>
  </si>
  <si>
    <t>Age</t>
  </si>
  <si>
    <t>Recent. The trading post was established within the past year.</t>
  </si>
  <si>
    <t>(-1 to visitor traffic roll)</t>
  </si>
  <si>
    <t>Established. The trading post has been around for at least a couple of years.</t>
  </si>
  <si>
    <t>(+0 to visitor traffic roll)</t>
  </si>
  <si>
    <t>Mature. The trading post was originally built decades ago.</t>
  </si>
  <si>
    <t>(+1 to visitor traffic roll)</t>
  </si>
  <si>
    <t>14-17</t>
  </si>
  <si>
    <t>Old. The trading post was built around a hundred years ago.</t>
  </si>
  <si>
    <t>(+2 to visitor traffic roll)</t>
  </si>
  <si>
    <t>18-19</t>
  </si>
  <si>
    <t>Ancient. The trading post was built hundreds of years ago.</t>
  </si>
  <si>
    <t>(+3 to visitor traffic roll)</t>
  </si>
  <si>
    <t>Unknown. No one really knows when the trading post was established.</t>
  </si>
  <si>
    <t>(+4 to visitor traffic roll)</t>
  </si>
  <si>
    <t>Visitor traffic roll</t>
  </si>
  <si>
    <t>Modifier</t>
  </si>
  <si>
    <t>d20 low</t>
  </si>
  <si>
    <t>d20</t>
  </si>
  <si>
    <t>Condition</t>
  </si>
  <si>
    <t>Ramshackle. A few of the buildings look to be falling down. There are no formal roads, only trodden paths.</t>
  </si>
  <si>
    <t>(-6 to population wealth roll)</t>
  </si>
  <si>
    <t>Poor. The buildings and surroundings are rough and dirty. Roads are uneven dirt and dust.</t>
  </si>
  <si>
    <t>(-3 to population wealth roll)</t>
  </si>
  <si>
    <t>Fair. The buildings are clean and sparsely decorated. Roads are flattened earth, possibly with gravel.</t>
  </si>
  <si>
    <t>(+0 to population wealth roll)</t>
  </si>
  <si>
    <t>15-18</t>
  </si>
  <si>
    <t>Good. Most of the structures are exceptionally well kept and moderately decorated. Roads are cobblestone or, perhaps, cheap brick.</t>
  </si>
  <si>
    <t>(+3 to population wealth roll)</t>
  </si>
  <si>
    <t>19-20</t>
  </si>
  <si>
    <t>Immaculate. The shops and houses are spotless, and well-adorned with tasteful decorations. Roads are made of fine, smooth, well-placed flagstones.</t>
  </si>
  <si>
    <t>(+6 to population wealth roll)</t>
  </si>
  <si>
    <t>population wealth roll</t>
  </si>
  <si>
    <t>Visitor Traffic</t>
  </si>
  <si>
    <t>(+2 to crime roll)</t>
  </si>
  <si>
    <t>Groups. Visitors are a rarity, though a few might be around.</t>
  </si>
  <si>
    <t>(+1 to size roll)</t>
  </si>
  <si>
    <t>(+1 to crime roll)</t>
  </si>
  <si>
    <t>Crowds. It is typical to see some new visitors most days.</t>
  </si>
  <si>
    <t>(+2 to size roll)</t>
  </si>
  <si>
    <t>(+0 to crime roll)</t>
  </si>
  <si>
    <t>(-1 to crime roll)</t>
  </si>
  <si>
    <t>Masses. New people are everywhere, coming and going at all times.</t>
  </si>
  <si>
    <t>(+4 to size roll)</t>
  </si>
  <si>
    <t>(-2 to crime roll)</t>
  </si>
  <si>
    <t>Droves. There are lots of new faces on a regular basis.</t>
  </si>
  <si>
    <t xml:space="preserve"> (+3 to size roll)</t>
  </si>
  <si>
    <t>Vacant. No one seems to be visiting this place.</t>
  </si>
  <si>
    <t xml:space="preserve"> (+0 to size roll)</t>
  </si>
  <si>
    <t>Modifier size</t>
  </si>
  <si>
    <t>Modifier crime</t>
  </si>
  <si>
    <t>Size Roll</t>
  </si>
  <si>
    <t>Crime Roll</t>
  </si>
  <si>
    <t>Size</t>
  </si>
  <si>
    <t>Number of standing structures</t>
  </si>
  <si>
    <t>Enviroment</t>
  </si>
  <si>
    <t>Coastal. The trading post is near a large body of water, such as a lake or ocean.</t>
  </si>
  <si>
    <t>Forest. The trading post is nestled among the trees.</t>
  </si>
  <si>
    <t>Mountains. The trading post is found on stony passes or soaring peaks.</t>
  </si>
  <si>
    <t>Plains. The trading post is in the wide, open fields.</t>
  </si>
  <si>
    <t>River. The trading post is near a steadily flowing stream, or other watercourse.</t>
  </si>
  <si>
    <t>Swamp. The trading post is in, or near, a vast area of stagnant water.</t>
  </si>
  <si>
    <t>Underground. The trading post is within a large
network of caves.</t>
  </si>
  <si>
    <t>8 Valley. The trading post is found within, or on the edge of, an area of recessed elevation in relation to the landscape around it.</t>
  </si>
  <si>
    <t>Tundra. The trading post is in a very cold environment.</t>
  </si>
  <si>
    <t>Desert. The trading post is in a dry and arid environment, likely covered with vast sand dunes.</t>
  </si>
  <si>
    <t>If not random then select</t>
  </si>
  <si>
    <t>Very Small</t>
  </si>
  <si>
    <t>Small</t>
  </si>
  <si>
    <t>Medium</t>
  </si>
  <si>
    <t>Large</t>
  </si>
  <si>
    <t>Very Large</t>
  </si>
  <si>
    <t>Resident Population</t>
  </si>
  <si>
    <t>Nearly Deserted. There are many empty houses and businesses.</t>
  </si>
  <si>
    <t>Appropriate. Homes and businesses are comfortably populated.</t>
  </si>
  <si>
    <t>Congested. Movement is difficult. Homes and common buildings are often at capacity.</t>
  </si>
  <si>
    <t>Overwhelmed. The trading post cannot support this many people. Movement is extremely difficult. Tent and shanty towns have cropped up along the outskirts of the settlement.</t>
  </si>
  <si>
    <t xml:space="preserve">Sparse. There are some empty houses and businesses. </t>
  </si>
  <si>
    <t>Demographics</t>
  </si>
  <si>
    <t>Only One. 100% primary race.</t>
  </si>
  <si>
    <t>Only Two. 60% primary race, 40% secondary race.</t>
  </si>
  <si>
    <t>Normal Distribution. 50% primary race, 25% secondary race, 15% tertiary race, 10% other.</t>
  </si>
  <si>
    <t>15-17</t>
  </si>
  <si>
    <t>Wide Distribution. 20% primary race. All others reasonably well represented.</t>
  </si>
  <si>
    <t>High and Low. 80% primary race, 20% secondary race.</t>
  </si>
  <si>
    <t>Ever-Changing. No discernible distribution. Racial representation lacks any sense of numerical dominance.</t>
  </si>
  <si>
    <t>Disposition</t>
  </si>
  <si>
    <t>Hostile. Locals seem very unfriendly toward visitors, and would likely make out-of-towners feel unwelcome. This could manifest as coldness, passive-aggressiveness, or even violence.</t>
  </si>
  <si>
    <t>Unfriendly. Locals don't care much for visitors, looking upon them with contempt, fear, or suspicion.</t>
  </si>
  <si>
    <t>Neutral. Locals are standoffish, or perhaps hard on the outside, but can be friendly, if you get to know them.</t>
  </si>
  <si>
    <t>Friendly. Locals are generally friendly, welcoming, and slow to take offense.</t>
  </si>
  <si>
    <t>Open. The locals actively enjoy visitors, and their culture incorporates this. Just about anyone is welcome.</t>
  </si>
  <si>
    <t>Law Enforcement</t>
  </si>
  <si>
    <t>None. This could be good or bad, depending on one's point of view. Good, if the folk here are just that. Bad when mob justice is carried out on a petty thief.</t>
  </si>
  <si>
    <t>(-8 to crime roll)</t>
  </si>
  <si>
    <t>Small Local Watch. A sheriff, a deputy, and a handful of volunteer residents make up a token watch presence.</t>
  </si>
  <si>
    <t>Overwhelming Presence. Law enforcement is always around in public, no matter what.</t>
  </si>
  <si>
    <t>(+8 to crime roll)</t>
  </si>
  <si>
    <t xml:space="preserve">Sheriff. A single sheriff and a deputy keep things civil. </t>
  </si>
  <si>
    <t>(-4 to crime roll)</t>
  </si>
  <si>
    <t xml:space="preserve">Well-Equipped. Law enforcement is very common. </t>
  </si>
  <si>
    <t>(+4 to crime roll)</t>
  </si>
  <si>
    <t>Leadership</t>
  </si>
  <si>
    <t>No Leader. The trading post operates with no leadership, which could lead to unresolved disputes.</t>
  </si>
  <si>
    <t>Hereditary. A non-elected leader is in power, by virtue of their bloodline.</t>
  </si>
  <si>
    <t>Merchant Monarch. The wealthiest shop owner in the trading post leads by default.</t>
  </si>
  <si>
    <t>Underworld or Criminal Enterprise. A criminal, or group of criminals, either publicly, or privately, controls the trading post.</t>
  </si>
  <si>
    <t>1: merchants (plutocracy);</t>
  </si>
  <si>
    <t>2: mages (magocracy);</t>
  </si>
  <si>
    <t>3: priests (theocracy);</t>
  </si>
  <si>
    <t>4: other small group.</t>
  </si>
  <si>
    <t>14-16</t>
  </si>
  <si>
    <t>Local Council. Prominent members of the community were chosen to lead the trading post collectively.</t>
  </si>
  <si>
    <t>17-19</t>
  </si>
  <si>
    <t>Single, elected leader. The locals democratically voted for their current leader.</t>
  </si>
  <si>
    <t>Anarcho-Syndicalist Commune. The members of the trading post take turns as a sort of executive officer for the week.</t>
  </si>
  <si>
    <t>Oligarchy</t>
  </si>
  <si>
    <t>d4</t>
  </si>
  <si>
    <t>Population Wealth</t>
  </si>
  <si>
    <t>Destitute. Most of the population consistently lacks the barest essentials of what they need to survive.</t>
  </si>
  <si>
    <t>(-2 to quality rolls)</t>
  </si>
  <si>
    <t>(-1 to quality rolls)</t>
  </si>
  <si>
    <t>Average. Most of the population have enough to live a modest life.</t>
  </si>
  <si>
    <t>(+0 to quality rolls)</t>
  </si>
  <si>
    <t>Prosperous. Most of the population has enough to live a good life and, of them, a fair amount can even live comfortably.</t>
  </si>
  <si>
    <t>Wealthy. Nearly everyone has what they need to live comfortably, many are able to live well, and some are very prosperous.</t>
  </si>
  <si>
    <t>(+2 to quality rolls)</t>
  </si>
  <si>
    <t>Affluent. Nearly everyone is able to live comfortably, with a significant portion living in luxury.</t>
  </si>
  <si>
    <t>(+3 to quality rolls)</t>
  </si>
  <si>
    <t xml:space="preserve">Impoverished. Around half of the population struggles to carve out even a meager existence. </t>
  </si>
  <si>
    <t>Modifier quality</t>
  </si>
  <si>
    <t>Quality Roll</t>
  </si>
  <si>
    <t>Crime</t>
  </si>
  <si>
    <t>Regular. The streets are crawling with criminals, and a purse unstowed is almost sure to be snatched.</t>
  </si>
  <si>
    <t>(+4 to urban encounter rolls)</t>
  </si>
  <si>
    <t>Common. Most are used to hearing about trouble every day or two. Everyone knows someone who's been a victim of crime.</t>
  </si>
  <si>
    <t>(+3 to urban encounter rolls)</t>
  </si>
  <si>
    <t>Average. Theft or mild violence can happen from time to time. Best to keep an eye out.</t>
  </si>
  <si>
    <t>(+2 to urban encounter rolls)</t>
  </si>
  <si>
    <t>Uncommon. Some in the trading post have run into a pickpocket or heard about a robbery but, when they do, it's a noteworthy occurrence.</t>
  </si>
  <si>
    <t>(+1 to urban encounter rolls)</t>
  </si>
  <si>
    <t>Rare. Most in the trading post have had no personal experience of crime, and know few people that have.</t>
  </si>
  <si>
    <t>(+0 to urban encounter rolls)</t>
  </si>
  <si>
    <t>Modifier URBAN encounter</t>
  </si>
  <si>
    <t>Encounter Roll</t>
  </si>
  <si>
    <t>Shops</t>
  </si>
  <si>
    <t>Baker (B). Bakes and sells fresh bread and, possibly, pastries.</t>
  </si>
  <si>
    <t>Butcher (B). Processes and sells fresh and/or dried meat.</t>
  </si>
  <si>
    <t>Cooper (B). Crafts wooden vessels held together with metal hoops, including barrels, buckets, etc.</t>
  </si>
  <si>
    <t>13-16</t>
  </si>
  <si>
    <t>Carpenter (B). Builds with or carves wood, as well as carrying out repairs.</t>
  </si>
  <si>
    <t>17-24</t>
  </si>
  <si>
    <t>General Store (B). Sells basic supplies, groceries, and various odds and ends.</t>
  </si>
  <si>
    <t>25-28</t>
  </si>
  <si>
    <t>Herbalist (B). Sells common herbs and natural, non- magical remedies.</t>
  </si>
  <si>
    <t>29-36</t>
  </si>
  <si>
    <t>Smithy (B). Sells and crafts metal tools and equipment, including very basic weapons and armor.</t>
  </si>
  <si>
    <t>37-40</t>
  </si>
  <si>
    <t>Tailor (B). Makes and sells of clothing, including hats and cloaks. Also sells general items made from cloth, such as blankets, and carries out repairs and alterations of cloth goods.</t>
  </si>
  <si>
    <t>41-44</t>
  </si>
  <si>
    <t>Tanner/Taxidermist (B). Processes animal hides for practical or ornamental purposes.</t>
  </si>
  <si>
    <t>45-48</t>
  </si>
  <si>
    <t>Thatcher (B). Builds roofs using layers of dried straw, reeds, rushes, etc.</t>
  </si>
  <si>
    <t>49-52</t>
  </si>
  <si>
    <t>Wainwright (B). Builds carts and wagons.</t>
  </si>
  <si>
    <t>53-56</t>
  </si>
  <si>
    <t>Weaver (B). Weaves raw fabric and baskets.</t>
  </si>
  <si>
    <t>57-59</t>
  </si>
  <si>
    <t>Alchemist (S). Brews and sells potions, as well as mundane herbs and alchemical ingredients.</t>
  </si>
  <si>
    <t>60-62</t>
  </si>
  <si>
    <t>Artist (S). Encompasses painter, sculptor or other visual art as appropriate.</t>
  </si>
  <si>
    <t>63-65</t>
  </si>
  <si>
    <t>Bank &amp; Exchange (S). Encompasses auctions, banking, and the specific selling of gems or exchange of currency.</t>
  </si>
  <si>
    <t>66-68</t>
  </si>
  <si>
    <t>Cobbler (S). Makes and mends boots and shoes.</t>
  </si>
  <si>
    <t>69-71</t>
  </si>
  <si>
    <t>Foundry/Smelting (S). Ore processing and metal fabrication.</t>
  </si>
  <si>
    <t>72-74</t>
  </si>
  <si>
    <t>Mill (S). Facilities for milling grain.</t>
  </si>
  <si>
    <t>75-77</t>
  </si>
  <si>
    <t>Textile Production (S). Larger scale than a single weaver, offering a wider array of materials in larger quantities.</t>
  </si>
  <si>
    <t>78-80</t>
  </si>
  <si>
    <t>Shipwright (S). Builds and launches boats and/ or ships. [Reroll if settlement is not bordering a significant source of water]</t>
  </si>
  <si>
    <t>81-82</t>
  </si>
  <si>
    <t>Rare Botanicals (E). Cultivates and sells herbs rare to the region.</t>
  </si>
  <si>
    <t>83-84</t>
  </si>
  <si>
    <t>Luxury Furnishings (E). Procures and sells all manner of home items for fine living, including furniture, art, and other high-quality goods.</t>
  </si>
  <si>
    <t>85-86</t>
  </si>
  <si>
    <t>Rare Libations &amp; Fare (E). Sells (and, perhaps, makes or brews) drinks and/or food of surpassing quality or rarity to the region.</t>
  </si>
  <si>
    <t>87-88</t>
  </si>
  <si>
    <t>Rare Trade Goods (E). Procures and sells items and materials, such as ores or textiles, that are rare to the region.</t>
  </si>
  <si>
    <t>89-90</t>
  </si>
  <si>
    <t>Magic Shop - Armor (E). Sells magical items with a focus on armor and protective equipment.</t>
  </si>
  <si>
    <t>91-92</t>
  </si>
  <si>
    <t>Magic Shop - Books (E). Sells magical items with a focus on literature, arcane tomes and lore. They may also carry books and documents (such as maps and records) of a rare and significant nature, though non-magical.</t>
  </si>
  <si>
    <t>93-94</t>
  </si>
  <si>
    <t>Magic Shop - Clothing (E). Sells magical items with a focus on clothing of all types which bear magical properties.</t>
  </si>
  <si>
    <t>95-96</t>
  </si>
  <si>
    <t>Magic Shop - Jewelry (E). Sells magical items with a focus on enchanted, or otherwise magically imbued, jewelry.</t>
  </si>
  <si>
    <t>97-98</t>
  </si>
  <si>
    <t>Magic Shop - Weapons (E). Sells magical items with a focus on weapons with mystic properties and, perhaps, shields.</t>
  </si>
  <si>
    <t>99-100</t>
  </si>
  <si>
    <t>Magic Shop - Miscellaneous &amp; Curiosities (E). Procures and sells magical items with a focus on strange and rare artifacts of a wondrous or intriguing nature.</t>
  </si>
  <si>
    <t>Trading Post Size</t>
  </si>
  <si>
    <t>Number of Shop Locations</t>
  </si>
  <si>
    <t>id8 +2 shop locations</t>
  </si>
  <si>
    <t>id8 +4 shop locations</t>
  </si>
  <si>
    <t>id8 +6 shop locations</t>
  </si>
  <si>
    <t>id8 + 8 shop locations</t>
  </si>
  <si>
    <t>id8 +10 shop locations</t>
  </si>
  <si>
    <t xml:space="preserve">Shops </t>
  </si>
  <si>
    <t>Magic Shop Specialization</t>
  </si>
  <si>
    <t>Armor</t>
  </si>
  <si>
    <t>Books</t>
  </si>
  <si>
    <t>Clothing</t>
  </si>
  <si>
    <t>Jewelry</t>
  </si>
  <si>
    <t>Weapons</t>
  </si>
  <si>
    <t>Miscellaneous &amp; Curiosities</t>
  </si>
  <si>
    <t>1d6</t>
  </si>
  <si>
    <t>1d6 +1</t>
  </si>
  <si>
    <t>id6 +3</t>
  </si>
  <si>
    <t>1d6 +5</t>
  </si>
  <si>
    <t>id6 +7</t>
  </si>
  <si>
    <t xml:space="preserve">Trading Post Size </t>
  </si>
  <si>
    <t>Number of Service Locations</t>
  </si>
  <si>
    <t>Service Locations</t>
  </si>
  <si>
    <t>d100</t>
  </si>
  <si>
    <t>d100 low</t>
  </si>
  <si>
    <t>Services</t>
  </si>
  <si>
    <t>Barber. Provides grooming services, such as haircuts or shaves.</t>
  </si>
  <si>
    <t>Bathhouse. Provides spaces for bathing.</t>
  </si>
  <si>
    <t>Doctor/Apothecary. Provides medical care.</t>
  </si>
  <si>
    <t>25-32</t>
  </si>
  <si>
    <t>House of Leisure. Provides entertainment and/or relaxation (GM may decide what kind).</t>
  </si>
  <si>
    <t>33-44</t>
  </si>
  <si>
    <t>Inn. Provides accommodation, as well as a place to have a bath and a decent meal.</t>
  </si>
  <si>
    <t>45-52</t>
  </si>
  <si>
    <t>Club. Provides entertainment via comedic, dramatic or musical performance.</t>
  </si>
  <si>
    <t>53-60</t>
  </si>
  <si>
    <t>Soothsayer. Provides magical prediction and prophecy - sayers of sooth!</t>
  </si>
  <si>
    <t>61-68</t>
  </si>
  <si>
    <t>Stable. Provides boarding accommodation for mounts, as well as selling carts, animals, and their tack.</t>
  </si>
  <si>
    <t>69-80</t>
  </si>
  <si>
    <t>Tavern. Provides food and drink.</t>
  </si>
  <si>
    <t>Hired Help - Brutes and Brawlers. Thugs, ruffians and muscle.</t>
  </si>
  <si>
    <t>Hired Help - Cloak and Dagger. Assassins, thieves and spies.</t>
  </si>
  <si>
    <t>Hired Help - Bows and Slings. Archers and ranged attack specialists.</t>
  </si>
  <si>
    <t>Hired Help - Scribes and Clerks. Masters of history, literature, mathematics and/or business.</t>
  </si>
  <si>
    <t>Hired Help - Guides and Trackers. Scouts, rangers and wilderness experts.</t>
  </si>
  <si>
    <t>Hired Help - Caravan and Mount. Specialists in transportation and journeys to various locations as well as expedition organization and management.</t>
  </si>
  <si>
    <t>Hired Help - Arcane Academics. Experts in matters of magic and lore (may also be natural magic or something else; it need not be exclusively arcane).</t>
  </si>
  <si>
    <t>Hired Help - Magic Mercenaries. Specialists trained the use of arcane or non-divine magic in combat and practical mission scenarios.</t>
  </si>
  <si>
    <t>Hired Help - Priestly Guidance. Sages offering counsel in all matters of religion and the divine.</t>
  </si>
  <si>
    <t>Hired Help - Hands of the Divine. Specialists trained in the use of divine magic in combat and practical mission scenarios.</t>
  </si>
  <si>
    <t>Hired Help Size</t>
  </si>
  <si>
    <t>Individual Person. The hired help is a single person hiring out their services.</t>
  </si>
  <si>
    <t>Team. The hired help is a team of individuals who work together.</t>
  </si>
  <si>
    <t>Guild. An organized guild is hiring out their services. When hired, a portion of the guild's members handle the job, not the entire guild (unless the job is very large).</t>
  </si>
  <si>
    <t>d12</t>
  </si>
  <si>
    <t>d12 low</t>
  </si>
  <si>
    <t>1-4</t>
  </si>
  <si>
    <t>5-10</t>
  </si>
  <si>
    <t>11-12</t>
  </si>
  <si>
    <t>Quality</t>
  </si>
  <si>
    <t>Place of Worship</t>
  </si>
  <si>
    <t xml:space="preserve">No </t>
  </si>
  <si>
    <t>(proceed to extra intrigue section)</t>
  </si>
  <si>
    <t>(continue on to the following tables)</t>
  </si>
  <si>
    <t>Result</t>
  </si>
  <si>
    <t>Place of Worship Size</t>
  </si>
  <si>
    <t>Secret. The place of worship's size is unclear, as the location is not publicly known.</t>
  </si>
  <si>
    <t>Altar. A small shrine or, perhaps, a tiny shack, usually evincing some various items or images relating to that which the faith venerates.</t>
  </si>
  <si>
    <t>Oratory. A modest building with seating for attendees, appointed with various items or images relating to that which the faith venerates.</t>
  </si>
  <si>
    <t>Sanctuary. A large, well-appointed structure, able to comfortably accommodate up to a few hundred people.</t>
  </si>
  <si>
    <t>Temple. A grand building, replete with elements like high ceilings, plush furnishings, and other impressive ornamental and/or architectural features. It can hold nearly a thousand attendees.</t>
  </si>
  <si>
    <t>Great Temple. An awe-inspiring structure, devoted to that which it venerates. No expense was spared in its construction. It might display such elements as stunning frescos, elaborate stained-glass scenes, and towering, gilded statues. Walking into a great temple is a rare and striking experience for those who do not live near one.</t>
  </si>
  <si>
    <t>Fervency of Local Following</t>
  </si>
  <si>
    <t>Unseen. To those outside the following, it is not clear that the group exists.</t>
  </si>
  <si>
    <t>Quiet. Adherents to the faith are inconspicuous, unless one knows what to look for (perhaps particular gestures, items of clothing, or phrases).</t>
  </si>
  <si>
    <t>Subtle. Followers of the faith may be identifiable, but remain very reserved.</t>
  </si>
  <si>
    <t>Moderate. The pious are confident and unafraid to display their faith openly, but do not encroach upon the wider populus uncalled for.</t>
  </si>
  <si>
    <t>Fervent. Followers are outspoken, with little or no fear of reproach. They may sing or speak to the masses.</t>
  </si>
  <si>
    <t>Zealous. Adherents are utterly and unthinkingly devout, forcing their doctrine upon their surroundings and peers, or taking actions that further their cause regardless of personal cost. Though typically seen as negative, this could also be a positive, such as a church of light rising up in an evil kingdom, helping those in need, even if it puts themselves in peril.</t>
  </si>
  <si>
    <t>Alignment of the Faith</t>
  </si>
  <si>
    <t>Evil</t>
  </si>
  <si>
    <t>Neutral</t>
  </si>
  <si>
    <t>Good</t>
  </si>
  <si>
    <t>d10 low</t>
  </si>
  <si>
    <t>Recent History</t>
  </si>
  <si>
    <t>Benevolence of Yesteryear. The trading post was run by a benevolent leader, or council, but a corrupt individual, or group, has taken over.</t>
  </si>
  <si>
    <t>Construction. Certain parts of the trading post have been (or currently are) under construction. Tools, scaffolding, and other such elements can still be seen, as well as individuals working throughout the day.</t>
  </si>
  <si>
    <t>Crime Central. Some of the older population remember when the trading post was run by a criminal organization, but they were ousted some time ago.</t>
  </si>
  <si>
    <t>Neutrality. The trading post has always professed neutrality, setting itself apart as a safe haven, even if pressured by nearby settlements.</t>
  </si>
  <si>
    <t>Popular Producer. The trading post was known for the production of a unique and/or popular item or service, which is now unavailable or no longer in demand.</t>
  </si>
  <si>
    <t>Wartorn. The trading post was occupied by military forces, and suffered damages, during wartime in the recent past.</t>
  </si>
  <si>
    <t>Politics</t>
  </si>
  <si>
    <t>On the Brink of War. Tension is in the air, and rumors of impending conflict can be heard in hushed tones within the trading post.</t>
  </si>
  <si>
    <t>Lawless Region. With the trading post outside the regularly frequented borders of any established kingdom, the generally accepted standards of justice don't seem to apply here.</t>
  </si>
  <si>
    <t>Embattled. Opposing enemy forces surround the trading post on all sides, and it finds itself located in the midst of (though not necessarily participating in) an ongoing conflict.</t>
  </si>
  <si>
    <t>Revolution. A nearby kingdom is in the throws of an uprising. Members of either side may be present in the trading post.</t>
  </si>
  <si>
    <t>Peace. All is quiet, almost suspiciously so...</t>
  </si>
  <si>
    <t>New Governance. A new and unknown power has moved in to control the surrounding area. Locals may be in favor of, against, or neutral about it. Depending on the kind of governance, speaking out against the leadership may not be permitted.</t>
  </si>
  <si>
    <t>High-Class Visitor. A wealthy aristocrat is passing through and throwing their money around. It seems like anything can be bought, and no price is too high.</t>
  </si>
  <si>
    <t>Troublemakers. A pack of ruffians is making themselves a nuisance to the locals. Hostile encounters are escalating and might become violent.</t>
  </si>
  <si>
    <t>Fool's Festival. It's the day of the fool. Many folk are dressed as jesters and tumblers. The drink is flowing and the mood is merry.</t>
  </si>
  <si>
    <t>Caught Red-Handed. A shop owner has caught a thief, and is threatening them with a weapon in the street as they beg for mercy.</t>
  </si>
  <si>
    <t>Strangers. A large trade caravan just arrived, full of people locals have never seen, and some don't know what to make of them.</t>
  </si>
  <si>
    <t>Public Emergency. There is an emergency situation</t>
  </si>
  <si>
    <t>Events</t>
  </si>
  <si>
    <t>Opportunities</t>
  </si>
  <si>
    <t>Political Intrigue. A locally-known noble has gone missing recently. Perhaps they were traveling through and never made it to their destination? Perhaps no one even saw them leave at all...</t>
  </si>
  <si>
    <t>Missing Person. A local has gone missing, possibly a child, and rumors abound. Some talk of monsters, but their whispers are quickly dismissed as fairy tales. Others have theories, but none have yielded fruit.</t>
  </si>
  <si>
    <t>Monster. A monster has been causing trouble for the locals. Someone in the trading post is asking for help to deal with it.</t>
  </si>
  <si>
    <t>Guard Duty. The local constabulary are in need of more hands for an upcoming event, and capable adventurers are prime candidates.</t>
  </si>
  <si>
    <t>Transportation. A visitor feels they’ve outstayed their welcome, or urgently needs to leave, for some reason. They need help leaving and getting to their destination.</t>
  </si>
  <si>
    <t>Acquisition. Rumours abound that an item of value is hidden nearby, perhaps one tied to the trading post’s history. Several locals are interested in acquiring it, but not all for the same reason.</t>
  </si>
  <si>
    <t>Weather</t>
  </si>
  <si>
    <t>Good. Unseasonably excellent. A warm day in winter, a cool day in summer, etc.</t>
  </si>
  <si>
    <t>Mild. The best kind of day that could be expected for the season. Rain or snow is light, if at all. Winds are soft.</t>
  </si>
  <si>
    <t>Fair. A normal day for the season. Rain, snow or wind are average and manageable.</t>
  </si>
  <si>
    <t>Harsh. A rough day for the season. Rain, snow and wind are strong and could make things difficult.</t>
  </si>
  <si>
    <t>Bad. Most folk are staying indoors. Travel is dangerous in these conditions. Rain is torrential, snow is blinding. Winds potentially reach hurricane force.</t>
  </si>
  <si>
    <t>Danger Level</t>
  </si>
  <si>
    <t>Ever-Present. The trading post is constantly in peril. Encountering some form of hardship or adversity, when in the area, is almost guaranteed. It is never safe to go anywhere alone. Preparation and caution (even in and around the trading post) are critical.</t>
  </si>
  <si>
    <t>Frequent. Traveling near the trading post and not encountering danger or hazards is a rarity. Preparation and caution are strongly advised.</t>
  </si>
  <si>
    <t>Common. Danger or hazards are commonplace. Preparation and caution are advised.</t>
  </si>
  <si>
    <t>Uncommon. Danger or hazards are not encountered often, though preparation is encouraged.</t>
  </si>
  <si>
    <t>Rare. This trading post is built in a place known to be extremely safe; danger or hazards are a rarity.</t>
  </si>
  <si>
    <t>Danger Type</t>
  </si>
  <si>
    <t>Suspicious Locals. Outsiders are often considered untrustworthy, and may be prime suspects in the event of crime.</t>
  </si>
  <si>
    <t>Raids. The trading post is often raided by nearby groups of bandits, or packs of marauding creatures.</t>
  </si>
  <si>
    <t>Monster. The trading post is terrorized by a monster that roams the local area.</t>
  </si>
  <si>
    <t>Environmental. The environment in which the trading post exists is hazardous. It could be subject to frequent earthquakes, volcanoes, floods, mudslides, avalanches, frequent storms, or the like.</t>
  </si>
  <si>
    <t>Cult. There is a cult within the trading post. The cult may be known, and present a direct form of threat, or they may be unknown, and the dangers they present may seem to stem from another source, or be unrelated.</t>
  </si>
  <si>
    <t>excellent and unique food.</t>
  </si>
  <si>
    <t>plentiful and varied high-quality beverages.</t>
  </si>
  <si>
    <t>Hands of the Divine</t>
  </si>
  <si>
    <t>Brutes &amp; Brawlers</t>
  </si>
  <si>
    <t>Cloak &amp; Dagger</t>
  </si>
  <si>
    <t>Bows &amp; Slings</t>
  </si>
  <si>
    <t>Scribes &amp; Clerks</t>
  </si>
  <si>
    <t>Guides &amp; Trackers</t>
  </si>
  <si>
    <t>Caravan &amp; Mount</t>
  </si>
  <si>
    <t>Arcane Academics</t>
  </si>
  <si>
    <t>Magic Mercenaries</t>
  </si>
  <si>
    <t>Priestly Guidance</t>
  </si>
  <si>
    <t>Extra Intrigue</t>
  </si>
  <si>
    <t>Food &amp; Drink Specialty</t>
  </si>
  <si>
    <t xml:space="preserve">Unscrupulous Contractors </t>
  </si>
  <si>
    <t xml:space="preserve"> Hired Help</t>
  </si>
  <si>
    <t>Community</t>
  </si>
  <si>
    <t>SHOPS</t>
  </si>
  <si>
    <t>#</t>
  </si>
  <si>
    <t>SHOP</t>
  </si>
  <si>
    <t>General Store</t>
  </si>
  <si>
    <t>Points of Interest</t>
  </si>
  <si>
    <t>Service Location</t>
  </si>
  <si>
    <t>Inn</t>
  </si>
  <si>
    <t>Shops Random d100</t>
  </si>
  <si>
    <t>Services Random d100</t>
  </si>
  <si>
    <t>Shops Random d12 + Quality Modifier</t>
  </si>
  <si>
    <t>Services Random d12 + Quality Modifier</t>
  </si>
  <si>
    <t>The location is a substandard version of what is typically expected. Its offerings are likely limited, or of bad quality. The location itself may be in disrepair, dirty, or have any number of other issues present.</t>
  </si>
  <si>
    <t>The location is a standard version of what is typically expected. Its offerings are likely not terrible, but often not particularly remarkable either (though sometimes there may be exceptions). The location itself is likely in a serviceable state, though probably not flawless.</t>
  </si>
  <si>
    <t>The location is an exceptional version of what is typically expected. Its offerings are likely extensive, or of surpassing quality. The location itself is likely remarkable in some way (or, possibly, many ways) such as being very clean or well-built.</t>
  </si>
  <si>
    <t>Quality Description</t>
  </si>
  <si>
    <t>Poor</t>
  </si>
  <si>
    <t>Fine</t>
  </si>
  <si>
    <t>Yes</t>
  </si>
  <si>
    <t>Text to export</t>
  </si>
  <si>
    <t>Trading Post</t>
  </si>
  <si>
    <t>d2O</t>
  </si>
  <si>
    <t>Recent. The village was established within the past year. Those within the village are newly settled.</t>
  </si>
  <si>
    <t>Established. The village has been settled for a few years. They have been able to successfully sustain themselves, and the families have started to grow.</t>
  </si>
  <si>
    <t>Mature. The village has been around close to a decade or so. Production has been honed, and practices are optimized. Children born in the settlement may be old enough to start to lend a hand.</t>
  </si>
  <si>
    <r>
      <t xml:space="preserve">(+0 to </t>
    </r>
    <r>
      <rPr>
        <b/>
        <sz val="9.5"/>
        <color rgb="FF231F20"/>
        <rFont val="Times New Roman"/>
        <family val="1"/>
        <charset val="204"/>
      </rPr>
      <t xml:space="preserve">population density </t>
    </r>
    <r>
      <rPr>
        <sz val="9.5"/>
        <color rgb="FF231F20"/>
        <rFont val="Times New Roman"/>
        <family val="1"/>
        <charset val="204"/>
      </rPr>
      <t>roll)</t>
    </r>
  </si>
  <si>
    <t xml:space="preserve">Old. The village was founded decades ago.
Production has reached peak performance, with the
elder members of the community being old hands at
the work. There are many adults in the village who
were born there.
</t>
  </si>
  <si>
    <t>Ancient. The village was established near to, or
more than, a century ago.</t>
  </si>
  <si>
    <t>d</t>
  </si>
  <si>
    <t>Population Density</t>
  </si>
  <si>
    <t>Hardship Likehood</t>
  </si>
  <si>
    <t xml:space="preserve">0
</t>
  </si>
  <si>
    <t>No Hardship. The village has been lucky, and nothing has troubled it so far.</t>
  </si>
  <si>
    <t>One Hardship. The village has experienced one notable time of difficulty.</t>
  </si>
  <si>
    <t>Two Hardships. The village has gone through a couple of hardships.</t>
  </si>
  <si>
    <t>Three Hardships. The village has experienced three difficult situations.</t>
  </si>
  <si>
    <t>Four Hardships. The village has been beset by four trying times.</t>
  </si>
  <si>
    <t>Hardship Likelihood</t>
  </si>
  <si>
    <t>Hardship Type</t>
  </si>
  <si>
    <t>Hardship Outcome</t>
  </si>
  <si>
    <t>Very Small. Up to a dozen standing structures.</t>
  </si>
  <si>
    <t>Small. Up to 30 standing structures.</t>
  </si>
  <si>
    <t>Medium. Up to 60 standing structures.</t>
  </si>
  <si>
    <t>Large. Up to 90 standing structures.</t>
  </si>
  <si>
    <t>Very Large. Up to 120 standing structures.</t>
  </si>
  <si>
    <t>dio</t>
  </si>
  <si>
    <t>Coastal. The village is near a large body of water, such as a lake or ocean.</t>
  </si>
  <si>
    <t>Forest. The village is nestled among the trees.</t>
  </si>
  <si>
    <t>Mountains. The village is found on stony passes or soaring peaks.</t>
  </si>
  <si>
    <t>Plains. The village is in the wide open fields.</t>
  </si>
  <si>
    <t>River. The village is near a steadily flowing stream, or other watercourse.</t>
  </si>
  <si>
    <t>Swamp. The village is in, or near, a vast area of stagnant water.</t>
  </si>
  <si>
    <t>Underground. The village is within a large network of caves.</t>
  </si>
  <si>
    <t>Tundra. The village is in a very cold environment.</t>
  </si>
  <si>
    <t>Resource</t>
  </si>
  <si>
    <t>Livestock (Meat and Hides). Animals are raised to be slaughtered for meat, including cattle, pigs, and sheep. Some may be kept to feed the village, but excess animals (live or butchered) would be sold or traded. Location(s): barn or pens, small butcher’s shop</t>
  </si>
  <si>
    <t>1O</t>
  </si>
  <si>
    <t>Attacks. Members of the community have been attacked, either by briggands or, perhaps, monsters.</t>
  </si>
  <si>
    <t>Out of Favor. The village has been subject to the ire of a nearby ruler, or entity.</t>
  </si>
  <si>
    <t>Fear. Something unnerving, or frightening, has happened recently.</t>
  </si>
  <si>
    <t>Dense. The village seems to have a large amount of people for its size. There are many hands available to help with any work that needs doing.</t>
  </si>
  <si>
    <t>Congested. The village has as many people in it as it can hold, and camps may be cropping up on the outskirts. There are plenty of hands available to help with work but, unless the work is very large-scale (such as quarrying), there may be at least some idle people.</t>
  </si>
  <si>
    <t>High and Low. 80% primary race in high social standing, 20% secondary race, in lower social standing.</t>
  </si>
  <si>
    <t>In Flux. No discernible distribution. Racial diversity seems random, with no sense of organization or numerical dominance.</t>
  </si>
  <si>
    <r>
      <t xml:space="preserve">Hostile. </t>
    </r>
    <r>
      <rPr>
        <sz val="9.5"/>
        <color rgb="FF231F20"/>
        <rFont val="Times New Roman"/>
        <family val="1"/>
        <charset val="204"/>
      </rPr>
      <t>Locals seem very unfriendly toward visitors, and would likely make out-of-towners feel unwelcome. This could manifest as coldness, passive-aggressiveness, or even violence.</t>
    </r>
  </si>
  <si>
    <r>
      <t xml:space="preserve">Unfriendly. </t>
    </r>
    <r>
      <rPr>
        <sz val="9.5"/>
        <color rgb="FF231F20"/>
        <rFont val="Times New Roman"/>
        <family val="1"/>
        <charset val="204"/>
      </rPr>
      <t>Locals don't care much for visitors, looking upon them with contempt, fear, or suspicion.</t>
    </r>
  </si>
  <si>
    <r>
      <t xml:space="preserve">Neutral. </t>
    </r>
    <r>
      <rPr>
        <sz val="9.5"/>
        <color rgb="FF231F20"/>
        <rFont val="Times New Roman"/>
        <family val="1"/>
        <charset val="204"/>
      </rPr>
      <t>Locals are standoffish, or perhaps hard on the outside, but can be friendly if you get to know them.</t>
    </r>
  </si>
  <si>
    <r>
      <t xml:space="preserve">Friendly. </t>
    </r>
    <r>
      <rPr>
        <sz val="9.5"/>
        <color rgb="FF231F20"/>
        <rFont val="Times New Roman"/>
        <family val="1"/>
        <charset val="204"/>
      </rPr>
      <t>Locals are generally friendly, welcoming, and slow to take offense.</t>
    </r>
  </si>
  <si>
    <r>
      <t xml:space="preserve">Open. </t>
    </r>
    <r>
      <rPr>
        <sz val="9.5"/>
        <color rgb="FF231F20"/>
        <rFont val="Times New Roman"/>
        <family val="1"/>
        <charset val="204"/>
      </rPr>
      <t>The locals actively enjoy visitors, and their culture incorporates this. Just about anyone is welcome.</t>
    </r>
  </si>
  <si>
    <r>
      <t xml:space="preserve">(-2 to </t>
    </r>
    <r>
      <rPr>
        <b/>
        <sz val="9.5"/>
        <color rgb="FF231F20"/>
        <rFont val="Times New Roman"/>
        <family val="1"/>
        <charset val="204"/>
      </rPr>
      <t xml:space="preserve">crime </t>
    </r>
    <r>
      <rPr>
        <sz val="9.5"/>
        <color rgb="FF231F20"/>
        <rFont val="Times New Roman"/>
        <family val="1"/>
        <charset val="204"/>
      </rPr>
      <t>roll)</t>
    </r>
  </si>
  <si>
    <r>
      <t xml:space="preserve">(-1 to </t>
    </r>
    <r>
      <rPr>
        <b/>
        <sz val="9.5"/>
        <color rgb="FF231F20"/>
        <rFont val="Times New Roman"/>
        <family val="1"/>
        <charset val="204"/>
      </rPr>
      <t xml:space="preserve">crime </t>
    </r>
    <r>
      <rPr>
        <sz val="9.5"/>
        <color rgb="FF231F20"/>
        <rFont val="Times New Roman"/>
        <family val="1"/>
        <charset val="204"/>
      </rPr>
      <t>roll)</t>
    </r>
  </si>
  <si>
    <r>
      <t xml:space="preserve">(+0 to </t>
    </r>
    <r>
      <rPr>
        <b/>
        <sz val="9.5"/>
        <color rgb="FF231F20"/>
        <rFont val="Times New Roman"/>
        <family val="1"/>
        <charset val="204"/>
      </rPr>
      <t xml:space="preserve">crime </t>
    </r>
    <r>
      <rPr>
        <sz val="9.5"/>
        <color rgb="FF231F20"/>
        <rFont val="Times New Roman"/>
        <family val="1"/>
        <charset val="204"/>
      </rPr>
      <t>roll)</t>
    </r>
  </si>
  <si>
    <t>d20 Population Wealth</t>
  </si>
  <si>
    <r>
      <t xml:space="preserve">(-3 to </t>
    </r>
    <r>
      <rPr>
        <b/>
        <sz val="9.5"/>
        <color rgb="FF231F20"/>
        <rFont val="Times New Roman"/>
        <family val="1"/>
        <charset val="204"/>
      </rPr>
      <t xml:space="preserve">crime </t>
    </r>
    <r>
      <rPr>
        <sz val="9.5"/>
        <color rgb="FF231F20"/>
        <rFont val="Times New Roman"/>
        <family val="1"/>
        <charset val="204"/>
      </rPr>
      <t>roll)</t>
    </r>
  </si>
  <si>
    <r>
      <t xml:space="preserve">(+3 to </t>
    </r>
    <r>
      <rPr>
        <b/>
        <sz val="9.5"/>
        <color rgb="FF231F20"/>
        <rFont val="Times New Roman"/>
        <family val="1"/>
        <charset val="204"/>
      </rPr>
      <t xml:space="preserve">urban encounter </t>
    </r>
    <r>
      <rPr>
        <sz val="9.5"/>
        <color rgb="FF231F20"/>
        <rFont val="Times New Roman"/>
        <family val="1"/>
        <charset val="204"/>
      </rPr>
      <t>rolls)</t>
    </r>
  </si>
  <si>
    <r>
      <t xml:space="preserve">(+2 to </t>
    </r>
    <r>
      <rPr>
        <b/>
        <sz val="9.5"/>
        <color rgb="FF231F20"/>
        <rFont val="Times New Roman"/>
        <family val="1"/>
        <charset val="204"/>
      </rPr>
      <t xml:space="preserve">urban encounter </t>
    </r>
    <r>
      <rPr>
        <sz val="9.5"/>
        <color rgb="FF231F20"/>
        <rFont val="Times New Roman"/>
        <family val="1"/>
        <charset val="204"/>
      </rPr>
      <t>rolls)</t>
    </r>
  </si>
  <si>
    <r>
      <t xml:space="preserve">(+1 to </t>
    </r>
    <r>
      <rPr>
        <b/>
        <sz val="9.5"/>
        <color rgb="FF231F20"/>
        <rFont val="Times New Roman"/>
        <family val="1"/>
        <charset val="204"/>
      </rPr>
      <t xml:space="preserve">urban encounter </t>
    </r>
    <r>
      <rPr>
        <sz val="9.5"/>
        <color rgb="FF231F20"/>
        <rFont val="Times New Roman"/>
        <family val="1"/>
        <charset val="204"/>
      </rPr>
      <t>rolls)</t>
    </r>
  </si>
  <si>
    <r>
      <t xml:space="preserve">(+0 to </t>
    </r>
    <r>
      <rPr>
        <b/>
        <sz val="9.5"/>
        <color rgb="FF231F20"/>
        <rFont val="Times New Roman"/>
        <family val="1"/>
        <charset val="204"/>
      </rPr>
      <t xml:space="preserve">urban encounter </t>
    </r>
    <r>
      <rPr>
        <sz val="9.5"/>
        <color rgb="FF231F20"/>
        <rFont val="Times New Roman"/>
        <family val="1"/>
        <charset val="204"/>
      </rPr>
      <t>rolls)</t>
    </r>
  </si>
  <si>
    <t>Places of Worship</t>
  </si>
  <si>
    <r>
      <t>Secret</t>
    </r>
    <r>
      <rPr>
        <sz val="9.5"/>
        <color rgb="FF231F20"/>
        <rFont val="Times New Roman"/>
        <family val="1"/>
        <charset val="204"/>
      </rPr>
      <t>. The place of worship's size is unclear, as the location is not publicly known.</t>
    </r>
  </si>
  <si>
    <r>
      <t>Altar</t>
    </r>
    <r>
      <rPr>
        <sz val="9.5"/>
        <color rgb="FF231F20"/>
        <rFont val="Times New Roman"/>
        <family val="1"/>
        <charset val="204"/>
      </rPr>
      <t>. A small shrine or, perhaps, a tiny shack, usually evincing some various items or images relating to that which the faith venerates.</t>
    </r>
  </si>
  <si>
    <r>
      <t>Oratory</t>
    </r>
    <r>
      <rPr>
        <sz val="9.5"/>
        <color rgb="FF231F20"/>
        <rFont val="Times New Roman"/>
        <family val="1"/>
        <charset val="204"/>
      </rPr>
      <t>. A modest building with seating for attendees, appointed with various items or images relating to that which the faith venerates.</t>
    </r>
  </si>
  <si>
    <r>
      <t>Sanctuary</t>
    </r>
    <r>
      <rPr>
        <sz val="9.5"/>
        <color rgb="FF231F20"/>
        <rFont val="Times New Roman"/>
        <family val="1"/>
        <charset val="204"/>
      </rPr>
      <t>. A large, well-appointed structure, able to comfortably accommodate up to a few hundred people.</t>
    </r>
  </si>
  <si>
    <r>
      <t>Great Temple</t>
    </r>
    <r>
      <rPr>
        <sz val="9.5"/>
        <color rgb="FF231F20"/>
        <rFont val="Times New Roman"/>
        <family val="1"/>
        <charset val="204"/>
      </rPr>
      <t>. An awe-inspiring structure, devoted to that which it venerates. No expense was spared in its construction. It might display such elements as stunning frescos, elaborate stained-glass scenes, and towering, gilded statues. Walking into a great temple is a rare and striking experience for those who do not live near one.</t>
    </r>
  </si>
  <si>
    <r>
      <t>Unseen</t>
    </r>
    <r>
      <rPr>
        <sz val="9.5"/>
        <color rgb="FF231F20"/>
        <rFont val="Times New Roman"/>
        <family val="1"/>
        <charset val="204"/>
      </rPr>
      <t>. To those outside the following, it is not clear that the group exists.</t>
    </r>
  </si>
  <si>
    <r>
      <t>Quiet</t>
    </r>
    <r>
      <rPr>
        <sz val="9.5"/>
        <color rgb="FF231F20"/>
        <rFont val="Times New Roman"/>
        <family val="1"/>
        <charset val="204"/>
      </rPr>
      <t>. Adherents to the faith are inconspicuous, unless one knows what to look for (perhaps particular gestures, items of clothing, or phrases).</t>
    </r>
  </si>
  <si>
    <r>
      <t>Subtle</t>
    </r>
    <r>
      <rPr>
        <sz val="9.5"/>
        <color rgb="FF231F20"/>
        <rFont val="Times New Roman"/>
        <family val="1"/>
        <charset val="204"/>
      </rPr>
      <t>. Followers of the faith may be identifiable, but remain very reserved.</t>
    </r>
  </si>
  <si>
    <r>
      <t>Moderate</t>
    </r>
    <r>
      <rPr>
        <sz val="9.5"/>
        <color rgb="FF231F20"/>
        <rFont val="Times New Roman"/>
        <family val="1"/>
        <charset val="204"/>
      </rPr>
      <t>. The pious are confident and unafraid to display their faith openly, but do not encroach upon the wider populus uncalled for.</t>
    </r>
  </si>
  <si>
    <r>
      <t>Fervent</t>
    </r>
    <r>
      <rPr>
        <sz val="9.5"/>
        <color rgb="FF231F20"/>
        <rFont val="Times New Roman"/>
        <family val="1"/>
        <charset val="204"/>
      </rPr>
      <t>. Followers are outspoken, with little or no fear of reproach. They may sing or speak to the masses.</t>
    </r>
  </si>
  <si>
    <r>
      <t>Zealous</t>
    </r>
    <r>
      <rPr>
        <sz val="9.5"/>
        <color rgb="FF231F20"/>
        <rFont val="Times New Roman"/>
        <family val="1"/>
        <charset val="204"/>
      </rPr>
      <t>. Adherents are utterly and unthinkingly devout, forcing their doctrine upon their surroundings and peers, or taking actions that further their cause regardless of personal cost. Though typically seen as negative, this could also be a positive, such as a church of light rising up in an evil kingdom, helping those in need, even if it puts themselves in peril.</t>
    </r>
  </si>
  <si>
    <r>
      <t xml:space="preserve">Amphitheater. </t>
    </r>
    <r>
      <rPr>
        <sz val="9.5"/>
        <color rgb="FF231F20"/>
        <rFont val="Times New Roman"/>
        <family val="1"/>
        <charset val="204"/>
      </rPr>
      <t>Outdoor space with a stage and tiered seating.</t>
    </r>
  </si>
  <si>
    <r>
      <t xml:space="preserve">Dance Hall. </t>
    </r>
    <r>
      <rPr>
        <sz val="9.5"/>
        <color rgb="FF231F20"/>
        <rFont val="Times New Roman"/>
        <family val="1"/>
        <charset val="204"/>
      </rPr>
      <t>Location for dances and festive events.</t>
    </r>
  </si>
  <si>
    <r>
      <t xml:space="preserve">Outdoor Recreational Area. </t>
    </r>
    <r>
      <rPr>
        <sz val="9.5"/>
        <color rgb="FF231F20"/>
        <rFont val="Times New Roman"/>
        <family val="1"/>
        <charset val="204"/>
      </rPr>
      <t>A tended space where locals might eat, take leisure time, or duel to the death...</t>
    </r>
  </si>
  <si>
    <t>dioo</t>
  </si>
  <si>
    <t>Other Locations</t>
  </si>
  <si>
    <r>
      <t xml:space="preserve">Baker </t>
    </r>
    <r>
      <rPr>
        <sz val="9.5"/>
        <color rgb="FF231F20"/>
        <rFont val="Times New Roman"/>
        <family val="1"/>
        <charset val="204"/>
      </rPr>
      <t>(B). Bakes and sells fresh bread and, possibly, pastries.</t>
    </r>
  </si>
  <si>
    <r>
      <t xml:space="preserve">Butcher </t>
    </r>
    <r>
      <rPr>
        <sz val="9.5"/>
        <color rgb="FF231F20"/>
        <rFont val="Times New Roman"/>
        <family val="1"/>
        <charset val="204"/>
      </rPr>
      <t>(B). Processes and sells fresh and/or dried meat.</t>
    </r>
  </si>
  <si>
    <r>
      <t xml:space="preserve">Cooper </t>
    </r>
    <r>
      <rPr>
        <sz val="9.5"/>
        <color rgb="FF231F20"/>
        <rFont val="Times New Roman"/>
        <family val="1"/>
        <charset val="204"/>
      </rPr>
      <t>(B). Crafts wooden vessels held together with metal hoops, including barrels, buckets, etc.</t>
    </r>
  </si>
  <si>
    <r>
      <t xml:space="preserve">Carpenter </t>
    </r>
    <r>
      <rPr>
        <sz val="9.5"/>
        <color rgb="FF231F20"/>
        <rFont val="Times New Roman"/>
        <family val="1"/>
        <charset val="204"/>
      </rPr>
      <t>(B). Builds with or carves wood, as well as carrying out repairs.</t>
    </r>
  </si>
  <si>
    <t>16-19</t>
  </si>
  <si>
    <r>
      <t xml:space="preserve">General Store </t>
    </r>
    <r>
      <rPr>
        <sz val="9.5"/>
        <color rgb="FF231F20"/>
        <rFont val="Times New Roman"/>
        <family val="1"/>
        <charset val="204"/>
      </rPr>
      <t>(B). Sells basic supplies, groceries, and various odds and ends.</t>
    </r>
  </si>
  <si>
    <t>20-23</t>
  </si>
  <si>
    <r>
      <t xml:space="preserve">Herbalist </t>
    </r>
    <r>
      <rPr>
        <sz val="9.5"/>
        <color rgb="FF231F20"/>
        <rFont val="Times New Roman"/>
        <family val="1"/>
        <charset val="204"/>
      </rPr>
      <t>(B). Sells common herbs and natural, non- magical remedies.</t>
    </r>
  </si>
  <si>
    <t>24-27</t>
  </si>
  <si>
    <r>
      <t xml:space="preserve">Smithy </t>
    </r>
    <r>
      <rPr>
        <sz val="9.5"/>
        <color rgb="FF231F20"/>
        <rFont val="Times New Roman"/>
        <family val="1"/>
        <charset val="204"/>
      </rPr>
      <t>(B). Sells and crafts metal tools and equipment, including very basic weapons and armor.</t>
    </r>
  </si>
  <si>
    <t>28-31</t>
  </si>
  <si>
    <r>
      <t xml:space="preserve">Tailor </t>
    </r>
    <r>
      <rPr>
        <sz val="9.5"/>
        <color rgb="FF231F20"/>
        <rFont val="Times New Roman"/>
        <family val="1"/>
        <charset val="204"/>
      </rPr>
      <t>(B). Makes and sells of clothing, including hats and cloaks. Also sells general items made from cloth, such as blankets, and carries out repairs and alterations of cloth goods.</t>
    </r>
  </si>
  <si>
    <t>32-35</t>
  </si>
  <si>
    <r>
      <t xml:space="preserve">Tanner/Taxidermist </t>
    </r>
    <r>
      <rPr>
        <sz val="9.5"/>
        <color rgb="FF231F20"/>
        <rFont val="Times New Roman"/>
        <family val="1"/>
        <charset val="204"/>
      </rPr>
      <t>(B). Processes animal hides for practical or ornamental purposes.</t>
    </r>
  </si>
  <si>
    <t>36-39</t>
  </si>
  <si>
    <r>
      <t xml:space="preserve">Thatcher </t>
    </r>
    <r>
      <rPr>
        <sz val="9.5"/>
        <color rgb="FF231F20"/>
        <rFont val="Times New Roman"/>
        <family val="1"/>
        <charset val="204"/>
      </rPr>
      <t>(B). Builds roofs using layers of dried straw, reeds, rushes, etc.</t>
    </r>
  </si>
  <si>
    <t>40-43</t>
  </si>
  <si>
    <r>
      <t xml:space="preserve">Wainwright </t>
    </r>
    <r>
      <rPr>
        <sz val="9.5"/>
        <color rgb="FF231F20"/>
        <rFont val="Times New Roman"/>
        <family val="1"/>
        <charset val="204"/>
      </rPr>
      <t>(B). Builds carts and wagons.</t>
    </r>
  </si>
  <si>
    <t>44-47</t>
  </si>
  <si>
    <r>
      <t xml:space="preserve">Weaver </t>
    </r>
    <r>
      <rPr>
        <sz val="9.5"/>
        <color rgb="FF231F20"/>
        <rFont val="Times New Roman"/>
        <family val="1"/>
        <charset val="204"/>
      </rPr>
      <t>(B). Weaves raw fabric and baskets.</t>
    </r>
  </si>
  <si>
    <t>48-50</t>
  </si>
  <si>
    <r>
      <t xml:space="preserve">Alchemist </t>
    </r>
    <r>
      <rPr>
        <sz val="9.5"/>
        <color rgb="FF231F20"/>
        <rFont val="Times New Roman"/>
        <family val="1"/>
        <charset val="204"/>
      </rPr>
      <t>(S). Brews and sells potions, as well as mundane herbs and alchemical ingredients.</t>
    </r>
  </si>
  <si>
    <t>51-52</t>
  </si>
  <si>
    <r>
      <t xml:space="preserve">Artist </t>
    </r>
    <r>
      <rPr>
        <sz val="9.5"/>
        <color rgb="FF231F20"/>
        <rFont val="Times New Roman"/>
        <family val="1"/>
        <charset val="204"/>
      </rPr>
      <t>(S). Encompasses painter, sculptor or other visual art as appropriate.</t>
    </r>
  </si>
  <si>
    <t>53-55</t>
  </si>
  <si>
    <r>
      <t xml:space="preserve">Cobbler </t>
    </r>
    <r>
      <rPr>
        <sz val="9.5"/>
        <color rgb="FF231F20"/>
        <rFont val="Times New Roman"/>
        <family val="1"/>
        <charset val="204"/>
      </rPr>
      <t>(S). Makes and mends boots and shoes.</t>
    </r>
  </si>
  <si>
    <t>56-58</t>
  </si>
  <si>
    <r>
      <t xml:space="preserve">Mill </t>
    </r>
    <r>
      <rPr>
        <sz val="9.5"/>
        <color rgb="FF231F20"/>
        <rFont val="Times New Roman"/>
        <family val="1"/>
        <charset val="204"/>
      </rPr>
      <t>(S). Facilities for milling grain.</t>
    </r>
  </si>
  <si>
    <t>59-61</t>
  </si>
  <si>
    <r>
      <t xml:space="preserve">Shipwright </t>
    </r>
    <r>
      <rPr>
        <sz val="9.5"/>
        <color rgb="FF231F20"/>
        <rFont val="Times New Roman"/>
        <family val="1"/>
        <charset val="204"/>
      </rPr>
      <t>(S). Builds and launches boats and/ or ships. [Reroll if settlement is not bordering a significant source of water]</t>
    </r>
  </si>
  <si>
    <r>
      <t xml:space="preserve">Rare Botanicals </t>
    </r>
    <r>
      <rPr>
        <sz val="9.5"/>
        <color rgb="FF231F20"/>
        <rFont val="Times New Roman"/>
        <family val="1"/>
        <charset val="204"/>
      </rPr>
      <t>(E). Cultivates and sells herbs rare to the region.</t>
    </r>
  </si>
  <si>
    <r>
      <t xml:space="preserve">Luxury Furnishings </t>
    </r>
    <r>
      <rPr>
        <sz val="9.5"/>
        <color rgb="FF231F20"/>
        <rFont val="Times New Roman"/>
        <family val="1"/>
        <charset val="204"/>
      </rPr>
      <t>(E). Procures and sells all manner of home items for fine living, including furniture, art, and other high-quality goods.</t>
    </r>
  </si>
  <si>
    <r>
      <t xml:space="preserve">Rare Libations &amp; Fare </t>
    </r>
    <r>
      <rPr>
        <sz val="9.5"/>
        <color rgb="FF231F20"/>
        <rFont val="Times New Roman"/>
        <family val="1"/>
        <charset val="204"/>
      </rPr>
      <t>(E). Sells (and, perhaps, makes or brews) drinks and/or food of surpassing quality or rarity to the region.</t>
    </r>
  </si>
  <si>
    <r>
      <t xml:space="preserve">Rare Trade Goods </t>
    </r>
    <r>
      <rPr>
        <sz val="9.5"/>
        <color rgb="FF231F20"/>
        <rFont val="Times New Roman"/>
        <family val="1"/>
        <charset val="204"/>
      </rPr>
      <t>(E). Procures and sells items and materials, such as ores or textiles, that are rare to the region.</t>
    </r>
  </si>
  <si>
    <r>
      <t xml:space="preserve">Magic Shop - Armor </t>
    </r>
    <r>
      <rPr>
        <sz val="9.5"/>
        <color rgb="FF231F20"/>
        <rFont val="Times New Roman"/>
        <family val="1"/>
        <charset val="204"/>
      </rPr>
      <t>(E). Sells magical items with a focus on armor and protective equipment.</t>
    </r>
  </si>
  <si>
    <r>
      <t xml:space="preserve">Magic Shop - Books </t>
    </r>
    <r>
      <rPr>
        <sz val="9.5"/>
        <color rgb="FF231F20"/>
        <rFont val="Times New Roman"/>
        <family val="1"/>
        <charset val="204"/>
      </rPr>
      <t>(E). Sells magical items with a focus on literature, arcane tomes and lore. They may also carry books and documents (such as maps and records) of a rare and significant nature, though non-magical.</t>
    </r>
  </si>
  <si>
    <r>
      <t xml:space="preserve">Magic Shop - Clothing </t>
    </r>
    <r>
      <rPr>
        <sz val="9.5"/>
        <color rgb="FF231F20"/>
        <rFont val="Times New Roman"/>
        <family val="1"/>
        <charset val="204"/>
      </rPr>
      <t>(E). Sells magical items with a focus on clothing of all types which bear magical properties.</t>
    </r>
  </si>
  <si>
    <r>
      <t xml:space="preserve">Magic Shop - Jewelry </t>
    </r>
    <r>
      <rPr>
        <sz val="9.5"/>
        <color rgb="FF231F20"/>
        <rFont val="Times New Roman"/>
        <family val="1"/>
        <charset val="204"/>
      </rPr>
      <t>(E). Sells magical items with a focus on enchanted, or otherwise magically imbued, jewelry.</t>
    </r>
  </si>
  <si>
    <r>
      <t xml:space="preserve">Magic Shop - Weapons </t>
    </r>
    <r>
      <rPr>
        <sz val="9.5"/>
        <color rgb="FF231F20"/>
        <rFont val="Times New Roman"/>
        <family val="1"/>
        <charset val="204"/>
      </rPr>
      <t>(E). Sells magical items with a focus on weapons with mystic properties and, perhaps, shields.</t>
    </r>
  </si>
  <si>
    <r>
      <t xml:space="preserve">Magic Shop - Miscellaneous &amp; Curiosities </t>
    </r>
    <r>
      <rPr>
        <sz val="9.5"/>
        <color rgb="FF231F20"/>
        <rFont val="Times New Roman"/>
        <family val="1"/>
        <charset val="204"/>
      </rPr>
      <t>(E).</t>
    </r>
  </si>
  <si>
    <t>Procures and sells magical items with a focus on strange and rare artifacts of a wondrous or intriguing nature.</t>
  </si>
  <si>
    <t>72-73</t>
  </si>
  <si>
    <r>
      <t>Barber</t>
    </r>
    <r>
      <rPr>
        <sz val="9.5"/>
        <color rgb="FF231F20"/>
        <rFont val="Times New Roman"/>
        <family val="1"/>
        <charset val="204"/>
      </rPr>
      <t>. Provides grooming services, such as haircuts or shaves.</t>
    </r>
  </si>
  <si>
    <t>74-75</t>
  </si>
  <si>
    <r>
      <t>Bathhouse</t>
    </r>
    <r>
      <rPr>
        <sz val="9.5"/>
        <color rgb="FF231F20"/>
        <rFont val="Times New Roman"/>
        <family val="1"/>
        <charset val="204"/>
      </rPr>
      <t>. Provides spaces for bathing.</t>
    </r>
  </si>
  <si>
    <t>76-77</t>
  </si>
  <si>
    <r>
      <t>Doctor/Apothecary</t>
    </r>
    <r>
      <rPr>
        <sz val="9.5"/>
        <color rgb="FF231F20"/>
        <rFont val="Times New Roman"/>
        <family val="1"/>
        <charset val="204"/>
      </rPr>
      <t>. Provides medical care.</t>
    </r>
  </si>
  <si>
    <t>78-79</t>
  </si>
  <si>
    <r>
      <t>House of Leisure</t>
    </r>
    <r>
      <rPr>
        <sz val="9.5"/>
        <color rgb="FF231F20"/>
        <rFont val="Times New Roman"/>
        <family val="1"/>
        <charset val="204"/>
      </rPr>
      <t>. Provides entertainment and/or relaxation (GM may decide what kind).</t>
    </r>
  </si>
  <si>
    <t>80-84</t>
  </si>
  <si>
    <r>
      <t>Inn</t>
    </r>
    <r>
      <rPr>
        <sz val="9.5"/>
        <color rgb="FF231F20"/>
        <rFont val="Times New Roman"/>
        <family val="1"/>
        <charset val="204"/>
      </rPr>
      <t>. Provides accommodation, as well as a place to have a bath and a decent meal.</t>
    </r>
  </si>
  <si>
    <t>85-89</t>
  </si>
  <si>
    <t>90-94</t>
  </si>
  <si>
    <t>95-99</t>
  </si>
  <si>
    <t>Political Rumors</t>
  </si>
  <si>
    <t>Superstitions</t>
  </si>
  <si>
    <t>Burying a dead cat under the doorstep is essential for a building's prosperity.</t>
  </si>
  <si>
    <t>Half a chicken will cure any number of ailments (from plague, to pimples) when tied to the afflicted area.</t>
  </si>
  <si>
    <t>Placing mirrors, or large reflective objects, opposite one another in a room can open an invisible doorway for devils.</t>
  </si>
  <si>
    <t>Hanging mistletoe above the lintel is a sacred oath that the host will harm none who enter.</t>
  </si>
  <si>
    <t>Never stick a knife point-down into wood, or a cutting block, as it invites acts of violence among those nearby.</t>
  </si>
  <si>
    <t>Evil spirits can lurk within the leaves of cabbages and sprouts; you must carve a holy sign into the bottom before cooking them.</t>
  </si>
  <si>
    <t>After visiting a grave or cemetery, one must take a winding path home, making stops along the way, in order to lose any tag-along spirits.</t>
  </si>
  <si>
    <t>Giving a knife as a gift will sever a friendship, so they must always be symbolically paid for.</t>
  </si>
  <si>
    <t>Never use dull scissors as, if you do, you risk accidentally cutting the thread tethering your soul to your body.</t>
  </si>
  <si>
    <t>Knowing your full name allows those who wish you ill to put a curse on you, so keep your middle names secret.</t>
  </si>
  <si>
    <t>A carrion bird landing in front of you means you, or someone close to you, will die soon.</t>
  </si>
  <si>
    <t>A single magpie is bad luck, but saluting the lone magpie (‘Good morning Mr. Magpie, how's your wife?') will turn bad luck into good.</t>
  </si>
  <si>
    <t>In games, never grab the dice. The owner of the dice must give them to the first person who must roll, who must pass them on and so on. Doing otherwise will curse the dice for a fortnight.</t>
  </si>
  <si>
    <t>A pregnant woman must not go out in the evenings, lest the overwhelming darkness taint the child.</t>
  </si>
  <si>
    <t>If she must go out, she must carry a second lamp directly in front of her stomach, to protect the baby.</t>
  </si>
  <si>
    <t>When making a wish at a well, the value of coin you throw in should be commensurate with that of your wish.</t>
  </si>
  <si>
    <t>When speaking with adult men or women, it is bad luck to not address them as ‘sir' or ‘madam', at least once, during the exchange.</t>
  </si>
  <si>
    <t>When mining or cutting stone, the chips from the first strike of the day must be pocketed by the one who struck, lest earth spirits feel taken for granted.</t>
  </si>
  <si>
    <t>Proclaiming new love at dawn or dusk is bad luck.</t>
  </si>
  <si>
    <t>Kissing the door frame of your house upon entry or exit asks the gods' protection upon it.</t>
  </si>
  <si>
    <t>Never leave an empty spirits glass or cup right­side-up, lest an actual spirit attempt to fill the void, inhabiting the body of the next drinker.</t>
  </si>
  <si>
    <t>Goings On</t>
  </si>
  <si>
    <t>Harsh Weather</t>
  </si>
  <si>
    <t>d8 Origin</t>
  </si>
  <si>
    <t>Accidental. The town was never meant to be anything more than a camp or minor settlement, at most. Fate saw to it that things happened differently. Outsiders found the place, some stayed, some left and told others and, over time, more and more came, more and more stayed, and the place grew.</t>
  </si>
  <si>
    <t>Decree. It was decided by some authority that a town was needed here, funds and materials were set aside for its founding, and it was established.</t>
  </si>
  <si>
    <t>3 Exodus or Exile. A group of settlers left (or were</t>
  </si>
  <si>
    <t>forced to leave) their home. They found this place</t>
  </si>
  <si>
    <t>and decided to build.</t>
  </si>
  <si>
    <t>Key Crossroads. The town was established on a</t>
  </si>
  <si>
    <t>crossroads frequented by travelers from all over.</t>
  </si>
  <si>
    <t>5 Military Camp. A deployment wound up lasting longer than anticipated, so the camp began building more solid fortifications in an increasingly permanent fashion. Either the original members of the encampment still reside here, or it was otherwise occupied after they departed.</t>
  </si>
  <si>
    <t>Port. The town established itself on the water where</t>
  </si>
  <si>
    <t>none had done so previously, sprouting worn piers</t>
  </si>
  <si>
    <t>and roads taken by merchants and travelers alike.</t>
  </si>
  <si>
    <t>(The environment your port is in is [d6]:</t>
  </si>
  <si>
    <t>1-3: coastal</t>
  </si>
  <si>
    <t>4-6: river.)</t>
  </si>
  <si>
    <t>Chapter Four | Towns</t>
  </si>
  <si>
    <t>Rapid. Fueled by ambition, strong will and, perhaps, access to certain excellent products or resources, a group of people set their minds to creating this town in an important location. Witnesses express how it almost seemed to spring up overnight.</t>
  </si>
  <si>
    <t>Steady. Built piece by piece over time, this town was a labor of commitment and devotion. It may have taken years, or even decades, until it reached fruition, but now it stands, such as it is.</t>
  </si>
  <si>
    <t>Priority</t>
  </si>
  <si>
    <r>
      <t xml:space="preserve">(+1 to </t>
    </r>
    <r>
      <rPr>
        <b/>
        <sz val="9.5"/>
        <color rgb="FF231F20"/>
        <rFont val="Times New Roman"/>
        <family val="1"/>
        <charset val="204"/>
      </rPr>
      <t xml:space="preserve">law enforcement </t>
    </r>
    <r>
      <rPr>
        <sz val="9.5"/>
        <color rgb="FF231F20"/>
        <rFont val="Times New Roman"/>
        <family val="1"/>
        <charset val="204"/>
      </rPr>
      <t>roll)</t>
    </r>
  </si>
  <si>
    <t>(Free location: Non-Commercial - Place of Government)</t>
  </si>
  <si>
    <t>(Free location: Shop - Magic Shop [d6]</t>
  </si>
  <si>
    <t>: I: Armor</t>
  </si>
  <si>
    <t>2: Books</t>
  </si>
  <si>
    <t>3: Clothing</t>
  </si>
  <si>
    <t>4: Jewelry</t>
  </si>
  <si>
    <t>5: Weapons</t>
  </si>
  <si>
    <t>6: Misc. &amp; Curiosities)</t>
  </si>
  <si>
    <t>Military. The town prioritizes defenses and law enforcement.</t>
  </si>
  <si>
    <t>(+1 to fortification roll)</t>
  </si>
  <si>
    <t>(+1 to law enforcement roll)</t>
  </si>
  <si>
    <t>Government. The town prioritizes structure, order, and law.</t>
  </si>
  <si>
    <t>(When rolling on the leadership table, reroll any results from 91-100.)</t>
  </si>
  <si>
    <t>Production. The town prioritizes generation and movement of resources.</t>
  </si>
  <si>
    <t>(Roll a d4 instead of a d8 on the specialty table.)</t>
  </si>
  <si>
    <t>Economic. The town prioritizes their market, ensuring a large area, wide streets, more shops, and lodging.</t>
  </si>
  <si>
    <t>(+2 to market square roll)</t>
  </si>
  <si>
    <t>(When checking the commercial locations table, consider your town 1 size category larger)</t>
  </si>
  <si>
    <t>Religious. The town contains substantial temples in prominent locations.</t>
  </si>
  <si>
    <t>(Free location: Non-Commercial - Place of Worship and +5 to its place of worship size roll)</t>
  </si>
  <si>
    <t>Magic. The town is focused on some form of magical pursuit.</t>
  </si>
  <si>
    <t>Craft. The town is known for being a place to find high-quality, hand-crafted goods.</t>
  </si>
  <si>
    <t>Farming or Resource Gathering. The town is known for the resource(s) it produces. Base this on what kind of environment and climate the town is in. If farming wouldn't work as well, perhaps they mine or harvest lumber instead.</t>
  </si>
  <si>
    <t>(+1 to farms and resources roll. Reroll if 1-8.)</t>
  </si>
  <si>
    <t>Industry. This town is known for certain industrial processes such as milling, textiles, or smelting.</t>
  </si>
  <si>
    <t>(Free Location: Shop - [d6]:</t>
  </si>
  <si>
    <t>1-2: Mill</t>
  </si>
  <si>
    <t>3-4: Textile Production</t>
  </si>
  <si>
    <t>5-6: Foundry/Smelting)</t>
  </si>
  <si>
    <t>Unique Shipping Methods. These people know how to get things from one place to another by strange or innovative means.</t>
  </si>
  <si>
    <t>Connections. This town is full of people who can find and obtain almost anything (or, perhaps, anyone).</t>
  </si>
  <si>
    <t>Drink. The town is known for having a wide variety of (or excellent quality) beverages available throughout.</t>
  </si>
  <si>
    <t>Education. The town is known as the location of a widely-renowned educational institution.</t>
  </si>
  <si>
    <t>(Free Location: Non-Commercial - Place of Education)</t>
  </si>
  <si>
    <t>Hospitality. The town is known as a welcoming, desirable place to stay.</t>
  </si>
  <si>
    <t>(The default inn is of [d6]:</t>
  </si>
  <si>
    <t>1-3: good quality</t>
  </si>
  <si>
    <t>4-6: fine quality)</t>
  </si>
  <si>
    <t>Recent. Established within the past year, the town has not been around long. Awareness has likely not spread beyond the immediate surrounding area.</t>
  </si>
  <si>
    <t>(-2 to population density roll)</t>
  </si>
  <si>
    <t>Established. The town has been around for a few years. Folk within a few dozen miles may have heard of it. It has most likely been added to major official maps.</t>
  </si>
  <si>
    <t>(-1 to population density roll)</t>
  </si>
  <si>
    <t>Mature. The town has been around for decades, and may have developed some sort of reputation, depending on its community, location, and what goes on in the town.</t>
  </si>
  <si>
    <t>(+0 to population density roll)</t>
  </si>
  <si>
    <t>Old. The town has been around near enough to a century, or so. Families have grown up here. Some businesses have grown, folded, and been replaced by new ones. Features have likely been added, or it may have expanded outwards. It may also have seen through many events that could have altered the town's course.</t>
  </si>
  <si>
    <t>(+1 to population density roll)</t>
  </si>
  <si>
    <t>Ancient. The town is hundreds of years old, or more. It may still be thriving, or in ruins, remaining much like it has always been, or may have drastically changed, for better or worse.</t>
  </si>
  <si>
    <t>(+2 to population density roll)</t>
  </si>
  <si>
    <t>Coastal. The town is near a large body of water, such as a lake or ocean.</t>
  </si>
  <si>
    <t>Forest. The town has been established in area cleared of the surrounding trees.</t>
  </si>
  <si>
    <t>Mountains. The town is found on a plateaux of a stony pass or soaring peak.</t>
  </si>
  <si>
    <t>Plains. The town is encircled by wide, open fields.</t>
  </si>
  <si>
    <t>River. The town is near or built around a steadily flowing stream, or other watercourse.</t>
  </si>
  <si>
    <t>Swamp. The town is in, or near, a vast area of stagnant water. ■£.</t>
  </si>
  <si>
    <t>Underground. The town is within a vast network of caves.</t>
  </si>
  <si>
    <t>Valley. The town is found within, or on the edge of, an area of recessed elevation in relation to the landscape around it.</t>
  </si>
  <si>
    <t>Tundra. The town is in a very cold environment.</t>
  </si>
  <si>
    <t>Desert. The town is in a dry and arid environment, likely flanked by vast sand dunes.</t>
  </si>
  <si>
    <t>Market Square</t>
  </si>
  <si>
    <t>Tight. Only room for a few, key vendor stalls.</t>
  </si>
  <si>
    <t>Ample. Room for a fair number of vendor stalls.</t>
  </si>
  <si>
    <t>Spacious. Room for lots of vendor stalls.</t>
  </si>
  <si>
    <t>d4 Vendor Stall Acquisition</t>
  </si>
  <si>
    <t>i</t>
  </si>
  <si>
    <r>
      <t xml:space="preserve">First Come, First Served - No Fee. </t>
    </r>
    <r>
      <rPr>
        <sz val="9.5"/>
        <color rgb="FF231F20"/>
        <rFont val="Times New Roman"/>
        <family val="1"/>
        <charset val="204"/>
      </rPr>
      <t>Merchants line</t>
    </r>
  </si>
  <si>
    <t>up prior to market day. Those at the front of the line</t>
  </si>
  <si>
    <t>are given the spaces. No fees are charged.</t>
  </si>
  <si>
    <r>
      <t xml:space="preserve">First Come, First Served - Fee. </t>
    </r>
    <r>
      <rPr>
        <sz val="9.5"/>
        <color rgb="FF231F20"/>
        <rFont val="Times New Roman"/>
        <family val="1"/>
        <charset val="204"/>
      </rPr>
      <t>Merchants line up</t>
    </r>
  </si>
  <si>
    <t>prior to market day. Those at the front of the line are</t>
  </si>
  <si>
    <t>given first pick of the available stall spaces, provided</t>
  </si>
  <si>
    <t>they can pay the fee for the day.</t>
  </si>
  <si>
    <r>
      <t xml:space="preserve">Lease. </t>
    </r>
    <r>
      <rPr>
        <sz val="9.5"/>
        <color rgb="FF231F20"/>
        <rFont val="Times New Roman"/>
        <family val="1"/>
        <charset val="204"/>
      </rPr>
      <t xml:space="preserve">Merchants pay in advance (sometimes </t>
    </r>
    <r>
      <rPr>
        <i/>
        <sz val="9"/>
        <color rgb="FF231F20"/>
        <rFont val="Times New Roman"/>
        <family val="1"/>
        <charset val="204"/>
      </rPr>
      <t>far</t>
    </r>
    <r>
      <rPr>
        <sz val="9.5"/>
        <color rgb="FF231F20"/>
        <rFont val="Times New Roman"/>
        <family val="1"/>
        <charset val="204"/>
      </rPr>
      <t xml:space="preserve"> in</t>
    </r>
  </si>
  <si>
    <t>advance) for the right to a space in the market square.</t>
  </si>
  <si>
    <r>
      <t xml:space="preserve">Bid. </t>
    </r>
    <r>
      <rPr>
        <sz val="12"/>
        <color rgb="FF000000"/>
        <rFont val="Arial Unicode MS"/>
        <family val="2"/>
        <charset val="204"/>
      </rPr>
      <t>Prior to market day, the spaces are auctioned off</t>
    </r>
  </si>
  <si>
    <t>Overflow</t>
  </si>
  <si>
    <t>Banned. Excess vendors are not allowed to set up stalls outside the town. Town guards will enforce this.</t>
  </si>
  <si>
    <t>Unpatrolled. Excess vendors are allowed to set up stalls but, as the town guard do not patrol or monitor these areas, the risk is higher. The spaces available are unkempt.</t>
  </si>
  <si>
    <t>Monitored. Excess vendors are allowed to set up stalls, and the town guard patrols through regularly, but the areas themselves are less-maintained and traffic is lighter.</t>
  </si>
  <si>
    <t>Encouraged. Excess vendors are encouraged to set up stalls outside the town, if they are unable to get a spot in the square. There are maintained areas available for use, and provided on a first-come, first-served basis. When in use by vendors, this area is regularly patrolled, if law enforcement personnel can be spared.</t>
  </si>
  <si>
    <t>Fortification</t>
  </si>
  <si>
    <t>Unfortified. The town’s perimeter is open, allowing entry from almost any point.</t>
  </si>
  <si>
    <t>(-5 to disposition roll)</t>
  </si>
  <si>
    <t>Lightly Fortified. The town proper is surrounded by a light wall of wood or stacked stone. The fortifications pose only a mild inconvenience to outside forces, but they easily keep out wild animals.</t>
  </si>
  <si>
    <t>(+1 to disposition roll)</t>
  </si>
  <si>
    <t>Fortified. The town proper is surrounded by a substantial wall of wood or stone. The wall is able to be patrolled by guards on a raised walkway. Visitors to the city pass through a main gate that can be barred in the evenings. A few watch towers may be placed around the town, though they are likely sporadic.</t>
  </si>
  <si>
    <t>(+3 to disposition roll)</t>
  </si>
  <si>
    <t>Heavily Fortified. The town proper is surrounded by a heavy wall of wood or stone, with several watchtowers built along its length. The gate is double-thickness and reinforced with metal bands. There are additional watchtowers built at various points throughout the surrounding countryside.</t>
  </si>
  <si>
    <t>(+5 to disposition roll)</t>
  </si>
  <si>
    <t>Extremely Fortified. The town proper is surrounded by an imposing wall of wood or stone, with many fully-staffed watchtowers at regular intervals along its length. The gate is double­thickness, reinforced with metal bands, augmented with a portcullis, and is always manned. A supplementary wall of wood or stone encompasses the surrounding countryside, with its own watchtowers. Nothing goes in or out without the watch’s knowledge or permission.</t>
  </si>
  <si>
    <t>(+7 to disposition roll)</t>
  </si>
  <si>
    <t>d2O Population Density</t>
  </si>
  <si>
    <t>Skeleton. The town only has enough people to</t>
  </si>
  <si>
    <t>function at its most basic level.</t>
  </si>
  <si>
    <t>(-2 to population overflow roll)</t>
  </si>
  <si>
    <t>(-2 to night activity roll)</t>
  </si>
  <si>
    <t>Sparse. Folk live here, but it would never be called</t>
  </si>
  <si>
    <t>bustling. Walking down the street, you'll typically</t>
  </si>
  <si>
    <t>only see a few people.</t>
  </si>
  <si>
    <t>(-1 to population overflow roll)</t>
  </si>
  <si>
    <t>(-1 to night activity roll)</t>
  </si>
  <si>
    <t>Populous. A moderate amount of people live here. Walking through the streets, you will see plenty of people, but never so many that it would feel cramped.</t>
  </si>
  <si>
    <t>(+0 to population overflow roll)</t>
  </si>
  <si>
    <t>(+0 to night activity roll)</t>
  </si>
  <si>
    <t>Dense. There is a large amount of people living here. There are few, if any, vacant buildings. In high traffic areas, one generally has elbow room, but not much more.</t>
  </si>
  <si>
    <t>(+1 to population overflow roll)</t>
  </si>
  <si>
    <t>(+1 to night activity roll)</t>
  </si>
  <si>
    <t>Crowded. The town is filled with jostling throngs. Practically all structures are occupied. Some may even camp outside town. Moving about can be difficult, and bumping into other people is typical in higher traffic areas.</t>
  </si>
  <si>
    <t>(+2 to population overflow roll)</t>
  </si>
  <si>
    <t>(+2 to night activity roll)</t>
  </si>
  <si>
    <t>Population Overflow</t>
  </si>
  <si>
    <t>&lt;10%. Less than a tenth of the town's population is outside the town proper. This typically means that the only people who live outside the town are those that do so out of necessity, due to requirement of duties (such as owning a farm).</t>
  </si>
  <si>
    <t>10%. A tenth of the town's population is outside the town proper.</t>
  </si>
  <si>
    <t>20%. A fifth of the town's population is outside the town proper.</t>
  </si>
  <si>
    <t>13-17</t>
  </si>
  <si>
    <t>30%. A third of the town's population is outside the town proper.</t>
  </si>
  <si>
    <t>40%. Just under half the town's population is outside the town proper.</t>
  </si>
  <si>
    <t>50%. Around half the town's population is outside the town proper.</t>
  </si>
  <si>
    <t>d20 Farms &amp; Resources</t>
  </si>
  <si>
    <r>
      <t xml:space="preserve">None. </t>
    </r>
    <r>
      <rPr>
        <sz val="9.5"/>
        <color rgb="FF231F20"/>
        <rFont val="Times New Roman"/>
        <family val="1"/>
        <charset val="204"/>
      </rPr>
      <t>If you have any remaining rolls to make on this table, proceed with them.</t>
    </r>
  </si>
  <si>
    <r>
      <t xml:space="preserve">Farming [Agriculture]. </t>
    </r>
    <r>
      <rPr>
        <sz val="9.5"/>
        <color rgb="FF231F20"/>
        <rFont val="Times New Roman"/>
        <family val="1"/>
        <charset val="204"/>
      </rPr>
      <t>A group of farms, which provide food, are found on the nearest hospitable land under the town's control.</t>
    </r>
  </si>
  <si>
    <r>
      <t xml:space="preserve">Farming [Livestock]. </t>
    </r>
    <r>
      <rPr>
        <sz val="9.5"/>
        <color rgb="FF231F20"/>
        <rFont val="Times New Roman"/>
        <family val="1"/>
        <charset val="204"/>
      </rPr>
      <t>A group of farms, which provide livestock, are found on the nearest hospitable land under the town's control.</t>
    </r>
  </si>
  <si>
    <t>17-20</t>
  </si>
  <si>
    <r>
      <t xml:space="preserve">Resource Harvesting. </t>
    </r>
    <r>
      <rPr>
        <sz val="9.5"/>
        <color rgb="FF231F20"/>
        <rFont val="Times New Roman"/>
        <family val="1"/>
        <charset val="204"/>
      </rPr>
      <t>Depending on the landscape and available resources (trees, minerals, ore, stone, etc.), a logging camp, mine, or quarry belonging to the town has been built nearby to harvest resources for use or sale.</t>
    </r>
  </si>
  <si>
    <t>Town Size</t>
  </si>
  <si>
    <t>Farms &amp; Resources Rolls</t>
  </si>
  <si>
    <t>1 roll</t>
  </si>
  <si>
    <t>2 rolls</t>
  </si>
  <si>
    <t>3 rolls</t>
  </si>
  <si>
    <r>
      <t xml:space="preserve">Mostly Locals. </t>
    </r>
    <r>
      <rPr>
        <sz val="9.5"/>
        <color rgb="FF231F20"/>
        <rFont val="Times New Roman"/>
        <family val="1"/>
        <charset val="204"/>
      </rPr>
      <t>On any given day, there are typically a few from out-of-town, though not enough to impact congestion.</t>
    </r>
  </si>
  <si>
    <r>
      <t xml:space="preserve">(+0 to </t>
    </r>
    <r>
      <rPr>
        <b/>
        <sz val="9.5"/>
        <color rgb="FF231F20"/>
        <rFont val="Times New Roman"/>
        <family val="1"/>
        <charset val="204"/>
      </rPr>
      <t xml:space="preserve">night activity </t>
    </r>
    <r>
      <rPr>
        <sz val="9.5"/>
        <color rgb="FF231F20"/>
        <rFont val="Times New Roman"/>
        <family val="1"/>
        <charset val="204"/>
      </rPr>
      <t>roll)</t>
    </r>
  </si>
  <si>
    <r>
      <t xml:space="preserve">Groups. </t>
    </r>
    <r>
      <rPr>
        <sz val="9.5"/>
        <color rgb="FF231F20"/>
        <rFont val="Times New Roman"/>
        <family val="1"/>
        <charset val="204"/>
      </rPr>
      <t>There are generally a fair amount of visitors. May slightly increase congestion.</t>
    </r>
  </si>
  <si>
    <r>
      <t xml:space="preserve">(+1 to </t>
    </r>
    <r>
      <rPr>
        <b/>
        <sz val="9.5"/>
        <color rgb="FF231F20"/>
        <rFont val="Times New Roman"/>
        <family val="1"/>
        <charset val="204"/>
      </rPr>
      <t xml:space="preserve">night activity </t>
    </r>
    <r>
      <rPr>
        <sz val="9.5"/>
        <color rgb="FF231F20"/>
        <rFont val="Times New Roman"/>
        <family val="1"/>
        <charset val="204"/>
      </rPr>
      <t>roll)</t>
    </r>
  </si>
  <si>
    <r>
      <t xml:space="preserve">Crowds. </t>
    </r>
    <r>
      <rPr>
        <sz val="9.5"/>
        <color rgb="FF231F20"/>
        <rFont val="Times New Roman"/>
        <family val="1"/>
        <charset val="204"/>
      </rPr>
      <t>A noticeable amount of people come through town on a regular basis. Congestion is increased.</t>
    </r>
  </si>
  <si>
    <r>
      <t xml:space="preserve">(+2 to </t>
    </r>
    <r>
      <rPr>
        <b/>
        <sz val="9.5"/>
        <color rgb="FF231F20"/>
        <rFont val="Times New Roman"/>
        <family val="1"/>
        <charset val="204"/>
      </rPr>
      <t xml:space="preserve">night activity </t>
    </r>
    <r>
      <rPr>
        <sz val="9.5"/>
        <color rgb="FF231F20"/>
        <rFont val="Times New Roman"/>
        <family val="1"/>
        <charset val="204"/>
      </rPr>
      <t>roll)</t>
    </r>
  </si>
  <si>
    <r>
      <t xml:space="preserve">Droves. </t>
    </r>
    <r>
      <rPr>
        <sz val="9.5"/>
        <color rgb="FF231F20"/>
        <rFont val="Times New Roman"/>
        <family val="1"/>
        <charset val="204"/>
      </rPr>
      <t>Large groups of people regularly frequent the town. Congestion is significantly increased.</t>
    </r>
  </si>
  <si>
    <r>
      <t xml:space="preserve">(+3 to </t>
    </r>
    <r>
      <rPr>
        <b/>
        <sz val="9.5"/>
        <color rgb="FF231F20"/>
        <rFont val="Times New Roman"/>
        <family val="1"/>
        <charset val="204"/>
      </rPr>
      <t xml:space="preserve">night activity </t>
    </r>
    <r>
      <rPr>
        <sz val="9.5"/>
        <color rgb="FF231F20"/>
        <rFont val="Times New Roman"/>
        <family val="1"/>
        <charset val="204"/>
      </rPr>
      <t>roll)</t>
    </r>
  </si>
  <si>
    <r>
      <t xml:space="preserve">Masses. </t>
    </r>
    <r>
      <rPr>
        <sz val="9.5"/>
        <color rgb="FF231F20"/>
        <rFont val="Times New Roman"/>
        <family val="1"/>
        <charset val="204"/>
      </rPr>
      <t>Huge groups of people always seem to be visiting. Congestion could cause difficulties, if the town is unable to cope with very large amounts of people.</t>
    </r>
  </si>
  <si>
    <r>
      <t xml:space="preserve">(+4 to </t>
    </r>
    <r>
      <rPr>
        <b/>
        <sz val="9.5"/>
        <color rgb="FF231F20"/>
        <rFont val="Times New Roman"/>
        <family val="1"/>
        <charset val="204"/>
      </rPr>
      <t xml:space="preserve">night activity </t>
    </r>
    <r>
      <rPr>
        <sz val="9.5"/>
        <color rgb="FF231F20"/>
        <rFont val="Times New Roman"/>
        <family val="1"/>
        <charset val="204"/>
      </rPr>
      <t>roll)</t>
    </r>
  </si>
  <si>
    <r>
      <t xml:space="preserve">Multitudes. </t>
    </r>
    <r>
      <rPr>
        <sz val="9.5"/>
        <color rgb="FF231F20"/>
        <rFont val="Times New Roman"/>
        <family val="1"/>
        <charset val="204"/>
      </rPr>
      <t>Massive groups of people throng the streets, likely spilling out onto the roads outside town. Congestion is an ever-present reality, and a regular issue.</t>
    </r>
  </si>
  <si>
    <r>
      <t xml:space="preserve">(+5 to </t>
    </r>
    <r>
      <rPr>
        <b/>
        <sz val="9.5"/>
        <color rgb="FF231F20"/>
        <rFont val="Times New Roman"/>
        <family val="1"/>
        <charset val="204"/>
      </rPr>
      <t xml:space="preserve">night activity </t>
    </r>
    <r>
      <rPr>
        <sz val="9.5"/>
        <color rgb="FF231F20"/>
        <rFont val="Times New Roman"/>
        <family val="1"/>
        <charset val="204"/>
      </rPr>
      <t>roll)</t>
    </r>
  </si>
  <si>
    <t>Night Activity</t>
  </si>
  <si>
    <r>
      <t xml:space="preserve">Dark. </t>
    </r>
    <r>
      <rPr>
        <sz val="9.5"/>
        <color rgb="FF231F20"/>
        <rFont val="Times New Roman"/>
        <family val="1"/>
        <charset val="204"/>
      </rPr>
      <t>By the time the sun goes down, the streets are nearly empty and the town closes up. All is quiet and peaceful. If the town has a gate, it is closed and barred. Guards may, or may not, allow night travelers inside.</t>
    </r>
  </si>
  <si>
    <r>
      <t xml:space="preserve">Quiet. </t>
    </r>
    <r>
      <rPr>
        <sz val="9.5"/>
        <color rgb="FF231F20"/>
        <rFont val="Times New Roman"/>
        <family val="1"/>
        <charset val="204"/>
      </rPr>
      <t>Everything is closed except for inns and taverns, which remain open until midnight. Late guests would have to wake an innkeeper to get a room. If the town has a gate, it is closed and barred. Guards will usually let visitors in, but will discourage wandering.</t>
    </r>
  </si>
  <si>
    <r>
      <t xml:space="preserve">Slow. </t>
    </r>
    <r>
      <rPr>
        <sz val="9.5"/>
        <color rgb="FF231F20"/>
        <rFont val="Times New Roman"/>
        <family val="1"/>
        <charset val="204"/>
      </rPr>
      <t>Almost everything is closed except for taverns, which may be open until early morning, and inns, which stay open perpetually. If the town has a gate, it is closed, but guards will generally be ready to open it, as needed.</t>
    </r>
  </si>
  <si>
    <r>
      <t xml:space="preserve">Active. </t>
    </r>
    <r>
      <rPr>
        <sz val="9.5"/>
        <color rgb="FF231F20"/>
        <rFont val="Times New Roman"/>
        <family val="1"/>
        <charset val="204"/>
      </rPr>
      <t>Inns and taverns remain open perpetually. Some shops and services may be open, catering to late travelers or night owls. A fair amount of establishments may still be closed. If the town has a gate, it is kept open, but guarded, ready to be closed, if needed.</t>
    </r>
  </si>
  <si>
    <r>
      <t xml:space="preserve">Lively. </t>
    </r>
    <r>
      <rPr>
        <sz val="9.5"/>
        <color rgb="FF231F20"/>
        <rFont val="Times New Roman"/>
        <family val="1"/>
        <charset val="204"/>
      </rPr>
      <t>There is little difference between day and night traffic. There are always people on the streets and it may seem like no one ever sleeps. Most shops and services remain open constantly. If the town has a gate, it remains open and is only closed under the most dire of circumstances.</t>
    </r>
  </si>
  <si>
    <t>d100 Leadership</t>
  </si>
  <si>
    <r>
      <t xml:space="preserve">Town Council. </t>
    </r>
    <r>
      <rPr>
        <sz val="9.5"/>
        <color rgb="FF231F20"/>
        <rFont val="Times New Roman"/>
        <family val="1"/>
        <charset val="204"/>
      </rPr>
      <t>Prominent members of the community were chosen to lead the town collectively. (Free Location: Non-Commercial - Town Hall)</t>
    </r>
  </si>
  <si>
    <t>16-30</t>
  </si>
  <si>
    <r>
      <t xml:space="preserve">Mayor. </t>
    </r>
    <r>
      <rPr>
        <sz val="9.5"/>
        <color rgb="FF231F20"/>
        <rFont val="Times New Roman"/>
        <family val="1"/>
        <charset val="204"/>
      </rPr>
      <t>The locals democratically voted for their current leader.</t>
    </r>
  </si>
  <si>
    <t>31-45</t>
  </si>
  <si>
    <r>
      <t xml:space="preserve">Hereditary. </t>
    </r>
    <r>
      <rPr>
        <sz val="9.5"/>
        <color rgb="FF231F20"/>
        <rFont val="Times New Roman"/>
        <family val="1"/>
        <charset val="204"/>
      </rPr>
      <t>A non-elected leader is in power, by virtue of their bloodline.</t>
    </r>
  </si>
  <si>
    <t>46-60</t>
  </si>
  <si>
    <r>
      <t xml:space="preserve">Merchant Monarch. </t>
    </r>
    <r>
      <rPr>
        <sz val="9.5"/>
        <color rgb="FF231F20"/>
        <rFont val="Times New Roman"/>
        <family val="1"/>
        <charset val="204"/>
      </rPr>
      <t>The wealthiest shop owner in the town leads by default.</t>
    </r>
  </si>
  <si>
    <r>
      <t xml:space="preserve">(+2 to your </t>
    </r>
    <r>
      <rPr>
        <b/>
        <sz val="9.5"/>
        <color rgb="FF231F20"/>
        <rFont val="Times New Roman"/>
        <family val="1"/>
        <charset val="204"/>
      </rPr>
      <t xml:space="preserve">commercial locations </t>
    </r>
    <r>
      <rPr>
        <sz val="9.5"/>
        <color rgb="FF231F20"/>
        <rFont val="Times New Roman"/>
        <family val="1"/>
        <charset val="204"/>
      </rPr>
      <t>number)</t>
    </r>
  </si>
  <si>
    <t>61-75</t>
  </si>
  <si>
    <r>
      <t xml:space="preserve">Military Rule. </t>
    </r>
    <r>
      <rPr>
        <sz val="9.5"/>
        <color rgb="FF231F20"/>
        <rFont val="Times New Roman"/>
        <family val="1"/>
        <charset val="204"/>
      </rPr>
      <t>The town is controlled by a current or ex-leader of a military group.</t>
    </r>
  </si>
  <si>
    <t>76-90</t>
  </si>
  <si>
    <r>
      <t xml:space="preserve">Oligarchy. </t>
    </r>
    <r>
      <rPr>
        <sz val="9.5"/>
        <color rgb="FF231F20"/>
        <rFont val="Times New Roman"/>
        <family val="1"/>
        <charset val="204"/>
      </rPr>
      <t>A few individuals hold sway, collectively, over the town.</t>
    </r>
  </si>
  <si>
    <r>
      <t>[Roll 1d4]</t>
    </r>
    <r>
      <rPr>
        <sz val="9.5"/>
        <color rgb="FF231F20"/>
        <rFont val="Times New Roman"/>
        <family val="1"/>
        <charset val="204"/>
      </rPr>
      <t>:</t>
    </r>
  </si>
  <si>
    <r>
      <t>1</t>
    </r>
    <r>
      <rPr>
        <sz val="9.5"/>
        <color rgb="FF231F20"/>
        <rFont val="Times New Roman"/>
        <family val="1"/>
        <charset val="204"/>
      </rPr>
      <t>: merchants (plutocracy);</t>
    </r>
  </si>
  <si>
    <r>
      <t>2</t>
    </r>
    <r>
      <rPr>
        <sz val="9.5"/>
        <color rgb="FF231F20"/>
        <rFont val="Times New Roman"/>
        <family val="1"/>
        <charset val="204"/>
      </rPr>
      <t>: mages (magocracy);</t>
    </r>
  </si>
  <si>
    <r>
      <t>3</t>
    </r>
    <r>
      <rPr>
        <sz val="9.5"/>
        <color rgb="FF231F20"/>
        <rFont val="Times New Roman"/>
        <family val="1"/>
        <charset val="204"/>
      </rPr>
      <t>: priests (theocracy);</t>
    </r>
  </si>
  <si>
    <r>
      <t>4</t>
    </r>
    <r>
      <rPr>
        <sz val="9.5"/>
        <color rgb="FF231F20"/>
        <rFont val="Times New Roman"/>
        <family val="1"/>
        <charset val="204"/>
      </rPr>
      <t>: other small group.</t>
    </r>
  </si>
  <si>
    <t>(Free Location: Non-Commercial - [choose one appropriate type and roll on that table])</t>
  </si>
  <si>
    <t>91-99</t>
  </si>
  <si>
    <r>
      <t xml:space="preserve">Underworld or Criminal Enterprise. </t>
    </r>
    <r>
      <rPr>
        <sz val="9.5"/>
        <color rgb="FF231F20"/>
        <rFont val="Times New Roman"/>
        <family val="1"/>
        <charset val="204"/>
      </rPr>
      <t>A criminal, or group of criminals, either publicly, or privately, controls the town.</t>
    </r>
  </si>
  <si>
    <r>
      <t xml:space="preserve">Anarcho-Syndicalist Commune. </t>
    </r>
    <r>
      <rPr>
        <sz val="9.5"/>
        <color rgb="FF231F20"/>
        <rFont val="Times New Roman"/>
        <family val="1"/>
        <charset val="204"/>
      </rPr>
      <t>The members of the town take turns as a sort of executive officer for the week.</t>
    </r>
  </si>
  <si>
    <r>
      <t xml:space="preserve">None. </t>
    </r>
    <r>
      <rPr>
        <sz val="9.5"/>
        <color rgb="FF231F20"/>
        <rFont val="Times New Roman"/>
        <family val="1"/>
        <charset val="204"/>
      </rPr>
      <t>This could be good or bad, depending on one's point of view. Good if the folk here are trustworthy, but bad if a situation gets out of hand.</t>
    </r>
  </si>
  <si>
    <r>
      <t xml:space="preserve">(-8 to </t>
    </r>
    <r>
      <rPr>
        <b/>
        <sz val="9.5"/>
        <color rgb="FF231F20"/>
        <rFont val="Times New Roman"/>
        <family val="1"/>
        <charset val="204"/>
      </rPr>
      <t xml:space="preserve">crime </t>
    </r>
    <r>
      <rPr>
        <sz val="9.5"/>
        <color rgb="FF231F20"/>
        <rFont val="Times New Roman"/>
        <family val="1"/>
        <charset val="204"/>
      </rPr>
      <t>roll)</t>
    </r>
  </si>
  <si>
    <r>
      <t xml:space="preserve">Sheriff. </t>
    </r>
    <r>
      <rPr>
        <sz val="9.5"/>
        <color rgb="FF231F20"/>
        <rFont val="Times New Roman"/>
        <family val="1"/>
        <charset val="204"/>
      </rPr>
      <t>A sheriff, as well as a handful of deputies, is sanctioned by the town's governing entity.</t>
    </r>
  </si>
  <si>
    <r>
      <t xml:space="preserve">(-4 to </t>
    </r>
    <r>
      <rPr>
        <b/>
        <sz val="9.5"/>
        <color rgb="FF231F20"/>
        <rFont val="Times New Roman"/>
        <family val="1"/>
        <charset val="204"/>
      </rPr>
      <t xml:space="preserve">crime </t>
    </r>
    <r>
      <rPr>
        <sz val="9.5"/>
        <color rgb="FF231F20"/>
        <rFont val="Times New Roman"/>
        <family val="1"/>
        <charset val="204"/>
      </rPr>
      <t>roll)</t>
    </r>
  </si>
  <si>
    <r>
      <t xml:space="preserve">Small Town Watch. </t>
    </r>
    <r>
      <rPr>
        <sz val="9.5"/>
        <color rgb="FF231F20"/>
        <rFont val="Times New Roman"/>
        <family val="1"/>
        <charset val="204"/>
      </rPr>
      <t>The watch is run by a nominated captain, and employs a small number of guards. Presence may be scattered, or lacking, at times.</t>
    </r>
  </si>
  <si>
    <r>
      <t xml:space="preserve">Town Watch. </t>
    </r>
    <r>
      <rPr>
        <sz val="9.5"/>
        <color rgb="FF231F20"/>
        <rFont val="Times New Roman"/>
        <family val="1"/>
        <charset val="204"/>
      </rPr>
      <t>The watch is run by an appointed captain, with one lieutenant, and enough guards, to adequately guard key points in the town with token patrols.</t>
    </r>
  </si>
  <si>
    <r>
      <t xml:space="preserve">Strong Town Watch. </t>
    </r>
    <r>
      <rPr>
        <sz val="9.5"/>
        <color rgb="FF231F20"/>
        <rFont val="Times New Roman"/>
        <family val="1"/>
        <charset val="204"/>
      </rPr>
      <t>The watch is run by a seasoned captain with two lieutenants, a few corporals, and an ample quantity of boots on the ground. Presence allows for extra patrols and well-rested guards.</t>
    </r>
  </si>
  <si>
    <r>
      <t xml:space="preserve">(+4 to </t>
    </r>
    <r>
      <rPr>
        <b/>
        <sz val="9.5"/>
        <color rgb="FF231F20"/>
        <rFont val="Times New Roman"/>
        <family val="1"/>
        <charset val="204"/>
      </rPr>
      <t xml:space="preserve">crime </t>
    </r>
    <r>
      <rPr>
        <sz val="9.5"/>
        <color rgb="FF231F20"/>
        <rFont val="Times New Roman"/>
        <family val="1"/>
        <charset val="204"/>
      </rPr>
      <t>roll)</t>
    </r>
  </si>
  <si>
    <r>
      <t xml:space="preserve">Extensive Town Watch. </t>
    </r>
    <r>
      <rPr>
        <sz val="9.5"/>
        <color rgb="FF231F20"/>
        <rFont val="Times New Roman"/>
        <family val="1"/>
        <charset val="204"/>
      </rPr>
      <t>The watch is overseen by a decorated captain with three lieutenants, several corporals and more than enough guards. Presence allows for the watch to maintain an ever-present appearance. A guard is never more than a shout away.</t>
    </r>
  </si>
  <si>
    <r>
      <t xml:space="preserve">(+8 to </t>
    </r>
    <r>
      <rPr>
        <b/>
        <sz val="9.5"/>
        <color rgb="FF231F20"/>
        <rFont val="Times New Roman"/>
        <family val="1"/>
        <charset val="204"/>
      </rPr>
      <t xml:space="preserve">crime </t>
    </r>
    <r>
      <rPr>
        <sz val="9.5"/>
        <color rgb="FF231F20"/>
        <rFont val="Times New Roman"/>
        <family val="1"/>
        <charset val="204"/>
      </rPr>
      <t>roll)</t>
    </r>
  </si>
  <si>
    <r>
      <t xml:space="preserve">Destitute. </t>
    </r>
    <r>
      <rPr>
        <sz val="9.5"/>
        <color rgb="FF231F20"/>
        <rFont val="Times New Roman"/>
        <family val="1"/>
        <charset val="204"/>
      </rPr>
      <t>Nearly everyone in town consistently lacks the barest essentials of what they need to survive.</t>
    </r>
  </si>
  <si>
    <r>
      <t xml:space="preserve">(-2 to </t>
    </r>
    <r>
      <rPr>
        <b/>
        <sz val="9.5"/>
        <color rgb="FF231F20"/>
        <rFont val="Times New Roman"/>
        <family val="1"/>
        <charset val="204"/>
      </rPr>
      <t xml:space="preserve">quality </t>
    </r>
    <r>
      <rPr>
        <sz val="9.5"/>
        <color rgb="FF231F20"/>
        <rFont val="Times New Roman"/>
        <family val="1"/>
        <charset val="204"/>
      </rPr>
      <t>rolls)</t>
    </r>
  </si>
  <si>
    <r>
      <t xml:space="preserve">Impoverished. </t>
    </r>
    <r>
      <rPr>
        <sz val="9.5"/>
        <color rgb="FF231F20"/>
        <rFont val="Times New Roman"/>
        <family val="1"/>
        <charset val="204"/>
      </rPr>
      <t>Around half of the town struggles to carve out even a meager existence.</t>
    </r>
  </si>
  <si>
    <r>
      <t xml:space="preserve">(-1 to </t>
    </r>
    <r>
      <rPr>
        <b/>
        <sz val="9.5"/>
        <color rgb="FF231F20"/>
        <rFont val="Times New Roman"/>
        <family val="1"/>
        <charset val="204"/>
      </rPr>
      <t xml:space="preserve">quality </t>
    </r>
    <r>
      <rPr>
        <sz val="9.5"/>
        <color rgb="FF231F20"/>
        <rFont val="Times New Roman"/>
        <family val="1"/>
        <charset val="204"/>
      </rPr>
      <t>rolls)</t>
    </r>
  </si>
  <si>
    <r>
      <t xml:space="preserve">Average. </t>
    </r>
    <r>
      <rPr>
        <sz val="9.5"/>
        <color rgb="FF231F20"/>
        <rFont val="Times New Roman"/>
        <family val="1"/>
        <charset val="204"/>
      </rPr>
      <t>Most of the town's population have enough to live a modest life. Those without are a minority.</t>
    </r>
  </si>
  <si>
    <r>
      <t xml:space="preserve">(+0 to </t>
    </r>
    <r>
      <rPr>
        <b/>
        <sz val="9.5"/>
        <color rgb="FF231F20"/>
        <rFont val="Times New Roman"/>
        <family val="1"/>
        <charset val="204"/>
      </rPr>
      <t xml:space="preserve">quality </t>
    </r>
    <r>
      <rPr>
        <sz val="9.5"/>
        <color rgb="FF231F20"/>
        <rFont val="Times New Roman"/>
        <family val="1"/>
        <charset val="204"/>
      </rPr>
      <t>rolls)</t>
    </r>
  </si>
  <si>
    <r>
      <t xml:space="preserve">Prosperous. </t>
    </r>
    <r>
      <rPr>
        <sz val="9.5"/>
        <color rgb="FF231F20"/>
        <rFont val="Times New Roman"/>
        <family val="1"/>
        <charset val="204"/>
      </rPr>
      <t>The majority have enough to live a good life and, of them, a fair amount can even live comfortably.</t>
    </r>
  </si>
  <si>
    <r>
      <t xml:space="preserve">(+1 to </t>
    </r>
    <r>
      <rPr>
        <b/>
        <sz val="9.5"/>
        <color rgb="FF231F20"/>
        <rFont val="Times New Roman"/>
        <family val="1"/>
        <charset val="204"/>
      </rPr>
      <t xml:space="preserve">quality </t>
    </r>
    <r>
      <rPr>
        <sz val="9.5"/>
        <color rgb="FF231F20"/>
        <rFont val="Times New Roman"/>
        <family val="1"/>
        <charset val="204"/>
      </rPr>
      <t>rolls)</t>
    </r>
  </si>
  <si>
    <r>
      <t xml:space="preserve">Wealthy. </t>
    </r>
    <r>
      <rPr>
        <sz val="9.5"/>
        <color rgb="FF231F20"/>
        <rFont val="Times New Roman"/>
        <family val="1"/>
        <charset val="204"/>
      </rPr>
      <t>Nearly everyone has what they need to live comfortably, many are able to live well, and some are very prosperous.</t>
    </r>
  </si>
  <si>
    <r>
      <t xml:space="preserve">(+2 to </t>
    </r>
    <r>
      <rPr>
        <b/>
        <sz val="9.5"/>
        <color rgb="FF231F20"/>
        <rFont val="Times New Roman"/>
        <family val="1"/>
        <charset val="204"/>
      </rPr>
      <t xml:space="preserve">quality </t>
    </r>
    <r>
      <rPr>
        <sz val="9.5"/>
        <color rgb="FF231F20"/>
        <rFont val="Times New Roman"/>
        <family val="1"/>
        <charset val="204"/>
      </rPr>
      <t>rolls)</t>
    </r>
  </si>
  <si>
    <r>
      <t xml:space="preserve">Affluent. </t>
    </r>
    <r>
      <rPr>
        <sz val="9.5"/>
        <color rgb="FF231F20"/>
        <rFont val="Times New Roman"/>
        <family val="1"/>
        <charset val="204"/>
      </rPr>
      <t>The entire town is able to live comfortably, with a significant portion living in luxury.</t>
    </r>
  </si>
  <si>
    <r>
      <t xml:space="preserve">(+3 to </t>
    </r>
    <r>
      <rPr>
        <b/>
        <sz val="9.5"/>
        <color rgb="FF231F20"/>
        <rFont val="Times New Roman"/>
        <family val="1"/>
        <charset val="204"/>
      </rPr>
      <t xml:space="preserve">quality </t>
    </r>
    <r>
      <rPr>
        <sz val="9.5"/>
        <color rgb="FF231F20"/>
        <rFont val="Times New Roman"/>
        <family val="1"/>
        <charset val="204"/>
      </rPr>
      <t>rolls)</t>
    </r>
  </si>
  <si>
    <t>d2O Crime</t>
  </si>
  <si>
    <r>
      <t xml:space="preserve">Regular. </t>
    </r>
    <r>
      <rPr>
        <sz val="9.5"/>
        <color rgb="FF231F20"/>
        <rFont val="Times New Roman"/>
        <family val="1"/>
        <charset val="204"/>
      </rPr>
      <t>The streets are crawling with criminals, and a purse unstowed is almost sure to be snatched.</t>
    </r>
  </si>
  <si>
    <r>
      <t xml:space="preserve">(+4 to </t>
    </r>
    <r>
      <rPr>
        <b/>
        <sz val="9.5"/>
        <color rgb="FF231F20"/>
        <rFont val="Times New Roman"/>
        <family val="1"/>
        <charset val="204"/>
      </rPr>
      <t xml:space="preserve">urban encounter </t>
    </r>
    <r>
      <rPr>
        <sz val="9.5"/>
        <color rgb="FF231F20"/>
        <rFont val="Times New Roman"/>
        <family val="1"/>
        <charset val="204"/>
      </rPr>
      <t>rolls)</t>
    </r>
  </si>
  <si>
    <r>
      <t xml:space="preserve">Common. </t>
    </r>
    <r>
      <rPr>
        <sz val="9.5"/>
        <color rgb="FF231F20"/>
        <rFont val="Times New Roman"/>
        <family val="1"/>
        <charset val="204"/>
      </rPr>
      <t>Most are used to hearing about trouble every day or two. Everyone knows someone who's been a victim of crime.</t>
    </r>
  </si>
  <si>
    <r>
      <t xml:space="preserve">Average. </t>
    </r>
    <r>
      <rPr>
        <sz val="9.5"/>
        <color rgb="FF231F20"/>
        <rFont val="Times New Roman"/>
        <family val="1"/>
        <charset val="204"/>
      </rPr>
      <t>Theft or mild violence can happen from time to time. Best to keep an eye out.</t>
    </r>
  </si>
  <si>
    <r>
      <t xml:space="preserve">Uncommon. </t>
    </r>
    <r>
      <rPr>
        <sz val="9.5"/>
        <color rgb="FF231F20"/>
        <rFont val="Times New Roman"/>
        <family val="1"/>
        <charset val="204"/>
      </rPr>
      <t>Crime does not occur often but, when it does, it is a noteworthy occurrence.</t>
    </r>
  </si>
  <si>
    <r>
      <t xml:space="preserve">Rare. </t>
    </r>
    <r>
      <rPr>
        <sz val="9.5"/>
        <color rgb="FF231F20"/>
        <rFont val="Times New Roman"/>
        <family val="1"/>
        <charset val="204"/>
      </rPr>
      <t>Most in the town have had no personal experience of crime in the town, and know few people that have.</t>
    </r>
  </si>
  <si>
    <t>Non-Commercial Locations</t>
  </si>
  <si>
    <t>d4 Non-Commercial Location Type</t>
  </si>
  <si>
    <t>Place of Education</t>
  </si>
  <si>
    <t>Place of Gathering</t>
  </si>
  <si>
    <t>Place of Government</t>
  </si>
  <si>
    <t>Places of Education</t>
  </si>
  <si>
    <r>
      <t xml:space="preserve">Academy/University. </t>
    </r>
    <r>
      <rPr>
        <sz val="9.5"/>
        <color rgb="FF231F20"/>
        <rFont val="Times New Roman"/>
        <family val="1"/>
        <charset val="204"/>
      </rPr>
      <t>A conservatory devoted to the pursuit of higher knowledge, sometimes of a specific area of study.</t>
    </r>
  </si>
  <si>
    <r>
      <t xml:space="preserve">Archives/Library. </t>
    </r>
    <r>
      <rPr>
        <sz val="9.5"/>
        <color rgb="FF231F20"/>
        <rFont val="Times New Roman"/>
        <family val="1"/>
        <charset val="204"/>
      </rPr>
      <t>A structure devoted to housing records and written information.</t>
    </r>
  </si>
  <si>
    <r>
      <t xml:space="preserve">Forum. </t>
    </r>
    <r>
      <rPr>
        <sz val="9.5"/>
        <color rgb="FF231F20"/>
        <rFont val="Times New Roman"/>
        <family val="1"/>
        <charset val="204"/>
      </rPr>
      <t>A place designated for the use of intellectual debate and discussion.</t>
    </r>
  </si>
  <si>
    <r>
      <t xml:space="preserve">Schoolhouse. </t>
    </r>
    <r>
      <rPr>
        <sz val="9.5"/>
        <color rgb="FF231F20"/>
        <rFont val="Times New Roman"/>
        <family val="1"/>
        <charset val="204"/>
      </rPr>
      <t>An institution focused on educating children.</t>
    </r>
  </si>
  <si>
    <t>Places of Gathering</t>
  </si>
  <si>
    <r>
      <t xml:space="preserve">Gathering Hall. </t>
    </r>
    <r>
      <rPr>
        <sz val="9.5"/>
        <color rgb="FF231F20"/>
        <rFont val="Times New Roman"/>
        <family val="1"/>
        <charset val="204"/>
      </rPr>
      <t>General, open-use building, such as a community center, used for local activities, or where locals may simply socialize on a day-to-day basis.</t>
    </r>
  </si>
  <si>
    <t>Places of Government</t>
  </si>
  <si>
    <r>
      <t xml:space="preserve">Chancery. </t>
    </r>
    <r>
      <rPr>
        <sz val="9.5"/>
        <color rgb="FF231F20"/>
        <rFont val="Times New Roman"/>
        <family val="1"/>
        <charset val="204"/>
      </rPr>
      <t>Used as an office for official documentation and administrative tasks.</t>
    </r>
  </si>
  <si>
    <r>
      <t xml:space="preserve">Courthouse. </t>
    </r>
    <r>
      <rPr>
        <sz val="9.5"/>
        <color rgb="FF231F20"/>
        <rFont val="Times New Roman"/>
        <family val="1"/>
        <charset val="204"/>
      </rPr>
      <t>Used to hold trials or dispense justice.</t>
    </r>
  </si>
  <si>
    <r>
      <t xml:space="preserve">Town Hall. </t>
    </r>
    <r>
      <rPr>
        <sz val="9.5"/>
        <color rgb="FF231F20"/>
        <rFont val="Times New Roman"/>
        <family val="1"/>
        <charset val="204"/>
      </rPr>
      <t>Used for official town business, audiences, and meetings.</t>
    </r>
  </si>
  <si>
    <r>
      <t xml:space="preserve">Treasury. </t>
    </r>
    <r>
      <rPr>
        <sz val="9.5"/>
        <color rgb="FF231F20"/>
        <rFont val="Times New Roman"/>
        <family val="1"/>
        <charset val="204"/>
      </rPr>
      <t>Used as a centralised place to manage the town's funds.</t>
    </r>
  </si>
  <si>
    <t>Commercial Locations</t>
  </si>
  <si>
    <t>Shop or Service</t>
  </si>
  <si>
    <t>Shop</t>
  </si>
  <si>
    <t>Service</t>
  </si>
  <si>
    <r>
      <t xml:space="preserve">Bank &amp; Exchange </t>
    </r>
    <r>
      <rPr>
        <sz val="9.5"/>
        <color rgb="FF231F20"/>
        <rFont val="Times New Roman"/>
        <family val="1"/>
        <charset val="204"/>
      </rPr>
      <t>(S). Encompasses auctions, banking, and the specific selling of gems or exchange of currency.</t>
    </r>
  </si>
  <si>
    <r>
      <t xml:space="preserve">Foundry/Smelting </t>
    </r>
    <r>
      <rPr>
        <sz val="9.5"/>
        <color rgb="FF231F20"/>
        <rFont val="Times New Roman"/>
        <family val="1"/>
        <charset val="204"/>
      </rPr>
      <t>(S). Ore processing and metal fabrication.</t>
    </r>
  </si>
  <si>
    <r>
      <t xml:space="preserve">Textile Production </t>
    </r>
    <r>
      <rPr>
        <sz val="9.5"/>
        <color rgb="FF231F20"/>
        <rFont val="Times New Roman"/>
        <family val="1"/>
        <charset val="204"/>
      </rPr>
      <t>(S). Larger scale than a single weaver, offering a wider array of materials in larger quantities.</t>
    </r>
  </si>
  <si>
    <t>dioo Shops</t>
  </si>
  <si>
    <r>
      <t xml:space="preserve">Magic Shop - Armor (E). </t>
    </r>
    <r>
      <rPr>
        <sz val="9.5"/>
        <color rgb="FF231F20"/>
        <rFont val="Times New Roman"/>
        <family val="1"/>
        <charset val="204"/>
      </rPr>
      <t>Sells magical items with a focus on armor and protective equipment.</t>
    </r>
  </si>
  <si>
    <r>
      <t xml:space="preserve">Magic Shop - Books (E). </t>
    </r>
    <r>
      <rPr>
        <sz val="9.5"/>
        <color rgb="FF231F20"/>
        <rFont val="Times New Roman"/>
        <family val="1"/>
        <charset val="204"/>
      </rPr>
      <t>Sells magical items with a focus on literature, arcane tomes and lore. They may also carry books and documents (such as maps and records) of a rare and significant nature, though non-magical.</t>
    </r>
  </si>
  <si>
    <r>
      <t xml:space="preserve">Magic Shop - Clothing (E). </t>
    </r>
    <r>
      <rPr>
        <sz val="9.5"/>
        <color rgb="FF231F20"/>
        <rFont val="Times New Roman"/>
        <family val="1"/>
        <charset val="204"/>
      </rPr>
      <t>Sells magical items with a focus on clothing of all types which bear magical properties.</t>
    </r>
  </si>
  <si>
    <r>
      <t xml:space="preserve">Magic Shop - Miscellaneous &amp; Curiosities </t>
    </r>
    <r>
      <rPr>
        <sz val="9.5"/>
        <color rgb="FF231F20"/>
        <rFont val="Times New Roman"/>
        <family val="1"/>
        <charset val="204"/>
      </rPr>
      <t>(E). Procures and sells magical items with a focus on strange and rare artifacts of a wondrous or intriguing nature.</t>
    </r>
  </si>
  <si>
    <t>□J Lp</t>
  </si>
  <si>
    <t>No Armorer or Weaponsmith?</t>
  </si>
  <si>
    <r>
      <t>Club</t>
    </r>
    <r>
      <rPr>
        <sz val="9.5"/>
        <color rgb="FF231F20"/>
        <rFont val="Times New Roman"/>
        <family val="1"/>
        <charset val="204"/>
      </rPr>
      <t>. Provides entertainment via comedic, dramatic or musical performance.</t>
    </r>
  </si>
  <si>
    <r>
      <t>Soothsayer</t>
    </r>
    <r>
      <rPr>
        <sz val="9.5"/>
        <color rgb="FF231F20"/>
        <rFont val="Times New Roman"/>
        <family val="1"/>
        <charset val="204"/>
      </rPr>
      <t>. Provides magical prediction and prophecy - sayers of sooth!</t>
    </r>
  </si>
  <si>
    <r>
      <t>Stable</t>
    </r>
    <r>
      <rPr>
        <sz val="9.5"/>
        <color rgb="FF231F20"/>
        <rFont val="Times New Roman"/>
        <family val="1"/>
        <charset val="204"/>
      </rPr>
      <t>. Provides boarding accommodation for mounts, as well as selling carts, animals, and their tack.</t>
    </r>
  </si>
  <si>
    <r>
      <t>Tavern</t>
    </r>
    <r>
      <rPr>
        <sz val="9.5"/>
        <color rgb="FF231F20"/>
        <rFont val="Times New Roman"/>
        <family val="1"/>
        <charset val="204"/>
      </rPr>
      <t>. Provides food and drink.</t>
    </r>
  </si>
  <si>
    <r>
      <t>Hired Help - Brutes and Brawlers</t>
    </r>
    <r>
      <rPr>
        <sz val="9.5"/>
        <color rgb="FF231F20"/>
        <rFont val="Times New Roman"/>
        <family val="1"/>
        <charset val="204"/>
      </rPr>
      <t>. Thugs, ruffians and muscle.</t>
    </r>
  </si>
  <si>
    <r>
      <t>Hired Help - Cloak and Dagger</t>
    </r>
    <r>
      <rPr>
        <sz val="9.5"/>
        <color rgb="FF231F20"/>
        <rFont val="Times New Roman"/>
        <family val="1"/>
        <charset val="204"/>
      </rPr>
      <t>. Assassins, thieves and spies.</t>
    </r>
  </si>
  <si>
    <r>
      <t>Hired Help - Bows and Slings</t>
    </r>
    <r>
      <rPr>
        <sz val="9.5"/>
        <color rgb="FF231F20"/>
        <rFont val="Times New Roman"/>
        <family val="1"/>
        <charset val="204"/>
      </rPr>
      <t>. Archers and ranged attack specialists.</t>
    </r>
  </si>
  <si>
    <r>
      <t>Hired Help - Scribes and Clerks</t>
    </r>
    <r>
      <rPr>
        <sz val="9.5"/>
        <color rgb="FF231F20"/>
        <rFont val="Times New Roman"/>
        <family val="1"/>
        <charset val="204"/>
      </rPr>
      <t>. Masters of history, literature, mathematics and/or business.</t>
    </r>
  </si>
  <si>
    <r>
      <t>Hired Help - Guides and Trackers</t>
    </r>
    <r>
      <rPr>
        <sz val="9.5"/>
        <color rgb="FF231F20"/>
        <rFont val="Times New Roman"/>
        <family val="1"/>
        <charset val="204"/>
      </rPr>
      <t>. Scouts, rangers and wilderness experts.</t>
    </r>
  </si>
  <si>
    <r>
      <t>Hired Help - Caravan and Mount</t>
    </r>
    <r>
      <rPr>
        <sz val="9.5"/>
        <color rgb="FF231F20"/>
        <rFont val="Times New Roman"/>
        <family val="1"/>
        <charset val="204"/>
      </rPr>
      <t>. Specialists in transportation and journeys to various locations as well as expedition organization and management.</t>
    </r>
  </si>
  <si>
    <r>
      <t>Hired Help - Arcane Academics</t>
    </r>
    <r>
      <rPr>
        <sz val="9.5"/>
        <color rgb="FF231F20"/>
        <rFont val="Times New Roman"/>
        <family val="1"/>
        <charset val="204"/>
      </rPr>
      <t>. Experts in matters of magic and lore (may also be natural magic or something else; it need not be exclusively arcane).</t>
    </r>
  </si>
  <si>
    <r>
      <t>Hired Help - Magic Mercenaries</t>
    </r>
    <r>
      <rPr>
        <sz val="9.5"/>
        <color rgb="FF231F20"/>
        <rFont val="Times New Roman"/>
        <family val="1"/>
        <charset val="204"/>
      </rPr>
      <t>. Specialists trained the use of arcane or non-divine magic in combat and practical mission scenarios.</t>
    </r>
  </si>
  <si>
    <r>
      <t>Hired Help - Priestly Guidance</t>
    </r>
    <r>
      <rPr>
        <sz val="9.5"/>
        <color rgb="FF231F20"/>
        <rFont val="Times New Roman"/>
        <family val="1"/>
        <charset val="204"/>
      </rPr>
      <t>. Sages offering counsel in all matters of religion and the divine.</t>
    </r>
  </si>
  <si>
    <r>
      <t xml:space="preserve">Hired Help - Hands of the Divine. </t>
    </r>
    <r>
      <rPr>
        <sz val="9.5"/>
        <color rgb="FF231F20"/>
        <rFont val="Times New Roman"/>
        <family val="1"/>
        <charset val="204"/>
      </rPr>
      <t>Specialists trained in the use of divine magic in combat and practical mission scenarios.</t>
    </r>
  </si>
  <si>
    <t>di2 Quality</t>
  </si>
  <si>
    <t>di2</t>
  </si>
  <si>
    <r>
      <t xml:space="preserve">Individual Person. </t>
    </r>
    <r>
      <rPr>
        <sz val="9.5"/>
        <color rgb="FF231F20"/>
        <rFont val="Times New Roman"/>
        <family val="1"/>
        <charset val="204"/>
      </rPr>
      <t>The hired help is a single person hiring out their services.</t>
    </r>
  </si>
  <si>
    <r>
      <t xml:space="preserve">Team. </t>
    </r>
    <r>
      <rPr>
        <sz val="9.5"/>
        <color rgb="FF231F20"/>
        <rFont val="Times New Roman"/>
        <family val="1"/>
        <charset val="204"/>
      </rPr>
      <t>The hired help is a team of individuals who work together.</t>
    </r>
  </si>
  <si>
    <r>
      <t xml:space="preserve">Guild. </t>
    </r>
    <r>
      <rPr>
        <sz val="9.5"/>
        <color rgb="FF231F20"/>
        <rFont val="Times New Roman"/>
        <family val="1"/>
        <charset val="204"/>
      </rPr>
      <t>An organized guild is hiring out their services. When hired, a portion of the guild’s members handle the job, not the entire guild (unless the job is very large).</t>
    </r>
  </si>
  <si>
    <r>
      <t>Poor</t>
    </r>
    <r>
      <rPr>
        <sz val="9.5"/>
        <color rgb="FF231F20"/>
        <rFont val="Times New Roman"/>
        <family val="1"/>
        <charset val="204"/>
      </rPr>
      <t>. The location is a substandard version of what is typically expected. Its offerings are likely limited, or of bad quality. The location itself may be in disrepair, dirty, or have any number of other issues present.</t>
    </r>
  </si>
  <si>
    <r>
      <t>Good</t>
    </r>
    <r>
      <rPr>
        <sz val="9.5"/>
        <color rgb="FF231F20"/>
        <rFont val="Times New Roman"/>
        <family val="1"/>
        <charset val="204"/>
      </rPr>
      <t>. The location is a standard version of what is typically expected. Its offerings are likely not terrible, but often not particularly remarkable either (though sometimes there may be exceptions). The location itself is likely in a serviceable state, though probably not flawless.</t>
    </r>
  </si>
  <si>
    <r>
      <t>Fine</t>
    </r>
    <r>
      <rPr>
        <sz val="9.5"/>
        <color rgb="FF231F20"/>
        <rFont val="Times New Roman"/>
        <family val="1"/>
        <charset val="204"/>
      </rPr>
      <t>. The location is an exceptional version of what is typically expected. Its offerings are likely extensive, or of surpassing quality. The location itself is likely remarkable in some way (or, possibly, many ways) such as being very clean or well-built.</t>
    </r>
  </si>
  <si>
    <r>
      <t xml:space="preserve">Defended. </t>
    </r>
    <r>
      <rPr>
        <sz val="9.5"/>
        <color rgb="FF231F20"/>
        <rFont val="Times New Roman"/>
        <family val="1"/>
        <charset val="204"/>
      </rPr>
      <t>There was a failed attack on the town by a local force.</t>
    </r>
  </si>
  <si>
    <r>
      <t xml:space="preserve">Pickpockets. </t>
    </r>
    <r>
      <rPr>
        <sz val="9.5"/>
        <color rgb="FF231F20"/>
        <rFont val="Times New Roman"/>
        <family val="1"/>
        <charset val="204"/>
      </rPr>
      <t>Invisible, sticky hands at work? Many reports have surfaced of pickpockets in the market, but none have been found.</t>
    </r>
  </si>
  <si>
    <r>
      <t xml:space="preserve">No Adventurers. </t>
    </r>
    <r>
      <rPr>
        <sz val="9.5"/>
        <color rgb="FF231F20"/>
        <rFont val="Times New Roman"/>
        <family val="1"/>
        <charset val="204"/>
      </rPr>
      <t>Get out! A tavern in town has instituted a no-adventurer policy, after sustaining one bar fight too many.</t>
    </r>
  </si>
  <si>
    <r>
      <t xml:space="preserve">Asleep. </t>
    </r>
    <r>
      <rPr>
        <sz val="9.5"/>
        <color rgb="FF231F20"/>
        <rFont val="Times New Roman"/>
        <family val="1"/>
        <charset val="204"/>
      </rPr>
      <t>Working hard, or hardly working? One of the guards manning the main gate was found asleep at his post.</t>
    </r>
  </si>
  <si>
    <r>
      <t xml:space="preserve">Spiders. </t>
    </r>
    <r>
      <rPr>
        <sz val="9.5"/>
        <color rgb="FF231F20"/>
        <rFont val="Times New Roman"/>
        <family val="1"/>
        <charset val="204"/>
      </rPr>
      <t>One of the local children has been catching and breeding spiders. The spiders have grown very large, broken out, and have scattered all over town. Townspeople are finding them in homes, businesses... everywhere.</t>
    </r>
  </si>
  <si>
    <r>
      <t xml:space="preserve">Tunnel. </t>
    </r>
    <r>
      <rPr>
        <sz val="9.5"/>
        <color rgb="FF231F20"/>
        <rFont val="Times New Roman"/>
        <family val="1"/>
        <charset val="204"/>
      </rPr>
      <t>What’s this then? On the outskirts, someone has discovered a tunnel leading towards town. Even stranger, it’s incomplete; not even reaching halfway. Who has dug the tunnel? Why?</t>
    </r>
  </si>
  <si>
    <r>
      <t xml:space="preserve">Obstruction. </t>
    </r>
    <r>
      <rPr>
        <sz val="9.5"/>
        <color rgb="FF231F20"/>
        <rFont val="Times New Roman"/>
        <family val="1"/>
        <charset val="204"/>
      </rPr>
      <t>If a tree falls on the road, and no one’s around to hear it, does it stop market day? News has reached that a massive tree, stone, or other big natural object, fell and is blocking the main route to town a few miles away.</t>
    </r>
  </si>
  <si>
    <r>
      <t xml:space="preserve">Event Night. </t>
    </r>
    <r>
      <rPr>
        <sz val="9.5"/>
        <color rgb="FF231F20"/>
        <rFont val="Times New Roman"/>
        <family val="1"/>
        <charset val="204"/>
      </rPr>
      <t>To boost town morale, the local leader has proposed ‘a night on the town,’ a sanctioned date-night for all locals where sponsored food and entertainment vendors provide deep discounts to romantic couples who visit their establishments.</t>
    </r>
  </si>
  <si>
    <t>d8 Officials</t>
  </si>
  <si>
    <r>
      <t xml:space="preserve">Catchpole. </t>
    </r>
    <r>
      <rPr>
        <sz val="9.5"/>
        <color rgb="FF231F20"/>
        <rFont val="Times New Roman"/>
        <family val="1"/>
        <charset val="204"/>
      </rPr>
      <t>Catches and brings in debtors.</t>
    </r>
  </si>
  <si>
    <r>
      <t xml:space="preserve">Clerk. </t>
    </r>
    <r>
      <rPr>
        <sz val="9.5"/>
        <color rgb="FF231F20"/>
        <rFont val="Times New Roman"/>
        <family val="1"/>
        <charset val="204"/>
      </rPr>
      <t>Recordkeeper for the town.</t>
    </r>
  </si>
  <si>
    <r>
      <t xml:space="preserve">Exchequer. </t>
    </r>
    <r>
      <rPr>
        <sz val="9.5"/>
        <color rgb="FF231F20"/>
        <rFont val="Times New Roman"/>
        <family val="1"/>
        <charset val="204"/>
      </rPr>
      <t>Responsible for taxes.</t>
    </r>
  </si>
  <si>
    <r>
      <t xml:space="preserve">Jailer. </t>
    </r>
    <r>
      <rPr>
        <sz val="9.5"/>
        <color rgb="FF231F20"/>
        <rFont val="Times New Roman"/>
        <family val="1"/>
        <charset val="204"/>
      </rPr>
      <t>In charge of confining prisoners.</t>
    </r>
  </si>
  <si>
    <r>
      <t xml:space="preserve">Judge. </t>
    </r>
    <r>
      <rPr>
        <sz val="9.5"/>
        <color rgb="FF231F20"/>
        <rFont val="Times New Roman"/>
        <family val="1"/>
        <charset val="204"/>
      </rPr>
      <t>Decision-maker in legal matters.</t>
    </r>
  </si>
  <si>
    <r>
      <t xml:space="preserve">Liner. </t>
    </r>
    <r>
      <rPr>
        <sz val="9.5"/>
        <color rgb="FF231F20"/>
        <rFont val="Times New Roman"/>
        <family val="1"/>
        <charset val="204"/>
      </rPr>
      <t>Determines property boundaries.</t>
    </r>
  </si>
  <si>
    <r>
      <t xml:space="preserve">Master of Revels. </t>
    </r>
    <r>
      <rPr>
        <sz val="9.5"/>
        <color rgb="FF231F20"/>
        <rFont val="Times New Roman"/>
        <family val="1"/>
        <charset val="204"/>
      </rPr>
      <t>Lead organizer of festivals and special events.</t>
    </r>
  </si>
  <si>
    <r>
      <t xml:space="preserve">Master of Stores. </t>
    </r>
    <r>
      <rPr>
        <sz val="9.5"/>
        <color rgb="FF231F20"/>
        <rFont val="Times New Roman"/>
        <family val="1"/>
        <charset val="204"/>
      </rPr>
      <t>Oversees the town’s stores of supplies such as grain or building materials.</t>
    </r>
  </si>
  <si>
    <t>d6 Official Competence</t>
  </si>
  <si>
    <r>
      <t xml:space="preserve">Corrupt. </t>
    </r>
    <r>
      <rPr>
        <sz val="9.5"/>
        <color rgb="FF231F20"/>
        <rFont val="Times New Roman"/>
        <family val="1"/>
        <charset val="204"/>
      </rPr>
      <t>Taking advantage of the position for personal gain.</t>
    </r>
  </si>
  <si>
    <r>
      <t xml:space="preserve">Incompetent. </t>
    </r>
    <r>
      <rPr>
        <sz val="9.5"/>
        <color rgb="FF231F20"/>
        <rFont val="Times New Roman"/>
        <family val="1"/>
        <charset val="204"/>
      </rPr>
      <t>Doesn’t truly understand how to execute the position.</t>
    </r>
  </si>
  <si>
    <r>
      <t xml:space="preserve">Committed. </t>
    </r>
    <r>
      <rPr>
        <sz val="9.5"/>
        <color rgb="FF231F20"/>
        <rFont val="Times New Roman"/>
        <family val="1"/>
        <charset val="204"/>
      </rPr>
      <t>Utterly committed to the job, truly feeling it is of vital importance.</t>
    </r>
  </si>
  <si>
    <r>
      <t xml:space="preserve">Overqualified. </t>
    </r>
    <r>
      <rPr>
        <sz val="12"/>
        <color rgb="FF000000"/>
        <rFont val="Arial Unicode MS"/>
        <family val="2"/>
        <charset val="204"/>
      </rPr>
      <t>Based on skills and experience, ought to be in a higher or more challenging position.</t>
    </r>
  </si>
  <si>
    <t>Market day events</t>
  </si>
  <si>
    <t>A merchant selling lively, little monkeys has arrived, and whipped both the local, and visiting, children into an excited frenzy.</t>
  </si>
  <si>
    <t>It's raining. Hard. Many of the vendors are fighting to get their wares covered so they remain unspoiled.</t>
  </si>
  <si>
    <t>Fruits and vegetables have been in easy supply recently, so are being sold at half the usual price.</t>
  </si>
  <si>
    <t>A cattle merchant's pen has broken, and cows now roam all over town. The merchant is trying their best to round them up.</t>
  </si>
  <si>
    <t>A cookfire has sparked a blaze, setting one of the stalls alight, and is now threatening to spread to neighboring tables.</t>
  </si>
  <si>
    <t>A traveling puppet show is in town, performing a political parody of some famous regional figures to rapturous applause.</t>
  </si>
  <si>
    <t>Bandits, posing as merchants, are stealing goods from the other, legitimate merchants nearby.</t>
  </si>
  <si>
    <t>A small child has swiped an apple from a fruit cart. The merchant has noticed, and is yelling after the small, fleeing figure, calling for someone to catch them.</t>
  </si>
  <si>
    <t>di2 Market day events</t>
  </si>
  <si>
    <t>A local wedding is taking place in town, and the reception is being set up alongside the merchants in the square, supplementing all the hubbub with happy music and dancing.</t>
  </si>
  <si>
    <t>One of the taverns, facing onto the market square, has announced a market day special, and now has an ever-growing line out their door.</t>
  </si>
  <si>
    <t>An injured guard has ridden into the marketplace, looking around frantically. They have promptly passed out, falling from their horse.</t>
  </si>
  <si>
    <t>One of the merchants' wagon loads is infested with some kind of pest, and the guards are working to remove the cart and its cargo to be burnt outside of town, before it spreads. The merchant is arguing loudly and desperately.</t>
  </si>
  <si>
    <t>dio Origin</t>
  </si>
  <si>
    <r>
      <t xml:space="preserve">Invading Occupation. </t>
    </r>
    <r>
      <rPr>
        <sz val="9.5"/>
        <color rgb="FF231F20"/>
        <rFont val="Times New Roman"/>
        <family val="1"/>
        <charset val="204"/>
      </rPr>
      <t>The builders of the city were</t>
    </r>
  </si>
  <si>
    <t>a foreign, occupying force, who initially set up a</t>
  </si>
  <si>
    <t>camp. As time went on, more and more permanent</t>
  </si>
  <si>
    <t>structures were built. Their foothold in the region</t>
  </si>
  <si>
    <t>remained solid, and the settlement grew.</t>
  </si>
  <si>
    <r>
      <t xml:space="preserve">Tribal Home. </t>
    </r>
    <r>
      <rPr>
        <sz val="9.5"/>
        <color rgb="FF231F20"/>
        <rFont val="Times New Roman"/>
        <family val="1"/>
        <charset val="204"/>
      </rPr>
      <t>The city site was originally home to a</t>
    </r>
  </si>
  <si>
    <t>group of natives in the region. The settlement built</t>
  </si>
  <si>
    <t>upon itself until it became the city it is now.</t>
  </si>
  <si>
    <r>
      <t xml:space="preserve">Natural Progression - Trading Post. </t>
    </r>
    <r>
      <rPr>
        <sz val="9.5"/>
        <color rgb="FF231F20"/>
        <rFont val="Times New Roman"/>
        <family val="1"/>
        <charset val="204"/>
      </rPr>
      <t>A small</t>
    </r>
  </si>
  <si>
    <t>trading post steadily attracted enough business to</t>
  </si>
  <si>
    <t>warrant expansion. It grew into a town, but demand</t>
  </si>
  <si>
    <t>and traffic did not stop.</t>
  </si>
  <si>
    <r>
      <t xml:space="preserve">Repurposed History. </t>
    </r>
    <r>
      <rPr>
        <sz val="9.5"/>
        <color rgb="FF231F20"/>
        <rFont val="Times New Roman"/>
        <family val="1"/>
        <charset val="204"/>
      </rPr>
      <t>The city was founded and</t>
    </r>
  </si>
  <si>
    <t>built on top of ancient ruins. Standing ruins might</t>
  </si>
  <si>
    <t>have been left as statues and tributes to the past but,</t>
  </si>
  <si>
    <t>more often, they have either been used (if still stable)</t>
  </si>
  <si>
    <t>or incorporated into new structures.</t>
  </si>
  <si>
    <r>
      <t xml:space="preserve">Natural progression - Village. </t>
    </r>
    <r>
      <rPr>
        <sz val="9.5"/>
        <color rgb="FF231F20"/>
        <rFont val="Times New Roman"/>
        <family val="1"/>
        <charset val="204"/>
      </rPr>
      <t>A handful of</t>
    </r>
  </si>
  <si>
    <t>hovels, inhabited by simple folk, grew as more</t>
  </si>
  <si>
    <t>more people came and made it their home too. More</t>
  </si>
  <si>
    <t>space was soon necessary, and the village grew into</t>
  </si>
  <si>
    <t>a town, then a city. Despite this expansion, evidence</t>
  </si>
  <si>
    <t>of its humble beginnings are likely still visible in</t>
  </si>
  <si>
    <t>many places.</t>
  </si>
  <si>
    <r>
      <t xml:space="preserve">Haven. </t>
    </r>
    <r>
      <rPr>
        <sz val="9.5"/>
        <color rgb="FF231F20"/>
        <rFont val="Times New Roman"/>
        <family val="1"/>
        <charset val="204"/>
      </rPr>
      <t>The location attracted a group seeking</t>
    </r>
  </si>
  <si>
    <t>refuge from some crisis. They could have been</t>
  </si>
  <si>
    <t>persecuted by some great oppressor or, perhaps,</t>
  </si>
  <si>
    <t>they fled a natural disaster. Conversely, they coul</t>
  </si>
  <si>
    <t>be a society of rebels or outlaws who desired an</t>
  </si>
  <si>
    <t>independent settlement of their own.</t>
  </si>
  <si>
    <t>Chapter Five | Cities</t>
  </si>
  <si>
    <r>
      <t xml:space="preserve">Advantageous Position. </t>
    </r>
    <r>
      <rPr>
        <sz val="9.5"/>
        <color rgb="FF231F20"/>
        <rFont val="Times New Roman"/>
        <family val="1"/>
        <charset val="204"/>
      </rPr>
      <t>The site was chosen to take advantage of desirable geographical features, like a strategic choke point, or an ideal high-ground posting. As the location proved itself, it grew.</t>
    </r>
  </si>
  <si>
    <r>
      <t xml:space="preserve">Prison. </t>
    </r>
    <r>
      <rPr>
        <sz val="9.5"/>
        <color rgb="FF231F20"/>
        <rFont val="Times New Roman"/>
        <family val="1"/>
        <charset val="204"/>
      </rPr>
      <t>The site was originally a holding colony for criminals. Over time, events transpired allowing the place to become a legitimate city in its own right. Was this thanks to a successful revolt? Perhaps the entity that controlled the prison colony was conquered and the colony was left to its own devices? Maybe something made the colony's kingdom change its mind and legitimize it?</t>
    </r>
  </si>
  <si>
    <r>
      <t xml:space="preserve">Agriculture. </t>
    </r>
    <r>
      <rPr>
        <sz val="9.5"/>
        <color rgb="FF231F20"/>
        <rFont val="Times New Roman"/>
        <family val="1"/>
        <charset val="204"/>
      </rPr>
      <t>A dense farming community attracted many people with knowledge and a strong work ethic. Production was high, at least for a while, and the area became more and more populous. Structures sprang up to house the new folks and account for the needs of its growing group of residents, until the desire for convenience, security, and comfort spurred the establishment of a proper city.</t>
    </r>
  </si>
  <si>
    <r>
      <t xml:space="preserve">Magical. </t>
    </r>
    <r>
      <rPr>
        <sz val="9.5"/>
        <color rgb="FF231F20"/>
        <rFont val="Times New Roman"/>
        <family val="1"/>
        <charset val="204"/>
      </rPr>
      <t>The city's inception stemmed from something magical. It may have been the influence of magical beings, the presence of magical structures, or the convergence of magical energies at that specific place. It could also have been from the deliberate influence of a specific individual.</t>
    </r>
  </si>
  <si>
    <r>
      <t xml:space="preserve">Control. </t>
    </r>
    <r>
      <rPr>
        <sz val="9.5"/>
        <color rgb="FF231F20"/>
        <rFont val="Times New Roman"/>
        <family val="1"/>
        <charset val="204"/>
      </rPr>
      <t>The city has established itself as a power in the region, establishing a network of patrolled roads, but also military presence, in other local settlements. The city itself is a strong and formidable presence.</t>
    </r>
  </si>
  <si>
    <r>
      <t xml:space="preserve">(+3 to </t>
    </r>
    <r>
      <rPr>
        <b/>
        <sz val="9.5"/>
        <color rgb="FF231F20"/>
        <rFont val="Times New Roman"/>
        <family val="1"/>
        <charset val="204"/>
      </rPr>
      <t xml:space="preserve">law enforcement </t>
    </r>
    <r>
      <rPr>
        <sz val="9.5"/>
        <color rgb="FF231F20"/>
        <rFont val="Times New Roman"/>
        <family val="1"/>
        <charset val="204"/>
      </rPr>
      <t>roll)</t>
    </r>
  </si>
  <si>
    <r>
      <t xml:space="preserve">Trade. </t>
    </r>
    <r>
      <rPr>
        <sz val="9.5"/>
        <color rgb="FF231F20"/>
        <rFont val="Times New Roman"/>
        <family val="1"/>
        <charset val="204"/>
      </rPr>
      <t>The city was made to move goods. Coin flows from hand to hand, and the city wholeheartedly encourages this. It likely collects a tax from any trade, but the benefits should far outweigh the costs.</t>
    </r>
  </si>
  <si>
    <r>
      <t xml:space="preserve">(+1 to </t>
    </r>
    <r>
      <rPr>
        <b/>
        <sz val="9.5"/>
        <color rgb="FF231F20"/>
        <rFont val="Times New Roman"/>
        <family val="1"/>
        <charset val="204"/>
      </rPr>
      <t xml:space="preserve">population wealth </t>
    </r>
    <r>
      <rPr>
        <sz val="9.5"/>
        <color rgb="FF231F20"/>
        <rFont val="Times New Roman"/>
        <family val="1"/>
        <charset val="204"/>
      </rPr>
      <t>roll)</t>
    </r>
  </si>
  <si>
    <r>
      <t xml:space="preserve">Enlightenment. </t>
    </r>
    <r>
      <rPr>
        <sz val="9.5"/>
        <color rgb="FF231F20"/>
        <rFont val="Times New Roman"/>
        <family val="1"/>
        <charset val="204"/>
      </rPr>
      <t>The leadership prides itself on its intelligence and wisdom, typically making choices that preserve their society and reinforce the community's access to knowledge and culture.</t>
    </r>
  </si>
  <si>
    <r>
      <t xml:space="preserve">(When rolling </t>
    </r>
    <r>
      <rPr>
        <b/>
        <sz val="9.5"/>
        <color rgb="FF231F20"/>
        <rFont val="Times New Roman"/>
        <family val="1"/>
        <charset val="204"/>
      </rPr>
      <t>districts</t>
    </r>
    <r>
      <rPr>
        <sz val="9.5"/>
        <color rgb="FF231F20"/>
        <rFont val="Times New Roman"/>
        <family val="1"/>
        <charset val="204"/>
      </rPr>
      <t>, choose ‘Scholar District' as one of them)</t>
    </r>
  </si>
  <si>
    <r>
      <t xml:space="preserve">Entertainment. </t>
    </r>
    <r>
      <rPr>
        <sz val="9.5"/>
        <color rgb="FF231F20"/>
        <rFont val="Times New Roman"/>
        <family val="1"/>
        <charset val="204"/>
      </rPr>
      <t>Whatever this place was before the city was founded properly, it was known for fun. Perhaps it was a place of grandiose performances, raucous pubs, or dancing and festivities. On the other hand, maybe it became known for more disreputable pursuits, such as underground fighting or gambling, among many other possibilities.</t>
    </r>
  </si>
  <si>
    <r>
      <t xml:space="preserve">(When rolling for </t>
    </r>
    <r>
      <rPr>
        <b/>
        <sz val="9.5"/>
        <color rgb="FF231F20"/>
        <rFont val="Times New Roman"/>
        <family val="1"/>
        <charset val="204"/>
      </rPr>
      <t xml:space="preserve">additional locations </t>
    </r>
    <r>
      <rPr>
        <sz val="9.5"/>
        <color rgb="FF231F20"/>
        <rFont val="Times New Roman"/>
        <family val="1"/>
        <charset val="204"/>
      </rPr>
      <t xml:space="preserve">in your </t>
    </r>
    <r>
      <rPr>
        <b/>
        <sz val="9.5"/>
        <color rgb="FF231F20"/>
        <rFont val="Times New Roman"/>
        <family val="1"/>
        <charset val="204"/>
      </rPr>
      <t>districts</t>
    </r>
    <r>
      <rPr>
        <sz val="9.5"/>
        <color rgb="FF231F20"/>
        <rFont val="Times New Roman"/>
        <family val="1"/>
        <charset val="204"/>
      </rPr>
      <t>, manually select one place you would consider an entertainment venue for each).</t>
    </r>
  </si>
  <si>
    <r>
      <t xml:space="preserve">Production. </t>
    </r>
    <r>
      <rPr>
        <sz val="9.5"/>
        <color rgb="FF231F20"/>
        <rFont val="Times New Roman"/>
        <family val="1"/>
        <charset val="204"/>
      </rPr>
      <t xml:space="preserve">This settlement was built around producing a particular good or resource. This could be raw materials, like crops or mining ore, but could also be the manufacture of a certain product or products. (For your first roll on the </t>
    </r>
    <r>
      <rPr>
        <b/>
        <sz val="9.5"/>
        <color rgb="FF231F20"/>
        <rFont val="Times New Roman"/>
        <family val="1"/>
        <charset val="204"/>
      </rPr>
      <t xml:space="preserve">outside the city </t>
    </r>
    <r>
      <rPr>
        <sz val="9.5"/>
        <color rgb="FF231F20"/>
        <rFont val="Times New Roman"/>
        <family val="1"/>
        <charset val="204"/>
      </rPr>
      <t>table, roll a dio, rerolling any results 1-4).</t>
    </r>
  </si>
  <si>
    <r>
      <t xml:space="preserve">Faith. </t>
    </r>
    <r>
      <rPr>
        <sz val="9.5"/>
        <color rgb="FF231F20"/>
        <rFont val="Times New Roman"/>
        <family val="1"/>
        <charset val="204"/>
      </rPr>
      <t>The city is a nexus for the faithful. For one reason or another, folk may undertake pilgrimages here. There are likely at least a few places of worship, perhaps many more than usual. The city may have been founded around the site of a miracle or visitation. It could be the holding place of a special artifact, or the residence of a particular person of religious import. The city may be dominated by a single faith or, perhaps, multiple faiths are represented here.</t>
    </r>
  </si>
  <si>
    <r>
      <t xml:space="preserve">(When rolling </t>
    </r>
    <r>
      <rPr>
        <b/>
        <sz val="9.5"/>
        <color rgb="FF231F20"/>
        <rFont val="Times New Roman"/>
        <family val="1"/>
        <charset val="204"/>
      </rPr>
      <t>districts</t>
    </r>
    <r>
      <rPr>
        <sz val="9.5"/>
        <color rgb="FF231F20"/>
        <rFont val="Times New Roman"/>
        <family val="1"/>
        <charset val="204"/>
      </rPr>
      <t>, choose ‘Temple District' as one of them).</t>
    </r>
  </si>
  <si>
    <r>
      <t xml:space="preserve">Recent. </t>
    </r>
    <r>
      <rPr>
        <sz val="9.5"/>
        <color rgb="FF231F20"/>
        <rFont val="Times New Roman"/>
        <family val="1"/>
        <charset val="204"/>
      </rPr>
      <t>The city's final work was completed within the past 10 years.</t>
    </r>
  </si>
  <si>
    <r>
      <t xml:space="preserve">(-2 to </t>
    </r>
    <r>
      <rPr>
        <b/>
        <sz val="9.5"/>
        <color rgb="FF231F20"/>
        <rFont val="Times New Roman"/>
        <family val="1"/>
        <charset val="204"/>
      </rPr>
      <t xml:space="preserve">population density </t>
    </r>
    <r>
      <rPr>
        <sz val="9.5"/>
        <color rgb="FF231F20"/>
        <rFont val="Times New Roman"/>
        <family val="1"/>
        <charset val="204"/>
      </rPr>
      <t>roll)</t>
    </r>
  </si>
  <si>
    <r>
      <t xml:space="preserve">Established. </t>
    </r>
    <r>
      <rPr>
        <sz val="9.5"/>
        <color rgb="FF231F20"/>
        <rFont val="Times New Roman"/>
        <family val="1"/>
        <charset val="204"/>
      </rPr>
      <t>The city has been around for at least 10, but up to 100, years.</t>
    </r>
  </si>
  <si>
    <r>
      <t xml:space="preserve">(-1 to </t>
    </r>
    <r>
      <rPr>
        <b/>
        <sz val="9.5"/>
        <color rgb="FF231F20"/>
        <rFont val="Times New Roman"/>
        <family val="1"/>
        <charset val="204"/>
      </rPr>
      <t xml:space="preserve">population density </t>
    </r>
    <r>
      <rPr>
        <sz val="9.5"/>
        <color rgb="FF231F20"/>
        <rFont val="Times New Roman"/>
        <family val="1"/>
        <charset val="204"/>
      </rPr>
      <t>roll)</t>
    </r>
  </si>
  <si>
    <r>
      <t xml:space="preserve">Mature. </t>
    </r>
    <r>
      <rPr>
        <sz val="9.5"/>
        <color rgb="FF231F20"/>
        <rFont val="Times New Roman"/>
        <family val="1"/>
        <charset val="204"/>
      </rPr>
      <t>The city has been around at least 100, but up to 300, years.</t>
    </r>
  </si>
  <si>
    <r>
      <t xml:space="preserve">Old. </t>
    </r>
    <r>
      <rPr>
        <sz val="9.5"/>
        <color rgb="FF231F20"/>
        <rFont val="Times New Roman"/>
        <family val="1"/>
        <charset val="204"/>
      </rPr>
      <t xml:space="preserve">The city has been around for 300 to 1000 years. (+1 to </t>
    </r>
    <r>
      <rPr>
        <b/>
        <sz val="9.5"/>
        <color rgb="FF231F20"/>
        <rFont val="Times New Roman"/>
        <family val="1"/>
        <charset val="204"/>
      </rPr>
      <t xml:space="preserve">population density </t>
    </r>
    <r>
      <rPr>
        <sz val="9.5"/>
        <color rgb="FF231F20"/>
        <rFont val="Times New Roman"/>
        <family val="1"/>
        <charset val="204"/>
      </rPr>
      <t>roll)</t>
    </r>
  </si>
  <si>
    <r>
      <t xml:space="preserve">Ancient. </t>
    </r>
    <r>
      <rPr>
        <sz val="9.5"/>
        <color rgb="FF231F20"/>
        <rFont val="Times New Roman"/>
        <family val="1"/>
        <charset val="204"/>
      </rPr>
      <t>The city is older than living, and possibly even recorded, memory.</t>
    </r>
  </si>
  <si>
    <r>
      <t xml:space="preserve">(+2 to </t>
    </r>
    <r>
      <rPr>
        <b/>
        <sz val="9.5"/>
        <color rgb="FF231F20"/>
        <rFont val="Times New Roman"/>
        <family val="1"/>
        <charset val="204"/>
      </rPr>
      <t xml:space="preserve">population density </t>
    </r>
    <r>
      <rPr>
        <sz val="9.5"/>
        <color rgb="FF231F20"/>
        <rFont val="Times New Roman"/>
        <family val="1"/>
        <charset val="204"/>
      </rPr>
      <t>roll)</t>
    </r>
  </si>
  <si>
    <t>vacant buildings or open spaces.</t>
  </si>
  <si>
    <t>F F</t>
  </si>
  <si>
    <t>d2O Size</t>
  </si>
  <si>
    <r>
      <t xml:space="preserve">Very Small. </t>
    </r>
    <r>
      <rPr>
        <sz val="9.5"/>
        <color rgb="FF231F20"/>
        <rFont val="Times New Roman"/>
        <family val="1"/>
        <charset val="204"/>
      </rPr>
      <t>Structures in the city are likely able to support around 8,000 people.</t>
    </r>
  </si>
  <si>
    <r>
      <t xml:space="preserve">(-4 to </t>
    </r>
    <r>
      <rPr>
        <b/>
        <sz val="9.5"/>
        <color rgb="FF231F20"/>
        <rFont val="Times New Roman"/>
        <family val="1"/>
        <charset val="204"/>
      </rPr>
      <t xml:space="preserve">number of districts </t>
    </r>
    <r>
      <rPr>
        <sz val="9.5"/>
        <color rgb="FF231F20"/>
        <rFont val="Times New Roman"/>
        <family val="1"/>
        <charset val="204"/>
      </rPr>
      <t>roll)</t>
    </r>
  </si>
  <si>
    <r>
      <t xml:space="preserve">Small. </t>
    </r>
    <r>
      <rPr>
        <sz val="9.5"/>
        <color rgb="FF231F20"/>
        <rFont val="Times New Roman"/>
        <family val="1"/>
        <charset val="204"/>
      </rPr>
      <t>Structures in the city are able to support around 16,000 people.</t>
    </r>
  </si>
  <si>
    <r>
      <t xml:space="preserve">(-1 to </t>
    </r>
    <r>
      <rPr>
        <b/>
        <sz val="9.5"/>
        <color rgb="FF231F20"/>
        <rFont val="Times New Roman"/>
        <family val="1"/>
        <charset val="204"/>
      </rPr>
      <t xml:space="preserve">number of districts </t>
    </r>
    <r>
      <rPr>
        <sz val="9.5"/>
        <color rgb="FF231F20"/>
        <rFont val="Times New Roman"/>
        <family val="1"/>
        <charset val="204"/>
      </rPr>
      <t>roll)</t>
    </r>
  </si>
  <si>
    <r>
      <t xml:space="preserve">Medium. </t>
    </r>
    <r>
      <rPr>
        <sz val="9.5"/>
        <color rgb="FF231F20"/>
        <rFont val="Times New Roman"/>
        <family val="1"/>
        <charset val="204"/>
      </rPr>
      <t>Structures in the city are able to support around 24,000 people.</t>
    </r>
  </si>
  <si>
    <r>
      <t xml:space="preserve">(+0 to </t>
    </r>
    <r>
      <rPr>
        <b/>
        <sz val="9.5"/>
        <color rgb="FF231F20"/>
        <rFont val="Times New Roman"/>
        <family val="1"/>
        <charset val="204"/>
      </rPr>
      <t xml:space="preserve">number of districts </t>
    </r>
    <r>
      <rPr>
        <sz val="9.5"/>
        <color rgb="FF231F20"/>
        <rFont val="Times New Roman"/>
        <family val="1"/>
        <charset val="204"/>
      </rPr>
      <t>roll)</t>
    </r>
  </si>
  <si>
    <r>
      <t xml:space="preserve">Large. </t>
    </r>
    <r>
      <rPr>
        <sz val="9.5"/>
        <color rgb="FF231F20"/>
        <rFont val="Times New Roman"/>
        <family val="1"/>
        <charset val="204"/>
      </rPr>
      <t>Structures in the city are able to support around 32,000 people.</t>
    </r>
  </si>
  <si>
    <r>
      <t xml:space="preserve">(+2 to </t>
    </r>
    <r>
      <rPr>
        <b/>
        <sz val="9.5"/>
        <color rgb="FF231F20"/>
        <rFont val="Times New Roman"/>
        <family val="1"/>
        <charset val="204"/>
      </rPr>
      <t xml:space="preserve">number of districts </t>
    </r>
    <r>
      <rPr>
        <sz val="9.5"/>
        <color rgb="FF231F20"/>
        <rFont val="Times New Roman"/>
        <family val="1"/>
        <charset val="204"/>
      </rPr>
      <t>roll)</t>
    </r>
  </si>
  <si>
    <r>
      <t xml:space="preserve">Very Large. </t>
    </r>
    <r>
      <rPr>
        <sz val="9.5"/>
        <color rgb="FF231F20"/>
        <rFont val="Times New Roman"/>
        <family val="1"/>
        <charset val="204"/>
      </rPr>
      <t>Structures in the city are able to support around 40,000 people or more.</t>
    </r>
  </si>
  <si>
    <r>
      <t xml:space="preserve">(+6 to </t>
    </r>
    <r>
      <rPr>
        <b/>
        <sz val="9.5"/>
        <color rgb="FF231F20"/>
        <rFont val="Times New Roman"/>
        <family val="1"/>
        <charset val="204"/>
      </rPr>
      <t xml:space="preserve">number of districts </t>
    </r>
    <r>
      <rPr>
        <sz val="9.5"/>
        <color rgb="FF231F20"/>
        <rFont val="Times New Roman"/>
        <family val="1"/>
        <charset val="204"/>
      </rPr>
      <t>roll)</t>
    </r>
  </si>
  <si>
    <t>Population Capacity</t>
  </si>
  <si>
    <r>
      <t>Half</t>
    </r>
    <r>
      <rPr>
        <sz val="9.5"/>
        <color rgb="FF231F20"/>
        <rFont val="Times New Roman"/>
        <family val="1"/>
        <charset val="204"/>
      </rPr>
      <t>. Divide the number by 2.</t>
    </r>
  </si>
  <si>
    <r>
      <t>Half-Again</t>
    </r>
    <r>
      <rPr>
        <sz val="9.5"/>
        <color rgb="FF231F20"/>
        <rFont val="Times New Roman"/>
        <family val="1"/>
        <charset val="204"/>
      </rPr>
      <t>. Multiply the number by 1.5.</t>
    </r>
  </si>
  <si>
    <r>
      <t>Double</t>
    </r>
    <r>
      <rPr>
        <sz val="9.5"/>
        <color rgb="FF231F20"/>
        <rFont val="Times New Roman"/>
        <family val="1"/>
        <charset val="204"/>
      </rPr>
      <t>. Multiply the number by 2.</t>
    </r>
  </si>
  <si>
    <r>
      <t>Triple</t>
    </r>
    <r>
      <rPr>
        <sz val="9.5"/>
        <color rgb="FF231F20"/>
        <rFont val="Times New Roman"/>
        <family val="1"/>
        <charset val="204"/>
      </rPr>
      <t>. Multiply the number by 3.</t>
    </r>
  </si>
  <si>
    <r>
      <t>Quintuple</t>
    </r>
    <r>
      <rPr>
        <sz val="9.5"/>
        <color rgb="FF231F20"/>
        <rFont val="Times New Roman"/>
        <family val="1"/>
        <charset val="204"/>
      </rPr>
      <t>. Multiply the number by 5.</t>
    </r>
  </si>
  <si>
    <r>
      <t>Ten-Fold Increase</t>
    </r>
    <r>
      <rPr>
        <sz val="9.5"/>
        <color rgb="FF231F20"/>
        <rFont val="Times New Roman"/>
        <family val="1"/>
        <charset val="204"/>
      </rPr>
      <t>. Multiply the number by 10.</t>
    </r>
  </si>
  <si>
    <r>
      <t>20-Fold Increase</t>
    </r>
    <r>
      <rPr>
        <sz val="9.5"/>
        <color rgb="FF231F20"/>
        <rFont val="Times New Roman"/>
        <family val="1"/>
        <charset val="204"/>
      </rPr>
      <t>. Multiply the number by 20.</t>
    </r>
  </si>
  <si>
    <t>City Size</t>
  </si>
  <si>
    <t>Number of Outside the City Rolls</t>
  </si>
  <si>
    <t>Outside the City</t>
  </si>
  <si>
    <r>
      <t xml:space="preserve">Farming [Agriculture]. </t>
    </r>
    <r>
      <rPr>
        <sz val="9.5"/>
        <color rgb="FF231F20"/>
        <rFont val="Times New Roman"/>
        <family val="1"/>
        <charset val="204"/>
      </rPr>
      <t>A group of farms, providing food for the city, are found on the nearest hospitable land under its control.</t>
    </r>
  </si>
  <si>
    <r>
      <t xml:space="preserve">Farming [Livestock]. </t>
    </r>
    <r>
      <rPr>
        <sz val="9.5"/>
        <color rgb="FF231F20"/>
        <rFont val="Times New Roman"/>
        <family val="1"/>
        <charset val="204"/>
      </rPr>
      <t>A group of farms, providing livestock for the city, are found on the nearest hospitable land under its control.</t>
    </r>
  </si>
  <si>
    <r>
      <t xml:space="preserve">Resource Harvesting. </t>
    </r>
    <r>
      <rPr>
        <sz val="9.5"/>
        <color rgb="FF231F20"/>
        <rFont val="Times New Roman"/>
        <family val="1"/>
        <charset val="204"/>
      </rPr>
      <t>Depending on the landscape and available resources (trees, minerals, ore, stone, etc.), a logging camp, mine, or quarry, belonging to the city, has been built nearby to harvest them, which it then uses or sells.</t>
    </r>
  </si>
  <si>
    <r>
      <t xml:space="preserve">Barrows. </t>
    </r>
    <r>
      <rPr>
        <sz val="9.5"/>
        <color rgb="FF231F20"/>
        <rFont val="Times New Roman"/>
        <family val="1"/>
        <charset val="204"/>
      </rPr>
      <t>An area devoted to burial sites.</t>
    </r>
  </si>
  <si>
    <r>
      <t xml:space="preserve">Caravan Community. </t>
    </r>
    <r>
      <rPr>
        <sz val="9.5"/>
        <color rgb="FF231F20"/>
        <rFont val="Times New Roman"/>
        <family val="1"/>
        <charset val="204"/>
      </rPr>
      <t>A nomadic group of people have taken to living on the surrounding land nearby. Does the city's leadership have an issue with this? What about its residents?</t>
    </r>
  </si>
  <si>
    <r>
      <t xml:space="preserve">Event Grounds. </t>
    </r>
    <r>
      <rPr>
        <sz val="9.5"/>
        <color rgb="FF231F20"/>
        <rFont val="Times New Roman"/>
        <family val="1"/>
        <charset val="204"/>
      </rPr>
      <t>Tended grounds for games, duels, ceremonies, or other events.</t>
    </r>
  </si>
  <si>
    <r>
      <t xml:space="preserve">Family Estate. </t>
    </r>
    <r>
      <rPr>
        <sz val="9.5"/>
        <color rgb="FF231F20"/>
        <rFont val="Times New Roman"/>
        <family val="1"/>
        <charset val="204"/>
      </rPr>
      <t>A wealthy family's large estate is situated in the neighboring countryside.</t>
    </r>
  </si>
  <si>
    <r>
      <t xml:space="preserve">Hermit's Cottage. </t>
    </r>
    <r>
      <rPr>
        <sz val="9.5"/>
        <color rgb="FF231F20"/>
        <rFont val="Times New Roman"/>
        <family val="1"/>
        <charset val="204"/>
      </rPr>
      <t>A hermit lives near the city limits, beneath the notice of most of the inhabitants. They keep to themselves, but who are they? What do they gain by their close proximity?</t>
    </r>
  </si>
  <si>
    <t>17-18</t>
  </si>
  <si>
    <r>
      <t xml:space="preserve">Makeshift Settlement. </t>
    </r>
    <r>
      <rPr>
        <sz val="9.5"/>
        <color rgb="FF231F20"/>
        <rFont val="Times New Roman"/>
        <family val="1"/>
        <charset val="204"/>
      </rPr>
      <t>A large mass of hovels, lean-tos, tents, and other improvised shelters have been built in the shadow of the city's walls. Why? Do the leaders and residents care?</t>
    </r>
  </si>
  <si>
    <r>
      <t xml:space="preserve">Medical Camp. </t>
    </r>
    <r>
      <rPr>
        <sz val="9.5"/>
        <color rgb="FF231F20"/>
        <rFont val="Times New Roman"/>
        <family val="1"/>
        <charset val="204"/>
      </rPr>
      <t>A set of makeshift or, depending on the nature of what is being treated, permanent structures have been erected to tend to, or even quarantine, the sick or injured.</t>
    </r>
  </si>
  <si>
    <r>
      <t xml:space="preserve">Prison. </t>
    </r>
    <r>
      <rPr>
        <sz val="9.5"/>
        <color rgb="FF231F20"/>
        <rFont val="Times New Roman"/>
        <family val="1"/>
        <charset val="204"/>
      </rPr>
      <t>Some sort of structure out here has been designated for holding prisoners or captives (for whatever reason) either temporarily or, perhaps, much longer term.</t>
    </r>
  </si>
  <si>
    <t>Coastal. The city is near a large body of water, such as a lake or ocean.</t>
  </si>
  <si>
    <t>Forest. The city is nestled among the trees.</t>
  </si>
  <si>
    <t>Mountains. The city is found on stony passes or soaring peaks.</t>
  </si>
  <si>
    <t>Plains. The city is in the wide open fields.</t>
  </si>
  <si>
    <t>River. The city is near a steadily flowing stream, or other watercourse.</t>
  </si>
  <si>
    <t>Swamp. The city is in, or near, a vast area of stagnant water.</t>
  </si>
  <si>
    <t>Underground. The city is within a large network of caves.</t>
  </si>
  <si>
    <t>Valley. The city is found within, or on the edge of, an area of recessed elevation in relation to the landscape around it.</t>
  </si>
  <si>
    <t>Tundra. The city is in a very cold environment.</t>
  </si>
  <si>
    <t>Desert. The city is in a dry and arid environment, likely covered with vast sand dunes.</t>
  </si>
  <si>
    <t>General Condition</t>
  </si>
  <si>
    <t>Squalid. The city is in a deplorable state. Things are falling apart, filthy and, to anyone who doesn't live there, seems positively unlivable. Most of the buildings, if not all, are likely a disgrace, or in terrible need of help.</t>
  </si>
  <si>
    <t>(-2 to district condition rolls)</t>
  </si>
  <si>
    <t>Dilapidated. Things are dirty and in a widespread state of disrepair, though some token effort may have been made at cleanliness. Streets are probably packed dirt or broken stone. They may be uneven, rutted or muddy. Structures have likely received similar low levels of care, though there could be some disparity.</t>
  </si>
  <si>
    <t>(-1 to district condition rolls)</t>
  </si>
  <si>
    <t>Decent. The city is passable. While not offensive to the senses of one that is well traveled, it could still be off-putting to those with lofty expectations. Structures may not be aesthetically pleasing, but are generally functional.</t>
  </si>
  <si>
    <t>(+0 to district condition rolls)</t>
  </si>
  <si>
    <t>13-19</t>
  </si>
  <si>
    <t>Impressive. The city is well taken care of, and cleanliness is clearly a priority. Structures are maintained, though signs of wear may still be apparent. It feels lived-in, but of a respectable quality in every regard.</t>
  </si>
  <si>
    <t>(+1 to district condition rolls)</t>
  </si>
  <si>
    <t>Magnificent. The city is incredible. Cleanliness, maintenance and structural integrity are all of the highest standard. Loving attention seems to have been lavished on as many aspects as is possible.</t>
  </si>
  <si>
    <t>(+2 to district condition rolls)</t>
  </si>
  <si>
    <t>Unfortified. The city is exposed on all sides, save for any barriers created by the presence of buildings or natural land formations.</t>
  </si>
  <si>
    <t>Lightly Fortified. The city has bare-bones fortifications which are a minimal obstacle for enemy forces, but are adequate to deter wild animals. A simple gate, which can be barred in the evenings, sits astride the main road.</t>
  </si>
  <si>
    <t>Fortified. The city is surrounded by a substantial wall of wood or stone. The wall is able to be patrolled by guards on a raised walkway. Visitors to the city pass through a main gate that can be barred in the evenings. A few watch towers may be placed around the city, though are likely sporadic.</t>
  </si>
  <si>
    <t>Heavily Fortified. The city is surrounded by a heavy wall of wood or stone, with several watchtowers built along its length. The gate is double-thickness and reinforced with metal bands. There are additional watchtowers built at various points throughout the surrounding countryside.</t>
  </si>
  <si>
    <t>Extremely Fortified. The city is surrounded by an imposing wall of wood or stone, with many fully- staffed watchtowers at regular intervals along its length. The gate is double-thickness, reinforced with metal bands, augmented with a portcullis, and is always manned. A supplementary wall of wood or stone encompasses the surrounding countryside, with its own watchtowers. Nothing goes in or out without the watch's knowledge or permission.</t>
  </si>
  <si>
    <t>Vendor Stall Acquisition</t>
  </si>
  <si>
    <r>
      <t xml:space="preserve">First Come, First Served - No Fee. </t>
    </r>
    <r>
      <rPr>
        <sz val="9.5"/>
        <color rgb="FF231F20"/>
        <rFont val="Times New Roman"/>
        <family val="1"/>
        <charset val="204"/>
      </rPr>
      <t>Merchants line up prior to market day. Those at the front of the line are given the spaces. No fees are charged.</t>
    </r>
  </si>
  <si>
    <r>
      <t xml:space="preserve">First Come, First Served - Fee. </t>
    </r>
    <r>
      <rPr>
        <sz val="9.5"/>
        <color rgb="FF231F20"/>
        <rFont val="Times New Roman"/>
        <family val="1"/>
        <charset val="204"/>
      </rPr>
      <t>Merchants line up prior to market day. Those at the front of the line are given first pick of the available stall spaces, provided they can pay the fee for the day.</t>
    </r>
  </si>
  <si>
    <r>
      <t xml:space="preserve">Lease. </t>
    </r>
    <r>
      <rPr>
        <sz val="9.5"/>
        <color rgb="FF231F20"/>
        <rFont val="Times New Roman"/>
        <family val="1"/>
        <charset val="204"/>
      </rPr>
      <t xml:space="preserve">Merchants pay in advance (sometimes </t>
    </r>
    <r>
      <rPr>
        <i/>
        <sz val="9"/>
        <color rgb="FF231F20"/>
        <rFont val="Times New Roman"/>
        <family val="1"/>
        <charset val="204"/>
      </rPr>
      <t>far</t>
    </r>
    <r>
      <rPr>
        <sz val="9.5"/>
        <color rgb="FF231F20"/>
        <rFont val="Times New Roman"/>
        <family val="1"/>
        <charset val="204"/>
      </rPr>
      <t xml:space="preserve"> in advance) for the right to a space in the market square.</t>
    </r>
  </si>
  <si>
    <r>
      <t xml:space="preserve">Bid. </t>
    </r>
    <r>
      <rPr>
        <sz val="9.5"/>
        <color rgb="FF231F20"/>
        <rFont val="Times New Roman"/>
        <family val="1"/>
        <charset val="204"/>
      </rPr>
      <t>Prior to market day, the spaces are auctioned off.</t>
    </r>
  </si>
  <si>
    <t>Merchant Overflow</t>
  </si>
  <si>
    <r>
      <t xml:space="preserve">Banned. </t>
    </r>
    <r>
      <rPr>
        <sz val="9.5"/>
        <color rgb="FF231F20"/>
        <rFont val="Times New Roman"/>
        <family val="1"/>
        <charset val="204"/>
      </rPr>
      <t>Excess vendors are not allowed to set up stalls outside the town. City guards will enforce this.</t>
    </r>
  </si>
  <si>
    <r>
      <t xml:space="preserve">Unpatrolled. </t>
    </r>
    <r>
      <rPr>
        <sz val="9.5"/>
        <color rgb="FF231F20"/>
        <rFont val="Times New Roman"/>
        <family val="1"/>
        <charset val="204"/>
      </rPr>
      <t>Excess vendors are allowed to set up stalls but, as the city watch do not patrol or monitor these areas, the risk is higher. The spaces available are unkempt.</t>
    </r>
  </si>
  <si>
    <r>
      <t xml:space="preserve">Monitored. </t>
    </r>
    <r>
      <rPr>
        <sz val="9.5"/>
        <color rgb="FF231F20"/>
        <rFont val="Times New Roman"/>
        <family val="1"/>
        <charset val="204"/>
      </rPr>
      <t>Excess vendors are allowed to set up stalls, and the city watch patrols through regularly, but the areas themselves are less-maintained and traffic is lighter.</t>
    </r>
  </si>
  <si>
    <r>
      <t xml:space="preserve">Encouraged. </t>
    </r>
    <r>
      <rPr>
        <sz val="9.5"/>
        <color rgb="FF231F20"/>
        <rFont val="Times New Roman"/>
        <family val="1"/>
        <charset val="204"/>
      </rPr>
      <t>Excess vendors are encouraged to set up stalls outside the city, if they are unable to get a spot in the square. There are maintained areas available for use, and are provided on a first-come, first-served basis. When in use by vendors, this area is regularly patrolled, if law enforcement personnel can be spared.</t>
    </r>
  </si>
  <si>
    <r>
      <t xml:space="preserve">Tight. </t>
    </r>
    <r>
      <rPr>
        <sz val="9.5"/>
        <color rgb="FF231F20"/>
        <rFont val="Times New Roman"/>
        <family val="1"/>
        <charset val="204"/>
      </rPr>
      <t>Only room for a few vendor stalls.</t>
    </r>
  </si>
  <si>
    <r>
      <t xml:space="preserve">Ample. </t>
    </r>
    <r>
      <rPr>
        <sz val="9.5"/>
        <color rgb="FF231F20"/>
        <rFont val="Times New Roman"/>
        <family val="1"/>
        <charset val="204"/>
      </rPr>
      <t>Room for a fair number of vendor stalls.</t>
    </r>
  </si>
  <si>
    <r>
      <t xml:space="preserve">Spacious. </t>
    </r>
    <r>
      <rPr>
        <sz val="9.5"/>
        <color rgb="FF231F20"/>
        <rFont val="Times New Roman"/>
        <family val="1"/>
        <charset val="204"/>
      </rPr>
      <t>Room for lots of vendor stalls.</t>
    </r>
  </si>
  <si>
    <t>Underground Passages</t>
  </si>
  <si>
    <r>
      <t xml:space="preserve">None. </t>
    </r>
    <r>
      <rPr>
        <sz val="9.5"/>
        <color rgb="FF231F20"/>
        <rFont val="Times New Roman"/>
        <family val="1"/>
        <charset val="204"/>
      </rPr>
      <t>There are no significant passages underneath the city.</t>
    </r>
  </si>
  <si>
    <r>
      <t xml:space="preserve">Sewers. </t>
    </r>
    <r>
      <rPr>
        <sz val="9.5"/>
        <color rgb="FF231F20"/>
        <rFont val="Times New Roman"/>
        <family val="1"/>
        <charset val="204"/>
      </rPr>
      <t>A network of drains, pipes, and trenches lies beneath the city. Base the sewer's condition upon that of the settlement, if they were built concurrently. They may pre-date the current city.</t>
    </r>
  </si>
  <si>
    <r>
      <t xml:space="preserve">Natural Caves. </t>
    </r>
    <r>
      <rPr>
        <sz val="9.5"/>
        <color rgb="FF231F20"/>
        <rFont val="Times New Roman"/>
        <family val="1"/>
        <charset val="204"/>
      </rPr>
      <t>Below the city, natural cave systems can be found that may, or may not, have been discovered yet.</t>
    </r>
  </si>
  <si>
    <r>
      <t xml:space="preserve">Tunnels. </t>
    </r>
    <r>
      <rPr>
        <sz val="9.5"/>
        <color rgb="FF231F20"/>
        <rFont val="Times New Roman"/>
        <family val="1"/>
        <charset val="204"/>
      </rPr>
      <t>A series of tunnels exist beneath the city. This could be for maintenance, defensive, or clandestine purposes and may, or may not, have been purpose-built for the current settlement. They could potentially have been dug by enemy forces, either recently or long ago.</t>
    </r>
  </si>
  <si>
    <r>
      <t xml:space="preserve">Forgotten Crypts. </t>
    </r>
    <r>
      <rPr>
        <sz val="9.5"/>
        <color rgb="FF231F20"/>
        <rFont val="Times New Roman"/>
        <family val="1"/>
        <charset val="204"/>
      </rPr>
      <t>Old burial chambers and tombs are housed deep beneath the city, likely unknown to the general populace.</t>
    </r>
  </si>
  <si>
    <t>Personnel Issues</t>
  </si>
  <si>
    <r>
      <t xml:space="preserve">Arrogant. </t>
    </r>
    <r>
      <rPr>
        <sz val="9.5"/>
        <color rgb="FF231F20"/>
        <rFont val="Times New Roman"/>
        <family val="1"/>
        <charset val="204"/>
      </rPr>
      <t xml:space="preserve">They think they are above their situation and want (or believe they </t>
    </r>
    <r>
      <rPr>
        <i/>
        <sz val="9"/>
        <color rgb="FF231F20"/>
        <rFont val="Times New Roman"/>
        <family val="1"/>
        <charset val="204"/>
      </rPr>
      <t>deserve</t>
    </r>
    <r>
      <rPr>
        <i/>
        <sz val="8.5"/>
        <color rgb="FF231F20"/>
        <rFont val="Times New Roman"/>
        <family val="1"/>
        <charset val="204"/>
      </rPr>
      <t>)</t>
    </r>
    <r>
      <rPr>
        <sz val="9.5"/>
        <color rgb="FF231F20"/>
        <rFont val="Times New Roman"/>
        <family val="1"/>
        <charset val="204"/>
      </rPr>
      <t xml:space="preserve"> better.</t>
    </r>
  </si>
  <si>
    <r>
      <t xml:space="preserve">Gullible. </t>
    </r>
    <r>
      <rPr>
        <sz val="9.5"/>
        <color rgb="FF231F20"/>
        <rFont val="Times New Roman"/>
        <family val="1"/>
        <charset val="204"/>
      </rPr>
      <t>They are naive or trusting.</t>
    </r>
  </si>
  <si>
    <r>
      <t xml:space="preserve">Grudging. </t>
    </r>
    <r>
      <rPr>
        <sz val="9.5"/>
        <color rgb="FF231F20"/>
        <rFont val="Times New Roman"/>
        <family val="1"/>
        <charset val="204"/>
      </rPr>
      <t>They are bitter about something.</t>
    </r>
  </si>
  <si>
    <r>
      <t xml:space="preserve">Greedy. </t>
    </r>
    <r>
      <rPr>
        <sz val="9.5"/>
        <color rgb="FF231F20"/>
        <rFont val="Times New Roman"/>
        <family val="1"/>
        <charset val="204"/>
      </rPr>
      <t>They are willing to sacrifice their convictions if the price is right.</t>
    </r>
  </si>
  <si>
    <r>
      <t xml:space="preserve">Lazy/Undisciplined. </t>
    </r>
    <r>
      <rPr>
        <sz val="9.5"/>
        <color rgb="FF231F20"/>
        <rFont val="Times New Roman"/>
        <family val="1"/>
        <charset val="204"/>
      </rPr>
      <t>They are unfocused and unmotivated, doing the minimal amount they can get away with.</t>
    </r>
  </si>
  <si>
    <r>
      <t xml:space="preserve">Tired. </t>
    </r>
    <r>
      <rPr>
        <sz val="9.5"/>
        <color rgb="FF231F20"/>
        <rFont val="Times New Roman"/>
        <family val="1"/>
        <charset val="204"/>
      </rPr>
      <t>They have not slept for a while, due to an intense work or life situation.</t>
    </r>
  </si>
  <si>
    <r>
      <t xml:space="preserve">Mistreated. </t>
    </r>
    <r>
      <rPr>
        <sz val="9.5"/>
        <color rgb="FF231F20"/>
        <rFont val="Times New Roman"/>
        <family val="1"/>
        <charset val="204"/>
      </rPr>
      <t>They feel they have been treated poorly or inappropriately by someone they regularly deal with.</t>
    </r>
  </si>
  <si>
    <r>
      <t xml:space="preserve">Underequipped. </t>
    </r>
    <r>
      <rPr>
        <sz val="9.5"/>
        <color rgb="FF231F20"/>
        <rFont val="Times New Roman"/>
        <family val="1"/>
        <charset val="204"/>
      </rPr>
      <t>They do not have the best tools for a situation.</t>
    </r>
  </si>
  <si>
    <r>
      <t xml:space="preserve">Impoverished. </t>
    </r>
    <r>
      <rPr>
        <sz val="9.5"/>
        <color rgb="FF231F20"/>
        <rFont val="Times New Roman"/>
        <family val="1"/>
        <charset val="204"/>
      </rPr>
      <t>They do not have enough money for what they need.</t>
    </r>
  </si>
  <si>
    <r>
      <t xml:space="preserve">Undertrained. </t>
    </r>
    <r>
      <rPr>
        <sz val="9.5"/>
        <color rgb="FF231F20"/>
        <rFont val="Times New Roman"/>
        <family val="1"/>
        <charset val="204"/>
      </rPr>
      <t>They did not receive adequate instruction for a task or job they must complete.</t>
    </r>
  </si>
  <si>
    <r>
      <t xml:space="preserve">No issues. </t>
    </r>
    <r>
      <rPr>
        <sz val="9.5"/>
        <color rgb="FF231F20"/>
        <rFont val="Times New Roman"/>
        <family val="1"/>
        <charset val="204"/>
      </rPr>
      <t>They are satisfied, know their place, and like their life.</t>
    </r>
  </si>
  <si>
    <t>Urban Encounters</t>
  </si>
  <si>
    <t>No Urban Encounter.</t>
  </si>
  <si>
    <t>17+</t>
  </si>
  <si>
    <r>
      <t>Urban Encounter</t>
    </r>
    <r>
      <rPr>
        <sz val="9.5"/>
        <color rgb="FF231F20"/>
        <rFont val="Times New Roman"/>
        <family val="1"/>
        <charset val="204"/>
      </rPr>
      <t>. Roll on the table below.</t>
    </r>
  </si>
  <si>
    <t>15+</t>
  </si>
  <si>
    <r>
      <t xml:space="preserve">Alms for the Poor. </t>
    </r>
    <r>
      <rPr>
        <sz val="9.5"/>
        <color rgb="FF231F20"/>
        <rFont val="Times New Roman"/>
        <family val="1"/>
        <charset val="204"/>
      </rPr>
      <t>The party is asked for money by a beggar who is not actually in need.</t>
    </r>
  </si>
  <si>
    <r>
      <t xml:space="preserve">Bait-and-Switch. </t>
    </r>
    <r>
      <rPr>
        <sz val="9.5"/>
        <color rgb="FF231F20"/>
        <rFont val="Times New Roman"/>
        <family val="1"/>
        <charset val="204"/>
      </rPr>
      <t>A person, posing as a victim or someone in need of help, asks the party for aid and lures them into a vulnerable position where a trap is sprung.</t>
    </r>
  </si>
  <si>
    <r>
      <t xml:space="preserve">Boisterous Drunk. </t>
    </r>
    <r>
      <rPr>
        <sz val="9.5"/>
        <color rgb="FF231F20"/>
        <rFont val="Times New Roman"/>
        <family val="1"/>
        <charset val="204"/>
      </rPr>
      <t>A weaving drunk approaches and challenges someone in the party to a one-on- one duel (the drunk sets the terms).</t>
    </r>
  </si>
  <si>
    <r>
      <t xml:space="preserve">Disturbance of the Peace. </t>
    </r>
    <r>
      <rPr>
        <sz val="9.5"/>
        <color rgb="FF231F20"/>
        <rFont val="Times New Roman"/>
        <family val="1"/>
        <charset val="204"/>
      </rPr>
      <t>A wide-eyed figure shouts at anyone who will listen (and a large number of people who will not) about their many, specific grievances against the ruling powers.</t>
    </r>
  </si>
  <si>
    <r>
      <t xml:space="preserve">Distraction. </t>
    </r>
    <r>
      <rPr>
        <sz val="9.5"/>
        <color rgb="FF231F20"/>
        <rFont val="Times New Roman"/>
        <family val="1"/>
        <charset val="204"/>
      </rPr>
      <t>A charming stranger attempts to distract the party while a thief tries to steal their belongings.</t>
    </r>
  </si>
  <si>
    <r>
      <t xml:space="preserve">Graffiti. </t>
    </r>
    <r>
      <rPr>
        <sz val="9.5"/>
        <color rgb="FF231F20"/>
        <rFont val="Times New Roman"/>
        <family val="1"/>
        <charset val="204"/>
      </rPr>
      <t>Someone has been painting inflammatory images or slogans on a victim's home, place of business or in a public place.</t>
    </r>
  </si>
  <si>
    <r>
      <t xml:space="preserve">Grifter. </t>
    </r>
    <r>
      <rPr>
        <sz val="9.5"/>
        <color rgb="FF231F20"/>
        <rFont val="Times New Roman"/>
        <family val="1"/>
        <charset val="204"/>
      </rPr>
      <t>An individual approaches the party and suggests they partake in a simple game (such as following a ball placed under one of three cups, which are then moved around) and proposes a wager. The game is rigged, either with specialized equipment, sleight of hand, or a well-placed distraction.</t>
    </r>
  </si>
  <si>
    <r>
      <t xml:space="preserve">Hand it Over. </t>
    </r>
    <r>
      <rPr>
        <sz val="9.5"/>
        <color rgb="FF231F20"/>
        <rFont val="Times New Roman"/>
        <family val="1"/>
        <charset val="204"/>
      </rPr>
      <t>Thugs accost the party, demanding valuables be handed over.</t>
    </r>
  </si>
  <si>
    <r>
      <t>Impersonating an Officer</t>
    </r>
    <r>
      <rPr>
        <sz val="9.5"/>
        <color rgb="FF231F20"/>
        <rFont val="Times New Roman"/>
        <family val="1"/>
        <charset val="204"/>
      </rPr>
      <t>. One or more persons approach the party claiming to be law enforcement, accusing them of breaking a law but confiding that they won't take them in (if the price is right, naturally). More committed swindlers may even have a fake holding cell, or other elaborate equipment, to help sell the deception.</t>
    </r>
  </si>
  <si>
    <r>
      <t xml:space="preserve">Mugging. </t>
    </r>
    <r>
      <rPr>
        <sz val="9.5"/>
        <color rgb="FF231F20"/>
        <rFont val="Times New Roman"/>
        <family val="1"/>
        <charset val="204"/>
      </rPr>
      <t>The party sees an individual or small group being threatened, beaten, and robbed.</t>
    </r>
  </si>
  <si>
    <r>
      <t xml:space="preserve">Murder. </t>
    </r>
    <r>
      <rPr>
        <sz val="9.5"/>
        <color rgb="FF231F20"/>
        <rFont val="Times New Roman"/>
        <family val="1"/>
        <charset val="204"/>
      </rPr>
      <t>The party witnesses a murder take place, or happens upon a freshly slain victim.</t>
    </r>
  </si>
  <si>
    <r>
      <t xml:space="preserve">Rare Opportunity. </t>
    </r>
    <r>
      <rPr>
        <sz val="9.5"/>
        <color rgb="FF231F20"/>
        <rFont val="Times New Roman"/>
        <family val="1"/>
        <charset val="204"/>
      </rPr>
      <t>Someone in the settlement is selling counterfeit items, while an accomplice, claiming to know the item's true value, offers a large amount of money. The seller talks to the party privately, expressing doubts about the potential ‘buyer' and offers them a better deal if they'd like to buy it now.</t>
    </r>
  </si>
  <si>
    <r>
      <t>Robbery in Progress</t>
    </r>
    <r>
      <rPr>
        <sz val="9.5"/>
        <color rgb="FF231F20"/>
        <rFont val="Times New Roman"/>
        <family val="1"/>
        <charset val="204"/>
      </rPr>
      <t>. The party sees a thief or thieves exiting a building nearby with stolen goods in-hand.</t>
    </r>
  </si>
  <si>
    <r>
      <t xml:space="preserve">Snake-Oil Salesman. </t>
    </r>
    <r>
      <rPr>
        <sz val="9.5"/>
        <color rgb="FF231F20"/>
        <rFont val="Times New Roman"/>
        <family val="1"/>
        <charset val="204"/>
      </rPr>
      <t>A merchant offers the party a great deal on what they claim is an exceptional item. At least, it would be a great deal if the item was genuine...</t>
    </r>
  </si>
  <si>
    <r>
      <t xml:space="preserve">Sticky Fingers. </t>
    </r>
    <r>
      <rPr>
        <sz val="9.5"/>
        <color rgb="FF231F20"/>
        <rFont val="Times New Roman"/>
        <family val="1"/>
        <charset val="204"/>
      </rPr>
      <t>A thief attempts to reach their hand into the pocket or pack of a party member. If caught, the thief tries to run.</t>
    </r>
  </si>
  <si>
    <r>
      <t xml:space="preserve">Stop, Thief! </t>
    </r>
    <r>
      <rPr>
        <sz val="9.5"/>
        <color rgb="FF231F20"/>
        <rFont val="Times New Roman"/>
        <family val="1"/>
        <charset val="204"/>
      </rPr>
      <t>The party witnesses a thief pickpocket someone, but no law enforcement is around to handle the situation.</t>
    </r>
  </si>
  <si>
    <r>
      <t xml:space="preserve">Street Fight. </t>
    </r>
    <r>
      <rPr>
        <sz val="9.5"/>
        <color rgb="FF231F20"/>
        <rFont val="Times New Roman"/>
        <family val="1"/>
        <charset val="204"/>
      </rPr>
      <t>The party is embroiled in, or comes upon, a group of people in a violent altercation.</t>
    </r>
  </si>
  <si>
    <r>
      <t xml:space="preserve">They Went Thataway! </t>
    </r>
    <r>
      <rPr>
        <sz val="9.5"/>
        <color rgb="FF231F20"/>
        <rFont val="Times New Roman"/>
        <family val="1"/>
        <charset val="204"/>
      </rPr>
      <t>The party hears a scream from nearby, and comes across a battered and groaning figure on the ground. A retreating form can be seen rounding a corner.</t>
    </r>
  </si>
  <si>
    <r>
      <t xml:space="preserve">Thief in Need. </t>
    </r>
    <r>
      <rPr>
        <sz val="9.5"/>
        <color rgb="FF231F20"/>
        <rFont val="Times New Roman"/>
        <family val="1"/>
        <charset val="204"/>
      </rPr>
      <t>A pursued thief runs into the party, asking for help or protection, in return for a cut of their plunder.</t>
    </r>
  </si>
  <si>
    <r>
      <t xml:space="preserve">Toss and Burn. </t>
    </r>
    <r>
      <rPr>
        <sz val="9.5"/>
        <color rgb="FF231F20"/>
        <rFont val="Times New Roman"/>
        <family val="1"/>
        <charset val="204"/>
      </rPr>
      <t>A lit torch is thrown into a nearby establishment, causing commotion and panic.</t>
    </r>
  </si>
  <si>
    <t>Rumors</t>
  </si>
  <si>
    <t>Misfortune has fallen upon a prominent figure residing near to, but outside the bounds of, the settlement (stripped of title, robbed, murdered, lost at cards, etc).</t>
  </si>
  <si>
    <t>Neighboring cities are preparing to go to war with one another.</t>
  </si>
  <si>
    <t>A local noble has just married the heir of a well­loved (or greatly-loathed) family.</t>
  </si>
  <si>
    <t>An increase in taxes is about to implemented, to pay for an expensive and ambitious project.</t>
  </si>
  <si>
    <t>Taxes have not been collected in quite some time, and no one has seen the collector for weeks.</t>
  </si>
  <si>
    <t>A well-known local has been seen stepping out with someone outside their usual circle, and there is the possibility that romance is on the cards.</t>
  </si>
  <si>
    <t>13-14</t>
  </si>
  <si>
    <t>A strange beggar has been seen telling any who will speak with them, predictions about their future, and some have come true.</t>
  </si>
  <si>
    <t>31-32</t>
  </si>
  <si>
    <t>Overuse of healing potions can cause addiction. After a certain point, the body begins to shut down unless imbibed frequently.</t>
  </si>
  <si>
    <t>33-34</t>
  </si>
  <si>
    <t>Someone in the settlement hosts a secret high­stakes gambling table.</t>
  </si>
  <si>
    <t>35-36</t>
  </si>
  <si>
    <t>A tavernkeep in the settlement is actually a famous ex-adventurer trying to keep a low profile.</t>
  </si>
  <si>
    <t>37-38</t>
  </si>
  <si>
    <t>A local, who lives modestly, has recently inherited a vast fortune.</t>
  </si>
  <si>
    <t>39-40</t>
  </si>
  <si>
    <t>A storm’s a-brewin’.</t>
  </si>
  <si>
    <t>41-42</t>
  </si>
  <si>
    <t>A local blacksmith has been working on a new forging technique that would make the current methods obsolete.</t>
  </si>
  <si>
    <t>43-44</t>
  </si>
  <si>
    <t>A local official has been taking bribes.</t>
  </si>
  <si>
    <t>45-46</t>
  </si>
  <si>
    <t>There is a door in the settlement leading to a realm with thousands of other doors to other planes. The last person to go through it hasn’t been seen since.</t>
  </si>
  <si>
    <t>47-48</t>
  </si>
  <si>
    <t>A local eatery has established an exclusive, secret location where only a select few are able to eat. It is by invitation only, and the offerings are of a quality surpassing the finest food and drink otherwise available in this corner of the world.</t>
  </si>
  <si>
    <t>49-50</t>
  </si>
  <si>
    <t>Information has come to light that will tarnish the legacy of a well-loved, long-dead hero.</t>
  </si>
  <si>
    <t>A thief with a romantic streak has been stealing into the rooms of their targets in the dead of night. They take nothing, wake no one, and leave behind a love letter and flower.</t>
  </si>
  <si>
    <t>53-54</t>
  </si>
  <si>
    <t>An expedition into dwarven ruins found evidence of a ritual predating living memory. Findings suggest dwarves used to be quite tall (which made cave-living difficult) and lacked facial hair. Elves were short (and possessed long, luxurious beards). It seems the dwarves performed a ritual to steal the elves’ shortness. It worked, and they took the beards too.</t>
  </si>
  <si>
    <t>55-56</t>
  </si>
  <si>
    <t>A local tavern, that has just raised its prices, has been watering down their beverages to stretch their supply.</t>
  </si>
  <si>
    <t>57-58</t>
  </si>
  <si>
    <t>A member of the local leadership is romantically involved with someone of criminal repute.</t>
  </si>
  <si>
    <t>59-60</t>
  </si>
  <si>
    <t>A member of the local leadership is involved in private dealings with an outside entity.</t>
  </si>
  <si>
    <t>61-62</t>
  </si>
  <si>
    <t>A tax collector has been charging more than necessary, and has engaged the services of ruffians to ‘encourage’ those who are uncooperative.</t>
  </si>
  <si>
    <t>63-64</t>
  </si>
  <si>
    <t>An abandoned building in the settlement’s worst area is the home to strange creatures.</t>
  </si>
  <si>
    <t>65-66</t>
  </si>
  <si>
    <t>The settlement has recently experienced a lot of bad weather, which is divine punishment for some wrongdoing.</t>
  </si>
  <si>
    <t>15-16</t>
  </si>
  <si>
    <t>A grain shortage is imminent, the wisest in the settlement are filling their storage sheds before the price jumps.</t>
  </si>
  <si>
    <t>A local residence is haunted by a mischievous spirit.</t>
  </si>
  <si>
    <t>21-22</t>
  </si>
  <si>
    <t>A local has been selling orphans into slavery.</t>
  </si>
  <si>
    <t>23-24</t>
  </si>
  <si>
    <t>A particular vegetable sold by a traveling merchant is claimed to bear superior nutritional value to all other vegetables.</t>
  </si>
  <si>
    <t>25-26</t>
  </si>
  <si>
    <t>Someone in the settlement is running a secret underground fighting pit.</t>
  </si>
  <si>
    <t>27-28</t>
  </si>
  <si>
    <t>Research has come to light that gnomes are actually another form of elf, simply lacking the trait responsible for typical elven height.</t>
  </si>
  <si>
    <t>A monstrous beast prowls outside the settlement at night, always slinking in the shadows. It’s said to have glowing red eyes and a taste for blood.</t>
  </si>
  <si>
    <t>A local official has been skimming from the settlement’s coffers.</t>
  </si>
  <si>
    <t>67-68</t>
  </si>
  <si>
    <t>The settlement has experienced a stretch of unusually perfect weather, the result of a dark ritual that must soon be paid for.</t>
  </si>
  <si>
    <t>69-70</t>
  </si>
  <si>
    <t>The settlement’s defenses have a fatal flaw.</t>
  </si>
  <si>
    <t>71-72</t>
  </si>
  <si>
    <t>A recent disease outbreak was caused by magical meddling.</t>
  </si>
  <si>
    <t>73-74</t>
  </si>
  <si>
    <t>Someone in the settlement is selling illicit goods or using objectionable materials.</t>
  </si>
  <si>
    <t>75-76</t>
  </si>
  <si>
    <t>A well-known, well-liked local whom everyone thought was born and raised in the settlement may actually be of foreign stock.</t>
  </si>
  <si>
    <t>77-78</t>
  </si>
  <si>
    <t>The settlement is considering ditching traditional gold and silver currency in favour of government- created promissory notes.</t>
  </si>
  <si>
    <t>79-80</t>
  </si>
  <si>
    <t>A portion of taxes collected are being used for nefarious purposes.</t>
  </si>
  <si>
    <t>Someone in the settlement has opened a gateway to another plane and lacks the knowledge to close it.</t>
  </si>
  <si>
    <t>(Village Only) A new power is claiming rights of fealty over the village, at the culmination of a long conflict.</t>
  </si>
  <si>
    <t>(Not Village) A few of the guards have been charging traveling merchants more than usual for entrance into the settlement.</t>
  </si>
  <si>
    <r>
      <t xml:space="preserve">(City/Capital Only) A local shop or service owner who is not part of a guild is stealing trade secrets from those who </t>
    </r>
    <r>
      <rPr>
        <i/>
        <sz val="9"/>
        <color rgb="FF231F20"/>
        <rFont val="Times New Roman"/>
        <family val="1"/>
        <charset val="204"/>
      </rPr>
      <t>are</t>
    </r>
    <r>
      <rPr>
        <i/>
        <sz val="8.5"/>
        <color rgb="FF231F20"/>
        <rFont val="Times New Roman"/>
        <family val="1"/>
        <charset val="204"/>
      </rPr>
      <t>.</t>
    </r>
  </si>
  <si>
    <t>(City/Capital Only) A nearby nation or powerful entity has spies in the city.</t>
  </si>
  <si>
    <t>(Capital Only) A foreign power has spies in the capital.</t>
  </si>
  <si>
    <t>(Capital Only) Two noble families are feuding due to foolish decisions made by their children.</t>
  </si>
  <si>
    <t>(Capital Only) The leadership is just a puppet of another entity.</t>
  </si>
  <si>
    <t>(Capital Only) The person within the leadership with the most power may themselves be an agent of outside forces.</t>
  </si>
  <si>
    <t>(Capital Only) An underground rebellion is forming to overthrow the leadership, threatening the security of the entire region.</t>
  </si>
  <si>
    <t>Establishment Reputation</t>
  </si>
  <si>
    <t>Hidden / Secret</t>
  </si>
  <si>
    <t>Abhorred</t>
  </si>
  <si>
    <t>Disreputable</t>
  </si>
  <si>
    <t>Of No Consequence</t>
  </si>
  <si>
    <t>Respectable</t>
  </si>
  <si>
    <t>Well-Regarded</t>
  </si>
  <si>
    <t>Tavern Name (First Half)</t>
  </si>
  <si>
    <t>Red</t>
  </si>
  <si>
    <t>Yellow</t>
  </si>
  <si>
    <t>Green</t>
  </si>
  <si>
    <t>Blue</t>
  </si>
  <si>
    <t>Violet</t>
  </si>
  <si>
    <t>Mischievous</t>
  </si>
  <si>
    <t>Hungry</t>
  </si>
  <si>
    <t>Thirsty</t>
  </si>
  <si>
    <t>Tuckered</t>
  </si>
  <si>
    <t>Frantic</t>
  </si>
  <si>
    <t>Bloated</t>
  </si>
  <si>
    <t>Rank</t>
  </si>
  <si>
    <t>Fussy</t>
  </si>
  <si>
    <t>Exuberant</t>
  </si>
  <si>
    <t>Irate</t>
  </si>
  <si>
    <r>
      <t>Joll</t>
    </r>
    <r>
      <rPr>
        <sz val="9.5"/>
        <color rgb="FF231F20"/>
        <rFont val="Times New Roman"/>
        <family val="1"/>
        <charset val="204"/>
      </rPr>
      <t>y</t>
    </r>
  </si>
  <si>
    <t>Laughing</t>
  </si>
  <si>
    <t>Crying</t>
  </si>
  <si>
    <t>Screaming</t>
  </si>
  <si>
    <t>Tavern Name (Second Half)</t>
  </si>
  <si>
    <t>Vagabond</t>
  </si>
  <si>
    <t>Tyrant</t>
  </si>
  <si>
    <t>Giant</t>
  </si>
  <si>
    <t>Halfling</t>
  </si>
  <si>
    <t>Mare / Stallion</t>
  </si>
  <si>
    <t>Bear</t>
  </si>
  <si>
    <t>Pig / Boar</t>
  </si>
  <si>
    <t>Elk</t>
  </si>
  <si>
    <t>Moose</t>
  </si>
  <si>
    <t>Unicorn</t>
  </si>
  <si>
    <t>Mouse</t>
  </si>
  <si>
    <t>Cat</t>
  </si>
  <si>
    <t>Dog</t>
  </si>
  <si>
    <t>Hen / Rooster</t>
  </si>
  <si>
    <t>Sword</t>
  </si>
  <si>
    <t>Shield</t>
  </si>
  <si>
    <t>Spear</t>
  </si>
  <si>
    <t>Banner</t>
  </si>
  <si>
    <t>Cartwheel</t>
  </si>
  <si>
    <t>Dragon</t>
  </si>
  <si>
    <t>Patrons</t>
  </si>
  <si>
    <r>
      <t xml:space="preserve">Few-to-None. </t>
    </r>
    <r>
      <rPr>
        <sz val="9.5"/>
        <color rgb="FF231F20"/>
        <rFont val="Times New Roman"/>
        <family val="1"/>
        <charset val="204"/>
      </rPr>
      <t>Only id4 - 1 patrons.</t>
    </r>
  </si>
  <si>
    <r>
      <t xml:space="preserve">The Usual Crowd. </t>
    </r>
    <r>
      <rPr>
        <sz val="9.5"/>
        <color rgb="FF231F20"/>
        <rFont val="Times New Roman"/>
        <family val="1"/>
        <charset val="204"/>
      </rPr>
      <t>The establishment is moderately busy, up to roughly half capacity.</t>
    </r>
  </si>
  <si>
    <r>
      <t xml:space="preserve">Crowded. </t>
    </r>
    <r>
      <rPr>
        <sz val="9.5"/>
        <color rgb="FF231F20"/>
        <rFont val="Times New Roman"/>
        <family val="1"/>
        <charset val="204"/>
      </rPr>
      <t>The establishment is extremely busy and is at or near full capacity.</t>
    </r>
  </si>
  <si>
    <t>Establishment Staff</t>
  </si>
  <si>
    <r>
      <t xml:space="preserve">Short-Staffed. </t>
    </r>
    <r>
      <rPr>
        <sz val="9.5"/>
        <color rgb="FF231F20"/>
        <rFont val="Times New Roman"/>
        <family val="1"/>
        <charset val="204"/>
      </rPr>
      <t>The establishment staff is stretched thin.</t>
    </r>
  </si>
  <si>
    <r>
      <t xml:space="preserve">Appropriate. </t>
    </r>
    <r>
      <rPr>
        <sz val="9.5"/>
        <color rgb="FF231F20"/>
        <rFont val="Times New Roman"/>
        <family val="1"/>
        <charset val="204"/>
      </rPr>
      <t>The establishment has enough staff to get the work managed the right way.</t>
    </r>
  </si>
  <si>
    <r>
      <t xml:space="preserve">Overstaffed. </t>
    </r>
    <r>
      <rPr>
        <sz val="9.5"/>
        <color rgb="FF231F20"/>
        <rFont val="Times New Roman"/>
        <family val="1"/>
        <charset val="204"/>
      </rPr>
      <t>The establishment has too much staff, with some potentially standing around idly or with little to do.</t>
    </r>
  </si>
  <si>
    <t>Humble Fare</t>
  </si>
  <si>
    <t>Acorn Paste</t>
  </si>
  <si>
    <t>Pottage</t>
  </si>
  <si>
    <t>Rye Bread</t>
  </si>
  <si>
    <t>Blood Pudding</t>
  </si>
  <si>
    <t>Pickled Fish</t>
  </si>
  <si>
    <t>Mashed Turnips</t>
  </si>
  <si>
    <t>Porridge</t>
  </si>
  <si>
    <r>
      <t xml:space="preserve">Better Than Usual. </t>
    </r>
    <r>
      <rPr>
        <sz val="9.5"/>
        <color rgb="FF231F20"/>
        <rFont val="Times New Roman"/>
        <family val="1"/>
        <charset val="204"/>
      </rPr>
      <t xml:space="preserve">Roll once on the </t>
    </r>
    <r>
      <rPr>
        <b/>
        <sz val="9.5"/>
        <color rgb="FF231F20"/>
        <rFont val="Times New Roman"/>
        <family val="1"/>
        <charset val="204"/>
      </rPr>
      <t xml:space="preserve">standard fare </t>
    </r>
    <r>
      <rPr>
        <sz val="9.5"/>
        <color rgb="FF231F20"/>
        <rFont val="Times New Roman"/>
        <family val="1"/>
        <charset val="204"/>
      </rPr>
      <t>table; if 1 is rolled, reroll.</t>
    </r>
  </si>
  <si>
    <t>Extravagant Fare</t>
  </si>
  <si>
    <r>
      <t xml:space="preserve">Worse Than Usual. </t>
    </r>
    <r>
      <rPr>
        <sz val="9.5"/>
        <color rgb="FF231F20"/>
        <rFont val="Times New Roman"/>
        <family val="1"/>
        <charset val="204"/>
      </rPr>
      <t xml:space="preserve">Roll once on the </t>
    </r>
    <r>
      <rPr>
        <b/>
        <sz val="9.5"/>
        <color rgb="FF231F20"/>
        <rFont val="Times New Roman"/>
        <family val="1"/>
        <charset val="204"/>
      </rPr>
      <t xml:space="preserve">rich fare </t>
    </r>
    <r>
      <rPr>
        <sz val="9.5"/>
        <color rgb="FF231F20"/>
        <rFont val="Times New Roman"/>
        <family val="1"/>
        <charset val="204"/>
      </rPr>
      <t>table; if 10 is rolled, reroll.</t>
    </r>
  </si>
  <si>
    <t>Live songbirds contained in a pie crust</t>
  </si>
  <si>
    <t>Roast peacock in its feathers</t>
  </si>
  <si>
    <t>Roast sturgeon in syrup</t>
  </si>
  <si>
    <t>Roast capon clad pastry armor trimmed with gold leaf, mounted upon a roast suckling pig</t>
  </si>
  <si>
    <t>Boar, cooked and sauced in a variety of ways without being cut</t>
  </si>
  <si>
    <t>Pie in the shape of a castle, containing a whole roast deer</t>
  </si>
  <si>
    <t>Roast ox, prepared so as to appear to be breathing fire, garnished with fruits, vegetables and fine sauces</t>
  </si>
  <si>
    <t>Standard Fare</t>
  </si>
  <si>
    <r>
      <t xml:space="preserve">Worse Than Usual. </t>
    </r>
    <r>
      <rPr>
        <sz val="9.5"/>
        <color rgb="FF231F20"/>
        <rFont val="Times New Roman"/>
        <family val="1"/>
        <charset val="204"/>
      </rPr>
      <t xml:space="preserve">Roll once on the </t>
    </r>
    <r>
      <rPr>
        <b/>
        <sz val="9.5"/>
        <color rgb="FF231F20"/>
        <rFont val="Times New Roman"/>
        <family val="1"/>
        <charset val="204"/>
      </rPr>
      <t xml:space="preserve">humble fare </t>
    </r>
    <r>
      <rPr>
        <sz val="9.5"/>
        <color rgb="FF231F20"/>
        <rFont val="Times New Roman"/>
        <family val="1"/>
        <charset val="204"/>
      </rPr>
      <t>table; and if an 8 is rolled, reroll on the humble fare table.</t>
    </r>
  </si>
  <si>
    <t>Roast Lamb</t>
  </si>
  <si>
    <t>Brown Bread</t>
  </si>
  <si>
    <t>Roast Goose</t>
  </si>
  <si>
    <t>Suckling Pig</t>
  </si>
  <si>
    <t>Meat Pie</t>
  </si>
  <si>
    <t>Roast Beef</t>
  </si>
  <si>
    <r>
      <t xml:space="preserve">Better Than Usual. </t>
    </r>
    <r>
      <rPr>
        <sz val="9.5"/>
        <color rgb="FF231F20"/>
        <rFont val="Times New Roman"/>
        <family val="1"/>
        <charset val="204"/>
      </rPr>
      <t xml:space="preserve">Roll once on the </t>
    </r>
    <r>
      <rPr>
        <b/>
        <sz val="9.5"/>
        <color rgb="FF231F20"/>
        <rFont val="Times New Roman"/>
        <family val="1"/>
        <charset val="204"/>
      </rPr>
      <t xml:space="preserve">rich fare </t>
    </r>
    <r>
      <rPr>
        <sz val="9.5"/>
        <color rgb="FF231F20"/>
        <rFont val="Times New Roman"/>
        <family val="1"/>
        <charset val="204"/>
      </rPr>
      <t>table; if 1 is rolled, reroll.</t>
    </r>
  </si>
  <si>
    <t>Drinks</t>
  </si>
  <si>
    <t>Rich Fare</t>
  </si>
  <si>
    <r>
      <t xml:space="preserve">Worse Than Usual. </t>
    </r>
    <r>
      <rPr>
        <sz val="9.5"/>
        <color rgb="FF231F20"/>
        <rFont val="Times New Roman"/>
        <family val="1"/>
        <charset val="204"/>
      </rPr>
      <t xml:space="preserve">Roll once on the </t>
    </r>
    <r>
      <rPr>
        <b/>
        <sz val="9.5"/>
        <color rgb="FF231F20"/>
        <rFont val="Times New Roman"/>
        <family val="1"/>
        <charset val="204"/>
      </rPr>
      <t xml:space="preserve">standard fare </t>
    </r>
    <r>
      <rPr>
        <sz val="9.5"/>
        <color rgb="FF231F20"/>
        <rFont val="Times New Roman"/>
        <family val="1"/>
        <charset val="204"/>
      </rPr>
      <t>table; and if 1 is rolled, reroll.</t>
    </r>
  </si>
  <si>
    <t>Stewed Pheasant</t>
  </si>
  <si>
    <t>White Bread</t>
  </si>
  <si>
    <t>Chicken in Spiced Breadcrumbs</t>
  </si>
  <si>
    <t>Roast Venison</t>
  </si>
  <si>
    <t>Roast Larks</t>
  </si>
  <si>
    <t>Fruit in Syrup</t>
  </si>
  <si>
    <t>Lamprey Pie</t>
  </si>
  <si>
    <t>Roast Pike</t>
  </si>
  <si>
    <r>
      <t xml:space="preserve">Better Than Usual. </t>
    </r>
    <r>
      <rPr>
        <sz val="9.5"/>
        <color rgb="FF231F20"/>
        <rFont val="Times New Roman"/>
        <family val="1"/>
        <charset val="204"/>
      </rPr>
      <t xml:space="preserve">Roll once on the </t>
    </r>
    <r>
      <rPr>
        <b/>
        <sz val="9.5"/>
        <color rgb="FF231F20"/>
        <rFont val="Times New Roman"/>
        <family val="1"/>
        <charset val="204"/>
      </rPr>
      <t xml:space="preserve">extravagant fare </t>
    </r>
    <r>
      <rPr>
        <sz val="9.5"/>
        <color rgb="FF231F20"/>
        <rFont val="Times New Roman"/>
        <family val="1"/>
        <charset val="204"/>
      </rPr>
      <t>table; if 8 is rolled, reroll.</t>
    </r>
  </si>
  <si>
    <t>Non-Alcoholic Drinks</t>
  </si>
  <si>
    <t>Water (may or may not be clean; if in an area where it may not be clean, water would often be mixed with a small amount of alcohol to clean impurities)</t>
  </si>
  <si>
    <t>Citrus Water (such as lemon)</t>
  </si>
  <si>
    <t>Flower Water (such as rose or lavender)</t>
  </si>
  <si>
    <t>Spiced Water (such as sage or coriander)</t>
  </si>
  <si>
    <t>Clarea from Water (honey, spices, water)</t>
  </si>
  <si>
    <t>Sekanjabin (vinegar, honey, water)</t>
  </si>
  <si>
    <t>Tea</t>
  </si>
  <si>
    <t>Apple Juice</t>
  </si>
  <si>
    <t>Small Beer (low-alcohol beer or ale, drank as an alternative to water)</t>
  </si>
  <si>
    <t>Milk (cow)</t>
  </si>
  <si>
    <t>Milk (goat)</t>
  </si>
  <si>
    <t>Grenadine (red syrup, both tart and sweet)</t>
  </si>
  <si>
    <t>Alcoholic Drinks</t>
  </si>
  <si>
    <t>Ale</t>
  </si>
  <si>
    <t>Beer</t>
  </si>
  <si>
    <t>Mead</t>
  </si>
  <si>
    <t>Cider</t>
  </si>
  <si>
    <t>White Wine</t>
  </si>
  <si>
    <t>Red Wine</t>
  </si>
  <si>
    <t>Whiskey</t>
  </si>
  <si>
    <t>Rum</t>
  </si>
  <si>
    <t>Vodka</t>
  </si>
  <si>
    <t>Gin</t>
  </si>
  <si>
    <t>Schnapps</t>
  </si>
  <si>
    <t>Hippocras</t>
  </si>
  <si>
    <t>Animals</t>
  </si>
  <si>
    <t>Crops &amp; Minerals</t>
  </si>
  <si>
    <t>Beasts of Burden</t>
  </si>
  <si>
    <t>Destrier (warhorse)</t>
  </si>
  <si>
    <t>Palfrey (travel/hunting horse)</t>
  </si>
  <si>
    <t>Courser (speed/endurance horse)</t>
  </si>
  <si>
    <t>Draught Horse (heavy work)</t>
  </si>
  <si>
    <t>Donkey</t>
  </si>
  <si>
    <t>Llama</t>
  </si>
  <si>
    <t>Camel</t>
  </si>
  <si>
    <t>Ox</t>
  </si>
  <si>
    <t>Yak</t>
  </si>
  <si>
    <t>Elephant</t>
  </si>
  <si>
    <t>Farm Animals (Meat)</t>
  </si>
  <si>
    <t>Cow</t>
  </si>
  <si>
    <t>Sheep</t>
  </si>
  <si>
    <t>Chicken</t>
  </si>
  <si>
    <t>Turkey</t>
  </si>
  <si>
    <t>Pig</t>
  </si>
  <si>
    <t>Rabbit</t>
  </si>
  <si>
    <t>Duck</t>
  </si>
  <si>
    <t>Goose</t>
  </si>
  <si>
    <t>Crops</t>
  </si>
  <si>
    <t>Wheat (baked goods)</t>
  </si>
  <si>
    <t>Barley (bread, alcohol)</t>
  </si>
  <si>
    <t>Oats (staple food item, animal feed, alcohol)</t>
  </si>
  <si>
    <t>Corn (staple food item, animal feed)</t>
  </si>
  <si>
    <t>Rye (baked goods, animal feed, alcohol)</t>
  </si>
  <si>
    <t>Potatoes (staple food item)</t>
  </si>
  <si>
    <t>Rice (staple food item, alcohol)</t>
  </si>
  <si>
    <t>Sugarcane (sweetener, textiles, animal feed, alcohol)</t>
  </si>
  <si>
    <t>Peas (staple food item)</t>
  </si>
  <si>
    <t>Beans (staple food item)</t>
  </si>
  <si>
    <t>Carrots (staple food item)</t>
  </si>
  <si>
    <t>Cabbages (staple food item)</t>
  </si>
  <si>
    <t>Onions (staple food item)</t>
  </si>
  <si>
    <t>Garlic (staple food item)</t>
  </si>
  <si>
    <t>Turnips (staple food item)</t>
  </si>
  <si>
    <t>Herbs (seasoning)</t>
  </si>
  <si>
    <t>Apples (staple food item, alcohol)</t>
  </si>
  <si>
    <t>Lemons (staple food item)</t>
  </si>
  <si>
    <t>Grapes (staple food item, alcohol)</t>
  </si>
  <si>
    <t>Berries (staple food item)</t>
  </si>
  <si>
    <t>Farm Animals (Wool)</t>
  </si>
  <si>
    <t>Goat</t>
  </si>
  <si>
    <t>Muskox</t>
  </si>
  <si>
    <t>Game (Hunted Animals)</t>
  </si>
  <si>
    <r>
      <t>Large and Swift</t>
    </r>
    <r>
      <rPr>
        <sz val="9.5"/>
        <color rgb="FF231F20"/>
        <rFont val="Times New Roman"/>
        <family val="1"/>
        <charset val="204"/>
      </rPr>
      <t>. Deer, antelope, ibex, giraffe, kangaroo, emu</t>
    </r>
  </si>
  <si>
    <r>
      <t>Large and Tough</t>
    </r>
    <r>
      <rPr>
        <sz val="9.5"/>
        <color rgb="FF231F20"/>
        <rFont val="Times New Roman"/>
        <family val="1"/>
        <charset val="204"/>
      </rPr>
      <t>. Boar, rhino, hippo, elephant, tapir, buffalo</t>
    </r>
  </si>
  <si>
    <r>
      <t>Small and Swift</t>
    </r>
    <r>
      <rPr>
        <sz val="9.5"/>
        <color rgb="FF231F20"/>
        <rFont val="Times New Roman"/>
        <family val="1"/>
        <charset val="204"/>
      </rPr>
      <t>. Hare, squirrel, monkey</t>
    </r>
  </si>
  <si>
    <r>
      <t>Small and Tough</t>
    </r>
    <r>
      <rPr>
        <sz val="9.5"/>
        <color rgb="FF231F20"/>
        <rFont val="Times New Roman"/>
        <family val="1"/>
        <charset val="204"/>
      </rPr>
      <t>. Badger, wolverine, porcupine</t>
    </r>
  </si>
  <si>
    <r>
      <t>Fowl</t>
    </r>
    <r>
      <rPr>
        <sz val="9.5"/>
        <color rgb="FF231F20"/>
        <rFont val="Times New Roman"/>
        <family val="1"/>
        <charset val="204"/>
      </rPr>
      <t>. Grouse, pheasant, quail, pigeon, duck, goose, heron, guineafowl, peacock</t>
    </r>
  </si>
  <si>
    <r>
      <t>Large Predator</t>
    </r>
    <r>
      <rPr>
        <sz val="9.5"/>
        <color rgb="FF231F20"/>
        <rFont val="Times New Roman"/>
        <family val="1"/>
        <charset val="204"/>
      </rPr>
      <t>. Bear, wolf, lion, tiger, leopard, jaguar</t>
    </r>
  </si>
  <si>
    <r>
      <t>Small Predator</t>
    </r>
    <r>
      <rPr>
        <sz val="9.5"/>
        <color rgb="FF231F20"/>
        <rFont val="Times New Roman"/>
        <family val="1"/>
        <charset val="204"/>
      </rPr>
      <t>. Fox, hyena, lynx</t>
    </r>
  </si>
  <si>
    <r>
      <t>Fish</t>
    </r>
    <r>
      <rPr>
        <sz val="9.5"/>
        <color rgb="FF231F20"/>
        <rFont val="Times New Roman"/>
        <family val="1"/>
        <charset val="204"/>
      </rPr>
      <t>. Pike, trout, salmon, marlin, shark</t>
    </r>
  </si>
  <si>
    <t>Minerals</t>
  </si>
  <si>
    <t>Iron</t>
  </si>
  <si>
    <t>Tin</t>
  </si>
  <si>
    <t>Lead</t>
  </si>
  <si>
    <t>Clay</t>
  </si>
  <si>
    <t>Lime</t>
  </si>
  <si>
    <t>Coal</t>
  </si>
  <si>
    <t>Salt</t>
  </si>
  <si>
    <t>Copper</t>
  </si>
  <si>
    <t>Silver</t>
  </si>
  <si>
    <t>Gold</t>
  </si>
  <si>
    <t>dio Arts</t>
  </si>
  <si>
    <t>Painting</t>
  </si>
  <si>
    <t>Sketching</t>
  </si>
  <si>
    <t>Etching</t>
  </si>
  <si>
    <t>Carving</t>
  </si>
  <si>
    <t>Whittling</t>
  </si>
  <si>
    <t>Tapestry</t>
  </si>
  <si>
    <t>Mosaic</t>
  </si>
  <si>
    <t>Stained Glass</t>
  </si>
  <si>
    <t>Tattooing</t>
  </si>
  <si>
    <t>Embroidery</t>
  </si>
  <si>
    <t>Writing</t>
  </si>
  <si>
    <t>History</t>
  </si>
  <si>
    <t>Local Records</t>
  </si>
  <si>
    <t>Myths and Legends</t>
  </si>
  <si>
    <t>Romance</t>
  </si>
  <si>
    <t>Natural History</t>
  </si>
  <si>
    <t>The Magical Arts</t>
  </si>
  <si>
    <t>Smells</t>
  </si>
  <si>
    <t>Soil</t>
  </si>
  <si>
    <t>Sweat</t>
  </si>
  <si>
    <t>Garbage</t>
  </si>
  <si>
    <t>Waste</t>
  </si>
  <si>
    <t>Flowers</t>
  </si>
  <si>
    <t>Something baking</t>
  </si>
  <si>
    <t>Wood smoke</t>
  </si>
  <si>
    <t>Pipe smoke</t>
  </si>
  <si>
    <t>Alcohol</t>
  </si>
  <si>
    <t>Animal</t>
  </si>
  <si>
    <t>Wood</t>
  </si>
  <si>
    <t>Leather</t>
  </si>
  <si>
    <t>Ammonia</t>
  </si>
  <si>
    <t>Decay</t>
  </si>
  <si>
    <t>Compost</t>
  </si>
  <si>
    <t>Blood</t>
  </si>
  <si>
    <t>Perfume</t>
  </si>
  <si>
    <t>Ozone</t>
  </si>
  <si>
    <t>Fear</t>
  </si>
  <si>
    <t>Touch</t>
  </si>
  <si>
    <t>Rough</t>
  </si>
  <si>
    <t>Sharp</t>
  </si>
  <si>
    <t>Thorny</t>
  </si>
  <si>
    <t>Smooth</t>
  </si>
  <si>
    <t>Wet</t>
  </si>
  <si>
    <t>Dry</t>
  </si>
  <si>
    <t>Soft</t>
  </si>
  <si>
    <t>Spongey</t>
  </si>
  <si>
    <t>Hot</t>
  </si>
  <si>
    <t>Cold</t>
  </si>
  <si>
    <t>Miscellaneous</t>
  </si>
  <si>
    <t>Street Debris</t>
  </si>
  <si>
    <t>Broken toy</t>
  </si>
  <si>
    <t>Sticks or leaves</t>
  </si>
  <si>
    <t>Pottery shards</t>
  </si>
  <si>
    <t>Torn cloth</t>
  </si>
  <si>
    <t>Lone shoe</t>
  </si>
  <si>
    <t>Feather</t>
  </si>
  <si>
    <t>Single coin</t>
  </si>
  <si>
    <t>Half-eaten food</t>
  </si>
  <si>
    <t>Broken shingle</t>
  </si>
  <si>
    <t>How much you love Nord Games</t>
  </si>
  <si>
    <t>A lot</t>
  </si>
  <si>
    <t>Like, so much</t>
  </si>
  <si>
    <t>More than dinosaurs</t>
  </si>
  <si>
    <r>
      <t xml:space="preserve">You have </t>
    </r>
    <r>
      <rPr>
        <i/>
        <sz val="9"/>
        <color rgb="FF231F20"/>
        <rFont val="Times New Roman"/>
        <family val="1"/>
        <charset val="204"/>
      </rPr>
      <t>no</t>
    </r>
    <r>
      <rPr>
        <sz val="9.5"/>
        <color rgb="FF231F20"/>
        <rFont val="Times New Roman"/>
        <family val="1"/>
        <charset val="204"/>
      </rPr>
      <t xml:space="preserve"> idea</t>
    </r>
  </si>
  <si>
    <t>I would fight for you</t>
  </si>
  <si>
    <t>Walk the wire for you</t>
  </si>
  <si>
    <t>I'd die for you</t>
  </si>
  <si>
    <t>You know it's true</t>
  </si>
  <si>
    <t>Everything I do</t>
  </si>
  <si>
    <t>I do it for you</t>
  </si>
  <si>
    <t>I love you, Nord Games</t>
  </si>
  <si>
    <t>Nord loves you, too ;)</t>
  </si>
  <si>
    <t>Time of Day</t>
  </si>
  <si>
    <t>Dawn</t>
  </si>
  <si>
    <t>Morning</t>
  </si>
  <si>
    <t>Noon</t>
  </si>
  <si>
    <t>Afternoon</t>
  </si>
  <si>
    <t>Dusk</t>
  </si>
  <si>
    <t>Evening</t>
  </si>
  <si>
    <t>Midnight</t>
  </si>
  <si>
    <t>Very early morning</t>
  </si>
  <si>
    <t>People who might need help</t>
  </si>
  <si>
    <t>Baby</t>
  </si>
  <si>
    <t>Little boy</t>
  </si>
  <si>
    <t>Little girl</t>
  </si>
  <si>
    <t>Young man</t>
  </si>
  <si>
    <t>Young woman</t>
  </si>
  <si>
    <t>Old man</t>
  </si>
  <si>
    <t>Old woman</t>
  </si>
  <si>
    <t>Mother</t>
  </si>
  <si>
    <t>Father</t>
  </si>
  <si>
    <t>Grandmother</t>
  </si>
  <si>
    <t>Grandfather</t>
  </si>
  <si>
    <t>aJ</t>
  </si>
  <si>
    <t>ihird party (the person in need of help isn t there, you’re hearing about it from another source)</t>
  </si>
  <si>
    <t>J</t>
  </si>
  <si>
    <t>Problems</t>
  </si>
  <si>
    <t>Lost something</t>
  </si>
  <si>
    <t>Can’t reach something</t>
  </si>
  <si>
    <t>Can’t find someone</t>
  </si>
  <si>
    <t>Owe someone something</t>
  </si>
  <si>
    <t>Unfairly in trouble for something</t>
  </si>
  <si>
    <t>Justly in trouble for something</t>
  </si>
  <si>
    <t>Trying to get away</t>
  </si>
  <si>
    <t>Trying to get in</t>
  </si>
  <si>
    <t>Need to convince someone</t>
  </si>
  <si>
    <t>Need to get rid of something</t>
  </si>
  <si>
    <t>Need advice</t>
  </si>
  <si>
    <t>Heartbroken</t>
  </si>
  <si>
    <t>ML</t>
  </si>
  <si>
    <t>/452</t>
  </si>
  <si>
    <t>K</t>
  </si>
  <si>
    <t>Appendix D | Useful Tables</t>
  </si>
  <si>
    <t>*</t>
  </si>
  <si>
    <t>— \</t>
  </si>
  <si>
    <t>Appearance</t>
  </si>
  <si>
    <t>Filthy</t>
  </si>
  <si>
    <t>Shabby</t>
  </si>
  <si>
    <t>Homely</t>
  </si>
  <si>
    <t>Rugged</t>
  </si>
  <si>
    <t>Simple</t>
  </si>
  <si>
    <t>Refined</t>
  </si>
  <si>
    <t>Handsome</t>
  </si>
  <si>
    <t>Gorgeous</t>
  </si>
  <si>
    <t>Resplendent</t>
  </si>
  <si>
    <t>Otherworldly</t>
  </si>
  <si>
    <t>d2O Emotions</t>
  </si>
  <si>
    <t>Disgusted</t>
  </si>
  <si>
    <t>Happy</t>
  </si>
  <si>
    <t>Angry</t>
  </si>
  <si>
    <t>Aloof</t>
  </si>
  <si>
    <t>Irritable</t>
  </si>
  <si>
    <t>Distraught</t>
  </si>
  <si>
    <t>Confused</t>
  </si>
  <si>
    <t>Distracted</t>
  </si>
  <si>
    <t>Sad</t>
  </si>
  <si>
    <t>Scared</t>
  </si>
  <si>
    <t>Embarrassed</t>
  </si>
  <si>
    <t>Worried</t>
  </si>
  <si>
    <t>Surprised</t>
  </si>
  <si>
    <t>Impatient</t>
  </si>
  <si>
    <t>Tired</t>
  </si>
  <si>
    <t>Excited</t>
  </si>
  <si>
    <t>Curious</t>
  </si>
  <si>
    <t>Proud</t>
  </si>
  <si>
    <t>Uncomfortable</t>
  </si>
  <si>
    <t>Relaxed</t>
  </si>
  <si>
    <t>Shirt</t>
  </si>
  <si>
    <t>Trousers</t>
  </si>
  <si>
    <t>Vest</t>
  </si>
  <si>
    <t>Dress</t>
  </si>
  <si>
    <t>Coat/Jacket</t>
  </si>
  <si>
    <t>Boots</t>
  </si>
  <si>
    <t>Shoes</t>
  </si>
  <si>
    <t>Socks</t>
  </si>
  <si>
    <t>Gloves</t>
  </si>
  <si>
    <t>Scarf</t>
  </si>
  <si>
    <t>Cap</t>
  </si>
  <si>
    <t>Hat</t>
  </si>
  <si>
    <t>Belt</t>
  </si>
  <si>
    <t>Glasses</t>
  </si>
  <si>
    <t>Ring</t>
  </si>
  <si>
    <t>Pendant</t>
  </si>
  <si>
    <t>Bracelet</t>
  </si>
  <si>
    <t>Earring</t>
  </si>
  <si>
    <t>Skirt</t>
  </si>
  <si>
    <t>Toga</t>
  </si>
  <si>
    <t>Verbs</t>
  </si>
  <si>
    <t>Eating</t>
  </si>
  <si>
    <t>Walking</t>
  </si>
  <si>
    <t>Running</t>
  </si>
  <si>
    <t>Talking</t>
  </si>
  <si>
    <t>Yelling</t>
  </si>
  <si>
    <t>Whispering</t>
  </si>
  <si>
    <t>Grabbing</t>
  </si>
  <si>
    <t>Fighting</t>
  </si>
  <si>
    <t>Bargaining</t>
  </si>
  <si>
    <t>Thinking</t>
  </si>
  <si>
    <t>Sleeping</t>
  </si>
  <si>
    <t>Drinking</t>
  </si>
  <si>
    <t>Cleaning</t>
  </si>
  <si>
    <t>Checking</t>
  </si>
  <si>
    <t>Looking</t>
  </si>
  <si>
    <t>Working</t>
  </si>
  <si>
    <t>Playing</t>
  </si>
  <si>
    <t>Pets</t>
  </si>
  <si>
    <t>Bird</t>
  </si>
  <si>
    <t>Fish</t>
  </si>
  <si>
    <t>Frog</t>
  </si>
  <si>
    <t>Rodent</t>
  </si>
  <si>
    <t>Lizard</t>
  </si>
  <si>
    <t>Bug</t>
  </si>
  <si>
    <t>Monster or mythical creature (safe)</t>
  </si>
  <si>
    <t>Monster or mythical creature (unsafe)</t>
  </si>
  <si>
    <t>Items Of Value</t>
  </si>
  <si>
    <t>Money</t>
  </si>
  <si>
    <t>Pet</t>
  </si>
  <si>
    <t>Document</t>
  </si>
  <si>
    <t>Reminder</t>
  </si>
  <si>
    <t>Item from deceased loved one</t>
  </si>
  <si>
    <t>Gift for loved one</t>
  </si>
  <si>
    <t>Key</t>
  </si>
  <si>
    <t>Item to be delivered</t>
  </si>
  <si>
    <t>Important ingredient</t>
  </si>
  <si>
    <t>Medicine</t>
  </si>
  <si>
    <t>Equipment</t>
  </si>
  <si>
    <t>Something magical</t>
  </si>
  <si>
    <t>16-20</t>
  </si>
  <si>
    <t>21-28</t>
  </si>
  <si>
    <t>29-33</t>
  </si>
  <si>
    <t>34-41</t>
  </si>
  <si>
    <t>42-45</t>
  </si>
  <si>
    <t>46-50</t>
  </si>
  <si>
    <t>51-54</t>
  </si>
  <si>
    <t>55-58</t>
  </si>
  <si>
    <t>59-62</t>
  </si>
  <si>
    <t>81-83</t>
  </si>
  <si>
    <t>84-86</t>
  </si>
  <si>
    <t>d100 Shop</t>
  </si>
  <si>
    <t>42-46</t>
  </si>
  <si>
    <t>47-51</t>
  </si>
  <si>
    <t>52-56</t>
  </si>
  <si>
    <t>57-61</t>
  </si>
  <si>
    <t>62-66</t>
  </si>
  <si>
    <t>67-70</t>
  </si>
  <si>
    <t>71-73</t>
  </si>
  <si>
    <t>74-76</t>
  </si>
  <si>
    <t>77-79</t>
  </si>
  <si>
    <t>80-82</t>
  </si>
  <si>
    <t>83-85</t>
  </si>
  <si>
    <r>
      <t>Mill (S)</t>
    </r>
    <r>
      <rPr>
        <sz val="9.5"/>
        <color rgb="FF231F20"/>
        <rFont val="Times New Roman"/>
        <family val="1"/>
        <charset val="204"/>
      </rPr>
      <t>. Facilities for milling grain.</t>
    </r>
  </si>
  <si>
    <t>86-88</t>
  </si>
  <si>
    <t>89-91</t>
  </si>
  <si>
    <t>92-93</t>
  </si>
  <si>
    <t>94-95</t>
  </si>
  <si>
    <t>96-97</t>
  </si>
  <si>
    <t>98-99</t>
  </si>
  <si>
    <r>
      <t xml:space="preserve">Magic Shop </t>
    </r>
    <r>
      <rPr>
        <sz val="9.5"/>
        <color rgb="FF231F20"/>
        <rFont val="Times New Roman"/>
        <family val="1"/>
        <charset val="204"/>
      </rPr>
      <t xml:space="preserve">(E) </t>
    </r>
    <r>
      <rPr>
        <b/>
        <sz val="9.5"/>
        <color rgb="FF231F20"/>
        <rFont val="Times New Roman"/>
        <family val="1"/>
        <charset val="204"/>
      </rPr>
      <t xml:space="preserve">- </t>
    </r>
    <r>
      <rPr>
        <sz val="9.5"/>
        <color rgb="FF231F20"/>
        <rFont val="Times New Roman"/>
        <family val="1"/>
        <charset val="204"/>
      </rPr>
      <t>Roll [id6] for specialization:</t>
    </r>
  </si>
  <si>
    <t>1: Armor</t>
  </si>
  <si>
    <t>6: Misc. &amp; Curiosities</t>
  </si>
  <si>
    <r>
      <t>Traveling Exotic Goods Merchant</t>
    </r>
    <r>
      <rPr>
        <sz val="9.5"/>
        <color rgb="FF231F20"/>
        <rFont val="Times New Roman"/>
        <family val="1"/>
        <charset val="204"/>
      </rPr>
      <t>. (E) This traveling merchant has things never seen in this part of the world, almost guaranteed to amaze^ and also guaranteed to be expensive.</t>
    </r>
  </si>
  <si>
    <t>Стовпець1</t>
  </si>
  <si>
    <t>d21</t>
  </si>
  <si>
    <t>Recent</t>
  </si>
  <si>
    <t>Established</t>
  </si>
  <si>
    <t>Mature</t>
  </si>
  <si>
    <t>Old</t>
  </si>
  <si>
    <t>Ancient</t>
  </si>
  <si>
    <t>d20low</t>
  </si>
  <si>
    <t>VillageAge</t>
  </si>
  <si>
    <t>VillageHardships</t>
  </si>
  <si>
    <t>Plague. The community fell victim to disease. Modified attributes: population density</t>
  </si>
  <si>
    <t>Bandits on the Road. On the way to or from market, the village's caravan was set upon by bandits. Modified attributes: population wealth</t>
  </si>
  <si>
    <t>Raid. The village was raided by marauders. Modified attributes: size, population wealth, population density</t>
  </si>
  <si>
    <t>Famine / Food Shortage. If the village normally produces some kind of food, it did not produce. If they typically get their food from the market, they had difficulties doing so for a time.Modified attributes: population density</t>
  </si>
  <si>
    <t>Harsh Weather. The region was beset by nature's wrath. Modified attributes: condition, size</t>
  </si>
  <si>
    <t>Inter-Community Conflict/Violence. A conflict between members of the community broke out and split the village, with dire consequences. Modified attributes: population density, disposition</t>
  </si>
  <si>
    <t>Loss of Community Leader. A key member of the community died or went missing. Modified attributes: disposition</t>
  </si>
  <si>
    <t>Victim of War. The village was struck by the ravages of war (passing or foraging armies, collateral battle damage, disease from war-related issues such as camp hygiene or illness from dead bodies). Modified attributes: condition, size, population density</t>
  </si>
  <si>
    <t>Catastrophic Losses. The village's losses were brutal, and excruciatingly difficult, or even impossible, to recover from. Modifier: -5 to roll(s) to hardship type ‘Modified attributes.'</t>
  </si>
  <si>
    <t>Terrible Losses. The village's losses were crushing, and incredibly difficult to recover from. Modifier: -4 to roll(s) to hardship type ‘Modified attributes.'</t>
  </si>
  <si>
    <t>Heavy Losses. The village's losses were awful, and recovery is proving difficult. Modifier: -3 to roll(s) to hardship type ‘Modified attributes.'</t>
  </si>
  <si>
    <t>Moderate Losses. The village's losses were rough but recovery is likely, though may be tough. Modifier: -2 to roll(s) to hardship type ‘Modified attributes.'</t>
  </si>
  <si>
    <t>Minimal Losses. The village's losses were as little as could have been hoped for, and recovery should be very possible, or even inevitable. Modifier: -1 to roll(s) to hardship type ‘Modified attributes.'</t>
  </si>
  <si>
    <t>Hardship1</t>
  </si>
  <si>
    <t>1-2</t>
  </si>
  <si>
    <t>3-6</t>
  </si>
  <si>
    <t>7-14</t>
  </si>
  <si>
    <t>Ruined. The village is little but rubble and debris with, perhaps, a few exceptions. This could have been the result of a war, raid, earthquake, or storm.(-6 to population wealth roll)</t>
  </si>
  <si>
    <t>Dilapidated. The village is in a state of disrepair. Some buildings may be coming down, or may have been built in a shoddy fashion. Cleanliness is not a priority.(-3 to population wealth roll)</t>
  </si>
  <si>
    <t>Simple. Most buildings are organized and seem sturdy enough, though there is nothing remarkable. The streets are clear enough to move through, but may be uneven and rutted.(+0 to population wealth roll)</t>
  </si>
  <si>
    <t>Hearty. Everything here appears to be well-built and robust. The village seems mindful of cleanliness and the settlement’s upkeep. Roads and paths are well-groomed and flattened.(+3 to population wealth roll)</t>
  </si>
  <si>
    <t>Immaculate. The village is very well organized, and there is clearly a concerted effort to keep the village in the best shape possible. Cleanliness is a priority, as is maintenance. Roads and paths are plainly surfaced and clean.(+6 to population wealth roll)</t>
  </si>
  <si>
    <t xml:space="preserve">population wealth </t>
  </si>
  <si>
    <r>
      <t xml:space="preserve">Underground. </t>
    </r>
    <r>
      <rPr>
        <sz val="9.5"/>
        <color rgb="FF231F20"/>
        <rFont val="Times New Roman"/>
        <family val="1"/>
        <charset val="204"/>
      </rPr>
      <t>The village is within a large network of caves.</t>
    </r>
  </si>
  <si>
    <r>
      <t xml:space="preserve">Valley. </t>
    </r>
    <r>
      <rPr>
        <sz val="12"/>
        <color rgb="FF000000"/>
        <rFont val="Arial Unicode MS"/>
        <family val="2"/>
        <charset val="204"/>
      </rPr>
      <t>The village is found within, or on the edge of, an area of recessed elevation in relation to the landscape around it.</t>
    </r>
  </si>
  <si>
    <t>Desert. The village is in a dry and arid environment, likely covered with vast sand dunes.</t>
  </si>
  <si>
    <t>None. The village is unremarkable, or not widely known for any particular thing.</t>
  </si>
  <si>
    <t>Food or Drink. Someone in the village makes a particular food or drink (such as bread, stew, produce, ale, wine, etc.) that has gained some notoriety. They may own an establishment, but could easily just sell it out of their home.</t>
  </si>
  <si>
    <t>Location Proximity. The village itself may not be very special, but it is near somewhere that is, such as a stunning vista, or a site of historical significance.</t>
  </si>
  <si>
    <t>Livestock. The village is known for breeding strong and healthy (perhaps, even pedigree) animals, such as horses, cattle, sheep, etc.</t>
  </si>
  <si>
    <t>Crop. The village is known for a particularly notable crop. This could mean rare, high-quality, plentiful, or a mix of the three.</t>
  </si>
  <si>
    <t>Crafted Goods. The village is known for the craft of a certain item, or type of goods, widely liked and highly valued, such as hand-crafted furniture, a category of clothing item, etc.</t>
  </si>
  <si>
    <t>Crops. The village is surrounded by fields or orchards that produce wheat, barley, grapes, vegetables, fruit, etc. These are harvested in their raw forms, and the excess is sold or traded. Location(s): farm(s), mill(s) and/or storage locations (silos or barns).</t>
  </si>
  <si>
    <t>Dairy. Pastures contain cows, goats, or sheep for milk, or chickens (or similar) for eggs. Additional animals may also be bred for sale. Due to milk’s tendency to spoil quickly, it might only be sold at nearby towns or markets. If the produce needs to travel longer distances, perhaps the village makes butter, cream, or cheese instead. Location(s): cellar, creamery, field/barn/coop</t>
  </si>
  <si>
    <t>Herbs. Herbs grown in the village are used for alchemy, medicine or, simply, cooking, and are typically tended by an individual, due to their more specialized, and potentially dangerous, nature. The individual may have had some degree of medical, or arcane, training. Note: Unless the village is extremely small, it is unlikely that herbs are a village’s sole focus. Location: herbalist’s hut and gardens</t>
  </si>
  <si>
    <t>Fishing. The villagers utilize the bounty of the nearest stream, river, lake, or ocean. The village’s proximity to neighboring settlements dictates how the fish can be sold. If remote, the fish might be dried and salted; if nearby, they could be sold fresh.Location(s): fisherman’s stand, wharf/pier</t>
  </si>
  <si>
    <t>Livestock (Labor). Animals are bred here to perform a particular job. These include plough and war horses, donkeys, cattle, and oxen. The breeding and raising of these animals can be a long process, so trade is likely seasonal, and the animals expensive. Location(s): stable or barn</t>
  </si>
  <si>
    <t>Livestock (Shearing): Llamas, sheep, goats, and/or yaks are shorn in the village, the wool bundled and taken to market. The village may also produce its own woolen goods for sale. Location(s): shearing shed, storage, fields/barn, small stall/shop</t>
  </si>
  <si>
    <t>Logging and Lumber. Trees are planted and harvested, sustainably. Harvested trees are hand­trimmed of branches, and logs are used, traded, and sold. Villagers may also process wood to craft wooden goods. Location(s): logging camp, carpenters workshop</t>
  </si>
  <si>
    <t>Mining. Raw metal ores are excavated from the ground, cleaned and sorted, and then used, traded, or sold. It is possible the mine is owned by a noble or kingdom, who sends transport to pick up excavated materials. Ores may be processed in the village and turned into metal goods. Location(s): foreman’s station, mine, smithy</t>
  </si>
  <si>
    <t>Quarrying and Masonry. Stone is removed from the landscape in either raw, unrefined pieces, or cut into blocks for various purposes. It is possible the quarry is owned by a noble or kingdom, who sends transport to pick up excavated materials. A local mason may build using the excavated stone. Location(s): mason or foreman’s station</t>
  </si>
  <si>
    <t>Animal Issues. Livestock, or pets, may have been ravaged by local wildlife, or monsters, or animals may have been struck by sickness or pestilence</t>
  </si>
  <si>
    <t>Bumper Production. A staple resource of the village has yielded very well, recently.</t>
  </si>
  <si>
    <t>Entertainment. A certain form of entertainment is proving popular, whether a game or pastime, the arrival of a storyteller or musician, or something else.</t>
  </si>
  <si>
    <t>Good Fortune. The village has received favorable notice from a nearby ruler, or entity of note.</t>
  </si>
  <si>
    <t>Infestation. Some form of vermin, or pest, has recently beset the village, and has become an ongoing issue.</t>
  </si>
  <si>
    <t>Poor Production. A staple resource of the village has yielded poorly of late.</t>
  </si>
  <si>
    <t>Power Vacuum. The death, or absence, of a local leadership figure, or figures, has led to internal strife within the community.</t>
  </si>
  <si>
    <t>Safe Haven. The village has become a sanctuary for refugees, or those in need.</t>
  </si>
  <si>
    <t>Wartorn. The village was occupied by military forces, and suffered damages, during wartime in the recent past.</t>
  </si>
  <si>
    <t>Skeleton. There are only enough people here for the village to function at its most basic level. (+2 to crime roll)</t>
  </si>
  <si>
    <t>Sparse. People are living here, but not many. They are able to handle all tasks that need doing but, perhaps, with some difficulty.(+1 to crime roll)</t>
  </si>
  <si>
    <t>Populous. There are enough people here for the village to manage all tasks without difficulty. (+0 to crime roll)</t>
  </si>
  <si>
    <t>Dense. The village seems to have a large amount of people for its size. There are many hands available to help with any work that needs doing. (-1 to crime roll)</t>
  </si>
  <si>
    <t>Congested. The village has as many people in it as it can hold, and camps may be cropping up on the outskirts. There are plenty of hands available to help with work but, unless the work is very large-scale (such as quarrying), there may be at least some idle people. (-2 to crime roll)</t>
  </si>
  <si>
    <t>Neutral. Locals are standoffish, or perhaps hard on the outside, but can be friendly if you get to know them.</t>
  </si>
  <si>
    <t>None. This could be good or bad, depending on one's point of view. Good if the folk are honest enough that policing is unnecessary, but bad when you need to call for help.(-2 to crime roll)</t>
  </si>
  <si>
    <t>Disorganized Rabble. The quintessential village mob, with little to no organization. This is usually formed on the spur-of-the-moment to address a particular issue.(-1 to crime roll)</t>
  </si>
  <si>
    <t>Organized Rabble. Perhaps better than the alternative, this group has guidance and leadership in the form of an individual, or small group. They may or may not be competent.(+0 to crime roll)</t>
  </si>
  <si>
    <t>Sheriff. A single, officially sanctioned sheriff looks to maintaining order within the village. If they require additional help, they request it from the villagers, who may assist in a temporary capacity.(+1 to crime roll)</t>
  </si>
  <si>
    <t>Sheriff and Deputies. A sheriff and a handful of deputies, who are officially sanctioned authorities, maintain a firm hold on the village. They maintain civility in an official capacity.(+2 to crime roll)</t>
  </si>
  <si>
    <t>Crime roll</t>
  </si>
  <si>
    <t>No Leader. The village operates with no leadership, which could lead to unresolved disputes.</t>
  </si>
  <si>
    <t>Natural Village Elder. The village recognizes a wise individual, and informally acknowledges them as an authority figure.</t>
  </si>
  <si>
    <t>External Ruler. The village owes fealty to a ruler who is located outside the village itself.</t>
  </si>
  <si>
    <t>Local Council. Prominent members of the community were chosen to lead the village collectively.</t>
  </si>
  <si>
    <t>Single, Elected Leader. The locals democratically voted for their current leader.</t>
  </si>
  <si>
    <t>Anarcho-Syndicalist Commune. The members of the village take turns as a sort of executive officer for the week.</t>
  </si>
  <si>
    <t>Destitute. Most of the population consistently lacks the barest essentials of what they need to survive.(-2 to crime roll)</t>
  </si>
  <si>
    <t>Impoverished. Around half of the population struggles to carve out even a meager existence. (-1 to crime roll)</t>
  </si>
  <si>
    <t>Average. Most of the population have enough to live a modest life. (+0 to crime roll)</t>
  </si>
  <si>
    <t>Prosperous. Most of the population has enough to live a good life and, of them, a fair amount can even live comfortably. (-1 to crime roll)</t>
  </si>
  <si>
    <t>Wealthy. The villagers are well off, perhaps even able to indulge once in a while. (-2 to crime roll)</t>
  </si>
  <si>
    <t>Affluent. The villagers have plenty of disposable income and want for absolutely nothing. (-3 to crime roll)</t>
  </si>
  <si>
    <t xml:space="preserve">d20 </t>
  </si>
  <si>
    <t>Average. Theft or violence can happen from time to time. Best to keep an eye out. (+3 to urban encounter rolls)</t>
  </si>
  <si>
    <t>Uncommon. Crime does not occur often but, when it does, it is a noteworthy occurrence.(+2 to urban encounter rolls)</t>
  </si>
  <si>
    <t>Rare. Most villagers have had no personal experience with crime, and few know people that have.(+1 to urban encounter rolls)</t>
  </si>
  <si>
    <t>Little-to-None. Most, or all, of the villagers believe the village is totally safe, and certainly haven’t experienced any crime personally.(+0 to urban encounter rolls)</t>
  </si>
  <si>
    <t>Urban Encounter Rolls</t>
  </si>
  <si>
    <t>Place of worship</t>
  </si>
  <si>
    <r>
      <t>Secret</t>
    </r>
    <r>
      <rPr>
        <sz val="12"/>
        <color rgb="FF000000"/>
        <rFont val="Arial Unicode MS"/>
        <family val="2"/>
        <charset val="204"/>
      </rPr>
      <t>. The place of worship's size is unclear, as the location is not publicly known.</t>
    </r>
  </si>
  <si>
    <t>Gathering Places</t>
  </si>
  <si>
    <t>Amphitheater. Outdoor space with a stage and tiered seating.</t>
  </si>
  <si>
    <t>Dance Hall. Location for dances and festive events.</t>
  </si>
  <si>
    <t>Gathering Hall. General building used for community-organised activities.</t>
  </si>
  <si>
    <t>Outdoor Recreational Area. A tended space where locals might eat, take leisure time, or duel to the death...</t>
  </si>
  <si>
    <t xml:space="preserve">d4 </t>
  </si>
  <si>
    <t>Burned down or abandoned business. This used to be a place of business, but isn't anymore. Roll once more on this table to see what it was.</t>
  </si>
  <si>
    <t>Other places</t>
  </si>
  <si>
    <t>Birth or Birthday. Blessings are sought for individuals on the day of their birth.</t>
  </si>
  <si>
    <t>Party. These are fun events that bring the community together for fellowship and camaraderie, and could be happening for a number of reasons.</t>
  </si>
  <si>
    <t>Funeral. A gathering to remember those from the community who passed away, either in mourning or in celebration of their life, with a party reflecting the things that meant most to the deceased.</t>
  </si>
  <si>
    <t>Harvest and Productivity. Villagers seek blessings for upcoming work, such as a harvest, or thanks are given for bountiful yields.</t>
  </si>
  <si>
    <t>Love. Festivities to encourage pairing, celebrating couples and family.</t>
  </si>
  <si>
    <t>Political. A celebration honoring events of national significance, such as remembering a great victory, or gaining independence.</t>
  </si>
  <si>
    <t>Religious. Events relating to and honoring a venerated deity are often regular and steeped in tradition.</t>
  </si>
  <si>
    <t>Wedding. Celebrating the formal joining of two families.</t>
  </si>
  <si>
    <t>Local. Celebration revolving around a major local event or the deeds of a local hero.</t>
  </si>
  <si>
    <t>Travel &amp; Welcome. Festivities welcome someone new to the community, or someone well on a journey.</t>
  </si>
  <si>
    <t>Mighty Misfortune. Misfortune has fallen upon a prominent figure residing near to, but outside the bounds of, the settlement (stripped of title, robbed, murdered, lost at cards, etc).</t>
  </si>
  <si>
    <t>Fealty. A new power is claiming rights of fealty over the village, at the culmination of a long conflict.</t>
  </si>
  <si>
    <t>Drums of War. Neighboring cities are preparing to go to war with one another.</t>
  </si>
  <si>
    <t>Noble Wedding. A local noble has just married the son or daughter of a well-loved (or greatly-loathed) family.</t>
  </si>
  <si>
    <t>More Taxes. An increase in taxes is about to implemented, to pay for an expensive and ambitious project.</t>
  </si>
  <si>
    <t>Missing Taxman. Taxes have not been collected in quite some time, and no one has seen the collector for weeks.</t>
  </si>
  <si>
    <t>Thief. Someone has been absconding with large amounts of the village's major crop, or resource.</t>
  </si>
  <si>
    <t>Wildlife. Local wildlife has been harassing the villagers, or animals.</t>
  </si>
  <si>
    <t>Monster(s). Something worse than simple wildlife is terrorizing the village.</t>
  </si>
  <si>
    <t>Haunting. A spirit haunts some place within the village. Something was done to this person while they were alive that has tied the spirit to this place.</t>
  </si>
  <si>
    <t>Party Time. A festival is coming up soon, and a shipment carrying something important for the event has not arrived.</t>
  </si>
  <si>
    <t>Shady Doings. Strange symbols are discovered written on the walls of certain homes, or other buildings. Bits of bones, or piles of stones, placed just-so have been found. Something, or someone, is trying to send a message, or accomplish a less-than- savory task. What is it and why is it happening?</t>
  </si>
  <si>
    <t>Ideal. Recent conditions have been as good as possible. Work has been able to progress better than usual, and any grown resource may be having a richer yield than normal.</t>
  </si>
  <si>
    <t>Heavy Precipitation. Rain or snow have been significantly heavier than usual. There has either been sufficient flooding, or snow has been deep enough, to cause damage, perhaps even trapping folk inside their homes.</t>
  </si>
  <si>
    <t>Drought. It has been warm, maybe even pleasantly so, but it also has not rained in some time. Things are getting dry and brittle. Unless water storage solutions are in place, and water distribution (such as irrigation) is available, this doesn't bode well.</t>
  </si>
  <si>
    <t>Wildfires. There have been fires, either nearby or some ways off. Either way, they're too close for comfort. Ash can be seen on the ground, smoke can be smelled in the air, and forests nearby are in danger, if not ablaze already.</t>
  </si>
  <si>
    <t>Hail. Storms dropping chunks of ice at great speeds have been devastating the village, possibly damaging crops, structures, or even people and animals caught outdoors.</t>
  </si>
  <si>
    <t>Dust Storms (arid region). Dust storms have been passing through in a choking haze, making it difficult to travel, or do extended work outside. Air quality is awful, and some folk are getting sick.</t>
  </si>
  <si>
    <t>Hurricane (coastal region). A hurricane is approaching, or has arrived. Forceful wind, pounding rain, flooding, and hail have all been seen. Some folks may be fleeing.</t>
  </si>
  <si>
    <t>Tornado. A whirling cyclone is approaching, or has careened through or near, the village, uprooting crops, destroying buildings, or worse.</t>
  </si>
  <si>
    <t>Earthquake. Shifting earth beneath the village is causing, or has caused, structural collapse and, possibly, even sinkholes and cave-ins.</t>
  </si>
  <si>
    <t>Thunderstorms or Blizzards (non-arid region). The precipitation hasn't been the problem so much as the severity of the storms. It is impossible to work, or travel, in these conditions, so village residents are holed up inside, waiting out the storms, which have been occurring much more frequently.</t>
  </si>
  <si>
    <t>No Danger or Hazards. The village is a perfectly safe place to be (skip danger type table).</t>
  </si>
  <si>
    <t>Low. Danger or hazards are a rarity.</t>
  </si>
  <si>
    <t>Medium. Danger or hazards are not unheard of, but not everyone has experienced them.</t>
  </si>
  <si>
    <t>High. Danger or hazards are common.</t>
  </si>
  <si>
    <t>Extreme. Danger or hazards abound. It is never safe to go anywhere alone.</t>
  </si>
  <si>
    <t>Wildlife Attack. Wildlife lives in close proximity to the village, which may be open, or have little in the way of defenses. Wildlife may be free to roam the village, especially in low-traffic hours.</t>
  </si>
  <si>
    <t>Misunderstanding. For new arrivals in the village, especially those not from the region, communication can be hard. Miscommunication can lead to dangerous situations.</t>
  </si>
  <si>
    <t>Workplace Accidents. Depending on the kind of work being done, there may be some omnipresent danger, from mishaps with animals, to issues with equipment, especially if it is in poor condition.</t>
  </si>
  <si>
    <t>Disease. Villages can lack rigorous standards of cleanliness or, due to their rural placement, can sometimes be prone to issues with disease-carrying vermin.</t>
  </si>
  <si>
    <t>Unwanted Attention. Being a tight-knit community has the benefit of everyone being very familiar with everyone else. This makes visitors stick out like a sore thumb. This could draw attention from the villagers, or anyone who might be watching.</t>
  </si>
  <si>
    <t>Monster Prey. Large monsters, who might view a town or city as too threatening a target, may view a village as a much easier source of food.</t>
  </si>
  <si>
    <t>HARDSHIPS</t>
  </si>
  <si>
    <t>Number of Hardships</t>
  </si>
  <si>
    <t>Hardship 2</t>
  </si>
  <si>
    <t>Hardship 3</t>
  </si>
  <si>
    <t>Hardship 4</t>
  </si>
  <si>
    <t>Hardship 1</t>
  </si>
  <si>
    <t>Hardship2</t>
  </si>
  <si>
    <t>Hardship3</t>
  </si>
  <si>
    <t>Hardship4</t>
  </si>
  <si>
    <t xml:space="preserve"> population density</t>
  </si>
  <si>
    <t>population wealth</t>
  </si>
  <si>
    <t>population density</t>
  </si>
  <si>
    <t>disposition</t>
  </si>
  <si>
    <t>size</t>
  </si>
  <si>
    <t>condition</t>
  </si>
  <si>
    <t>danger1</t>
  </si>
  <si>
    <t>danger2</t>
  </si>
  <si>
    <t>danger3</t>
  </si>
  <si>
    <t>danger4</t>
  </si>
  <si>
    <t>Original Size</t>
  </si>
  <si>
    <t>Original Size d20 roll</t>
  </si>
  <si>
    <t>6</t>
  </si>
  <si>
    <t>10</t>
  </si>
  <si>
    <t>Стовпець2</t>
  </si>
  <si>
    <t>Jolly</t>
  </si>
  <si>
    <t>Few-to-None. Only id4 - 1 patrons.</t>
  </si>
  <si>
    <t>The Usual Crowd. The establishment is moderately busy, up to roughly half capacity.</t>
  </si>
  <si>
    <t>Crowded. The establishment is extremely busy and is at or near full capacity.</t>
  </si>
  <si>
    <t>Short-Staffed. The establishment staff is stretched thin.</t>
  </si>
  <si>
    <t>Appropriate. The establishment has enough staff to get the work managed the right way.</t>
  </si>
  <si>
    <t>Overstaffed. The establishment has too much staff, with some potentially standing around idly or with little to do.</t>
  </si>
  <si>
    <t>Resources</t>
  </si>
  <si>
    <t>d101</t>
  </si>
  <si>
    <t>;5-7</t>
  </si>
  <si>
    <t>8-11</t>
  </si>
  <si>
    <t>12-15</t>
  </si>
  <si>
    <t>Prosperity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</si>
</sst>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Segoe UI"/>
      <family val="2"/>
      <charset val="204"/>
    </font>
    <font>
      <sz val="11"/>
      <color theme="1"/>
      <name val="Segoe UI"/>
      <family val="2"/>
      <charset val="204"/>
    </font>
    <font>
      <b/>
      <sz val="15"/>
      <color theme="3"/>
      <name val="Segoe UI"/>
      <family val="2"/>
      <charset val="204"/>
    </font>
    <font>
      <sz val="11"/>
      <color rgb="FF3F3F76"/>
      <name val="Segoe UI"/>
      <family val="2"/>
      <charset val="204"/>
    </font>
    <font>
      <b/>
      <sz val="11"/>
      <color theme="0"/>
      <name val="Segoe UI"/>
      <family val="2"/>
      <charset val="204"/>
    </font>
    <font>
      <b/>
      <sz val="36"/>
      <color rgb="FFFFFF00"/>
      <name val="Cyrillic5e"/>
      <charset val="204"/>
    </font>
    <font>
      <b/>
      <sz val="14"/>
      <color rgb="FFFFFF00"/>
      <name val="Cyrillic5e"/>
      <charset val="204"/>
    </font>
    <font>
      <sz val="22"/>
      <color rgb="FFFFFF00"/>
      <name val="Cyrillic5e"/>
      <charset val="204"/>
    </font>
    <font>
      <sz val="8"/>
      <name val="Segoe UI"/>
      <family val="2"/>
      <charset val="204"/>
    </font>
    <font>
      <b/>
      <sz val="11"/>
      <color rgb="FF3F3F3F"/>
      <name val="Segoe UI"/>
      <family val="2"/>
      <charset val="204"/>
    </font>
    <font>
      <sz val="16"/>
      <color theme="0"/>
      <name val="Cyrillic5e"/>
      <charset val="204"/>
    </font>
    <font>
      <sz val="12"/>
      <color theme="1"/>
      <name val="Segoe UI"/>
      <family val="2"/>
      <charset val="204"/>
    </font>
    <font>
      <sz val="11"/>
      <color rgb="FFFFFF00"/>
      <name val="Segoe UI"/>
      <family val="2"/>
      <charset val="204"/>
    </font>
    <font>
      <sz val="9.5"/>
      <color rgb="FF231F20"/>
      <name val="Times New Roman"/>
      <family val="1"/>
      <charset val="204"/>
    </font>
    <font>
      <b/>
      <sz val="9.5"/>
      <color rgb="FF231F20"/>
      <name val="Times New Roman"/>
      <family val="1"/>
      <charset val="204"/>
    </font>
    <font>
      <sz val="12"/>
      <color rgb="FF000000"/>
      <name val="Arial Unicode MS"/>
      <family val="2"/>
      <charset val="204"/>
    </font>
    <font>
      <sz val="9"/>
      <color rgb="FF231F20"/>
      <name val="Times New Roman"/>
      <family val="1"/>
      <charset val="204"/>
    </font>
    <font>
      <i/>
      <sz val="9"/>
      <color rgb="FF231F20"/>
      <name val="Times New Roman"/>
      <family val="1"/>
      <charset val="204"/>
    </font>
    <font>
      <sz val="17"/>
      <color rgb="FF903E30"/>
      <name val="Times New Roman"/>
      <family val="1"/>
      <charset val="204"/>
    </font>
    <font>
      <i/>
      <sz val="8.5"/>
      <color rgb="FF231F20"/>
      <name val="Times New Roman"/>
      <family val="1"/>
      <charset val="204"/>
    </font>
    <font>
      <sz val="7"/>
      <color rgb="FFB1B1D5"/>
      <name val="Arial"/>
      <family val="2"/>
      <charset val="204"/>
    </font>
    <font>
      <sz val="11"/>
      <color rgb="FF231F20"/>
      <name val="Times New Roman"/>
      <family val="1"/>
      <charset val="204"/>
    </font>
    <font>
      <vertAlign val="superscript"/>
      <sz val="4"/>
      <color rgb="FF231F20"/>
      <name val="Arial"/>
      <family val="2"/>
      <charset val="204"/>
    </font>
    <font>
      <sz val="5"/>
      <color rgb="FF000000"/>
      <name val="Arial Unicode MS"/>
      <family val="2"/>
      <charset val="204"/>
    </font>
    <font>
      <sz val="27"/>
      <color rgb="FFEDAD99"/>
      <name val="Arial"/>
      <family val="2"/>
      <charset val="204"/>
    </font>
    <font>
      <sz val="11"/>
      <color rgb="FF000000"/>
      <name val="Times New Roman"/>
      <family val="1"/>
      <charset val="204"/>
    </font>
    <font>
      <sz val="11"/>
      <color rgb="FF645A51"/>
      <name val="Times New Roman"/>
      <family val="1"/>
      <charset val="204"/>
    </font>
    <font>
      <sz val="27"/>
      <color rgb="FF645A51"/>
      <name val="Arial"/>
      <family val="2"/>
      <charset val="204"/>
    </font>
    <font>
      <sz val="9.5"/>
      <color rgb="FF645A51"/>
      <name val="Times New Roman"/>
      <family val="1"/>
      <charset val="204"/>
    </font>
    <font>
      <i/>
      <sz val="5.5"/>
      <color rgb="FF3A513A"/>
      <name val="Arial"/>
      <family val="2"/>
      <charset val="204"/>
    </font>
  </fonts>
  <fills count="15">
    <fill>
      <patternFill patternType="none"/>
    </fill>
    <fill>
      <patternFill patternType="gray125"/>
    </fill>
    <fill>
      <patternFill patternType="solid">
        <fgColor rgb="FFFFCC99"/>
      </patternFill>
    </fill>
    <fill>
      <patternFill patternType="solid">
        <fgColor rgb="FFFFFFCC"/>
      </patternFill>
    </fill>
    <fill>
      <patternFill patternType="solid">
        <fgColor rgb="FF002060"/>
        <bgColor indexed="64"/>
      </patternFill>
    </fill>
    <fill>
      <patternFill patternType="solid">
        <fgColor theme="4"/>
        <bgColor theme="4"/>
      </patternFill>
    </fill>
    <fill>
      <patternFill patternType="solid">
        <fgColor rgb="FFF2F2F2"/>
      </patternFill>
    </fill>
    <fill>
      <patternFill patternType="solid">
        <fgColor theme="0" tint="-0.14999847407452621"/>
        <bgColor theme="0" tint="-0.14999847407452621"/>
      </patternFill>
    </fill>
    <fill>
      <patternFill patternType="solid">
        <fgColor theme="1" tint="4.9989318521683403E-2"/>
        <bgColor indexed="64"/>
      </patternFill>
    </fill>
    <fill>
      <patternFill patternType="solid">
        <fgColor theme="0" tint="-4.9989318521683403E-2"/>
        <bgColor indexed="64"/>
      </patternFill>
    </fill>
    <fill>
      <patternFill patternType="solid">
        <fgColor rgb="FFEEAD99"/>
        <bgColor indexed="64"/>
      </patternFill>
    </fill>
    <fill>
      <patternFill patternType="solid">
        <fgColor rgb="FFFFFFFF"/>
        <bgColor indexed="64"/>
      </patternFill>
    </fill>
    <fill>
      <patternFill patternType="solid">
        <fgColor rgb="FFFAF5EB"/>
        <bgColor indexed="64"/>
      </patternFill>
    </fill>
    <fill>
      <patternFill patternType="solid">
        <fgColor rgb="FFE0D2BD"/>
        <bgColor indexed="64"/>
      </patternFill>
    </fill>
    <fill>
      <patternFill patternType="solid">
        <fgColor rgb="FFA7ABAC"/>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theme="1"/>
      </top>
      <bottom style="medium">
        <color theme="1"/>
      </bottom>
      <diagonal/>
    </border>
    <border>
      <left style="thin">
        <color rgb="FF3F3F3F"/>
      </left>
      <right style="thin">
        <color rgb="FF3F3F3F"/>
      </right>
      <top style="thin">
        <color rgb="FF3F3F3F"/>
      </top>
      <bottom style="thin">
        <color rgb="FF3F3F3F"/>
      </bottom>
      <diagonal/>
    </border>
    <border>
      <left/>
      <right/>
      <top/>
      <bottom style="medium">
        <color theme="1"/>
      </bottom>
      <diagonal/>
    </border>
    <border>
      <left/>
      <right/>
      <top style="medium">
        <color indexed="64"/>
      </top>
      <bottom/>
      <diagonal/>
    </border>
    <border>
      <left/>
      <right/>
      <top style="medium">
        <color theme="1"/>
      </top>
      <bottom/>
      <diagonal/>
    </border>
    <border>
      <left style="thin">
        <color rgb="FF3F3F3F"/>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5">
    <xf numFmtId="0" fontId="0" fillId="0" borderId="0"/>
    <xf numFmtId="0" fontId="2" fillId="0" borderId="1" applyNumberFormat="0" applyFill="0" applyAlignment="0" applyProtection="0"/>
    <xf numFmtId="0" fontId="3" fillId="2" borderId="2" applyNumberFormat="0" applyAlignment="0" applyProtection="0"/>
    <xf numFmtId="0" fontId="1" fillId="3" borderId="3" applyNumberFormat="0" applyFont="0" applyAlignment="0" applyProtection="0"/>
    <xf numFmtId="0" fontId="9" fillId="6" borderId="11" applyNumberFormat="0" applyAlignment="0" applyProtection="0"/>
  </cellStyleXfs>
  <cellXfs count="188">
    <xf numFmtId="0" fontId="0" fillId="0" borderId="0" xfId="0"/>
    <xf numFmtId="0" fontId="0" fillId="0" borderId="6" xfId="0" applyBorder="1"/>
    <xf numFmtId="0" fontId="0" fillId="0" borderId="7" xfId="0" applyBorder="1"/>
    <xf numFmtId="0" fontId="6" fillId="4" borderId="6" xfId="0" applyFont="1" applyFill="1" applyBorder="1"/>
    <xf numFmtId="0" fontId="0" fillId="0" borderId="8" xfId="0" applyBorder="1"/>
    <xf numFmtId="0" fontId="0" fillId="0" borderId="9" xfId="0" applyBorder="1"/>
    <xf numFmtId="0" fontId="0" fillId="3" borderId="3" xfId="3" applyFont="1"/>
    <xf numFmtId="0" fontId="4" fillId="5" borderId="10" xfId="0" applyFont="1" applyFill="1" applyBorder="1"/>
    <xf numFmtId="0" fontId="0" fillId="0" borderId="0" xfId="0" quotePrefix="1"/>
    <xf numFmtId="0" fontId="4" fillId="5" borderId="0" xfId="0" applyFont="1" applyFill="1" applyBorder="1"/>
    <xf numFmtId="16" fontId="0" fillId="0" borderId="0" xfId="0" applyNumberFormat="1"/>
    <xf numFmtId="17" fontId="0" fillId="0" borderId="0" xfId="0" applyNumberFormat="1"/>
    <xf numFmtId="0" fontId="0" fillId="7" borderId="0" xfId="0" applyFont="1" applyFill="1"/>
    <xf numFmtId="0" fontId="0" fillId="0" borderId="0" xfId="0" applyFont="1"/>
    <xf numFmtId="0" fontId="0" fillId="0" borderId="12" xfId="0" applyFont="1" applyBorder="1"/>
    <xf numFmtId="0" fontId="9" fillId="6" borderId="11" xfId="4" applyAlignment="1">
      <alignment horizontal="right"/>
    </xf>
    <xf numFmtId="0" fontId="0" fillId="7" borderId="12" xfId="0" applyFont="1" applyFill="1" applyBorder="1"/>
    <xf numFmtId="0" fontId="0" fillId="0" borderId="0" xfId="0" applyAlignment="1"/>
    <xf numFmtId="16" fontId="0" fillId="7" borderId="14" xfId="0" applyNumberFormat="1" applyFont="1" applyFill="1" applyBorder="1"/>
    <xf numFmtId="0" fontId="0" fillId="7" borderId="14" xfId="0" applyFont="1" applyFill="1" applyBorder="1"/>
    <xf numFmtId="16" fontId="0" fillId="0" borderId="0" xfId="0" applyNumberFormat="1" applyFont="1"/>
    <xf numFmtId="17" fontId="0" fillId="7" borderId="0" xfId="0" applyNumberFormat="1" applyFont="1" applyFill="1"/>
    <xf numFmtId="0" fontId="4" fillId="5" borderId="12" xfId="0" applyFont="1" applyFill="1" applyBorder="1"/>
    <xf numFmtId="0" fontId="10" fillId="5" borderId="10" xfId="0" applyFont="1" applyFill="1" applyBorder="1"/>
    <xf numFmtId="0" fontId="0" fillId="0" borderId="0" xfId="0" applyNumberFormat="1"/>
    <xf numFmtId="0" fontId="0" fillId="0" borderId="0" xfId="0" applyBorder="1"/>
    <xf numFmtId="0" fontId="0" fillId="0" borderId="16" xfId="0" applyBorder="1"/>
    <xf numFmtId="0" fontId="7" fillId="8" borderId="6" xfId="0" applyFont="1" applyFill="1" applyBorder="1" applyAlignment="1"/>
    <xf numFmtId="0" fontId="7" fillId="8" borderId="0" xfId="0" applyFont="1" applyFill="1" applyBorder="1" applyAlignment="1"/>
    <xf numFmtId="0" fontId="0" fillId="0" borderId="16" xfId="0" applyFill="1" applyBorder="1"/>
    <xf numFmtId="0" fontId="0" fillId="0" borderId="17" xfId="0" applyBorder="1"/>
    <xf numFmtId="0" fontId="0" fillId="0" borderId="18" xfId="0" applyBorder="1"/>
    <xf numFmtId="0" fontId="0" fillId="0" borderId="19" xfId="0" applyBorder="1" applyAlignment="1">
      <alignment horizontal="right"/>
    </xf>
    <xf numFmtId="0" fontId="0" fillId="0" borderId="20" xfId="0" applyBorder="1"/>
    <xf numFmtId="0" fontId="0" fillId="0" borderId="21" xfId="0" applyFill="1" applyBorder="1"/>
    <xf numFmtId="0" fontId="0" fillId="0" borderId="22" xfId="0" applyBorder="1"/>
    <xf numFmtId="0" fontId="0" fillId="0" borderId="23" xfId="0" applyBorder="1"/>
    <xf numFmtId="0" fontId="0" fillId="0" borderId="24" xfId="0" applyBorder="1"/>
    <xf numFmtId="0" fontId="0" fillId="0" borderId="19" xfId="0" applyBorder="1"/>
    <xf numFmtId="0" fontId="0" fillId="0" borderId="4" xfId="0" applyBorder="1"/>
    <xf numFmtId="0" fontId="0" fillId="0" borderId="13" xfId="0" applyBorder="1"/>
    <xf numFmtId="0" fontId="0" fillId="0" borderId="5" xfId="0" applyBorder="1"/>
    <xf numFmtId="0" fontId="0" fillId="0" borderId="25" xfId="0" applyBorder="1"/>
    <xf numFmtId="0" fontId="3" fillId="2" borderId="0" xfId="2" applyBorder="1" applyAlignment="1">
      <alignment horizontal="right"/>
    </xf>
    <xf numFmtId="0" fontId="0" fillId="9" borderId="0" xfId="0" applyFill="1"/>
    <xf numFmtId="0" fontId="11" fillId="9" borderId="0" xfId="0" applyFont="1" applyFill="1" applyAlignment="1">
      <alignment vertical="top" wrapText="1"/>
    </xf>
    <xf numFmtId="0" fontId="14" fillId="10" borderId="4" xfId="0" applyFont="1" applyFill="1" applyBorder="1" applyAlignment="1">
      <alignment horizontal="center" vertical="center" wrapText="1"/>
    </xf>
    <xf numFmtId="0" fontId="14" fillId="10" borderId="5" xfId="0" applyFont="1" applyFill="1" applyBorder="1" applyAlignment="1">
      <alignment vertical="center" wrapText="1"/>
    </xf>
    <xf numFmtId="0" fontId="14" fillId="12" borderId="4" xfId="0" applyFont="1" applyFill="1" applyBorder="1" applyAlignment="1">
      <alignmen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13" fillId="12" borderId="13" xfId="0" applyFont="1" applyFill="1" applyBorder="1" applyAlignment="1">
      <alignment horizontal="center" vertical="center" wrapText="1"/>
    </xf>
    <xf numFmtId="0" fontId="13" fillId="12" borderId="6" xfId="0" applyFont="1" applyFill="1" applyBorder="1" applyAlignment="1">
      <alignment vertical="center" wrapText="1"/>
    </xf>
    <xf numFmtId="0" fontId="13" fillId="12" borderId="13" xfId="0" applyFont="1" applyFill="1" applyBorder="1" applyAlignment="1">
      <alignment horizontal="justify" vertical="center" wrapText="1"/>
    </xf>
    <xf numFmtId="0" fontId="14" fillId="12" borderId="27" xfId="0" applyFont="1" applyFill="1" applyBorder="1" applyAlignment="1">
      <alignment vertical="center" wrapText="1"/>
    </xf>
    <xf numFmtId="0" fontId="13" fillId="11" borderId="13" xfId="0" applyFont="1" applyFill="1" applyBorder="1" applyAlignment="1">
      <alignment horizontal="justify" vertical="center" wrapText="1"/>
    </xf>
    <xf numFmtId="16" fontId="13" fillId="12" borderId="26" xfId="0" applyNumberFormat="1" applyFont="1" applyFill="1" applyBorder="1" applyAlignment="1">
      <alignment horizontal="center" vertical="center" wrapText="1"/>
    </xf>
    <xf numFmtId="17" fontId="13" fillId="0" borderId="0" xfId="0" applyNumberFormat="1" applyFont="1" applyAlignment="1">
      <alignment horizontal="left" vertical="center" wrapText="1"/>
    </xf>
    <xf numFmtId="0" fontId="14" fillId="10" borderId="13" xfId="0" applyFont="1" applyFill="1" applyBorder="1" applyAlignment="1">
      <alignment horizontal="justify" vertical="center" wrapText="1"/>
    </xf>
    <xf numFmtId="16" fontId="13" fillId="13" borderId="0" xfId="0" applyNumberFormat="1" applyFont="1" applyFill="1" applyAlignment="1">
      <alignment horizontal="justify" vertical="center" wrapText="1"/>
    </xf>
    <xf numFmtId="16" fontId="13" fillId="13" borderId="13" xfId="0" applyNumberFormat="1" applyFont="1" applyFill="1" applyBorder="1" applyAlignment="1">
      <alignment horizontal="justify" vertical="center" wrapText="1"/>
    </xf>
    <xf numFmtId="0" fontId="5" fillId="4" borderId="0" xfId="1" applyFont="1" applyFill="1" applyBorder="1" applyAlignment="1">
      <alignment horizontal="center" vertical="center" wrapText="1"/>
    </xf>
    <xf numFmtId="0" fontId="12" fillId="4" borderId="0" xfId="0" applyFont="1" applyFill="1" applyAlignment="1">
      <alignment horizontal="left"/>
    </xf>
    <xf numFmtId="0" fontId="7" fillId="4" borderId="4" xfId="0" applyFont="1" applyFill="1" applyBorder="1" applyAlignment="1">
      <alignment horizontal="center"/>
    </xf>
    <xf numFmtId="0" fontId="7" fillId="4" borderId="13" xfId="0" applyFont="1" applyFill="1" applyBorder="1" applyAlignment="1">
      <alignment horizontal="center"/>
    </xf>
    <xf numFmtId="0" fontId="7" fillId="4" borderId="5" xfId="0" applyFont="1" applyFill="1" applyBorder="1" applyAlignment="1">
      <alignment horizontal="center"/>
    </xf>
    <xf numFmtId="0" fontId="7" fillId="4" borderId="4"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5" xfId="0" applyFont="1" applyFill="1" applyBorder="1" applyAlignment="1">
      <alignment horizontal="center" vertical="center"/>
    </xf>
    <xf numFmtId="0" fontId="11" fillId="9" borderId="0" xfId="0" applyFont="1" applyFill="1" applyAlignment="1">
      <alignment horizontal="left" vertical="top" wrapText="1"/>
    </xf>
    <xf numFmtId="0" fontId="9" fillId="6" borderId="15" xfId="4" applyBorder="1" applyAlignment="1">
      <alignment horizontal="left"/>
    </xf>
    <xf numFmtId="0" fontId="9" fillId="6" borderId="0" xfId="4" applyBorder="1" applyAlignment="1">
      <alignment horizontal="left"/>
    </xf>
    <xf numFmtId="0" fontId="7" fillId="4" borderId="6" xfId="0" applyFont="1" applyFill="1" applyBorder="1" applyAlignment="1">
      <alignment horizontal="left"/>
    </xf>
    <xf numFmtId="0" fontId="7" fillId="4" borderId="0" xfId="0" applyFont="1" applyFill="1" applyBorder="1" applyAlignment="1">
      <alignment horizontal="left"/>
    </xf>
    <xf numFmtId="0" fontId="9" fillId="6" borderId="15" xfId="4" applyBorder="1" applyAlignment="1">
      <alignment horizontal="left" wrapText="1"/>
    </xf>
    <xf numFmtId="0" fontId="9" fillId="6" borderId="0" xfId="4" applyBorder="1" applyAlignment="1">
      <alignment horizontal="left" wrapText="1"/>
    </xf>
    <xf numFmtId="0" fontId="13" fillId="12" borderId="5" xfId="0" applyFont="1" applyFill="1" applyBorder="1" applyAlignment="1">
      <alignment horizontal="center" vertical="center" wrapText="1"/>
    </xf>
    <xf numFmtId="0" fontId="13" fillId="12" borderId="9" xfId="0" applyFont="1" applyFill="1" applyBorder="1" applyAlignment="1">
      <alignment horizontal="center" vertical="center" wrapText="1"/>
    </xf>
    <xf numFmtId="0" fontId="14" fillId="10" borderId="4" xfId="0" applyFont="1" applyFill="1" applyBorder="1" applyAlignment="1">
      <alignment horizontal="center" vertical="center"/>
    </xf>
    <xf numFmtId="0" fontId="14" fillId="10" borderId="5" xfId="0" applyFont="1" applyFill="1" applyBorder="1" applyAlignment="1">
      <alignment vertical="center"/>
    </xf>
    <xf numFmtId="0" fontId="14" fillId="10" borderId="13" xfId="0" applyFont="1" applyFill="1" applyBorder="1" applyAlignment="1">
      <alignment horizontal="center" vertical="center"/>
    </xf>
    <xf numFmtId="0" fontId="14" fillId="10" borderId="13" xfId="0" applyFont="1" applyFill="1" applyBorder="1" applyAlignment="1">
      <alignment vertical="center"/>
    </xf>
    <xf numFmtId="0" fontId="14" fillId="0" borderId="0" xfId="0" applyFont="1" applyAlignment="1">
      <alignment horizontal="left" vertical="center"/>
    </xf>
    <xf numFmtId="0" fontId="18" fillId="0" borderId="0" xfId="0" applyFont="1" applyAlignment="1">
      <alignment horizontal="left" vertical="center"/>
    </xf>
    <xf numFmtId="0" fontId="14" fillId="12" borderId="0" xfId="0" applyFont="1" applyFill="1" applyAlignment="1">
      <alignment horizontal="left" vertical="center"/>
    </xf>
    <xf numFmtId="0" fontId="14" fillId="10" borderId="0" xfId="0" applyFont="1" applyFill="1" applyAlignment="1">
      <alignment vertical="center"/>
    </xf>
    <xf numFmtId="0" fontId="14" fillId="10" borderId="4" xfId="0" applyFont="1" applyFill="1" applyBorder="1" applyAlignment="1">
      <alignment horizontal="justify" vertical="center"/>
    </xf>
    <xf numFmtId="0" fontId="14" fillId="10" borderId="0" xfId="0" applyFont="1" applyFill="1" applyAlignment="1">
      <alignment horizontal="justify" vertical="center"/>
    </xf>
    <xf numFmtId="0" fontId="13" fillId="12" borderId="13" xfId="0" applyFont="1" applyFill="1" applyBorder="1" applyAlignment="1">
      <alignment horizontal="justify" vertical="center"/>
    </xf>
    <xf numFmtId="0" fontId="14" fillId="12" borderId="4" xfId="0" applyFont="1" applyFill="1" applyBorder="1" applyAlignment="1">
      <alignment vertical="center"/>
    </xf>
    <xf numFmtId="17" fontId="13" fillId="12" borderId="13" xfId="0" applyNumberFormat="1" applyFont="1" applyFill="1" applyBorder="1" applyAlignment="1">
      <alignment horizontal="center" vertical="center"/>
    </xf>
    <xf numFmtId="16" fontId="13" fillId="12" borderId="13" xfId="0" applyNumberFormat="1" applyFont="1" applyFill="1" applyBorder="1" applyAlignment="1">
      <alignment horizontal="center" vertical="center"/>
    </xf>
    <xf numFmtId="0" fontId="13" fillId="12" borderId="4" xfId="0" applyFont="1" applyFill="1" applyBorder="1" applyAlignment="1">
      <alignment vertical="center"/>
    </xf>
    <xf numFmtId="0" fontId="23" fillId="12" borderId="0" xfId="0" applyFont="1" applyFill="1" applyAlignment="1">
      <alignment vertical="center"/>
    </xf>
    <xf numFmtId="0" fontId="13" fillId="12" borderId="0" xfId="0" applyFont="1" applyFill="1" applyAlignment="1">
      <alignment horizontal="justify" vertical="center"/>
    </xf>
    <xf numFmtId="0" fontId="13" fillId="12" borderId="8" xfId="0" applyFont="1" applyFill="1" applyBorder="1" applyAlignment="1">
      <alignment vertical="center"/>
    </xf>
    <xf numFmtId="0" fontId="13" fillId="12" borderId="25" xfId="0" applyFont="1" applyFill="1" applyBorder="1" applyAlignment="1">
      <alignment vertical="center"/>
    </xf>
    <xf numFmtId="0" fontId="13" fillId="12" borderId="13" xfId="0" applyFont="1" applyFill="1" applyBorder="1" applyAlignment="1">
      <alignment horizontal="center" vertical="center"/>
    </xf>
    <xf numFmtId="0" fontId="23" fillId="12" borderId="13" xfId="0" applyFont="1" applyFill="1" applyBorder="1" applyAlignment="1">
      <alignment vertical="center"/>
    </xf>
    <xf numFmtId="0" fontId="13" fillId="12" borderId="27" xfId="0" applyFont="1" applyFill="1" applyBorder="1" applyAlignment="1">
      <alignment vertical="center"/>
    </xf>
    <xf numFmtId="0" fontId="13" fillId="12" borderId="26" xfId="0" applyFont="1" applyFill="1" applyBorder="1" applyAlignment="1">
      <alignment vertical="center"/>
    </xf>
    <xf numFmtId="17" fontId="13" fillId="12" borderId="13" xfId="0" applyNumberFormat="1" applyFont="1" applyFill="1" applyBorder="1" applyAlignment="1">
      <alignment horizontal="justify" vertical="center"/>
    </xf>
    <xf numFmtId="0" fontId="13" fillId="12" borderId="13" xfId="0" applyFont="1" applyFill="1" applyBorder="1" applyAlignment="1">
      <alignment vertical="center"/>
    </xf>
    <xf numFmtId="0" fontId="13" fillId="11" borderId="13" xfId="0" applyFont="1" applyFill="1" applyBorder="1" applyAlignment="1">
      <alignment horizontal="justify" vertical="center"/>
    </xf>
    <xf numFmtId="0" fontId="13" fillId="12" borderId="26" xfId="0" applyFont="1" applyFill="1" applyBorder="1" applyAlignment="1">
      <alignment vertical="center"/>
    </xf>
    <xf numFmtId="0" fontId="14" fillId="12" borderId="27" xfId="0" applyFont="1" applyFill="1" applyBorder="1" applyAlignment="1">
      <alignment vertical="center"/>
    </xf>
    <xf numFmtId="0" fontId="23" fillId="12" borderId="27" xfId="0" applyFont="1" applyFill="1" applyBorder="1" applyAlignment="1">
      <alignment vertical="center"/>
    </xf>
    <xf numFmtId="0" fontId="23" fillId="12" borderId="26" xfId="0" applyFont="1" applyFill="1" applyBorder="1" applyAlignment="1">
      <alignment vertical="center"/>
    </xf>
    <xf numFmtId="0" fontId="20" fillId="12" borderId="0" xfId="0" applyFont="1" applyFill="1" applyAlignment="1">
      <alignment vertical="center"/>
    </xf>
    <xf numFmtId="0" fontId="23" fillId="12" borderId="5" xfId="0" applyFont="1" applyFill="1" applyBorder="1" applyAlignment="1">
      <alignment vertical="center"/>
    </xf>
    <xf numFmtId="0" fontId="23" fillId="12" borderId="7" xfId="0" applyFont="1" applyFill="1" applyBorder="1" applyAlignment="1">
      <alignment vertical="center"/>
    </xf>
    <xf numFmtId="0" fontId="13" fillId="11" borderId="0" xfId="0" applyFont="1" applyFill="1" applyAlignment="1">
      <alignment horizontal="center" vertical="center"/>
    </xf>
    <xf numFmtId="0" fontId="14" fillId="12" borderId="6" xfId="0" applyFont="1" applyFill="1" applyBorder="1" applyAlignment="1">
      <alignment vertical="center"/>
    </xf>
    <xf numFmtId="0" fontId="24" fillId="10" borderId="0" xfId="0" applyFont="1" applyFill="1" applyAlignment="1">
      <alignment vertical="center"/>
    </xf>
    <xf numFmtId="0" fontId="23" fillId="10" borderId="13" xfId="0" applyFont="1" applyFill="1" applyBorder="1" applyAlignment="1">
      <alignment vertical="center"/>
    </xf>
    <xf numFmtId="0" fontId="13" fillId="12" borderId="6" xfId="0" applyFont="1" applyFill="1" applyBorder="1" applyAlignment="1">
      <alignment vertical="center"/>
    </xf>
    <xf numFmtId="0" fontId="18" fillId="0" borderId="0" xfId="0" applyFont="1" applyAlignment="1">
      <alignment horizontal="justify" vertical="center"/>
    </xf>
    <xf numFmtId="0" fontId="13" fillId="13" borderId="13" xfId="0" applyFont="1" applyFill="1" applyBorder="1" applyAlignment="1">
      <alignment horizontal="justify" vertical="center"/>
    </xf>
    <xf numFmtId="0" fontId="23" fillId="13" borderId="0" xfId="0" applyFont="1" applyFill="1" applyAlignment="1">
      <alignment vertical="center"/>
    </xf>
    <xf numFmtId="0" fontId="14" fillId="10" borderId="27" xfId="0" applyFont="1" applyFill="1" applyBorder="1" applyAlignment="1">
      <alignment vertical="center"/>
    </xf>
    <xf numFmtId="0" fontId="14" fillId="10" borderId="26" xfId="0" applyFont="1" applyFill="1" applyBorder="1" applyAlignment="1">
      <alignment vertical="center"/>
    </xf>
    <xf numFmtId="0" fontId="23" fillId="13" borderId="13" xfId="0" applyFont="1" applyFill="1" applyBorder="1" applyAlignment="1">
      <alignment vertical="center"/>
    </xf>
    <xf numFmtId="0" fontId="13" fillId="11" borderId="13" xfId="0" applyFont="1" applyFill="1" applyBorder="1" applyAlignment="1">
      <alignment horizontal="center" vertical="center"/>
    </xf>
    <xf numFmtId="0" fontId="22" fillId="12" borderId="4" xfId="0" applyFont="1" applyFill="1" applyBorder="1" applyAlignment="1">
      <alignment vertical="center"/>
    </xf>
    <xf numFmtId="0" fontId="13" fillId="13" borderId="13" xfId="0" applyFont="1" applyFill="1" applyBorder="1" applyAlignment="1">
      <alignment vertical="center"/>
    </xf>
    <xf numFmtId="0" fontId="23" fillId="14" borderId="0" xfId="0" applyFont="1" applyFill="1" applyAlignment="1">
      <alignment vertical="center"/>
    </xf>
    <xf numFmtId="0" fontId="23" fillId="14" borderId="13" xfId="0" applyFont="1" applyFill="1" applyBorder="1" applyAlignment="1">
      <alignment vertical="center"/>
    </xf>
    <xf numFmtId="0" fontId="13" fillId="12" borderId="5" xfId="0" applyFont="1" applyFill="1" applyBorder="1" applyAlignment="1">
      <alignment horizontal="center" vertical="center"/>
    </xf>
    <xf numFmtId="0" fontId="13" fillId="0" borderId="0" xfId="0" applyFont="1" applyAlignment="1">
      <alignment horizontal="left" vertical="center"/>
    </xf>
    <xf numFmtId="0" fontId="25" fillId="14" borderId="0" xfId="0" applyFont="1" applyFill="1" applyAlignment="1">
      <alignment vertical="center"/>
    </xf>
    <xf numFmtId="0" fontId="13" fillId="12" borderId="7" xfId="0" applyFont="1" applyFill="1" applyBorder="1" applyAlignment="1">
      <alignment horizontal="center" vertical="center"/>
    </xf>
    <xf numFmtId="0" fontId="26" fillId="14" borderId="0" xfId="0" applyFont="1" applyFill="1" applyAlignment="1">
      <alignment vertical="center"/>
    </xf>
    <xf numFmtId="0" fontId="13" fillId="12" borderId="0" xfId="0" applyFont="1" applyFill="1" applyAlignment="1">
      <alignment horizontal="center" vertical="center"/>
    </xf>
    <xf numFmtId="0" fontId="21" fillId="12" borderId="0" xfId="0" applyFont="1" applyFill="1" applyAlignment="1">
      <alignment horizontal="right" vertical="center"/>
    </xf>
    <xf numFmtId="0" fontId="27" fillId="14" borderId="0" xfId="0" applyFont="1" applyFill="1" applyAlignment="1">
      <alignment vertical="center"/>
    </xf>
    <xf numFmtId="0" fontId="16" fillId="12" borderId="0" xfId="0" applyFont="1" applyFill="1" applyAlignment="1">
      <alignment vertical="center"/>
    </xf>
    <xf numFmtId="0" fontId="28" fillId="12" borderId="0" xfId="0" applyFont="1" applyFill="1" applyAlignment="1">
      <alignment vertical="center"/>
    </xf>
    <xf numFmtId="0" fontId="29" fillId="14" borderId="0" xfId="0" applyFont="1" applyFill="1" applyAlignment="1">
      <alignment vertical="center"/>
    </xf>
    <xf numFmtId="0" fontId="13" fillId="12" borderId="9" xfId="0" applyFont="1" applyFill="1" applyBorder="1" applyAlignment="1">
      <alignment horizontal="center" vertical="center"/>
    </xf>
    <xf numFmtId="0" fontId="13" fillId="13" borderId="13" xfId="0" applyFont="1" applyFill="1" applyBorder="1" applyAlignment="1">
      <alignment horizontal="center" vertical="center"/>
    </xf>
    <xf numFmtId="0" fontId="13" fillId="13" borderId="26" xfId="0" applyFont="1" applyFill="1" applyBorder="1" applyAlignment="1">
      <alignment horizontal="center" vertical="center"/>
    </xf>
    <xf numFmtId="0" fontId="13" fillId="12" borderId="27" xfId="0" applyFont="1" applyFill="1" applyBorder="1" applyAlignment="1">
      <alignment vertical="center"/>
    </xf>
    <xf numFmtId="0" fontId="13" fillId="11" borderId="4" xfId="0" applyFont="1" applyFill="1" applyBorder="1" applyAlignment="1">
      <alignment vertical="center"/>
    </xf>
    <xf numFmtId="16" fontId="13" fillId="11" borderId="13" xfId="0" applyNumberFormat="1" applyFont="1" applyFill="1" applyBorder="1" applyAlignment="1">
      <alignment horizontal="center" vertical="center"/>
    </xf>
    <xf numFmtId="0" fontId="15" fillId="0" borderId="0" xfId="0" applyFont="1" applyAlignment="1"/>
    <xf numFmtId="0" fontId="15" fillId="0" borderId="0" xfId="0" applyFont="1" applyAlignment="1">
      <alignment horizontal="left" vertical="center"/>
    </xf>
    <xf numFmtId="0" fontId="14" fillId="10" borderId="0" xfId="0" applyFont="1" applyFill="1" applyAlignment="1">
      <alignment horizontal="center" vertical="center"/>
    </xf>
    <xf numFmtId="0" fontId="14" fillId="10" borderId="0" xfId="0" applyFont="1" applyFill="1" applyAlignment="1">
      <alignment vertical="center"/>
    </xf>
    <xf numFmtId="0" fontId="13" fillId="13" borderId="0" xfId="0" applyFont="1" applyFill="1" applyAlignment="1">
      <alignment horizontal="justify" vertical="center"/>
    </xf>
    <xf numFmtId="0" fontId="14" fillId="10" borderId="5" xfId="0" applyFont="1" applyFill="1" applyBorder="1" applyAlignment="1">
      <alignment horizontal="justify" vertical="center"/>
    </xf>
    <xf numFmtId="0" fontId="13" fillId="12" borderId="4" xfId="0" applyFont="1" applyFill="1" applyBorder="1" applyAlignment="1">
      <alignment horizontal="justify" vertical="center"/>
    </xf>
    <xf numFmtId="0" fontId="4" fillId="5" borderId="28" xfId="0" applyFont="1" applyFill="1" applyBorder="1"/>
    <xf numFmtId="0" fontId="4" fillId="5" borderId="30" xfId="0" applyFont="1" applyFill="1" applyBorder="1"/>
    <xf numFmtId="0" fontId="4" fillId="5" borderId="29" xfId="0" applyFont="1" applyFill="1" applyBorder="1"/>
    <xf numFmtId="0" fontId="9" fillId="6" borderId="15" xfId="4" applyBorder="1" applyAlignment="1">
      <alignment horizontal="center"/>
    </xf>
    <xf numFmtId="0" fontId="9" fillId="6" borderId="0" xfId="4" applyBorder="1" applyAlignment="1">
      <alignment horizontal="center"/>
    </xf>
    <xf numFmtId="0" fontId="9" fillId="6" borderId="11" xfId="4" applyAlignment="1">
      <alignment horizontal="left"/>
    </xf>
    <xf numFmtId="0" fontId="7" fillId="8" borderId="6" xfId="0" applyFont="1" applyFill="1" applyBorder="1" applyAlignment="1">
      <alignment horizontal="center"/>
    </xf>
    <xf numFmtId="0" fontId="7" fillId="8" borderId="0" xfId="0" applyFont="1" applyFill="1" applyBorder="1" applyAlignment="1">
      <alignment horizontal="center"/>
    </xf>
    <xf numFmtId="0" fontId="0" fillId="9" borderId="0" xfId="0" applyFill="1" applyAlignment="1">
      <alignment horizontal="left" vertical="top"/>
    </xf>
    <xf numFmtId="0" fontId="9" fillId="6" borderId="0" xfId="4" applyBorder="1" applyAlignment="1">
      <alignment wrapText="1"/>
    </xf>
    <xf numFmtId="0" fontId="9" fillId="6" borderId="0" xfId="4" applyBorder="1" applyAlignment="1">
      <alignment horizontal="center" wrapText="1"/>
    </xf>
    <xf numFmtId="0" fontId="10" fillId="5" borderId="0" xfId="0" applyFont="1" applyFill="1" applyBorder="1" applyAlignment="1">
      <alignment horizontal="left"/>
    </xf>
    <xf numFmtId="0" fontId="9" fillId="6" borderId="4" xfId="4" applyBorder="1" applyAlignment="1">
      <alignment horizontal="center" wrapText="1"/>
    </xf>
    <xf numFmtId="0" fontId="9" fillId="6" borderId="13" xfId="4" applyBorder="1" applyAlignment="1">
      <alignment horizontal="center" wrapText="1"/>
    </xf>
    <xf numFmtId="0" fontId="9" fillId="6" borderId="5" xfId="4" applyBorder="1" applyAlignment="1">
      <alignment horizontal="center" wrapText="1"/>
    </xf>
    <xf numFmtId="0" fontId="9" fillId="6" borderId="6" xfId="4" applyBorder="1" applyAlignment="1">
      <alignment horizontal="center" wrapText="1"/>
    </xf>
    <xf numFmtId="0" fontId="9" fillId="6" borderId="7" xfId="4" applyBorder="1" applyAlignment="1">
      <alignment horizontal="center" wrapText="1"/>
    </xf>
    <xf numFmtId="0" fontId="9" fillId="6" borderId="8" xfId="4" applyBorder="1" applyAlignment="1">
      <alignment horizontal="center" wrapText="1"/>
    </xf>
    <xf numFmtId="0" fontId="9" fillId="6" borderId="25" xfId="4" applyBorder="1" applyAlignment="1">
      <alignment horizontal="center" wrapText="1"/>
    </xf>
    <xf numFmtId="0" fontId="9" fillId="6" borderId="9" xfId="4" applyBorder="1" applyAlignment="1">
      <alignment horizontal="center" wrapText="1"/>
    </xf>
    <xf numFmtId="0" fontId="9" fillId="6" borderId="4" xfId="4" applyBorder="1" applyAlignment="1">
      <alignment wrapText="1"/>
    </xf>
    <xf numFmtId="0" fontId="9" fillId="6" borderId="13" xfId="4" applyBorder="1" applyAlignment="1">
      <alignment wrapText="1"/>
    </xf>
    <xf numFmtId="0" fontId="9" fillId="6" borderId="5" xfId="4" applyBorder="1" applyAlignment="1">
      <alignment wrapText="1"/>
    </xf>
    <xf numFmtId="0" fontId="9" fillId="6" borderId="6" xfId="4" applyBorder="1" applyAlignment="1">
      <alignment wrapText="1"/>
    </xf>
    <xf numFmtId="0" fontId="9" fillId="6" borderId="7" xfId="4" applyBorder="1" applyAlignment="1">
      <alignment wrapText="1"/>
    </xf>
    <xf numFmtId="0" fontId="9" fillId="6" borderId="8" xfId="4" applyBorder="1" applyAlignment="1">
      <alignment wrapText="1"/>
    </xf>
    <xf numFmtId="0" fontId="9" fillId="6" borderId="25" xfId="4" applyBorder="1" applyAlignment="1">
      <alignment wrapText="1"/>
    </xf>
    <xf numFmtId="0" fontId="9" fillId="6" borderId="9" xfId="4" applyBorder="1" applyAlignment="1">
      <alignment wrapText="1"/>
    </xf>
    <xf numFmtId="0" fontId="0" fillId="9" borderId="4" xfId="0" applyFill="1" applyBorder="1" applyAlignment="1">
      <alignment horizontal="center"/>
    </xf>
    <xf numFmtId="0" fontId="0" fillId="9" borderId="13"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0" fillId="9" borderId="0" xfId="0" applyFill="1" applyBorder="1" applyAlignment="1">
      <alignment horizontal="center"/>
    </xf>
    <xf numFmtId="0" fontId="0" fillId="9" borderId="7" xfId="0" applyFill="1" applyBorder="1" applyAlignment="1">
      <alignment horizontal="center"/>
    </xf>
    <xf numFmtId="0" fontId="0" fillId="9" borderId="8" xfId="0" applyFill="1" applyBorder="1" applyAlignment="1">
      <alignment horizontal="center"/>
    </xf>
    <xf numFmtId="0" fontId="0" fillId="9" borderId="25" xfId="0" applyFill="1" applyBorder="1" applyAlignment="1">
      <alignment horizontal="center"/>
    </xf>
    <xf numFmtId="0" fontId="0" fillId="9" borderId="9" xfId="0" applyFill="1" applyBorder="1" applyAlignment="1">
      <alignment horizontal="center"/>
    </xf>
  </cellXfs>
  <cellStyles count="5">
    <cellStyle name="Ввід" xfId="2" builtinId="20"/>
    <cellStyle name="Заголовок 1" xfId="1" builtinId="16"/>
    <cellStyle name="Звичайний" xfId="0" builtinId="0"/>
    <cellStyle name="Примітка" xfId="3" builtinId="10"/>
    <cellStyle name="Результат" xfId="4" builtinId="21"/>
  </cellStyles>
  <dxfs count="38">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21" formatCode="dd/mmm"/>
    </dxf>
    <dxf>
      <numFmt numFmtId="21" formatCode="dd/mmm"/>
    </dxf>
    <dxf>
      <numFmt numFmtId="21" formatCode="dd/mmm"/>
    </dxf>
    <dxf>
      <numFmt numFmtId="21" formatCode="dd/mmm"/>
    </dxf>
    <dxf>
      <numFmt numFmtId="0" formatCode="General"/>
    </dxf>
    <dxf>
      <numFmt numFmtId="0" formatCode="General"/>
    </dxf>
    <dxf>
      <font>
        <b/>
        <i val="0"/>
        <strike val="0"/>
        <condense val="0"/>
        <extend val="0"/>
        <outline val="0"/>
        <shadow val="0"/>
        <u val="none"/>
        <vertAlign val="baseline"/>
        <sz val="11"/>
        <color theme="0"/>
        <name val="Segoe UI"/>
        <family val="2"/>
        <charset val="204"/>
        <scheme val="none"/>
      </font>
      <fill>
        <patternFill patternType="solid">
          <fgColor theme="4"/>
          <bgColor theme="4"/>
        </patternFill>
      </fill>
    </dxf>
    <dxf>
      <font>
        <b val="0"/>
        <i val="0"/>
        <strike val="0"/>
        <condense val="0"/>
        <extend val="0"/>
        <outline val="0"/>
        <shadow val="0"/>
        <u val="none"/>
        <vertAlign val="baseline"/>
        <sz val="11"/>
        <color theme="1"/>
        <name val="Segoe UI"/>
        <family val="2"/>
        <charset val="204"/>
        <scheme val="none"/>
      </font>
    </dxf>
    <dxf>
      <font>
        <b val="0"/>
        <i val="0"/>
        <strike val="0"/>
        <condense val="0"/>
        <extend val="0"/>
        <outline val="0"/>
        <shadow val="0"/>
        <u val="none"/>
        <vertAlign val="baseline"/>
        <sz val="11"/>
        <color theme="1"/>
        <name val="Segoe UI"/>
        <family val="2"/>
        <charset val="204"/>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Segoe UI"/>
        <family val="2"/>
        <charset val="204"/>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Segoe UI"/>
        <family val="2"/>
        <charset val="204"/>
        <scheme val="none"/>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Segoe UI"/>
        <family val="2"/>
        <charset val="204"/>
        <scheme val="none"/>
      </font>
      <fill>
        <patternFill patternType="solid">
          <fgColor theme="0" tint="-0.14999847407452621"/>
          <bgColor theme="0" tint="-0.14999847407452621"/>
        </patternFill>
      </fill>
    </dxf>
    <dxf>
      <font>
        <b/>
        <i val="0"/>
        <strike val="0"/>
        <condense val="0"/>
        <extend val="0"/>
        <outline val="0"/>
        <shadow val="0"/>
        <u val="none"/>
        <vertAlign val="baseline"/>
        <sz val="11"/>
        <color theme="0"/>
        <name val="Segoe UI"/>
        <family val="2"/>
        <charset val="204"/>
        <scheme val="none"/>
      </font>
      <fill>
        <patternFill patternType="solid">
          <fgColor theme="4"/>
          <bgColor theme="4"/>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98</xdr:col>
      <xdr:colOff>66675</xdr:colOff>
      <xdr:row>7</xdr:row>
      <xdr:rowOff>933450</xdr:rowOff>
    </xdr:from>
    <xdr:to>
      <xdr:col>109</xdr:col>
      <xdr:colOff>545465</xdr:colOff>
      <xdr:row>9</xdr:row>
      <xdr:rowOff>2576195</xdr:rowOff>
    </xdr:to>
    <xdr:sp macro="" textlink="">
      <xdr:nvSpPr>
        <xdr:cNvPr id="8" name="Shape 117">
          <a:extLst>
            <a:ext uri="{FF2B5EF4-FFF2-40B4-BE49-F238E27FC236}">
              <a16:creationId xmlns:a16="http://schemas.microsoft.com/office/drawing/2014/main" id="{0623F686-0B30-466E-AB63-9309C54F44BB}"/>
            </a:ext>
          </a:extLst>
        </xdr:cNvPr>
        <xdr:cNvSpPr>
          <a:spLocks noRot="1" noMove="1" noResize="1"/>
        </xdr:cNvSpPr>
      </xdr:nvSpPr>
      <xdr:spPr>
        <a:xfrm>
          <a:off x="1847215" y="1609090"/>
          <a:ext cx="8022590" cy="11558270"/>
        </a:xfrm>
        <a:prstGeom prst="rect">
          <a:avLst/>
        </a:prstGeom>
        <a:solidFill>
          <a:srgbClr val="FCF8EF"/>
        </a:solidFill>
      </xdr:spPr>
      <xdr:txBody>
        <a:body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257175</xdr:colOff>
      <xdr:row>5</xdr:row>
      <xdr:rowOff>2105025</xdr:rowOff>
    </xdr:from>
    <xdr:to>
      <xdr:col>43</xdr:col>
      <xdr:colOff>50165</xdr:colOff>
      <xdr:row>8</xdr:row>
      <xdr:rowOff>4404995</xdr:rowOff>
    </xdr:to>
    <xdr:sp macro="" textlink="">
      <xdr:nvSpPr>
        <xdr:cNvPr id="2" name="Shape 227">
          <a:extLst>
            <a:ext uri="{FF2B5EF4-FFF2-40B4-BE49-F238E27FC236}">
              <a16:creationId xmlns:a16="http://schemas.microsoft.com/office/drawing/2014/main" id="{2BC9D081-63EF-4457-BDBE-EA5183DFB088}"/>
            </a:ext>
          </a:extLst>
        </xdr:cNvPr>
        <xdr:cNvSpPr>
          <a:spLocks noRot="1" noMove="1" noResize="1"/>
        </xdr:cNvSpPr>
      </xdr:nvSpPr>
      <xdr:spPr>
        <a:xfrm>
          <a:off x="576580" y="1488440"/>
          <a:ext cx="8022590" cy="11558270"/>
        </a:xfrm>
        <a:prstGeom prst="rect">
          <a:avLst/>
        </a:prstGeom>
        <a:solidFill>
          <a:srgbClr val="FAF6EB"/>
        </a:solidFill>
      </xdr:spPr>
      <xdr:txBody>
        <a:bodyPr/>
        <a:lstStyle/>
        <a:p>
          <a:endParaRPr lang="en-US"/>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5A8D444-EA39-40A0-9EDA-750522690150}" name="Таблиця39" displayName="Таблиця39" ref="B35:D54" totalsRowShown="0" headerRowBorderDxfId="37" tableBorderDxfId="36" totalsRowBorderDxfId="35">
  <autoFilter ref="B35:D54" xr:uid="{B197103C-631C-487E-B097-4D38DC510CE7}"/>
  <tableColumns count="3">
    <tableColumn id="1" xr3:uid="{2EC677E8-B610-4DCB-B4A5-C59A46B009D0}" name="#" dataDxfId="34">
      <calculatedColumnFormula>IFERROR(IF(B35+1&lt;=$C$33+1,B35+1,""),"")</calculatedColumnFormula>
    </tableColumn>
    <tableColumn id="2" xr3:uid="{A2B21C5C-6CAE-4E3B-8608-18B5227C22C0}" name="SHOP" dataDxfId="33">
      <calculatedColumnFormula>IF(B36&lt;&gt;"",INDEX(TradingPostTables!$CS$4:$CS$33,MATCH(TradingPostTables!EP15,TradingPostTables!$CR$4:$CR$33,1),1),"")</calculatedColumnFormula>
    </tableColumn>
    <tableColumn id="3" xr3:uid="{2AD20717-4F49-4672-9352-D1047DA7B477}" name="Quality" dataDxfId="32">
      <calculatedColumnFormula>IFERROR(INDEX(TradingPostTables!$DL$4:$DL$6,MATCH('TRADING POST'!M36,TradingPostTables!$DK$4:$DK$6,1),1),"")</calculatedColumnFormula>
    </tableColumn>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A2CF533-7585-4EAC-A5C8-86B9274CD4F3}" name="Таблиця40" displayName="Таблиця40" ref="F35:H54" totalsRowShown="0" headerRowBorderDxfId="31" tableBorderDxfId="30" totalsRowBorderDxfId="29">
  <autoFilter ref="F35:H54" xr:uid="{5097048B-5626-4157-8B95-2DDA12413F58}"/>
  <tableColumns count="3">
    <tableColumn id="1" xr3:uid="{801E4529-0A6D-4435-8E3E-282D6799A2E2}" name="#" dataDxfId="28">
      <calculatedColumnFormula>IFERROR(IF(F35+1&lt;=$G$33+1,F35+1,""),"")</calculatedColumnFormula>
    </tableColumn>
    <tableColumn id="2" xr3:uid="{D557033A-535F-4750-9242-3D6E25FD6DE5}" name="Service Location" dataDxfId="27">
      <calculatedColumnFormula>IFERROR(INDEX(TradingPostTables!$DD$4:$DD$22,MATCH('TRADING POST'!L36,TradingPostTables!$DC$4:$DC$22,1),1),"")</calculatedColumnFormula>
    </tableColumn>
    <tableColumn id="3" xr3:uid="{1E052803-A1BC-4FCD-BBA1-B57C497FD498}" name="Quality" dataDxfId="26">
      <calculatedColumnFormula>IFERROR(INDEX(TradingPostTables!$DL$4:$DL$6,MATCH('TRADING POST'!N36,TradingPostTables!$DK$4:$DK$6,1),1),"")</calculatedColumnFormula>
    </tableColumn>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BA510C-705D-494D-AB5D-722046976341}" name="Таблиця3" displayName="Таблиця3" ref="E3:F11" totalsRowShown="0">
  <autoFilter ref="E3:F11" xr:uid="{B2EF5F3D-2B4A-49B6-9E24-7595D82EF60E}"/>
  <tableColumns count="2">
    <tableColumn id="1" xr3:uid="{58ECD856-3958-4175-9C09-4AD11E71A639}" name="d8"/>
    <tableColumn id="2" xr3:uid="{6544E5E2-6D67-4B95-9BEC-5ADBD7ED0337}" name="Origi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3C1F16-0F25-4F3A-B727-690355CA7467}" name="Таблиця35" displayName="Таблиця35" ref="B3:C11" totalsRowShown="0">
  <autoFilter ref="B3:C11" xr:uid="{BADD5261-458D-4306-B3BC-37AC9876060F}"/>
  <tableColumns count="2">
    <tableColumn id="1" xr3:uid="{ABA55DE8-26B1-402B-BFFC-7BDD74BEDC59}" name="d8"/>
    <tableColumn id="2" xr3:uid="{EC345927-BE21-4A78-8797-4E178F3BEC07}" name="x"/>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C30525-1D16-4A13-82FC-8747CEBE9F8A}" name="Таблиця5" displayName="Таблиця5" ref="H3:I9" totalsRowShown="0">
  <autoFilter ref="H3:I9" xr:uid="{C514157A-40E3-4C1F-AE46-735AB13E236E}"/>
  <tableColumns count="2">
    <tableColumn id="1" xr3:uid="{18F65897-9076-4CB0-91A3-5677A762E048}" name="d6"/>
    <tableColumn id="2" xr3:uid="{B100E0AC-AD56-4B2D-805A-E8BFAAB72249}" name="Specialty"/>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C02C65-4817-4242-8384-9A4E276E427E}" name="Таблиця6" displayName="Таблиця6" ref="K3:M5" totalsRowShown="0">
  <autoFilter ref="K3:M5" xr:uid="{8309E1B3-5239-49E6-B332-8468B5B52F52}"/>
  <tableColumns count="3">
    <tableColumn id="1" xr3:uid="{866DF9AB-B794-4137-9628-AF8C48326E2D}" name="d6"/>
    <tableColumn id="3" xr3:uid="{504BDBC1-8017-4364-BC09-7150B775ECF3}" name="d6 low"/>
    <tableColumn id="2" xr3:uid="{98BBED88-36B8-4A25-B9AD-369DB3F39AA7}" name="Food"/>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FEEB94-E5F3-4E00-90DE-6BE5EA231AFD}" name="Таблиця7" displayName="Таблиця7" ref="O3:P13" totalsRowShown="0">
  <autoFilter ref="O3:P13" xr:uid="{E10980D4-98E8-4BFC-8D4A-AF4599F0E77F}"/>
  <tableColumns count="2">
    <tableColumn id="1" xr3:uid="{9D9F3D90-7B94-42E8-82AB-5A0C3EB4CCB3}" name="d10"/>
    <tableColumn id="2" xr3:uid="{8A8D20BC-B3CC-4B3D-8B61-972133F02226}" name="(Free Location: Service - Hired Help [Roll ldio]):"/>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97E3CC-CE5A-4CD9-B52E-642A9366E487}" name="Таблиця8" displayName="Таблиця8" ref="R3:V9" totalsRowShown="0">
  <autoFilter ref="R3:V9" xr:uid="{882748D5-BCE3-42A6-AC22-6E6A9E040DFA}"/>
  <tableColumns count="5">
    <tableColumn id="1" xr3:uid="{38A96FF4-053F-46E3-B924-4136191885F7}" name="d20"/>
    <tableColumn id="2" xr3:uid="{097D5896-A7D9-4851-A8EF-262E706785D4}" name="d20 low"/>
    <tableColumn id="3" xr3:uid="{FD07CD24-8D13-44CC-85D4-9826251BCB35}" name="Age"/>
    <tableColumn id="4" xr3:uid="{B82CC856-0460-4399-B8E0-716D737B4667}" name="Modifier"/>
    <tableColumn id="5" xr3:uid="{916FC635-8D9F-428A-BC93-37D73FB74D3A}" name="Visitor traffic roll"/>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F2C1B08-34B1-4064-B4B3-C0A1FD54D436}" name="Таблиця9" displayName="Таблиця9" ref="X3:AB8" totalsRowShown="0">
  <autoFilter ref="X3:AB8" xr:uid="{C44E2F17-FD25-4F5A-8EE7-6FC3BECA423C}"/>
  <tableColumns count="5">
    <tableColumn id="1" xr3:uid="{479F8FE7-127A-4322-84EC-DC542469CDB0}" name="d20"/>
    <tableColumn id="5" xr3:uid="{32925737-5B39-4B21-8C41-F489001B5FD3}" name="d20 low"/>
    <tableColumn id="2" xr3:uid="{BD081BA0-376E-4C65-88A3-13C3DCD5A3AE}" name="Condition"/>
    <tableColumn id="3" xr3:uid="{9A0B5354-9E1B-41EF-B630-90653B24D470}" name="Modifier"/>
    <tableColumn id="4" xr3:uid="{5C9DD2D2-16EF-4005-BA13-9C2505539F55}" name="population wealth roll"/>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16E5519-CF1F-451F-B414-F3894D9FDB7D}" name="Таблиця10" displayName="Таблиця10" ref="AD3:AJ8" totalsRowShown="0">
  <autoFilter ref="AD3:AJ8" xr:uid="{ADF749C5-FC33-4E8F-8E64-068C4C569122}"/>
  <tableColumns count="7">
    <tableColumn id="1" xr3:uid="{3C003F50-B9DD-4F2B-8AE7-F2C777AAA0EF}" name="d20"/>
    <tableColumn id="2" xr3:uid="{FA384F46-02AB-4E2B-B97A-30363214759E}" name="d20 low"/>
    <tableColumn id="3" xr3:uid="{67179DA8-2917-4344-9AB1-B9DE0842D8D3}" name="Visitor Traffic"/>
    <tableColumn id="4" xr3:uid="{03D3F8F7-B5C4-445A-BA91-DFE46643A827}" name="Modifier size"/>
    <tableColumn id="5" xr3:uid="{7A67DD95-067F-4F00-A24F-8F6B6902AE76}" name="Modifier crime"/>
    <tableColumn id="6" xr3:uid="{4C45D16B-D0E7-47B1-8D63-F4A5E05A4337}" name="Size Roll"/>
    <tableColumn id="7" xr3:uid="{E222BD6C-AE5F-4873-9A60-7487433E0046}" name="Crime Roll"/>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4B11F8D-D859-4547-BDE5-0C16D12B532C}" name="Таблиця11" displayName="Таблиця11" ref="AL3:AO8" totalsRowShown="0">
  <autoFilter ref="AL3:AO8" xr:uid="{AAECD559-DD5D-4889-98DC-EE0928BE8DC7}"/>
  <tableColumns count="4">
    <tableColumn id="1" xr3:uid="{9360069E-6F6E-4044-9610-60F6935CD879}" name="d20"/>
    <tableColumn id="2" xr3:uid="{8FA770B2-BAE0-4BF5-98F8-0ED298793A18}" name="d20 low"/>
    <tableColumn id="3" xr3:uid="{704C2802-3F61-4F9C-A2C6-9AE14643F88D}" name="Size"/>
    <tableColumn id="4" xr3:uid="{530DD102-3D45-401F-9692-3022A646AEDF}" name="Number of standing structure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C7282F-B8E6-4C5B-915A-695B7B944B6C}" name="Таблиця12" displayName="Таблиця12" ref="AQ3:AR13" totalsRowShown="0">
  <autoFilter ref="AQ3:AR13" xr:uid="{F11579FA-7939-4D1A-B677-FA31E36F055C}"/>
  <tableColumns count="2">
    <tableColumn id="1" xr3:uid="{71100C62-E345-4150-AABB-9CCEA44AE2A1}" name="d10"/>
    <tableColumn id="2" xr3:uid="{5DC61318-E4A7-4FF8-A6D3-EF06BCAF364C}" name="Enviroment"/>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4F06474-6FF5-44E6-9C44-A2CB33A913D1}" name="Таблиця14" displayName="Таблиця14" ref="AU3:AY8" totalsRowShown="0" headerRowDxfId="25" dataDxfId="24" tableBorderDxfId="23">
  <autoFilter ref="AU3:AY8" xr:uid="{8E1B7848-C37E-4004-9A29-1593AE876646}"/>
  <tableColumns count="5">
    <tableColumn id="1" xr3:uid="{CC17C350-9888-4C78-84C6-DC5A7972064E}" name="d20"/>
    <tableColumn id="2" xr3:uid="{18A12E26-55F5-44D1-A321-0F08933548F9}" name="d20 low" dataDxfId="22"/>
    <tableColumn id="3" xr3:uid="{508516DE-8818-4B3E-B1B8-F684D6AA41B4}" name="Resident Population" dataDxfId="21"/>
    <tableColumn id="4" xr3:uid="{D1FFB261-820A-470D-819F-89C4E2EFA7C4}" name="Modifier crime" dataDxfId="20"/>
    <tableColumn id="5" xr3:uid="{FF0E352A-3A97-4B0E-93EF-5879F3E4516B}" name="Crime Roll"/>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ACFEA47-73B4-480C-A83D-99FFE11E01F9}" name="Таблиця15" displayName="Таблиця15" ref="BA3:BC9" totalsRowShown="0">
  <autoFilter ref="BA3:BC9" xr:uid="{3E3119BC-5FDC-48B0-8B54-6E8C0802E022}"/>
  <tableColumns count="3">
    <tableColumn id="1" xr3:uid="{81D2047D-2499-4A76-B608-B06DC091B2B4}" name="d20"/>
    <tableColumn id="2" xr3:uid="{3F16B932-85C5-4BED-8EFB-9577B9201E2D}" name="d20 low"/>
    <tableColumn id="3" xr3:uid="{47C2BD1F-F92A-49FF-8606-C465D998DDD5}" name="Demographics"/>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3829C0-CDEE-4FEA-A26C-1C676A57A367}" name="Таблиця16" displayName="Таблиця16" ref="BF3:BH9" totalsRowShown="0">
  <autoFilter ref="BF3:BH9" xr:uid="{F4FBFB34-124C-4596-8398-4EEDC929B6E5}"/>
  <tableColumns count="3">
    <tableColumn id="1" xr3:uid="{5259D4A2-647B-4A95-90E8-58371B338C2D}" name="d20"/>
    <tableColumn id="2" xr3:uid="{6FBDE37E-72B2-42F3-A932-7C9C1A47191F}" name="d20 low" dataDxfId="19"/>
    <tableColumn id="3" xr3:uid="{AA64D7AB-8FE5-4929-913F-47395F2C1440}" name="Dispositio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3F13E2B-3A5D-4F39-88EB-4A0CA7A5D913}" name="Таблиця17" displayName="Таблиця17" ref="BK3:BO8" totalsRowShown="0">
  <autoFilter ref="BK3:BO8" xr:uid="{585938C3-0F22-4102-8F8A-D53567E1AFCC}"/>
  <tableColumns count="5">
    <tableColumn id="1" xr3:uid="{15747324-E9DA-4E78-933F-3BB797B4D706}" name="d20"/>
    <tableColumn id="2" xr3:uid="{59E59EE3-C3EE-4531-AEA0-F7B230C1CB60}" name="d20 low"/>
    <tableColumn id="3" xr3:uid="{022FE172-B9BB-4EB9-BF8B-FA3CB37FB5BF}" name="Law Enforcement"/>
    <tableColumn id="4" xr3:uid="{82CB2ED3-9E38-4FB3-8ED6-6D98D4E6B80C}" name="Modifier crime"/>
    <tableColumn id="5" xr3:uid="{D782B766-FD6D-4B94-83E9-A9441535825B}" name="Crime Roll"/>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8ED436A-F280-40E2-A78C-B9CB97F7F984}" name="Таблиця18" displayName="Таблиця18" ref="BQ3:BS11" totalsRowShown="0">
  <autoFilter ref="BQ3:BS11" xr:uid="{79331205-81EF-4BBE-9B34-84D0487B973C}"/>
  <tableColumns count="3">
    <tableColumn id="1" xr3:uid="{7322DB4C-0CA2-45CF-B82E-3AE8480DF6D5}" name="d20"/>
    <tableColumn id="2" xr3:uid="{A963BC5D-B8E9-4270-BFAC-88CD0CB75F78}" name="d20 low"/>
    <tableColumn id="3" xr3:uid="{04E8D565-8AAC-4FC8-8A97-41AD0D991B6B}" name="Leadership"/>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836ED6D-D04D-4EE6-9B51-877C924CE7B5}" name="Таблиця19" displayName="Таблиця19" ref="BU3:BV7" totalsRowShown="0">
  <autoFilter ref="BU3:BV7" xr:uid="{60205355-83F6-4AAD-A9C5-6387DC09FF90}"/>
  <tableColumns count="2">
    <tableColumn id="1" xr3:uid="{25A2A9D9-43D8-455B-86BE-5FDF78000A49}" name="d4"/>
    <tableColumn id="2" xr3:uid="{A932CEA6-A828-4206-B70A-CB9D2B1BB7A0}" name="Oligarchy"/>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4F898E5-A855-46A3-9497-8526A09C9C1A}" name="Таблиця21" displayName="Таблиця21" ref="BX3:CD9" totalsRowShown="0">
  <autoFilter ref="BX3:CD9" xr:uid="{962D4EE7-00CB-4D5A-AB4B-6555B0DB3700}"/>
  <tableColumns count="7">
    <tableColumn id="1" xr3:uid="{0200CA52-21EC-4ADE-A2DC-55B9BD707FC9}" name="d20"/>
    <tableColumn id="2" xr3:uid="{97743755-CBAE-4AE9-861D-023BD1E8B852}" name="d20 low"/>
    <tableColumn id="3" xr3:uid="{305E2A1E-0520-47E7-A08A-C8747F64FB75}" name="Population Wealth"/>
    <tableColumn id="4" xr3:uid="{9999700B-BB27-4353-B407-25AE239903D3}" name="Modifier crime"/>
    <tableColumn id="5" xr3:uid="{B27216C8-2B1E-4B92-83C5-E233482AC082}" name="Modifier quality"/>
    <tableColumn id="6" xr3:uid="{60C526A8-1640-4305-923A-D734A0E6AC5F}" name="Crime Roll"/>
    <tableColumn id="7" xr3:uid="{53ED92ED-AFEC-4FBD-ACA5-5AAC6E46BDF9}" name="Quality Roll"/>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4E5B858-B07B-4C19-9342-A45DFDC1F505}" name="Таблиця22" displayName="Таблиця22" ref="CF3:CJ8" totalsRowShown="0" headerRowDxfId="18">
  <autoFilter ref="CF3:CJ8" xr:uid="{4C7373E6-9394-4F6A-8EBD-70B894BA679C}"/>
  <tableColumns count="5">
    <tableColumn id="1" xr3:uid="{A1400074-4C25-48B3-B793-007C4CF964AD}" name="d20"/>
    <tableColumn id="2" xr3:uid="{4DF7F970-D80E-44D4-869B-256AA33A7F76}" name="d20 low"/>
    <tableColumn id="3" xr3:uid="{EE33C317-2BAB-4023-8460-C3C840A7C1C1}" name="Crime"/>
    <tableColumn id="4" xr3:uid="{6F4C8678-9B67-453C-9535-D1C0F21F2431}" name="Modifier URBAN encounter"/>
    <tableColumn id="5" xr3:uid="{68AAB8C7-CD8C-432C-9719-9EBB00594EDB}" name="Encounter Roll"/>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A636B74-133C-4ABA-A5F3-6D987882C612}" name="Таблиця23" displayName="Таблиця23" ref="CL3:CN8" totalsRowShown="0">
  <autoFilter ref="CL3:CN8" xr:uid="{69387C64-0C89-4343-9DE2-836D458CB417}"/>
  <tableColumns count="3">
    <tableColumn id="1" xr3:uid="{1C02F6EF-0347-442B-A84F-E89710334177}" name="Trading Post Size"/>
    <tableColumn id="2" xr3:uid="{B63BCBAA-72A9-49BA-AF0C-7D600E79DA42}" name="Number of Shop Locations"/>
    <tableColumn id="3" xr3:uid="{D831C2A7-B811-4F28-85C6-9619FBDD6902}" name="Shops "/>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C9D3B72-9792-4564-975E-E026818A42D5}" name="Таблиця24" displayName="Таблиця24" ref="CU3:CV9" totalsRowShown="0">
  <autoFilter ref="CU3:CV9" xr:uid="{34278E56-411C-493C-92AC-ABB24E0CD598}"/>
  <tableColumns count="2">
    <tableColumn id="1" xr3:uid="{C335EAE2-7293-4683-BA9E-F551CAF7974C}" name="d6"/>
    <tableColumn id="2" xr3:uid="{35A9D779-A2CE-4BA5-BCBC-DF9DAF2FD85D}" name="Magic Shop Specialization"/>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CAE3A3A-17BF-4EE9-A32E-9415B4E2FB33}" name="Таблиця25" displayName="Таблиця25" ref="CX3:CZ8" totalsRowShown="0">
  <autoFilter ref="CX3:CZ8" xr:uid="{E62DB5F0-17A4-4F02-8F6B-9BC536C6FD21}"/>
  <tableColumns count="3">
    <tableColumn id="1" xr3:uid="{2886F851-BEA5-4C0A-8FF0-AAACA8AF569A}" name="Trading Post Size "/>
    <tableColumn id="2" xr3:uid="{DBC3AF65-485C-4512-B41D-CD875753A1D6}" name="Number of Service Locations"/>
    <tableColumn id="3" xr3:uid="{19896CB1-32FA-444C-A2F6-3D2B0372DB7A}" name="Service Locations"/>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DDDAA4A-9A0A-4908-9925-8D3F2FBEC5C2}" name="Таблиця26" displayName="Таблиця26" ref="CQ3:CS33" totalsRowShown="0">
  <autoFilter ref="CQ3:CS33" xr:uid="{FA03D1C1-1323-4E01-990E-6B5471FF86BC}"/>
  <tableColumns count="3">
    <tableColumn id="1" xr3:uid="{78515306-9ACF-4EED-8119-5169493DE741}" name="d100"/>
    <tableColumn id="3" xr3:uid="{D1F43DD0-98DD-44A4-BACD-C35E04BE4D0C}" name="d100 low" dataDxfId="17">
      <calculatedColumnFormula>RIGHT(CQ4,2)</calculatedColumnFormula>
    </tableColumn>
    <tableColumn id="2" xr3:uid="{BC8766ED-D04C-4656-AB56-D8119D02C9B4}" name="Shops"/>
  </tableColumns>
  <tableStyleInfo name="TableStyleMedium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F762307-CE0F-460C-A2F4-734CC546DF3F}" name="Таблиця27" displayName="Таблиця27" ref="DB3:DD22" totalsRowShown="0">
  <autoFilter ref="DB3:DD22" xr:uid="{B4385AB9-A9B0-430E-852C-984D2E7C0954}"/>
  <tableColumns count="3">
    <tableColumn id="1" xr3:uid="{7672EFA5-2F66-420E-85B2-7C8DA4F281A7}" name="d100"/>
    <tableColumn id="2" xr3:uid="{D4F5A0C1-66D4-448A-893D-28991128AC40}" name="d100 low" dataDxfId="16">
      <calculatedColumnFormula>_xlfn.NUMBERVALUE(RIGHT(DB3,2))</calculatedColumnFormula>
    </tableColumn>
    <tableColumn id="3" xr3:uid="{9E99350D-E4E8-43B2-B484-30FC44675BC6}" name="Services"/>
  </tableColumns>
  <tableStyleInfo name="TableStyleMedium1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47C9860-6909-46A6-87C8-2C7F20DB1C86}" name="Таблиця28" displayName="Таблиця28" ref="DF3:DH6" totalsRowShown="0">
  <autoFilter ref="DF3:DH6" xr:uid="{AF78C71A-E3F0-48D9-B1FF-DBB7FE82C937}"/>
  <tableColumns count="3">
    <tableColumn id="1" xr3:uid="{2D7ECFCE-549F-4D52-89CE-79C45CBEDAE6}" name="d12" dataDxfId="15"/>
    <tableColumn id="2" xr3:uid="{DED41453-E8EE-433E-A2CC-A875E71C00E6}" name="d12 low"/>
    <tableColumn id="3" xr3:uid="{9B972185-E8C9-40AA-AF50-BB082A7402AD}" name="Hired Help Size"/>
  </tableColumns>
  <tableStyleInfo name="TableStyleMedium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FFA3E07-CAC3-44BC-B09D-A63B17551A94}" name="Таблиця29" displayName="Таблиця29" ref="DJ3:DM6" totalsRowShown="0">
  <autoFilter ref="DJ3:DM6" xr:uid="{726DBAE5-B8BE-4FC7-A70D-92DE86485A02}"/>
  <tableColumns count="4">
    <tableColumn id="1" xr3:uid="{C9CB66E5-C53A-4CE1-AA9A-50A12199ABEA}" name="d12"/>
    <tableColumn id="2" xr3:uid="{82004DCF-3460-40BD-BADB-8A5747B9B0D1}" name="d12 low"/>
    <tableColumn id="3" xr3:uid="{2FB1B69B-A69D-4528-B69A-D98DECB5F6F4}" name="Quality"/>
    <tableColumn id="4" xr3:uid="{78FEEC5E-02F9-49E3-9DE8-A4359540D21D}" name="Quality Description"/>
  </tableColumns>
  <tableStyleInfo name="TableStyleMedium1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B0EAEBB-9A74-4AB3-BA29-5F18614C92AF}" name="Таблиця30" displayName="Таблиця30" ref="DO3:DR5" totalsRowShown="0">
  <autoFilter ref="DO3:DR5" xr:uid="{AD503987-994B-443D-8395-40AD69AF27D1}"/>
  <tableColumns count="4">
    <tableColumn id="1" xr3:uid="{E1D9784A-1BFE-4005-BC5E-AEBB2688B674}" name="d6" dataDxfId="14"/>
    <tableColumn id="2" xr3:uid="{BF35B3A8-C76F-485A-AB67-4DBE9AAE09B7}" name="d6 low"/>
    <tableColumn id="3" xr3:uid="{93F1E99A-478C-4CFE-9F83-6239CAF08BB9}" name="Place of Worship"/>
    <tableColumn id="4" xr3:uid="{BEC6A60A-781C-4E00-8ACE-71A54955279B}" name="Result"/>
  </tableColumns>
  <tableStyleInfo name="TableStyleMedium1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2C66CC4B-447A-44C6-9551-27CE45422E71}" name="Таблиця31" displayName="Таблиця31" ref="EM3:EN9" totalsRowShown="0">
  <autoFilter ref="EM3:EN9" xr:uid="{8D0857C5-62DF-469D-8D9D-333CEEECCB65}"/>
  <tableColumns count="2">
    <tableColumn id="1" xr3:uid="{8F1E4458-BD4F-48A2-9DBD-9321975DC61E}" name="d6"/>
    <tableColumn id="2" xr3:uid="{B84BCC71-1AED-4F3A-8946-F7CC277E6990}" name="Events"/>
  </tableColumns>
  <tableStyleInfo name="TableStyleMedium1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4589CC49-1EF5-456B-B7FA-F632CB5B025F}" name="Таблиця32" displayName="Таблиця32" ref="EP3:EQ9" totalsRowShown="0">
  <autoFilter ref="EP3:EQ9" xr:uid="{B33353AB-C796-43E3-B4C0-A54E0FC2F987}"/>
  <tableColumns count="2">
    <tableColumn id="1" xr3:uid="{1D0D8A32-D23D-4768-8EC5-9461D487F72B}" name="d6"/>
    <tableColumn id="2" xr3:uid="{77568372-D5B4-45E5-B4AA-746C636A10FE}" name="Opportunities"/>
  </tableColumns>
  <tableStyleInfo name="TableStyleMedium16"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220633B-A0F7-4464-99B1-BFC6ECC2A5F7}" name="Таблиця33" displayName="Таблиця33" ref="EJ3:EK9" totalsRowShown="0">
  <autoFilter ref="EJ3:EK9" xr:uid="{30BAC994-4F9E-4FB6-996C-CD295CA62A63}"/>
  <tableColumns count="2">
    <tableColumn id="1" xr3:uid="{896903C8-3808-4A5B-BF90-75B02C0E34BF}" name="d6"/>
    <tableColumn id="2" xr3:uid="{99A6E5E6-0233-4220-AD76-6B8921691B67}" name="Politics"/>
  </tableColumns>
  <tableStyleInfo name="TableStyleMedium1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A1F98E2B-F45B-4735-B243-E605116E4369}" name="Таблиця34" displayName="Таблиця34" ref="EG3:EH9" totalsRowShown="0">
  <autoFilter ref="EG3:EH9" xr:uid="{EB07049C-0513-4783-B913-BD96CA3DF816}"/>
  <tableColumns count="2">
    <tableColumn id="1" xr3:uid="{212DAA7C-FAD0-4D94-8CEF-525E7138FA18}" name="d6"/>
    <tableColumn id="2" xr3:uid="{47E10895-3EE8-4C6C-B18F-F5C569181CB5}" name="Recent History"/>
  </tableColumns>
  <tableStyleInfo name="TableStyleMedium16"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7CCC3E87-F34E-4D5F-AFCF-C51082817C86}" name="Таблиця36" displayName="Таблиця36" ref="EC3:EE6" totalsRowShown="0">
  <autoFilter ref="EC3:EE6" xr:uid="{E73EF1C0-6E4B-4226-B2EC-62F0D2DBA06E}"/>
  <tableColumns count="3">
    <tableColumn id="1" xr3:uid="{107B24E8-4DB1-44D4-A625-AFEB7C0FB664}" name="d10"/>
    <tableColumn id="2" xr3:uid="{EF72A418-AE3E-447A-A1A3-246A6CFD3658}" name="d10 low"/>
    <tableColumn id="3" xr3:uid="{83E58607-FF92-4515-A1FE-7E9BA31B8429}" name="Alignment of the Faith"/>
  </tableColumns>
  <tableStyleInfo name="TableStyleMedium1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DF4A84E-B797-4CF6-AB8E-6A5B46171412}" name="Таблиця37" displayName="Таблиця37" ref="DT3:DV9" totalsRowShown="0">
  <autoFilter ref="DT3:DV9" xr:uid="{6A38E441-F469-456E-BA62-76800556671A}"/>
  <tableColumns count="3">
    <tableColumn id="1" xr3:uid="{9E5B9C60-38EE-49E1-B4AE-B0D29095D5A2}" name="d20"/>
    <tableColumn id="2" xr3:uid="{9F6CB781-C82B-4626-98FD-D1D28DE74FEB}" name="d20 low"/>
    <tableColumn id="3" xr3:uid="{6FF8CDB5-F19A-4CF9-BDC0-35A0A85A7F66}" name="Place of Worship Size"/>
  </tableColumns>
  <tableStyleInfo name="TableStyleMedium16"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0CA2BE2-70FD-413D-A68D-F3DC2639BA44}" name="Таблиця38" displayName="Таблиця38" ref="DY3:EA9" totalsRowShown="0">
  <autoFilter ref="DY3:EA9" xr:uid="{C530443E-8C03-4C4B-9647-3D6052692522}"/>
  <tableColumns count="3">
    <tableColumn id="1" xr3:uid="{6328D2FF-BBBE-41FB-959D-E33A7BC37C21}" name="d20"/>
    <tableColumn id="2" xr3:uid="{61E84B08-7B02-40D1-AF8D-6A0F19BD9561}" name="d20 low"/>
    <tableColumn id="3" xr3:uid="{8433AECB-1230-4331-B2A3-E20D77C636E2}" name="Fervency of Local Following"/>
  </tableColumns>
  <tableStyleInfo name="TableStyleMedium1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C2C1C3E-0CC1-493A-8480-D6A8B7FF3073}" name="Таблиця41" displayName="Таблиця41" ref="ES3:EU8" totalsRowShown="0">
  <autoFilter ref="ES3:EU8" xr:uid="{4BC21588-82BF-4D1D-9976-303C42C3709C}"/>
  <tableColumns count="3">
    <tableColumn id="1" xr3:uid="{F8933D4F-15CF-4BB2-B13A-28DF5020C19A}" name="d20"/>
    <tableColumn id="2" xr3:uid="{BFF06C11-0E8F-4DC9-9660-35FAC4736897}" name="d20 low"/>
    <tableColumn id="3" xr3:uid="{8DC45D98-0ACD-4625-8B8C-9D3CB014CCE2}" name="Weather"/>
  </tableColumns>
  <tableStyleInfo name="TableStyleMedium16"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BED52B15-83BB-4468-B5D0-92336392FFF0}" name="Таблиця42" displayName="Таблиця42" ref="EW3:EY8" totalsRowShown="0">
  <autoFilter ref="EW3:EY8" xr:uid="{CCC72991-E129-4133-8B45-741A46FB1DC1}"/>
  <tableColumns count="3">
    <tableColumn id="1" xr3:uid="{00699278-33F5-4282-BAB0-3704A946EEA3}" name="d20"/>
    <tableColumn id="2" xr3:uid="{CC476B58-2E17-4ADD-9DAE-FF37DDFB057E}" name="d20 low"/>
    <tableColumn id="3" xr3:uid="{796738BE-7BF1-4B65-80B2-B0C423DCC250}" name="Danger Level"/>
  </tableColumns>
  <tableStyleInfo name="TableStyleMedium1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83B3C5F-F167-4BC5-9227-9C570361F698}" name="Таблиця43" displayName="Таблиця43" ref="FA3:FC8" totalsRowShown="0">
  <autoFilter ref="FA3:FC8" xr:uid="{6D35C778-5242-42DF-A272-BCF8C4A35196}"/>
  <tableColumns count="3">
    <tableColumn id="1" xr3:uid="{AFD1D27C-F339-41B1-9545-A424C9256000}" name="d10" dataDxfId="13"/>
    <tableColumn id="2" xr3:uid="{4E6A18EB-01CA-46A3-94C0-EEDBB8D99B36}" name="d10 low" dataDxfId="12"/>
    <tableColumn id="3" xr3:uid="{9220771C-A4DA-4253-BAF6-650E8146C10D}" name="Danger Type"/>
  </tableColumns>
  <tableStyleInfo name="TableStyleMedium16"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C0160B8-B105-45BA-A51A-D0502AF5C070}" name="Таблиця3946" displayName="Таблиця3946" ref="B88:D107" totalsRowShown="0" headerRowBorderDxfId="11" tableBorderDxfId="10" totalsRowBorderDxfId="9">
  <autoFilter ref="B88:D107" xr:uid="{5C0160B8-B105-45BA-A51A-D0502AF5C070}"/>
  <tableColumns count="3">
    <tableColumn id="1" xr3:uid="{F9F21756-DECD-46F8-919C-C96AC1CFE8A4}" name="#" dataDxfId="8">
      <calculatedColumnFormula>IFERROR(IF(B88+1&lt;=$C$86+1,B88+1,""),"")</calculatedColumnFormula>
    </tableColumn>
    <tableColumn id="2" xr3:uid="{C343B17A-61C3-4102-9FD1-F30BC4612A42}" name="SHOP" dataDxfId="7">
      <calculatedColumnFormula>IF(B89&lt;&gt;"",INDEX(TradingPostTables!$CS$4:$CS$33,MATCH(TradingPostTables!EP15,TradingPostTables!$CR$4:$CR$33,1),1),"")</calculatedColumnFormula>
    </tableColumn>
    <tableColumn id="3" xr3:uid="{726D6944-AD30-41D1-B0D4-D8645ABBE55B}" name="Quality" dataDxfId="6">
      <calculatedColumnFormula>IFERROR(INDEX(TradingPostTables!$DL$4:$DL$6,MATCH(TradingPostTables!ER15,TradingPostTables!$DK$4:$DK$6,1),1),"")</calculatedColumnFormula>
    </tableColumn>
  </tableColumns>
  <tableStyleInfo name="TableStyleMedium1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E992EBAB-DAA2-4F7C-B9E5-EE07A848D3B9}" name="Таблиця4047" displayName="Таблиця4047" ref="F88:H107" totalsRowShown="0" headerRowBorderDxfId="5" tableBorderDxfId="4" totalsRowBorderDxfId="3">
  <autoFilter ref="F88:H107" xr:uid="{E992EBAB-DAA2-4F7C-B9E5-EE07A848D3B9}"/>
  <tableColumns count="3">
    <tableColumn id="1" xr3:uid="{D0C6BAB3-A5BC-48DE-B000-38C92B1A8F93}" name="#" dataDxfId="2">
      <calculatedColumnFormula>IFERROR(IF(F88+1&lt;=$G$86+1,F88+1,""),"")</calculatedColumnFormula>
    </tableColumn>
    <tableColumn id="2" xr3:uid="{D974B836-85B7-46C9-9276-6B958EC0D47B}" name="Service Location" dataDxfId="1">
      <calculatedColumnFormula>IFERROR(INDEX(TradingPostTables!$DD$4:$DD$22,MATCH('TRADING POST'!L36,TradingPostTables!$DC$4:$DC$22,1),1),"")</calculatedColumnFormula>
    </tableColumn>
    <tableColumn id="3" xr3:uid="{C1EAA34C-6A11-43BD-9280-7450E59145F2}" name="Quality" dataDxfId="0">
      <calculatedColumnFormula>IFERROR(INDEX(TradingPostTables!$DL$4:$DL$6,MATCH(TradingPostTables!ES15,TradingPostTables!$DK$4:$DK$6,1),1),"")</calculatedColumnFormula>
    </tableColumn>
  </tableColumns>
  <tableStyleInfo name="TableStyleMedium1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091126E-7855-476F-AE2A-928571CD5EEE}" name="Таблиця13" displayName="Таблиця13" ref="C4:H9" totalsRowShown="0">
  <autoFilter ref="C4:H9" xr:uid="{7091126E-7855-476F-AE2A-928571CD5EEE}"/>
  <tableColumns count="6">
    <tableColumn id="1" xr3:uid="{EF3264F6-3303-4743-BE14-F542C64AC51C}" name="d20"/>
    <tableColumn id="6" xr3:uid="{59E0B556-553C-4E49-B04B-35C319114EE8}" name="d21"/>
    <tableColumn id="2" xr3:uid="{C88C89B0-5601-40C7-A489-65F356B70C4B}" name="Age"/>
    <tableColumn id="3" xr3:uid="{AA699425-6A28-49BF-8BF2-D6BEB6C0707A}" name="Population Density"/>
    <tableColumn id="4" xr3:uid="{9010CA19-8E79-434D-B908-6E11E12AEB72}" name="Hardship Likehood"/>
    <tableColumn id="5" xr3:uid="{0E401C74-99E0-4767-8481-5BC3673ED8E4}" name="Стовпець1"/>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DCE4A5-ABB0-4FA5-84D9-CF9219316A21}" name="Таблиця20" displayName="Таблиця20" ref="J4:M9" totalsRowShown="0">
  <autoFilter ref="J4:M9" xr:uid="{83DCE4A5-ABB0-4FA5-84D9-CF9219316A21}"/>
  <tableColumns count="4">
    <tableColumn id="1" xr3:uid="{82298145-9D6B-4612-A2D4-261BAFEFC9D3}" name="d20"/>
    <tableColumn id="3" xr3:uid="{083D7AF1-CBCF-421C-8082-73F65C05567B}" name="d20low"/>
    <tableColumn id="2" xr3:uid="{26899A69-D3A5-4B9F-9842-FBC4799A8749}" name="Hardship Likelihood"/>
    <tableColumn id="4" xr3:uid="{C1AC604D-CF8C-4533-9EC1-2B5BCA02CECF}" name="Стовпець1"/>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566940B-507F-4598-B3C3-E9D67EEA477C}" name="Таблиця44" displayName="Таблиця44" ref="O4:U12" totalsRowShown="0">
  <autoFilter ref="O4:U12" xr:uid="{2566940B-507F-4598-B3C3-E9D67EEA477C}"/>
  <tableColumns count="7">
    <tableColumn id="1" xr3:uid="{36243A7E-A41E-4958-AB46-61AD16203AA4}" name="d8"/>
    <tableColumn id="2" xr3:uid="{26D155F7-F451-44EB-80CD-E0C5B3F635BF}" name="Hardship Type"/>
    <tableColumn id="3" xr3:uid="{569C3B0B-19FC-461E-A9CB-3454E902BE82}" name=" population density"/>
    <tableColumn id="4" xr3:uid="{85C0432B-AC20-46E8-8FCB-E9E871D5D9CC}" name="population wealth"/>
    <tableColumn id="5" xr3:uid="{DBFE0E8D-B9FE-498D-8F9F-652D19131B9D}" name="size"/>
    <tableColumn id="6" xr3:uid="{37EAE21F-2D55-4CEA-BEBE-F795D26C8664}" name="condition"/>
    <tableColumn id="7" xr3:uid="{BAD428A7-8863-4111-8697-6AC2A21F47E7}" name="disposition"/>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56EB98D-F769-4CAC-A83E-2D4FC02A93A0}" name="Таблиця45" displayName="Таблиця45" ref="Y4:AA14" totalsRowShown="0">
  <autoFilter ref="Y4:AA14" xr:uid="{B56EB98D-F769-4CAC-A83E-2D4FC02A93A0}"/>
  <tableColumns count="3">
    <tableColumn id="1" xr3:uid="{3B15A3E4-460F-42A9-92A4-C923B25A825E}" name="d10"/>
    <tableColumn id="2" xr3:uid="{6C1FA5DE-C65E-4100-A8C3-F14D2C1DD3A9}" name="Hardship Outcome"/>
    <tableColumn id="3" xr3:uid="{F5D61648-B350-4021-BD60-B345807F0807}" name="Стовпець1"/>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6CF866EA-BDD7-4BF7-B60B-23A31F8A46CD}" name="Таблиця49" displayName="Таблиця49" ref="AC4:AH9" totalsRowShown="0">
  <autoFilter ref="AC4:AH9" xr:uid="{6CF866EA-BDD7-4BF7-B60B-23A31F8A46CD}"/>
  <tableColumns count="6">
    <tableColumn id="1" xr3:uid="{A05DBEDF-43AF-4411-B55C-17931B5F1E8E}" name="d20"/>
    <tableColumn id="6" xr3:uid="{B5DB5544-520F-40C4-830D-9C732D9A1599}" name="d20low"/>
    <tableColumn id="2" xr3:uid="{24DFA2C1-C375-4D61-A4D2-2EF211EF4CC5}" name="Size"/>
    <tableColumn id="3" xr3:uid="{99F3C3E5-6C58-442E-ABC8-2453A6665C1C}" name="Places of Worship"/>
    <tableColumn id="4" xr3:uid="{B6452D97-7B5D-4F64-8BE0-4441292F0873}" name="Gathering Places">
      <calculatedColumnFormula>RANDBETWEEN(1,2)-1</calculatedColumnFormula>
    </tableColumn>
    <tableColumn id="5" xr3:uid="{5C3B5AA7-FA4A-4579-AF76-8628B5114A9A}" name="Other Locations">
      <calculatedColumnFormula>RANDBETWEEN(1,2)-1</calculatedColumnFormula>
    </tableColumn>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8FDFA71-0DC4-4863-8FE1-0F2AD17E015B}" name="Таблиця50" displayName="Таблиця50" ref="AJ4:AM9" totalsRowShown="0">
  <autoFilter ref="AJ4:AM9" xr:uid="{F8FDFA71-0DC4-4863-8FE1-0F2AD17E015B}"/>
  <tableColumns count="4">
    <tableColumn id="1" xr3:uid="{99A3885B-C021-4BDC-BF03-6361D4131887}" name="d20"/>
    <tableColumn id="4" xr3:uid="{82182D80-C403-4F02-8F97-7F4E4740BE11}" name="d20low"/>
    <tableColumn id="2" xr3:uid="{7498A46A-71B4-4DCD-BFB6-4803C3FBBE38}" name="Condition"/>
    <tableColumn id="3" xr3:uid="{F663B404-3A71-461A-A61C-3806E46184CD}" name="population wealth "/>
  </tableColumns>
  <tableStyleInfo name="TableStyleMedium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28082E68-0A92-49FD-A5EF-E285A9383965}" name="Таблиця51" displayName="Таблиця51" ref="AQ4:AR14" totalsRowShown="0">
  <autoFilter ref="AQ4:AR14" xr:uid="{28082E68-0A92-49FD-A5EF-E285A9383965}"/>
  <tableColumns count="2">
    <tableColumn id="1" xr3:uid="{01539D64-4014-4D2D-8AF3-0D744C1E4D67}" name="d10"/>
    <tableColumn id="2" xr3:uid="{F510A15A-5BB2-4E7D-987A-898D7131B4C7}" name="Environment"/>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53015349-D182-49DE-AC92-C2159113195C}" name="Таблиця52" displayName="Таблиця52" ref="AU4:AV10" totalsRowShown="0">
  <autoFilter ref="AU4:AV10" xr:uid="{53015349-D182-49DE-AC92-C2159113195C}"/>
  <tableColumns count="2">
    <tableColumn id="1" xr3:uid="{BA36FEFB-B40D-4F94-9A2D-85BEA466E62B}" name="6"/>
    <tableColumn id="2" xr3:uid="{A11B585F-1C86-4A27-97CB-CF8B1D7E91AB}" name="Specialty"/>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20AB2AA7-FA5B-4A91-8228-16CC239940AB}" name="Таблиця53" displayName="Таблиця53" ref="AX4:AY14" totalsRowShown="0">
  <autoFilter ref="AX4:AY14" xr:uid="{20AB2AA7-FA5B-4A91-8228-16CC239940AB}"/>
  <tableColumns count="2">
    <tableColumn id="1" xr3:uid="{5C63D579-DC75-42F9-BB51-C4FF28F54C4C}" name="10"/>
    <tableColumn id="2" xr3:uid="{E03D482D-A4E7-4019-83A0-0DFFC77A6EC0}" name="Resourc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7D9E40C2-6C0F-4440-82CC-1022649A2AD3}" name="Таблиця54" displayName="Таблиця54" ref="BA4:BB16" totalsRowShown="0">
  <autoFilter ref="BA4:BB16" xr:uid="{7D9E40C2-6C0F-4440-82CC-1022649A2AD3}"/>
  <tableColumns count="2">
    <tableColumn id="1" xr3:uid="{4165A6F5-B51F-4C2C-8E8E-276AFF217ED8}" name="d12"/>
    <tableColumn id="2" xr3:uid="{1F41E1DC-3A74-40C2-913B-FE119BE8B562}" name="Histor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31FEC-802E-49EC-BC60-82BC9A4CCE2B}" name="Таблиця55" displayName="Таблиця55" ref="BD4:BF9" totalsRowShown="0">
  <autoFilter ref="BD4:BF9" xr:uid="{27F31FEC-802E-49EC-BC60-82BC9A4CCE2B}"/>
  <tableColumns count="3">
    <tableColumn id="1" xr3:uid="{CE197620-2BEF-4BB8-BB44-74B4155880CE}" name="d20"/>
    <tableColumn id="2" xr3:uid="{8BD8B846-10D0-43F4-84C4-33BE2BC4628A}" name="Population Density"/>
    <tableColumn id="3" xr3:uid="{1301B2AA-7154-49FF-9B44-19758DF53393}" name="Crime Roll"/>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2D24C2A-CA09-43CB-A587-3076A475EDEE}" name="Таблиця56" displayName="Таблиця56" ref="BH4:BI10" totalsRowShown="0">
  <autoFilter ref="BH4:BI10" xr:uid="{22D24C2A-CA09-43CB-A587-3076A475EDEE}"/>
  <tableColumns count="2">
    <tableColumn id="1" xr3:uid="{65867254-8D5E-4B21-8555-E390E5709286}" name="d20"/>
    <tableColumn id="2" xr3:uid="{FFB43794-FD58-40EC-A77B-CD192342FC6D}" name="Demographic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D76D5BD4-97AC-40D9-821C-877A9203768F}" name="Таблиця57" displayName="Таблиця57" ref="BK4:BL9" totalsRowShown="0">
  <autoFilter ref="BK4:BL9" xr:uid="{D76D5BD4-97AC-40D9-821C-877A9203768F}"/>
  <tableColumns count="2">
    <tableColumn id="1" xr3:uid="{7BC26815-388B-4628-933C-F17583F2E256}" name="d20"/>
    <tableColumn id="2" xr3:uid="{2AC9B415-E5C1-4567-BB0D-6A18F8ACB5D6}" name="Disposition"/>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8F556D11-66AC-42B7-9141-3FDFA736A4CF}" name="Таблиця58" displayName="Таблиця58" ref="BN4:BP9" totalsRowShown="0">
  <autoFilter ref="BN4:BP9" xr:uid="{8F556D11-66AC-42B7-9141-3FDFA736A4CF}"/>
  <tableColumns count="3">
    <tableColumn id="1" xr3:uid="{C2462500-F9E4-4D85-BEAA-2B810BB5714C}" name="d20"/>
    <tableColumn id="2" xr3:uid="{5FDAFF82-DE7A-49B8-8A30-BB4023F9260F}" name="Law Enforcement"/>
    <tableColumn id="3" xr3:uid="{40C76524-9D5B-45B3-B8E9-0A7D1B67C598}" name="Crime roll"/>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3FF94637-7B21-4A23-B9FA-A710386BF88A}" name="Таблиця59" displayName="Таблиця59" ref="BR4:BS10" totalsRowShown="0">
  <autoFilter ref="BR4:BS10" xr:uid="{3FF94637-7B21-4A23-B9FA-A710386BF88A}"/>
  <tableColumns count="2">
    <tableColumn id="1" xr3:uid="{6F34A486-32D3-4C89-A0E4-9C66877C3D0A}" name="d6"/>
    <tableColumn id="2" xr3:uid="{34341B1F-7D29-46F5-9F45-00EC554EC972}" name="Leadership"/>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7CC44725-D2F7-4717-B0DC-78D899317918}" name="Таблиця60" displayName="Таблиця60" ref="BU4:BW10" totalsRowShown="0">
  <autoFilter ref="BU4:BW10" xr:uid="{7CC44725-D2F7-4717-B0DC-78D899317918}"/>
  <tableColumns count="3">
    <tableColumn id="1" xr3:uid="{F96CF1D6-4360-4315-9DD6-92CD80C7E059}" name="d20 "/>
    <tableColumn id="2" xr3:uid="{A5F7F61B-A7FE-48A9-8597-2547E0FAA9AB}" name="Population Wealth"/>
    <tableColumn id="3" xr3:uid="{B1EF3222-CC85-4ACC-AD4D-2FFA00E561E1}" name="Crime Roll"/>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D05A4F10-5CB7-4200-A2B3-466EF43F1A24}" name="Таблиця61" displayName="Таблиця61" ref="BY4:CA8" totalsRowShown="0">
  <autoFilter ref="BY4:CA8" xr:uid="{D05A4F10-5CB7-4200-A2B3-466EF43F1A24}"/>
  <tableColumns count="3">
    <tableColumn id="1" xr3:uid="{F5553258-B30C-4747-9449-A7F4A0F4AE7A}" name="d20"/>
    <tableColumn id="2" xr3:uid="{72CEB08A-F900-451E-A905-0CACE6E25F08}" name="Crime"/>
    <tableColumn id="3" xr3:uid="{5B205FF0-C018-4219-8E4C-19577A434F1E}" name="Urban Encounter Rolls"/>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840AE23D-FB20-49B4-8764-44D19BA88C6C}" name="Таблиця62" displayName="Таблиця62" ref="CC4:CE10" totalsRowShown="0">
  <autoFilter ref="CC4:CE10" xr:uid="{840AE23D-FB20-49B4-8764-44D19BA88C6C}"/>
  <tableColumns count="3">
    <tableColumn id="1" xr3:uid="{22E1C313-860B-4E4D-B306-AC6667F0A975}" name="d20"/>
    <tableColumn id="3" xr3:uid="{BC45ED12-13CC-4A1E-8326-C1BAFE356014}" name="d21"/>
    <tableColumn id="2" xr3:uid="{90B1EAF5-B18F-47E9-8609-618867EFCB02}" name="Place of worship"/>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814DDA10-6419-494A-8845-A363E330CA56}" name="Таблиця3864" displayName="Таблиця3864" ref="CG4:CI10" totalsRowShown="0">
  <autoFilter ref="CG4:CI10" xr:uid="{814DDA10-6419-494A-8845-A363E330CA56}"/>
  <tableColumns count="3">
    <tableColumn id="1" xr3:uid="{FA484D0E-29CB-4BE9-A06C-F0FF5855BF14}" name="d20"/>
    <tableColumn id="2" xr3:uid="{C2442EF4-1F71-428E-9499-9E4D24232C59}" name="d20 low"/>
    <tableColumn id="3" xr3:uid="{C1F39736-47B6-45D6-B078-3EDD47272A25}" name="Fervency of Local Following"/>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EE832C9-AC8E-4A96-AD9C-60DA9C961418}" name="Таблиця64" displayName="Таблиця64" ref="DI4:DJ14" totalsRowShown="0">
  <autoFilter ref="DI4:DJ14" xr:uid="{1EE832C9-AC8E-4A96-AD9C-60DA9C961418}"/>
  <tableColumns count="2">
    <tableColumn id="1" xr3:uid="{F1499FC2-8923-49D0-BDC2-985DA2CCAB30}" name="d10"/>
    <tableColumn id="2" xr3:uid="{CDC886D6-C1D6-465F-9ED9-7D61AA15EEE7}" name="Harsh Weather"/>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DCB80BAC-3AA3-419E-8A22-3E1D8DFD0240}" name="Таблиця65" displayName="Таблиця65" ref="DF4:DG10" totalsRowShown="0">
  <autoFilter ref="DF4:DG10" xr:uid="{DCB80BAC-3AA3-419E-8A22-3E1D8DFD0240}"/>
  <tableColumns count="2">
    <tableColumn id="1" xr3:uid="{4F97A956-1DB2-4050-87CD-9C06B70966F5}" name="d6"/>
    <tableColumn id="2" xr3:uid="{F3601375-BD83-4D46-B355-D000DA6613D1}" name="Opportuniti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81FF7A86-9551-4B25-B051-A90A1EC43BF1}" name="Таблиця66" displayName="Таблиця66" ref="DO4:DP10" totalsRowShown="0">
  <autoFilter ref="DO4:DP10" xr:uid="{81FF7A86-9551-4B25-B051-A90A1EC43BF1}"/>
  <tableColumns count="2">
    <tableColumn id="1" xr3:uid="{850F1EFF-7CF7-4CA2-8E45-56A17A8D85C2}" name="d6"/>
    <tableColumn id="2" xr3:uid="{D36ACE59-BD0D-4993-9221-CB3E0AD03267}" name="Danger Typ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BD643B2-5941-4A22-BD19-845844F1D133}" name="Таблиця67" displayName="Таблиця67" ref="DL4:DM9" totalsRowShown="0">
  <autoFilter ref="DL4:DM9" xr:uid="{CBD643B2-5941-4A22-BD19-845844F1D133}"/>
  <tableColumns count="2">
    <tableColumn id="1" xr3:uid="{4206F4CA-9633-45DF-B88B-D9FD008D9409}" name="d20"/>
    <tableColumn id="2" xr3:uid="{BBA7998C-1E7F-42A2-B44C-00495AFA1226}" name="Danger Level"/>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A8B95634-9B41-47C4-90ED-DD1838D1AF50}" name="Таблиця68" displayName="Таблиця68" ref="CK4:CL8" totalsRowShown="0">
  <autoFilter ref="CK4:CL8" xr:uid="{A8B95634-9B41-47C4-90ED-DD1838D1AF50}"/>
  <tableColumns count="2">
    <tableColumn id="1" xr3:uid="{503C92A0-2A8C-43A5-9A0C-A4082138B0BB}" name="d4 "/>
    <tableColumn id="2" xr3:uid="{9802B544-D041-48B7-A570-8DA0EF052DEB}" name="Places of Gathering"/>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942C41D2-ED62-4490-AEAE-C469330D1DCB}" name="Таблиця69" displayName="Таблиця69" ref="CO4:CQ40" totalsRowShown="0">
  <autoFilter ref="CO4:CQ40" xr:uid="{942C41D2-ED62-4490-AEAE-C469330D1DCB}"/>
  <tableColumns count="3">
    <tableColumn id="1" xr3:uid="{0CC2D6D2-370B-455B-927A-39092014E02B}" name="d100"/>
    <tableColumn id="3" xr3:uid="{5D00D0A3-A5D4-46D7-AE9D-C80472B408D9}" name="d101"/>
    <tableColumn id="2" xr3:uid="{5A4755D3-2286-4AF6-828C-86A2C60B04CB}" name="Other plac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6C3122F3-EAC6-49AD-AA02-1628A0AD8AB1}" name="Таблиця70" displayName="Таблиця70" ref="CZ4:DA25" totalsRowShown="0">
  <autoFilter ref="CZ4:DA25" xr:uid="{6C3122F3-EAC6-49AD-AA02-1628A0AD8AB1}"/>
  <tableColumns count="2">
    <tableColumn id="1" xr3:uid="{F867BD15-DB7D-48DE-AF88-454C90190D85}" name="d20"/>
    <tableColumn id="2" xr3:uid="{71F08968-5BC7-4DA4-8DC3-F6B84386F30B}" name="Superstitions"/>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221092A7-64E8-42E0-B817-F4F1A806DFC7}" name="Таблиця71" displayName="Таблиця71" ref="CW4:CX10" totalsRowShown="0">
  <autoFilter ref="CW4:CX10" xr:uid="{221092A7-64E8-42E0-B817-F4F1A806DFC7}"/>
  <tableColumns count="2">
    <tableColumn id="1" xr3:uid="{81E4980F-01D1-4812-BED8-6113C7ED87AE}" name="d6"/>
    <tableColumn id="2" xr3:uid="{4A19114D-4BC5-485F-BB21-8ACD99224ACF}" name="Political Rumors"/>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6D7AA49D-F879-4B24-88DC-F794C8F3AE08}" name="Таблиця72" displayName="Таблиця72" ref="CT4:CU14" totalsRowShown="0">
  <autoFilter ref="CT4:CU14" xr:uid="{6D7AA49D-F879-4B24-88DC-F794C8F3AE08}"/>
  <tableColumns count="2">
    <tableColumn id="1" xr3:uid="{B40134A6-CDD3-4F09-A572-E3F02D31E8D6}" name="Стовпець1"/>
    <tableColumn id="2" xr3:uid="{4BE1BD40-0538-4E6E-816B-33DF2353D7E4}" name="Стовпець2"/>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D1D0760-3A66-4F98-930F-CB3A81479DA4}" name="Таблиця73" displayName="Таблиця73" ref="DC4:DD10" totalsRowShown="0">
  <autoFilter ref="DC4:DD10" xr:uid="{ED1D0760-3A66-4F98-930F-CB3A81479DA4}"/>
  <tableColumns count="2">
    <tableColumn id="1" xr3:uid="{4C937CBB-9739-4F06-8956-4B7648FBC323}" name="d6"/>
    <tableColumn id="2" xr3:uid="{2522F9C8-CFA9-4393-BE26-0DEB6AB72114}" name="Goings On"/>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3D4C52-D1FA-4EF2-A0A8-A5930AFFF37D}" name="Таблиця1" displayName="Таблиця1" ref="B2:B4" totalsRowShown="0">
  <autoFilter ref="B2:B4" xr:uid="{0CE10F7E-8DC4-4CC1-8E17-73A1AE4DA9E4}"/>
  <tableColumns count="1">
    <tableColumn id="1" xr3:uid="{A106FDDD-686F-4222-A473-C9C03BE6FFDE}" name="TRADING POST SIZE"/>
  </tableColumns>
  <tableStyleInfo name="TableStyleDark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3675A8-0959-4FDF-8DD1-21B49128ECD2}" name="Таблиця2" displayName="Таблиця2" ref="B6:B8" totalsRowShown="0">
  <autoFilter ref="B6:B8" xr:uid="{DDF50789-BFC5-4893-AF3A-9B6DBB3A7DC8}"/>
  <tableColumns count="1">
    <tableColumn id="1" xr3:uid="{1B49D2E5-6D9E-4C0F-AEFA-95B4F61E9175}" name="TRADING POST ENVIRONMENT"/>
  </tableColumns>
  <tableStyleInfo name="TableStyleDark2"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table" Target="../tables/table15.xml"/><Relationship Id="rId18" Type="http://schemas.openxmlformats.org/officeDocument/2006/relationships/table" Target="../tables/table20.xml"/><Relationship Id="rId26" Type="http://schemas.openxmlformats.org/officeDocument/2006/relationships/table" Target="../tables/table28.xml"/><Relationship Id="rId3" Type="http://schemas.openxmlformats.org/officeDocument/2006/relationships/table" Target="../tables/table5.xml"/><Relationship Id="rId21" Type="http://schemas.openxmlformats.org/officeDocument/2006/relationships/table" Target="../tables/table23.xml"/><Relationship Id="rId34" Type="http://schemas.openxmlformats.org/officeDocument/2006/relationships/table" Target="../tables/table36.xml"/><Relationship Id="rId7" Type="http://schemas.openxmlformats.org/officeDocument/2006/relationships/table" Target="../tables/table9.xml"/><Relationship Id="rId12" Type="http://schemas.openxmlformats.org/officeDocument/2006/relationships/table" Target="../tables/table14.xml"/><Relationship Id="rId17" Type="http://schemas.openxmlformats.org/officeDocument/2006/relationships/table" Target="../tables/table19.xml"/><Relationship Id="rId25" Type="http://schemas.openxmlformats.org/officeDocument/2006/relationships/table" Target="../tables/table27.xml"/><Relationship Id="rId33" Type="http://schemas.openxmlformats.org/officeDocument/2006/relationships/table" Target="../tables/table35.xml"/><Relationship Id="rId2" Type="http://schemas.openxmlformats.org/officeDocument/2006/relationships/table" Target="../tables/table4.xml"/><Relationship Id="rId16" Type="http://schemas.openxmlformats.org/officeDocument/2006/relationships/table" Target="../tables/table18.xml"/><Relationship Id="rId20" Type="http://schemas.openxmlformats.org/officeDocument/2006/relationships/table" Target="../tables/table22.xml"/><Relationship Id="rId29" Type="http://schemas.openxmlformats.org/officeDocument/2006/relationships/table" Target="../tables/table31.xml"/><Relationship Id="rId1" Type="http://schemas.openxmlformats.org/officeDocument/2006/relationships/table" Target="../tables/table3.xml"/><Relationship Id="rId6" Type="http://schemas.openxmlformats.org/officeDocument/2006/relationships/table" Target="../tables/table8.xml"/><Relationship Id="rId11" Type="http://schemas.openxmlformats.org/officeDocument/2006/relationships/table" Target="../tables/table13.xml"/><Relationship Id="rId24" Type="http://schemas.openxmlformats.org/officeDocument/2006/relationships/table" Target="../tables/table26.xml"/><Relationship Id="rId32" Type="http://schemas.openxmlformats.org/officeDocument/2006/relationships/table" Target="../tables/table34.xml"/><Relationship Id="rId5" Type="http://schemas.openxmlformats.org/officeDocument/2006/relationships/table" Target="../tables/table7.xml"/><Relationship Id="rId15" Type="http://schemas.openxmlformats.org/officeDocument/2006/relationships/table" Target="../tables/table17.xml"/><Relationship Id="rId23" Type="http://schemas.openxmlformats.org/officeDocument/2006/relationships/table" Target="../tables/table25.xml"/><Relationship Id="rId28" Type="http://schemas.openxmlformats.org/officeDocument/2006/relationships/table" Target="../tables/table30.xml"/><Relationship Id="rId36" Type="http://schemas.openxmlformats.org/officeDocument/2006/relationships/table" Target="../tables/table38.xml"/><Relationship Id="rId10" Type="http://schemas.openxmlformats.org/officeDocument/2006/relationships/table" Target="../tables/table12.xml"/><Relationship Id="rId19" Type="http://schemas.openxmlformats.org/officeDocument/2006/relationships/table" Target="../tables/table21.xml"/><Relationship Id="rId31" Type="http://schemas.openxmlformats.org/officeDocument/2006/relationships/table" Target="../tables/table33.xml"/><Relationship Id="rId4" Type="http://schemas.openxmlformats.org/officeDocument/2006/relationships/table" Target="../tables/table6.xml"/><Relationship Id="rId9" Type="http://schemas.openxmlformats.org/officeDocument/2006/relationships/table" Target="../tables/table11.xml"/><Relationship Id="rId14" Type="http://schemas.openxmlformats.org/officeDocument/2006/relationships/table" Target="../tables/table16.xml"/><Relationship Id="rId22" Type="http://schemas.openxmlformats.org/officeDocument/2006/relationships/table" Target="../tables/table24.xml"/><Relationship Id="rId27" Type="http://schemas.openxmlformats.org/officeDocument/2006/relationships/table" Target="../tables/table29.xml"/><Relationship Id="rId30" Type="http://schemas.openxmlformats.org/officeDocument/2006/relationships/table" Target="../tables/table32.xml"/><Relationship Id="rId35" Type="http://schemas.openxmlformats.org/officeDocument/2006/relationships/table" Target="../tables/table37.xml"/><Relationship Id="rId8"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table" Target="../tables/table39.xml"/></Relationships>
</file>

<file path=xl/worksheets/_rels/sheet5.xml.rels><?xml version="1.0" encoding="UTF-8" standalone="yes"?>
<Relationships xmlns="http://schemas.openxmlformats.org/package/2006/relationships"><Relationship Id="rId8" Type="http://schemas.openxmlformats.org/officeDocument/2006/relationships/table" Target="../tables/table47.xml"/><Relationship Id="rId13" Type="http://schemas.openxmlformats.org/officeDocument/2006/relationships/table" Target="../tables/table52.xml"/><Relationship Id="rId18" Type="http://schemas.openxmlformats.org/officeDocument/2006/relationships/table" Target="../tables/table57.xml"/><Relationship Id="rId26" Type="http://schemas.openxmlformats.org/officeDocument/2006/relationships/table" Target="../tables/table65.xml"/><Relationship Id="rId3" Type="http://schemas.openxmlformats.org/officeDocument/2006/relationships/table" Target="../tables/table42.xml"/><Relationship Id="rId21" Type="http://schemas.openxmlformats.org/officeDocument/2006/relationships/table" Target="../tables/table60.xml"/><Relationship Id="rId7" Type="http://schemas.openxmlformats.org/officeDocument/2006/relationships/table" Target="../tables/table46.xml"/><Relationship Id="rId12" Type="http://schemas.openxmlformats.org/officeDocument/2006/relationships/table" Target="../tables/table51.xml"/><Relationship Id="rId17" Type="http://schemas.openxmlformats.org/officeDocument/2006/relationships/table" Target="../tables/table56.xml"/><Relationship Id="rId25" Type="http://schemas.openxmlformats.org/officeDocument/2006/relationships/table" Target="../tables/table64.xml"/><Relationship Id="rId2" Type="http://schemas.openxmlformats.org/officeDocument/2006/relationships/table" Target="../tables/table41.xml"/><Relationship Id="rId16" Type="http://schemas.openxmlformats.org/officeDocument/2006/relationships/table" Target="../tables/table55.xml"/><Relationship Id="rId20" Type="http://schemas.openxmlformats.org/officeDocument/2006/relationships/table" Target="../tables/table59.xml"/><Relationship Id="rId29" Type="http://schemas.openxmlformats.org/officeDocument/2006/relationships/table" Target="../tables/table68.xml"/><Relationship Id="rId1" Type="http://schemas.openxmlformats.org/officeDocument/2006/relationships/printerSettings" Target="../printerSettings/printerSettings2.bin"/><Relationship Id="rId6" Type="http://schemas.openxmlformats.org/officeDocument/2006/relationships/table" Target="../tables/table45.xml"/><Relationship Id="rId11" Type="http://schemas.openxmlformats.org/officeDocument/2006/relationships/table" Target="../tables/table50.xml"/><Relationship Id="rId24" Type="http://schemas.openxmlformats.org/officeDocument/2006/relationships/table" Target="../tables/table63.xml"/><Relationship Id="rId5" Type="http://schemas.openxmlformats.org/officeDocument/2006/relationships/table" Target="../tables/table44.xml"/><Relationship Id="rId15" Type="http://schemas.openxmlformats.org/officeDocument/2006/relationships/table" Target="../tables/table54.xml"/><Relationship Id="rId23" Type="http://schemas.openxmlformats.org/officeDocument/2006/relationships/table" Target="../tables/table62.xml"/><Relationship Id="rId28" Type="http://schemas.openxmlformats.org/officeDocument/2006/relationships/table" Target="../tables/table67.xml"/><Relationship Id="rId10" Type="http://schemas.openxmlformats.org/officeDocument/2006/relationships/table" Target="../tables/table49.xml"/><Relationship Id="rId19" Type="http://schemas.openxmlformats.org/officeDocument/2006/relationships/table" Target="../tables/table58.xml"/><Relationship Id="rId4" Type="http://schemas.openxmlformats.org/officeDocument/2006/relationships/table" Target="../tables/table43.xml"/><Relationship Id="rId9" Type="http://schemas.openxmlformats.org/officeDocument/2006/relationships/table" Target="../tables/table48.xml"/><Relationship Id="rId14" Type="http://schemas.openxmlformats.org/officeDocument/2006/relationships/table" Target="../tables/table53.xml"/><Relationship Id="rId22" Type="http://schemas.openxmlformats.org/officeDocument/2006/relationships/table" Target="../tables/table61.xml"/><Relationship Id="rId27" Type="http://schemas.openxmlformats.org/officeDocument/2006/relationships/table" Target="../tables/table66.xml"/><Relationship Id="rId30" Type="http://schemas.openxmlformats.org/officeDocument/2006/relationships/table" Target="../tables/table6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71.xml"/><Relationship Id="rId1" Type="http://schemas.openxmlformats.org/officeDocument/2006/relationships/table" Target="../tables/table7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3C1A0-C87A-428E-9C40-2DE3BF8EA240}">
  <dimension ref="B4:M13"/>
  <sheetViews>
    <sheetView workbookViewId="0">
      <selection activeCell="F13" sqref="F13"/>
    </sheetView>
  </sheetViews>
  <sheetFormatPr defaultRowHeight="16.5" x14ac:dyDescent="0.3"/>
  <sheetData>
    <row r="4" spans="2:13" ht="26.25" customHeight="1" x14ac:dyDescent="0.3">
      <c r="B4" s="61" t="s">
        <v>0</v>
      </c>
      <c r="C4" s="61"/>
      <c r="D4" s="61"/>
      <c r="E4" s="61"/>
      <c r="F4" s="61"/>
      <c r="G4" s="61"/>
      <c r="H4" s="61"/>
      <c r="I4" s="61"/>
      <c r="J4" s="61"/>
      <c r="K4" s="61"/>
      <c r="L4" s="61"/>
      <c r="M4" s="61"/>
    </row>
    <row r="5" spans="2:13" x14ac:dyDescent="0.3">
      <c r="B5" s="61"/>
      <c r="C5" s="61"/>
      <c r="D5" s="61"/>
      <c r="E5" s="61"/>
      <c r="F5" s="61"/>
      <c r="G5" s="61"/>
      <c r="H5" s="61"/>
      <c r="I5" s="61"/>
      <c r="J5" s="61"/>
      <c r="K5" s="61"/>
      <c r="L5" s="61"/>
      <c r="M5" s="61"/>
    </row>
    <row r="6" spans="2:13" x14ac:dyDescent="0.3">
      <c r="B6" s="61"/>
      <c r="C6" s="61"/>
      <c r="D6" s="61"/>
      <c r="E6" s="61"/>
      <c r="F6" s="61"/>
      <c r="G6" s="61"/>
      <c r="H6" s="61"/>
      <c r="I6" s="61"/>
      <c r="J6" s="61"/>
      <c r="K6" s="61"/>
      <c r="L6" s="61"/>
      <c r="M6" s="61"/>
    </row>
    <row r="7" spans="2:13" x14ac:dyDescent="0.3">
      <c r="B7" s="61"/>
      <c r="C7" s="61"/>
      <c r="D7" s="61"/>
      <c r="E7" s="61"/>
      <c r="F7" s="61"/>
      <c r="G7" s="61"/>
      <c r="H7" s="61"/>
      <c r="I7" s="61"/>
      <c r="J7" s="61"/>
      <c r="K7" s="61"/>
      <c r="L7" s="61"/>
      <c r="M7" s="61"/>
    </row>
    <row r="8" spans="2:13" x14ac:dyDescent="0.3">
      <c r="B8" s="61"/>
      <c r="C8" s="61"/>
      <c r="D8" s="61"/>
      <c r="E8" s="61"/>
      <c r="F8" s="61"/>
      <c r="G8" s="61"/>
      <c r="H8" s="61"/>
      <c r="I8" s="61"/>
      <c r="J8" s="61"/>
      <c r="K8" s="61"/>
      <c r="L8" s="61"/>
      <c r="M8" s="61"/>
    </row>
    <row r="9" spans="2:13" x14ac:dyDescent="0.3">
      <c r="B9" s="61"/>
      <c r="C9" s="61"/>
      <c r="D9" s="61"/>
      <c r="E9" s="61"/>
      <c r="F9" s="61"/>
      <c r="G9" s="61"/>
      <c r="H9" s="61"/>
      <c r="I9" s="61"/>
      <c r="J9" s="61"/>
      <c r="K9" s="61"/>
      <c r="L9" s="61"/>
      <c r="M9" s="61"/>
    </row>
    <row r="10" spans="2:13" x14ac:dyDescent="0.3">
      <c r="B10" s="61"/>
      <c r="C10" s="61"/>
      <c r="D10" s="61"/>
      <c r="E10" s="61"/>
      <c r="F10" s="61"/>
      <c r="G10" s="61"/>
      <c r="H10" s="61"/>
      <c r="I10" s="61"/>
      <c r="J10" s="61"/>
      <c r="K10" s="61"/>
      <c r="L10" s="61"/>
      <c r="M10" s="61"/>
    </row>
    <row r="13" spans="2:13" x14ac:dyDescent="0.3">
      <c r="B13" s="62" t="s">
        <v>411</v>
      </c>
      <c r="C13" s="62"/>
      <c r="D13" s="62"/>
      <c r="E13" s="62"/>
    </row>
  </sheetData>
  <mergeCells count="2">
    <mergeCell ref="B4:M10"/>
    <mergeCell ref="B13:E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78D3-B44C-432B-87C8-2CD65F4CFCB4}">
  <dimension ref="A1:AL79"/>
  <sheetViews>
    <sheetView topLeftCell="A36" zoomScale="55" zoomScaleNormal="55" workbookViewId="0">
      <selection activeCell="C58" sqref="C58"/>
    </sheetView>
  </sheetViews>
  <sheetFormatPr defaultColWidth="0" defaultRowHeight="17.25" zeroHeight="1" outlineLevelCol="1" x14ac:dyDescent="0.3"/>
  <cols>
    <col min="1" max="1" width="3.375" customWidth="1"/>
    <col min="2" max="2" width="26.75" customWidth="1"/>
    <col min="3" max="3" width="26.625" customWidth="1"/>
    <col min="4" max="4" width="20.375" customWidth="1"/>
    <col min="5" max="5" width="6.625" customWidth="1"/>
    <col min="6" max="6" width="24.625" customWidth="1"/>
    <col min="7" max="8" width="27.375" customWidth="1"/>
    <col min="9" max="9" width="28.125" customWidth="1"/>
    <col min="10" max="10" width="9" customWidth="1"/>
    <col min="11" max="16" width="9" customWidth="1" outlineLevel="1"/>
    <col min="17" max="17" width="9" customWidth="1"/>
    <col min="18" max="27" width="9" customWidth="1" outlineLevel="1"/>
    <col min="28" max="29" width="9" customWidth="1"/>
    <col min="30" max="38" width="9" style="45" customWidth="1"/>
    <col min="39" max="16384" width="9" hidden="1"/>
  </cols>
  <sheetData>
    <row r="1" spans="1:38" ht="39" customHeight="1" thickBot="1" x14ac:dyDescent="0.35">
      <c r="A1" s="44"/>
      <c r="B1" s="44"/>
      <c r="C1" s="44"/>
      <c r="D1" s="44"/>
      <c r="E1" s="44"/>
      <c r="F1" s="44"/>
      <c r="G1" s="44"/>
      <c r="H1" s="44"/>
      <c r="I1" s="44"/>
      <c r="J1" s="44"/>
      <c r="AD1" s="66" t="s">
        <v>410</v>
      </c>
      <c r="AE1" s="67"/>
      <c r="AF1" s="67"/>
      <c r="AG1" s="67"/>
      <c r="AH1" s="67"/>
      <c r="AI1" s="67"/>
      <c r="AJ1" s="67"/>
      <c r="AK1" s="67"/>
      <c r="AL1" s="68"/>
    </row>
    <row r="2" spans="1:38" ht="20.25" customHeight="1" x14ac:dyDescent="0.3">
      <c r="A2" s="44"/>
      <c r="B2" s="63" t="s">
        <v>5</v>
      </c>
      <c r="C2" s="64"/>
      <c r="D2" s="65"/>
      <c r="E2" s="44"/>
      <c r="F2" s="44"/>
      <c r="G2" s="44"/>
      <c r="H2" s="44"/>
      <c r="I2" s="44"/>
      <c r="J2" s="44"/>
      <c r="AD2" s="69" t="str">
        <f ca="1">_xlfn.TEXTJOIN(CHAR(10),1,S9:S31,Y33)</f>
        <v>BASIC
Origin: Military Outpost. The trading post was built on the remnants of an old fortress or watchtower, the structures of which have long since fallen down or been repurposed by the locals.
Specialty: Food &amp; Drink. This trading post is known for excellent and unique food.
Age: Established. The trading post has been around for at least a couple of years.
Visitor Traffic: Crowds. It is typical to see some new visitors most days.
Size: Large
Enviroment: 8 Valley. The trading post is found within, or on the edge of, an area of recessed elevation in relation to the landscape around it.
Community
Resident Population: Overwhelmed. The trading post cannot support this many people. Movement is extremely difficult. Tent and shanty towns have cropped up along the outskirts of the settlement.
Demographics: Only Two. 60% primary race, 40% secondary race.
Disposition: Neutral. Locals are standoffish, or perhaps hard on the outside, but can be friendly, if you get to know them.
Law Enforcement: Sheriff. A single sheriff and a deputy keep things civil. 
Leadership: Oligarchy. A few individuals hold sway, collectively, over the trading post. 4: other small group.
Population Wealth: Prosperous. Most of the population has enough to live a good life and, of them, a fair amount can even live comfortably.
Crime: Average. Theft or mild violence can happen from time to time. Best to keep an eye out.
Extra Intrigue
Recent History: Popular Producer. The trading post was known for the production of a unique and/or popular item or service, which is now unavailable or no longer in demand.
Politics: Peace. All is quiet, almost suspiciously so...
Events: Public Emergency. There is an emergency situation
Opportunities: Monster. A monster has been causing trouble for the locals. Someone in the trading post is asking for help to deal with it.
Weather: Harsh. A rough day for the season. Rain, snow and wind are strong and could make things difficult.
Danger Type: Raids. The trading post is often raided by nearby groups of bandits, or packs of marauding creatures.
Danger Level: Uncommon. Danger or hazards are not encountered often, though preparation is encouraged.
Shops
General Store (Poor), General Store (B). Sells basic supplies, groceries, and various odds and ends. (Fine), Cooper (B). Crafts wooden vessels held together with metal hoops, including barrels, buckets, etc. (Fine), Rare Libations &amp; Fare (E). Sells (and, perhaps, makes or brews) drinks and/or food of surpassing quality or rarity to the region. (Fine), Shipwright (S). Builds and launches boats and/ or ships. [Reroll if settlement is not bordering a significant source of water] (Good), Herbalist (B). Sells common herbs and natural, non- magical remedies. (Fine), General Store (B). Sells basic supplies, groceries, and various odds and ends. (Poor), Tanner/Taxidermist (B). Processes animal hides for practical or ornamental purposes. (Good), Baker (B). Bakes and sells fresh bread and, possibly, pastries. (Good), Tanner/Taxidermist (B). Processes animal hides for practical or ornamental purposes. (Good), Baker (B). Bakes and sells fresh bread and, possibly, pastries. (Good), Foundry/Smelting (S). Ore processing and metal fabrication. (Good), Herbalist (B). Sells common herbs and natural, non- magical remedies. (Poor)
Services
Inn (Poor), Tavern (Poor), House of Leisure. Provides entertainment and/or relaxation (GM may decide what kind). (Good), Barber. Provides grooming services, such as haircuts or shaves. (Fine), Stable. Provides boarding accommodation for mounts, as well as selling carts, animals, and their tack. (Poor), Club. Provides entertainment via comedic, dramatic or musical performance. (Poor), Soothsayer. Provides magical prediction and prophecy - sayers of sooth! (Fine), Club. Provides entertainment via comedic, dramatic or musical performance. (Fine)
Place of Worship: 1
Place of Worship Size: Altar. A small shrine or, perhaps, a tiny shack, usually evincing some various items or images relating to that which the faith venerates.
Fervency of Local Following: Quiet. Adherents to the faith are inconspicuous, unless one knows what to look for (perhaps particular gestures, items of clothing, or phrases).
Alignment of the Faith: Good</v>
      </c>
      <c r="AE2" s="69"/>
      <c r="AF2" s="69"/>
      <c r="AG2" s="69"/>
      <c r="AH2" s="69"/>
      <c r="AI2" s="69"/>
      <c r="AJ2" s="69"/>
      <c r="AK2" s="69"/>
      <c r="AL2" s="69"/>
    </row>
    <row r="3" spans="1:38" ht="16.5" customHeight="1" x14ac:dyDescent="0.3">
      <c r="A3" s="44"/>
      <c r="B3" s="1"/>
      <c r="C3" s="25"/>
      <c r="D3" s="2"/>
      <c r="E3" s="44"/>
      <c r="F3" s="44"/>
      <c r="G3" s="44"/>
      <c r="H3" s="44"/>
      <c r="I3" s="44"/>
      <c r="J3" s="44"/>
      <c r="AD3" s="69"/>
      <c r="AE3" s="69"/>
      <c r="AF3" s="69"/>
      <c r="AG3" s="69"/>
      <c r="AH3" s="69"/>
      <c r="AI3" s="69"/>
      <c r="AJ3" s="69"/>
      <c r="AK3" s="69"/>
      <c r="AL3" s="69"/>
    </row>
    <row r="4" spans="1:38" ht="19.5" x14ac:dyDescent="0.3">
      <c r="A4" s="44"/>
      <c r="B4" s="3" t="s">
        <v>6</v>
      </c>
      <c r="C4" s="43" t="s">
        <v>9</v>
      </c>
      <c r="D4" s="2" t="s">
        <v>107</v>
      </c>
      <c r="E4" s="44"/>
      <c r="F4" s="44"/>
      <c r="G4" s="44"/>
      <c r="H4" s="44"/>
      <c r="I4" s="44"/>
      <c r="J4" s="44"/>
      <c r="AD4" s="69"/>
      <c r="AE4" s="69"/>
      <c r="AF4" s="69"/>
      <c r="AG4" s="69"/>
      <c r="AH4" s="69"/>
      <c r="AI4" s="69"/>
      <c r="AJ4" s="69"/>
      <c r="AK4" s="69"/>
      <c r="AL4" s="69"/>
    </row>
    <row r="5" spans="1:38" ht="19.5" x14ac:dyDescent="0.3">
      <c r="A5" s="44"/>
      <c r="B5" s="3" t="s">
        <v>11</v>
      </c>
      <c r="C5" s="43" t="s">
        <v>9</v>
      </c>
      <c r="D5" s="2" t="s">
        <v>107</v>
      </c>
      <c r="E5" s="44"/>
      <c r="F5" s="44"/>
      <c r="G5" s="44"/>
      <c r="H5" s="44"/>
      <c r="I5" s="44"/>
      <c r="J5" s="44"/>
      <c r="AD5" s="69"/>
      <c r="AE5" s="69"/>
      <c r="AF5" s="69"/>
      <c r="AG5" s="69"/>
      <c r="AH5" s="69"/>
      <c r="AI5" s="69"/>
      <c r="AJ5" s="69"/>
      <c r="AK5" s="69"/>
      <c r="AL5" s="69"/>
    </row>
    <row r="6" spans="1:38" ht="17.25" customHeight="1" thickBot="1" x14ac:dyDescent="0.35">
      <c r="A6" s="44"/>
      <c r="B6" s="4"/>
      <c r="C6" s="42"/>
      <c r="D6" s="5"/>
      <c r="E6" s="44"/>
      <c r="F6" s="44"/>
      <c r="G6" s="44"/>
      <c r="H6" s="44"/>
      <c r="I6" s="44"/>
      <c r="J6" s="44"/>
      <c r="AD6" s="69"/>
      <c r="AE6" s="69"/>
      <c r="AF6" s="69"/>
      <c r="AG6" s="69"/>
      <c r="AH6" s="69"/>
      <c r="AI6" s="69"/>
      <c r="AJ6" s="69"/>
      <c r="AK6" s="69"/>
      <c r="AL6" s="69"/>
    </row>
    <row r="7" spans="1:38" ht="16.5" customHeight="1" x14ac:dyDescent="0.3">
      <c r="A7" s="44"/>
      <c r="B7" s="44"/>
      <c r="C7" s="44"/>
      <c r="D7" s="44"/>
      <c r="E7" s="44"/>
      <c r="F7" s="44"/>
      <c r="G7" s="44"/>
      <c r="H7" s="44"/>
      <c r="I7" s="44"/>
      <c r="J7" s="44"/>
      <c r="AD7" s="69"/>
      <c r="AE7" s="69"/>
      <c r="AF7" s="69"/>
      <c r="AG7" s="69"/>
      <c r="AH7" s="69"/>
      <c r="AI7" s="69"/>
      <c r="AJ7" s="69"/>
      <c r="AK7" s="69"/>
      <c r="AL7" s="69"/>
    </row>
    <row r="8" spans="1:38" ht="16.5" customHeight="1" x14ac:dyDescent="0.3">
      <c r="A8" s="44"/>
      <c r="B8" s="44"/>
      <c r="C8" s="44"/>
      <c r="D8" s="44"/>
      <c r="E8" s="44"/>
      <c r="F8" s="44"/>
      <c r="G8" s="44"/>
      <c r="H8" s="44"/>
      <c r="I8" s="44"/>
      <c r="J8" s="44"/>
      <c r="AD8" s="69"/>
      <c r="AE8" s="69"/>
      <c r="AF8" s="69"/>
      <c r="AG8" s="69"/>
      <c r="AH8" s="69"/>
      <c r="AI8" s="69"/>
      <c r="AJ8" s="69"/>
      <c r="AK8" s="69"/>
      <c r="AL8" s="69"/>
    </row>
    <row r="9" spans="1:38" ht="27" customHeight="1" thickBot="1" x14ac:dyDescent="0.35">
      <c r="A9" s="44"/>
      <c r="B9" s="72" t="s">
        <v>27</v>
      </c>
      <c r="C9" s="73"/>
      <c r="D9" s="73"/>
      <c r="E9" s="73"/>
      <c r="F9" s="73"/>
      <c r="G9" s="73"/>
      <c r="H9" s="73"/>
      <c r="I9" s="73"/>
      <c r="J9" s="44"/>
      <c r="S9" t="str">
        <f>B9</f>
        <v>BASIC</v>
      </c>
      <c r="AD9" s="69"/>
      <c r="AE9" s="69"/>
      <c r="AF9" s="69"/>
      <c r="AG9" s="69"/>
      <c r="AH9" s="69"/>
      <c r="AI9" s="69"/>
      <c r="AJ9" s="69"/>
      <c r="AK9" s="69"/>
      <c r="AL9" s="69"/>
    </row>
    <row r="10" spans="1:38" ht="21.75" thickBot="1" x14ac:dyDescent="0.35">
      <c r="A10" s="44"/>
      <c r="B10" s="23" t="s">
        <v>13</v>
      </c>
      <c r="C10" s="74" t="str">
        <f ca="1">TradingPostTables!F2</f>
        <v>Military Outpost. The trading post was built on the remnants of an old fortress or watchtower, the structures of which have long since fallen down or been repurposed by the locals.</v>
      </c>
      <c r="D10" s="75"/>
      <c r="E10" s="75"/>
      <c r="F10" s="75"/>
      <c r="G10" s="75"/>
      <c r="H10" s="75"/>
      <c r="I10" s="75"/>
      <c r="J10" s="44"/>
      <c r="S10" t="str">
        <f t="shared" ref="S10:S15" ca="1" si="0">B10&amp;": "&amp;C10</f>
        <v>Origin: Military Outpost. The trading post was built on the remnants of an old fortress or watchtower, the structures of which have long since fallen down or been repurposed by the locals.</v>
      </c>
      <c r="AD10" s="69"/>
      <c r="AE10" s="69"/>
      <c r="AF10" s="69"/>
      <c r="AG10" s="69"/>
      <c r="AH10" s="69"/>
      <c r="AI10" s="69"/>
      <c r="AJ10" s="69"/>
      <c r="AK10" s="69"/>
      <c r="AL10" s="69"/>
    </row>
    <row r="11" spans="1:38" ht="21.75" thickBot="1" x14ac:dyDescent="0.35">
      <c r="A11" s="44"/>
      <c r="B11" s="23" t="s">
        <v>29</v>
      </c>
      <c r="C11" s="74" t="str">
        <f ca="1">TradingPostTables!I2</f>
        <v>Food &amp; Drink. This trading post is known for excellent and unique food.</v>
      </c>
      <c r="D11" s="75"/>
      <c r="E11" s="75"/>
      <c r="F11" s="75"/>
      <c r="G11" s="75"/>
      <c r="H11" s="75"/>
      <c r="I11" s="75"/>
      <c r="J11" s="44"/>
      <c r="S11" t="str">
        <f t="shared" ca="1" si="0"/>
        <v>Specialty: Food &amp; Drink. This trading post is known for excellent and unique food.</v>
      </c>
      <c r="AD11" s="69"/>
      <c r="AE11" s="69"/>
      <c r="AF11" s="69"/>
      <c r="AG11" s="69"/>
      <c r="AH11" s="69"/>
      <c r="AI11" s="69"/>
      <c r="AJ11" s="69"/>
      <c r="AK11" s="69"/>
      <c r="AL11" s="69"/>
    </row>
    <row r="12" spans="1:38" ht="21.75" thickBot="1" x14ac:dyDescent="0.35">
      <c r="A12" s="44"/>
      <c r="B12" s="23" t="s">
        <v>41</v>
      </c>
      <c r="C12" s="74" t="str">
        <f ca="1">TradingPostTables!T2</f>
        <v>Established. The trading post has been around for at least a couple of years.</v>
      </c>
      <c r="D12" s="75"/>
      <c r="E12" s="75"/>
      <c r="F12" s="75"/>
      <c r="G12" s="75"/>
      <c r="H12" s="75"/>
      <c r="I12" s="75"/>
      <c r="J12" s="44"/>
      <c r="L12" s="23" t="str">
        <f>Таблиця8[[#Headers],[Visitor traffic roll]]</f>
        <v>Visitor traffic roll</v>
      </c>
      <c r="M12" s="15">
        <f ca="1">TradingPostTables!V2</f>
        <v>3</v>
      </c>
      <c r="S12" t="str">
        <f t="shared" ca="1" si="0"/>
        <v>Age: Established. The trading post has been around for at least a couple of years.</v>
      </c>
      <c r="AD12" s="69"/>
      <c r="AE12" s="69"/>
      <c r="AF12" s="69"/>
      <c r="AG12" s="69"/>
      <c r="AH12" s="69"/>
      <c r="AI12" s="69"/>
      <c r="AJ12" s="69"/>
      <c r="AK12" s="69"/>
      <c r="AL12" s="69"/>
    </row>
    <row r="13" spans="1:38" ht="21.75" thickBot="1" x14ac:dyDescent="0.35">
      <c r="A13" s="44"/>
      <c r="B13" s="23" t="s">
        <v>74</v>
      </c>
      <c r="C13" s="74" t="str">
        <f ca="1">TradingPostTables!AF2</f>
        <v>Crowds. It is typical to see some new visitors most days.</v>
      </c>
      <c r="D13" s="75"/>
      <c r="E13" s="75"/>
      <c r="F13" s="75"/>
      <c r="G13" s="75"/>
      <c r="H13" s="75"/>
      <c r="I13" s="75"/>
      <c r="J13" s="44"/>
      <c r="L13" s="23" t="str">
        <f>Таблиця10[[#Headers],[Size Roll]]</f>
        <v>Size Roll</v>
      </c>
      <c r="M13" s="15">
        <f ca="1">TradingPostTables!AI2</f>
        <v>2</v>
      </c>
      <c r="N13" s="23" t="str">
        <f>Таблиця10[[#Headers],[Crime Roll]]</f>
        <v>Crime Roll</v>
      </c>
      <c r="O13" s="15">
        <f ca="1">TradingPostTables!AJ2</f>
        <v>0</v>
      </c>
      <c r="S13" t="str">
        <f t="shared" ca="1" si="0"/>
        <v>Visitor Traffic: Crowds. It is typical to see some new visitors most days.</v>
      </c>
      <c r="AD13" s="69"/>
      <c r="AE13" s="69"/>
      <c r="AF13" s="69"/>
      <c r="AG13" s="69"/>
      <c r="AH13" s="69"/>
      <c r="AI13" s="69"/>
      <c r="AJ13" s="69"/>
      <c r="AK13" s="69"/>
      <c r="AL13" s="69"/>
    </row>
    <row r="14" spans="1:38" ht="21.75" thickBot="1" x14ac:dyDescent="0.35">
      <c r="A14" s="44"/>
      <c r="B14" s="23" t="s">
        <v>94</v>
      </c>
      <c r="C14" s="74" t="str">
        <f ca="1">TradingPostTables!AN2</f>
        <v>Large</v>
      </c>
      <c r="D14" s="75"/>
      <c r="E14" s="75"/>
      <c r="F14" s="75"/>
      <c r="G14" s="75"/>
      <c r="H14" s="75"/>
      <c r="I14" s="75"/>
      <c r="J14" s="44"/>
      <c r="L14" s="23" t="s">
        <v>95</v>
      </c>
      <c r="M14" s="15">
        <f ca="1">TradingPostTables!AO2</f>
        <v>80</v>
      </c>
      <c r="S14" t="str">
        <f t="shared" ca="1" si="0"/>
        <v>Size: Large</v>
      </c>
      <c r="AD14" s="69"/>
      <c r="AE14" s="69"/>
      <c r="AF14" s="69"/>
      <c r="AG14" s="69"/>
      <c r="AH14" s="69"/>
      <c r="AI14" s="69"/>
      <c r="AJ14" s="69"/>
      <c r="AK14" s="69"/>
      <c r="AL14" s="69"/>
    </row>
    <row r="15" spans="1:38" ht="21.75" thickBot="1" x14ac:dyDescent="0.35">
      <c r="A15" s="44"/>
      <c r="B15" s="23" t="s">
        <v>96</v>
      </c>
      <c r="C15" s="74" t="str">
        <f ca="1">TradingPostTables!AR2</f>
        <v>8 Valley. The trading post is found within, or on the edge of, an area of recessed elevation in relation to the landscape around it.</v>
      </c>
      <c r="D15" s="75"/>
      <c r="E15" s="75"/>
      <c r="F15" s="75"/>
      <c r="G15" s="75"/>
      <c r="H15" s="75"/>
      <c r="I15" s="75"/>
      <c r="J15" s="44"/>
      <c r="S15" t="str">
        <f t="shared" ca="1" si="0"/>
        <v>Enviroment: 8 Valley. The trading post is found within, or on the edge of, an area of recessed elevation in relation to the landscape around it.</v>
      </c>
      <c r="AD15" s="69"/>
      <c r="AE15" s="69"/>
      <c r="AF15" s="69"/>
      <c r="AG15" s="69"/>
      <c r="AH15" s="69"/>
      <c r="AI15" s="69"/>
      <c r="AJ15" s="69"/>
      <c r="AK15" s="69"/>
      <c r="AL15" s="69"/>
    </row>
    <row r="16" spans="1:38" ht="27" thickBot="1" x14ac:dyDescent="0.35">
      <c r="A16" s="44"/>
      <c r="B16" s="72" t="s">
        <v>391</v>
      </c>
      <c r="C16" s="73"/>
      <c r="D16" s="73"/>
      <c r="E16" s="73"/>
      <c r="F16" s="73"/>
      <c r="G16" s="73"/>
      <c r="H16" s="73"/>
      <c r="I16" s="73"/>
      <c r="J16" s="44"/>
      <c r="S16" t="str">
        <f>B16</f>
        <v>Community</v>
      </c>
      <c r="AD16" s="69"/>
      <c r="AE16" s="69"/>
      <c r="AF16" s="69"/>
      <c r="AG16" s="69"/>
      <c r="AH16" s="69"/>
      <c r="AI16" s="69"/>
      <c r="AJ16" s="69"/>
      <c r="AK16" s="69"/>
      <c r="AL16" s="69"/>
    </row>
    <row r="17" spans="1:38" ht="21.75" thickBot="1" x14ac:dyDescent="0.35">
      <c r="A17" s="44"/>
      <c r="B17" s="23" t="s">
        <v>113</v>
      </c>
      <c r="C17" s="70" t="str">
        <f ca="1">TradingPostTables!AW2</f>
        <v>Overwhelmed. The trading post cannot support this many people. Movement is extremely difficult. Tent and shanty towns have cropped up along the outskirts of the settlement.</v>
      </c>
      <c r="D17" s="71"/>
      <c r="E17" s="71"/>
      <c r="F17" s="71"/>
      <c r="G17" s="71"/>
      <c r="H17" s="71"/>
      <c r="I17" s="71"/>
      <c r="J17" s="44"/>
      <c r="N17" s="23" t="str">
        <f>Таблиця14[[#Headers],[Crime Roll]]</f>
        <v>Crime Roll</v>
      </c>
      <c r="O17" s="15">
        <f ca="1">TradingPostTables!AY2</f>
        <v>-2</v>
      </c>
      <c r="S17" t="str">
        <f t="shared" ref="S17:S23" ca="1" si="1">B17&amp;": "&amp;C17</f>
        <v>Resident Population: Overwhelmed. The trading post cannot support this many people. Movement is extremely difficult. Tent and shanty towns have cropped up along the outskirts of the settlement.</v>
      </c>
      <c r="AD17" s="69"/>
      <c r="AE17" s="69"/>
      <c r="AF17" s="69"/>
      <c r="AG17" s="69"/>
      <c r="AH17" s="69"/>
      <c r="AI17" s="69"/>
      <c r="AJ17" s="69"/>
      <c r="AK17" s="69"/>
      <c r="AL17" s="69"/>
    </row>
    <row r="18" spans="1:38" ht="21.75" thickBot="1" x14ac:dyDescent="0.35">
      <c r="A18" s="44"/>
      <c r="B18" s="23" t="s">
        <v>119</v>
      </c>
      <c r="C18" s="70" t="str">
        <f ca="1">TradingPostTables!BC2</f>
        <v>Only Two. 60% primary race, 40% secondary race.</v>
      </c>
      <c r="D18" s="71"/>
      <c r="E18" s="71"/>
      <c r="F18" s="71"/>
      <c r="G18" s="71"/>
      <c r="H18" s="71"/>
      <c r="I18" s="71"/>
      <c r="J18" s="44"/>
      <c r="S18" t="str">
        <f t="shared" ca="1" si="1"/>
        <v>Demographics: Only Two. 60% primary race, 40% secondary race.</v>
      </c>
      <c r="AD18" s="69"/>
      <c r="AE18" s="69"/>
      <c r="AF18" s="69"/>
      <c r="AG18" s="69"/>
      <c r="AH18" s="69"/>
      <c r="AI18" s="69"/>
      <c r="AJ18" s="69"/>
      <c r="AK18" s="69"/>
      <c r="AL18" s="69"/>
    </row>
    <row r="19" spans="1:38" ht="21.75" thickBot="1" x14ac:dyDescent="0.35">
      <c r="A19" s="44"/>
      <c r="B19" s="23" t="s">
        <v>127</v>
      </c>
      <c r="C19" s="70" t="str">
        <f ca="1">TradingPostTables!BH2</f>
        <v>Neutral. Locals are standoffish, or perhaps hard on the outside, but can be friendly, if you get to know them.</v>
      </c>
      <c r="D19" s="71"/>
      <c r="E19" s="71"/>
      <c r="F19" s="71"/>
      <c r="G19" s="71"/>
      <c r="H19" s="71"/>
      <c r="I19" s="71"/>
      <c r="J19" s="44"/>
      <c r="S19" t="str">
        <f t="shared" ca="1" si="1"/>
        <v>Disposition: Neutral. Locals are standoffish, or perhaps hard on the outside, but can be friendly, if you get to know them.</v>
      </c>
      <c r="AD19" s="69"/>
      <c r="AE19" s="69"/>
      <c r="AF19" s="69"/>
      <c r="AG19" s="69"/>
      <c r="AH19" s="69"/>
      <c r="AI19" s="69"/>
      <c r="AJ19" s="69"/>
      <c r="AK19" s="69"/>
      <c r="AL19" s="69"/>
    </row>
    <row r="20" spans="1:38" ht="21.75" thickBot="1" x14ac:dyDescent="0.35">
      <c r="A20" s="44"/>
      <c r="B20" s="23" t="s">
        <v>133</v>
      </c>
      <c r="C20" s="70" t="str">
        <f ca="1">TradingPostTables!BM2</f>
        <v xml:space="preserve">Sheriff. A single sheriff and a deputy keep things civil. </v>
      </c>
      <c r="D20" s="71"/>
      <c r="E20" s="71"/>
      <c r="F20" s="71"/>
      <c r="G20" s="71"/>
      <c r="H20" s="71"/>
      <c r="I20" s="71"/>
      <c r="J20" s="44"/>
      <c r="N20" s="23" t="s">
        <v>93</v>
      </c>
      <c r="O20" s="15">
        <f ca="1">TradingPostTables!BO2</f>
        <v>-4</v>
      </c>
      <c r="S20" t="str">
        <f t="shared" ca="1" si="1"/>
        <v xml:space="preserve">Law Enforcement: Sheriff. A single sheriff and a deputy keep things civil. </v>
      </c>
      <c r="AD20" s="69"/>
      <c r="AE20" s="69"/>
      <c r="AF20" s="69"/>
      <c r="AG20" s="69"/>
      <c r="AH20" s="69"/>
      <c r="AI20" s="69"/>
      <c r="AJ20" s="69"/>
      <c r="AK20" s="69"/>
      <c r="AL20" s="69"/>
    </row>
    <row r="21" spans="1:38" ht="21.75" thickBot="1" x14ac:dyDescent="0.35">
      <c r="A21" s="44"/>
      <c r="B21" s="23" t="s">
        <v>143</v>
      </c>
      <c r="C21" s="70" t="str">
        <f ca="1">TradingPostTables!BS2</f>
        <v>Oligarchy. A few individuals hold sway, collectively, over the trading post. 4: other small group.</v>
      </c>
      <c r="D21" s="71"/>
      <c r="E21" s="71"/>
      <c r="F21" s="71"/>
      <c r="G21" s="71"/>
      <c r="H21" s="71"/>
      <c r="I21" s="71"/>
      <c r="J21" s="44"/>
      <c r="S21" t="str">
        <f t="shared" ca="1" si="1"/>
        <v>Leadership: Oligarchy. A few individuals hold sway, collectively, over the trading post. 4: other small group.</v>
      </c>
      <c r="AD21" s="69"/>
      <c r="AE21" s="69"/>
      <c r="AF21" s="69"/>
      <c r="AG21" s="69"/>
      <c r="AH21" s="69"/>
      <c r="AI21" s="69"/>
      <c r="AJ21" s="69"/>
      <c r="AK21" s="69"/>
      <c r="AL21" s="69"/>
    </row>
    <row r="22" spans="1:38" ht="21.75" thickBot="1" x14ac:dyDescent="0.35">
      <c r="A22" s="44"/>
      <c r="B22" s="23" t="s">
        <v>159</v>
      </c>
      <c r="C22" s="70" t="str">
        <f ca="1">TradingPostTables!BZ2</f>
        <v>Prosperous. Most of the population has enough to live a good life and, of them, a fair amount can even live comfortably.</v>
      </c>
      <c r="D22" s="71"/>
      <c r="E22" s="71"/>
      <c r="F22" s="71"/>
      <c r="G22" s="71"/>
      <c r="H22" s="71"/>
      <c r="I22" s="71"/>
      <c r="J22" s="44"/>
      <c r="L22" s="23" t="s">
        <v>172</v>
      </c>
      <c r="M22" s="15">
        <f ca="1">TradingPostTables!CD2</f>
        <v>0</v>
      </c>
      <c r="N22" s="23" t="s">
        <v>93</v>
      </c>
      <c r="O22" s="15">
        <f ca="1">TradingPostTables!CC2</f>
        <v>-1</v>
      </c>
      <c r="S22" t="str">
        <f t="shared" ca="1" si="1"/>
        <v>Population Wealth: Prosperous. Most of the population has enough to live a good life and, of them, a fair amount can even live comfortably.</v>
      </c>
      <c r="AD22" s="69"/>
      <c r="AE22" s="69"/>
      <c r="AF22" s="69"/>
      <c r="AG22" s="69"/>
      <c r="AH22" s="69"/>
      <c r="AI22" s="69"/>
      <c r="AJ22" s="69"/>
      <c r="AK22" s="69"/>
      <c r="AL22" s="69"/>
    </row>
    <row r="23" spans="1:38" ht="21.75" thickBot="1" x14ac:dyDescent="0.35">
      <c r="A23" s="44"/>
      <c r="B23" s="23" t="s">
        <v>173</v>
      </c>
      <c r="C23" s="70" t="str">
        <f ca="1">TradingPostTables!CH2</f>
        <v>Average. Theft or mild violence can happen from time to time. Best to keep an eye out.</v>
      </c>
      <c r="D23" s="71"/>
      <c r="E23" s="71"/>
      <c r="F23" s="71"/>
      <c r="G23" s="71"/>
      <c r="H23" s="71"/>
      <c r="I23" s="71"/>
      <c r="J23" s="44"/>
      <c r="L23" s="23" t="s">
        <v>185</v>
      </c>
      <c r="M23" s="15">
        <f ca="1">TradingPostTables!CJ2</f>
        <v>2</v>
      </c>
      <c r="S23" t="str">
        <f t="shared" ca="1" si="1"/>
        <v>Crime: Average. Theft or mild violence can happen from time to time. Best to keep an eye out.</v>
      </c>
      <c r="AD23" s="69"/>
      <c r="AE23" s="69"/>
      <c r="AF23" s="69"/>
      <c r="AG23" s="69"/>
      <c r="AH23" s="69"/>
      <c r="AI23" s="69"/>
      <c r="AJ23" s="69"/>
      <c r="AK23" s="69"/>
      <c r="AL23" s="69"/>
    </row>
    <row r="24" spans="1:38" ht="27" thickBot="1" x14ac:dyDescent="0.35">
      <c r="A24" s="44"/>
      <c r="B24" s="72" t="s">
        <v>387</v>
      </c>
      <c r="C24" s="73"/>
      <c r="D24" s="73"/>
      <c r="E24" s="73"/>
      <c r="F24" s="73"/>
      <c r="G24" s="73"/>
      <c r="H24" s="73"/>
      <c r="I24" s="73"/>
      <c r="J24" s="44"/>
      <c r="S24" t="str">
        <f>B24</f>
        <v>Extra Intrigue</v>
      </c>
      <c r="AD24" s="69"/>
      <c r="AE24" s="69"/>
      <c r="AF24" s="69"/>
      <c r="AG24" s="69"/>
      <c r="AH24" s="69"/>
      <c r="AI24" s="69"/>
      <c r="AJ24" s="69"/>
      <c r="AK24" s="69"/>
      <c r="AL24" s="69"/>
    </row>
    <row r="25" spans="1:38" ht="21.75" thickBot="1" x14ac:dyDescent="0.35">
      <c r="A25" s="44"/>
      <c r="B25" s="23" t="s">
        <v>329</v>
      </c>
      <c r="C25" s="70" t="str">
        <f ca="1">TradingPostTables!EH2</f>
        <v>Popular Producer. The trading post was known for the production of a unique and/or popular item or service, which is now unavailable or no longer in demand.</v>
      </c>
      <c r="D25" s="71"/>
      <c r="E25" s="71"/>
      <c r="F25" s="71"/>
      <c r="G25" s="71"/>
      <c r="H25" s="71"/>
      <c r="I25" s="71"/>
      <c r="J25" s="44"/>
      <c r="S25" t="str">
        <f t="shared" ref="S25:S31" ca="1" si="2">B25&amp;": "&amp;C25</f>
        <v>Recent History: Popular Producer. The trading post was known for the production of a unique and/or popular item or service, which is now unavailable or no longer in demand.</v>
      </c>
      <c r="AD25" s="69"/>
      <c r="AE25" s="69"/>
      <c r="AF25" s="69"/>
      <c r="AG25" s="69"/>
      <c r="AH25" s="69"/>
      <c r="AI25" s="69"/>
      <c r="AJ25" s="69"/>
      <c r="AK25" s="69"/>
      <c r="AL25" s="69"/>
    </row>
    <row r="26" spans="1:38" ht="21.75" thickBot="1" x14ac:dyDescent="0.35">
      <c r="A26" s="44"/>
      <c r="B26" s="23" t="s">
        <v>336</v>
      </c>
      <c r="C26" s="70" t="str">
        <f ca="1">TradingPostTables!EK2</f>
        <v>Peace. All is quiet, almost suspiciously so...</v>
      </c>
      <c r="D26" s="71"/>
      <c r="E26" s="71"/>
      <c r="F26" s="71"/>
      <c r="G26" s="71"/>
      <c r="H26" s="71"/>
      <c r="I26" s="71"/>
      <c r="J26" s="44"/>
      <c r="S26" t="str">
        <f t="shared" ca="1" si="2"/>
        <v>Politics: Peace. All is quiet, almost suspiciously so...</v>
      </c>
      <c r="AD26" s="69"/>
      <c r="AE26" s="69"/>
      <c r="AF26" s="69"/>
      <c r="AG26" s="69"/>
      <c r="AH26" s="69"/>
      <c r="AI26" s="69"/>
      <c r="AJ26" s="69"/>
      <c r="AK26" s="69"/>
      <c r="AL26" s="69"/>
    </row>
    <row r="27" spans="1:38" ht="21.75" thickBot="1" x14ac:dyDescent="0.35">
      <c r="A27" s="44"/>
      <c r="B27" s="23" t="s">
        <v>349</v>
      </c>
      <c r="C27" s="70" t="str">
        <f ca="1">TradingPostTables!EN2</f>
        <v>Public Emergency. There is an emergency situation</v>
      </c>
      <c r="D27" s="71"/>
      <c r="E27" s="71"/>
      <c r="F27" s="71"/>
      <c r="G27" s="71"/>
      <c r="H27" s="71"/>
      <c r="I27" s="71"/>
      <c r="J27" s="44"/>
      <c r="S27" t="str">
        <f t="shared" ca="1" si="2"/>
        <v>Events: Public Emergency. There is an emergency situation</v>
      </c>
      <c r="AD27" s="69"/>
      <c r="AE27" s="69"/>
      <c r="AF27" s="69"/>
      <c r="AG27" s="69"/>
      <c r="AH27" s="69"/>
      <c r="AI27" s="69"/>
      <c r="AJ27" s="69"/>
      <c r="AK27" s="69"/>
      <c r="AL27" s="69"/>
    </row>
    <row r="28" spans="1:38" ht="21.75" thickBot="1" x14ac:dyDescent="0.35">
      <c r="A28" s="44"/>
      <c r="B28" s="23" t="s">
        <v>350</v>
      </c>
      <c r="C28" s="70" t="str">
        <f ca="1">TradingPostTables!EQ2</f>
        <v>Monster. A monster has been causing trouble for the locals. Someone in the trading post is asking for help to deal with it.</v>
      </c>
      <c r="D28" s="71"/>
      <c r="E28" s="71"/>
      <c r="F28" s="71"/>
      <c r="G28" s="71"/>
      <c r="H28" s="71"/>
      <c r="I28" s="71"/>
      <c r="J28" s="44"/>
      <c r="S28" t="str">
        <f t="shared" ca="1" si="2"/>
        <v>Opportunities: Monster. A monster has been causing trouble for the locals. Someone in the trading post is asking for help to deal with it.</v>
      </c>
      <c r="AD28" s="69"/>
      <c r="AE28" s="69"/>
      <c r="AF28" s="69"/>
      <c r="AG28" s="69"/>
      <c r="AH28" s="69"/>
      <c r="AI28" s="69"/>
      <c r="AJ28" s="69"/>
      <c r="AK28" s="69"/>
      <c r="AL28" s="69"/>
    </row>
    <row r="29" spans="1:38" ht="21.75" thickBot="1" x14ac:dyDescent="0.35">
      <c r="A29" s="44"/>
      <c r="B29" s="23" t="s">
        <v>357</v>
      </c>
      <c r="C29" s="70" t="str">
        <f ca="1">TradingPostTables!EU2</f>
        <v>Harsh. A rough day for the season. Rain, snow and wind are strong and could make things difficult.</v>
      </c>
      <c r="D29" s="71"/>
      <c r="E29" s="71"/>
      <c r="F29" s="71"/>
      <c r="G29" s="71"/>
      <c r="H29" s="71"/>
      <c r="I29" s="71"/>
      <c r="J29" s="44"/>
      <c r="S29" t="str">
        <f t="shared" ca="1" si="2"/>
        <v>Weather: Harsh. A rough day for the season. Rain, snow and wind are strong and could make things difficult.</v>
      </c>
      <c r="AD29" s="69"/>
      <c r="AE29" s="69"/>
      <c r="AF29" s="69"/>
      <c r="AG29" s="69"/>
      <c r="AH29" s="69"/>
      <c r="AI29" s="69"/>
      <c r="AJ29" s="69"/>
      <c r="AK29" s="69"/>
      <c r="AL29" s="69"/>
    </row>
    <row r="30" spans="1:38" ht="21.75" thickBot="1" x14ac:dyDescent="0.35">
      <c r="A30" s="44"/>
      <c r="B30" s="23" t="s">
        <v>369</v>
      </c>
      <c r="C30" s="70" t="str">
        <f ca="1">TradingPostTables!FC2</f>
        <v>Raids. The trading post is often raided by nearby groups of bandits, or packs of marauding creatures.</v>
      </c>
      <c r="D30" s="71"/>
      <c r="E30" s="71"/>
      <c r="F30" s="71"/>
      <c r="G30" s="71"/>
      <c r="H30" s="71"/>
      <c r="I30" s="71"/>
      <c r="J30" s="44"/>
      <c r="S30" t="str">
        <f t="shared" ca="1" si="2"/>
        <v>Danger Type: Raids. The trading post is often raided by nearby groups of bandits, or packs of marauding creatures.</v>
      </c>
      <c r="AD30" s="69"/>
      <c r="AE30" s="69"/>
      <c r="AF30" s="69"/>
      <c r="AG30" s="69"/>
      <c r="AH30" s="69"/>
      <c r="AI30" s="69"/>
      <c r="AJ30" s="69"/>
      <c r="AK30" s="69"/>
      <c r="AL30" s="69"/>
    </row>
    <row r="31" spans="1:38" ht="21.75" thickBot="1" x14ac:dyDescent="0.35">
      <c r="A31" s="44"/>
      <c r="B31" s="23" t="s">
        <v>363</v>
      </c>
      <c r="C31" s="70" t="str">
        <f ca="1">TradingPostTables!EY2</f>
        <v>Uncommon. Danger or hazards are not encountered often, though preparation is encouraged.</v>
      </c>
      <c r="D31" s="71"/>
      <c r="E31" s="71"/>
      <c r="F31" s="71"/>
      <c r="G31" s="71"/>
      <c r="H31" s="71"/>
      <c r="I31" s="71"/>
      <c r="J31" s="44"/>
      <c r="S31" t="str">
        <f t="shared" ca="1" si="2"/>
        <v>Danger Level: Uncommon. Danger or hazards are not encountered often, though preparation is encouraged.</v>
      </c>
      <c r="AD31" s="69"/>
      <c r="AE31" s="69"/>
      <c r="AF31" s="69"/>
      <c r="AG31" s="69"/>
      <c r="AH31" s="69"/>
      <c r="AI31" s="69"/>
      <c r="AJ31" s="69"/>
      <c r="AK31" s="69"/>
      <c r="AL31" s="69"/>
    </row>
    <row r="32" spans="1:38" ht="26.25" x14ac:dyDescent="0.3">
      <c r="A32" s="44"/>
      <c r="B32" s="72" t="s">
        <v>396</v>
      </c>
      <c r="C32" s="73"/>
      <c r="D32" s="73"/>
      <c r="E32" s="73"/>
      <c r="F32" s="73"/>
      <c r="G32" s="73"/>
      <c r="H32" s="73"/>
      <c r="I32" s="73"/>
      <c r="J32" s="44"/>
      <c r="AD32" s="69"/>
      <c r="AE32" s="69"/>
      <c r="AF32" s="69"/>
      <c r="AG32" s="69"/>
      <c r="AH32" s="69"/>
      <c r="AI32" s="69"/>
      <c r="AJ32" s="69"/>
      <c r="AK32" s="69"/>
      <c r="AL32" s="69"/>
    </row>
    <row r="33" spans="1:38" ht="26.25" x14ac:dyDescent="0.3">
      <c r="A33" s="44"/>
      <c r="B33" s="27" t="s">
        <v>392</v>
      </c>
      <c r="C33" s="28">
        <f ca="1">TradingPostTables!CN2</f>
        <v>12</v>
      </c>
      <c r="F33" s="27" t="str">
        <f>Таблиця25[[#Headers],[Service Locations]]</f>
        <v>Service Locations</v>
      </c>
      <c r="G33" s="28">
        <f ca="1">TradingPostTables!CZ2+TradingPostTables!C14</f>
        <v>7</v>
      </c>
      <c r="I33" s="44"/>
      <c r="J33" s="44"/>
      <c r="Y33" t="str">
        <f ca="1">_xlfn.TEXTJOIN(CHAR(10),1,Y34:Y38)</f>
        <v>Shops
General Store (Poor), General Store (B). Sells basic supplies, groceries, and various odds and ends. (Fine), Cooper (B). Crafts wooden vessels held together with metal hoops, including barrels, buckets, etc. (Fine), Rare Libations &amp; Fare (E). Sells (and, perhaps, makes or brews) drinks and/or food of surpassing quality or rarity to the region. (Fine), Shipwright (S). Builds and launches boats and/ or ships. [Reroll if settlement is not bordering a significant source of water] (Good), Herbalist (B). Sells common herbs and natural, non- magical remedies. (Fine), General Store (B). Sells basic supplies, groceries, and various odds and ends. (Poor), Tanner/Taxidermist (B). Processes animal hides for practical or ornamental purposes. (Good), Baker (B). Bakes and sells fresh bread and, possibly, pastries. (Good), Tanner/Taxidermist (B). Processes animal hides for practical or ornamental purposes. (Good), Baker (B). Bakes and sells fresh bread and, possibly, pastries. (Good), Foundry/Smelting (S). Ore processing and metal fabrication. (Good), Herbalist (B). Sells common herbs and natural, non- magical remedies. (Poor)
Services
Inn (Poor), Tavern (Poor), House of Leisure. Provides entertainment and/or relaxation (GM may decide what kind). (Good), Barber. Provides grooming services, such as haircuts or shaves. (Fine), Stable. Provides boarding accommodation for mounts, as well as selling carts, animals, and their tack. (Poor), Club. Provides entertainment via comedic, dramatic or musical performance. (Poor), Soothsayer. Provides magical prediction and prophecy - sayers of sooth! (Fine), Club. Provides entertainment via comedic, dramatic or musical performance. (Fine)
Place of Worship: 1
Place of Worship Size: Altar. A small shrine or, perhaps, a tiny shack, usually evincing some various items or images relating to that which the faith venerates.
Fervency of Local Following: Quiet. Adherents to the faith are inconspicuous, unless one knows what to look for (perhaps particular gestures, items of clothing, or phrases).
Alignment of the Faith: Good</v>
      </c>
      <c r="AD33" s="69"/>
      <c r="AE33" s="69"/>
      <c r="AF33" s="69"/>
      <c r="AG33" s="69"/>
      <c r="AH33" s="69"/>
      <c r="AI33" s="69"/>
      <c r="AJ33" s="69"/>
      <c r="AK33" s="69"/>
      <c r="AL33" s="69"/>
    </row>
    <row r="34" spans="1:38" ht="16.5" customHeight="1" x14ac:dyDescent="0.3">
      <c r="A34" s="44"/>
      <c r="I34" s="44"/>
      <c r="J34" s="44"/>
      <c r="Y34" t="s">
        <v>186</v>
      </c>
      <c r="AD34" s="69"/>
      <c r="AE34" s="69"/>
      <c r="AF34" s="69"/>
      <c r="AG34" s="69"/>
      <c r="AH34" s="69"/>
      <c r="AI34" s="69"/>
      <c r="AJ34" s="69"/>
      <c r="AK34" s="69"/>
      <c r="AL34" s="69"/>
    </row>
    <row r="35" spans="1:38" ht="16.5" customHeight="1" x14ac:dyDescent="0.3">
      <c r="A35" s="44"/>
      <c r="B35" s="32" t="s">
        <v>393</v>
      </c>
      <c r="C35" s="33" t="s">
        <v>394</v>
      </c>
      <c r="D35" s="34" t="s">
        <v>304</v>
      </c>
      <c r="F35" s="38" t="s">
        <v>393</v>
      </c>
      <c r="G35" s="33" t="s">
        <v>397</v>
      </c>
      <c r="H35" s="34" t="s">
        <v>304</v>
      </c>
      <c r="I35" s="44"/>
      <c r="J35" s="44"/>
      <c r="S35" t="str">
        <f t="shared" ref="S35:S54" ca="1" si="3">IF(C36&lt;&gt;"",C36&amp;" ("&amp;D36&amp;")","")</f>
        <v>General Store (Poor)</v>
      </c>
      <c r="T35" t="str">
        <f t="shared" ref="T35:T54" ca="1" si="4">IF(G36&lt;&gt;"",G36&amp;" ("&amp;H36&amp;")","")</f>
        <v>Inn (Poor)</v>
      </c>
      <c r="Y35" t="str">
        <f ca="1">_xlfn.TEXTJOIN(", ",1,S35:S54)</f>
        <v>General Store (Poor), General Store (B). Sells basic supplies, groceries, and various odds and ends. (Fine), Cooper (B). Crafts wooden vessels held together with metal hoops, including barrels, buckets, etc. (Fine), Rare Libations &amp; Fare (E). Sells (and, perhaps, makes or brews) drinks and/or food of surpassing quality or rarity to the region. (Fine), Shipwright (S). Builds and launches boats and/ or ships. [Reroll if settlement is not bordering a significant source of water] (Good), Herbalist (B). Sells common herbs and natural, non- magical remedies. (Fine), General Store (B). Sells basic supplies, groceries, and various odds and ends. (Poor), Tanner/Taxidermist (B). Processes animal hides for practical or ornamental purposes. (Good), Baker (B). Bakes and sells fresh bread and, possibly, pastries. (Good), Tanner/Taxidermist (B). Processes animal hides for practical or ornamental purposes. (Good), Baker (B). Bakes and sells fresh bread and, possibly, pastries. (Good), Foundry/Smelting (S). Ore processing and metal fabrication. (Good), Herbalist (B). Sells common herbs and natural, non- magical remedies. (Poor)</v>
      </c>
      <c r="AD35" s="69"/>
      <c r="AE35" s="69"/>
      <c r="AF35" s="69"/>
      <c r="AG35" s="69"/>
      <c r="AH35" s="69"/>
      <c r="AI35" s="69"/>
      <c r="AJ35" s="69"/>
      <c r="AK35" s="69"/>
      <c r="AL35" s="69"/>
    </row>
    <row r="36" spans="1:38" ht="16.5" customHeight="1" x14ac:dyDescent="0.3">
      <c r="A36" s="44">
        <v>1</v>
      </c>
      <c r="B36" s="30">
        <v>1</v>
      </c>
      <c r="C36" s="26" t="s">
        <v>395</v>
      </c>
      <c r="D36" s="31" t="str">
        <f ca="1">IFERROR(INDEX(TradingPostTables!$DL$4:$DL$6,MATCH(TradingPostTables!ER15,TradingPostTables!$DK$4:$DK$6,1),1),"")</f>
        <v>Poor</v>
      </c>
      <c r="F36" s="30">
        <v>1</v>
      </c>
      <c r="G36" s="26" t="s">
        <v>398</v>
      </c>
      <c r="H36" s="31" t="str">
        <f ca="1">IFERROR(INDEX(TradingPostTables!$DL$4:$DL$6,MATCH(TradingPostTables!ES15,TradingPostTables!$DK$4:$DK$6,1),1),"")</f>
        <v>Poor</v>
      </c>
      <c r="I36" s="44"/>
      <c r="J36" s="44"/>
      <c r="S36" t="str">
        <f t="shared" ca="1" si="3"/>
        <v>General Store (B). Sells basic supplies, groceries, and various odds and ends. (Fine)</v>
      </c>
      <c r="T36" t="str">
        <f t="shared" ca="1" si="4"/>
        <v>Tavern (Poor)</v>
      </c>
      <c r="Y36" t="s">
        <v>269</v>
      </c>
      <c r="AD36" s="69"/>
      <c r="AE36" s="69"/>
      <c r="AF36" s="69"/>
      <c r="AG36" s="69"/>
      <c r="AH36" s="69"/>
      <c r="AI36" s="69"/>
      <c r="AJ36" s="69"/>
      <c r="AK36" s="69"/>
      <c r="AL36" s="69"/>
    </row>
    <row r="37" spans="1:38" ht="16.5" customHeight="1" x14ac:dyDescent="0.3">
      <c r="A37" s="44">
        <v>2</v>
      </c>
      <c r="B37" s="30">
        <f t="shared" ref="B37:B54" ca="1" si="5">IFERROR(IF(B36+1&lt;=$C$33+1,B36+1,""),"")</f>
        <v>2</v>
      </c>
      <c r="C37" s="26" t="str">
        <f ca="1">IF(B37&lt;&gt;"",INDEX(TradingPostTables!$CS$4:$CS$33,MATCH(TradingPostTables!EP16,TradingPostTables!$CR$4:$CR$33,1),1),"")</f>
        <v>General Store (B). Sells basic supplies, groceries, and various odds and ends.</v>
      </c>
      <c r="D37" s="31" t="str">
        <f ca="1">IFERROR(INDEX(TradingPostTables!$DL$4:$DL$6,MATCH(TradingPostTables!ER16,TradingPostTables!$DK$4:$DK$6,1),1),"")</f>
        <v>Fine</v>
      </c>
      <c r="F37" s="30">
        <f t="shared" ref="F37:F54" ca="1" si="6">IFERROR(IF(F36+1&lt;=$G$33+1,F36+1,""),"")</f>
        <v>2</v>
      </c>
      <c r="G37" s="26" t="str">
        <f ca="1">IFERROR(IF(TradingPostTables!C14=1,"Tavern",INDEX(TradingPostTables!DD4:DD22,MATCH(TradingPostTables!EQ16,TradingPostTables!DC4:DC22,1),1)),"")</f>
        <v>Tavern</v>
      </c>
      <c r="H37" s="31" t="str">
        <f ca="1">IFERROR(INDEX(TradingPostTables!$DL$4:$DL$6,MATCH(TradingPostTables!ES16,TradingPostTables!$DK$4:$DK$6,1),1),"")</f>
        <v>Poor</v>
      </c>
      <c r="I37" s="44"/>
      <c r="J37" s="44"/>
      <c r="S37" t="str">
        <f t="shared" ca="1" si="3"/>
        <v>Cooper (B). Crafts wooden vessels held together with metal hoops, including barrels, buckets, etc. (Fine)</v>
      </c>
      <c r="T37" t="str">
        <f t="shared" ca="1" si="4"/>
        <v>House of Leisure. Provides entertainment and/or relaxation (GM may decide what kind). (Good)</v>
      </c>
      <c r="Y37" t="str">
        <f ca="1">_xlfn.TEXTJOIN(", ",1,T35:T54)</f>
        <v>Inn (Poor), Tavern (Poor), House of Leisure. Provides entertainment and/or relaxation (GM may decide what kind). (Good), Barber. Provides grooming services, such as haircuts or shaves. (Fine), Stable. Provides boarding accommodation for mounts, as well as selling carts, animals, and their tack. (Poor), Club. Provides entertainment via comedic, dramatic or musical performance. (Poor), Soothsayer. Provides magical prediction and prophecy - sayers of sooth! (Fine), Club. Provides entertainment via comedic, dramatic or musical performance. (Fine)</v>
      </c>
      <c r="AD37" s="69"/>
      <c r="AE37" s="69"/>
      <c r="AF37" s="69"/>
      <c r="AG37" s="69"/>
      <c r="AH37" s="69"/>
      <c r="AI37" s="69"/>
      <c r="AJ37" s="69"/>
      <c r="AK37" s="69"/>
      <c r="AL37" s="69"/>
    </row>
    <row r="38" spans="1:38" ht="16.5" customHeight="1" x14ac:dyDescent="0.3">
      <c r="A38" s="44">
        <v>3</v>
      </c>
      <c r="B38" s="30">
        <f t="shared" ca="1" si="5"/>
        <v>3</v>
      </c>
      <c r="C38" s="26" t="str">
        <f ca="1">IF(B38&lt;&gt;"",INDEX(TradingPostTables!$CS$4:$CS$33,MATCH(TradingPostTables!EP17,TradingPostTables!$CR$4:$CR$33,1),1),"")</f>
        <v>Cooper (B). Crafts wooden vessels held together with metal hoops, including barrels, buckets, etc.</v>
      </c>
      <c r="D38" s="31" t="str">
        <f ca="1">IFERROR(INDEX(TradingPostTables!$DL$4:$DL$6,MATCH(TradingPostTables!ER17,TradingPostTables!$DK$4:$DK$6,1),1),"")</f>
        <v>Fine</v>
      </c>
      <c r="F38" s="30">
        <f t="shared" ca="1" si="6"/>
        <v>3</v>
      </c>
      <c r="G38" s="26" t="str">
        <f ca="1">IFERROR(INDEX(TradingPostTables!$DD$4:$DD$22,MATCH(TradingPostTables!EQ17,TradingPostTables!$DC$4:$DC$22,1),1),"")</f>
        <v>House of Leisure. Provides entertainment and/or relaxation (GM may decide what kind).</v>
      </c>
      <c r="H38" s="31" t="str">
        <f ca="1">IFERROR(INDEX(TradingPostTables!$DL$4:$DL$6,MATCH(TradingPostTables!ES17,TradingPostTables!$DK$4:$DK$6,1),1),"")</f>
        <v>Good</v>
      </c>
      <c r="I38" s="44"/>
      <c r="J38" s="44"/>
      <c r="S38" t="str">
        <f t="shared" ca="1" si="3"/>
        <v>Rare Libations &amp; Fare (E). Sells (and, perhaps, makes or brews) drinks and/or food of surpassing quality or rarity to the region. (Fine)</v>
      </c>
      <c r="T38" t="str">
        <f t="shared" ca="1" si="4"/>
        <v>Barber. Provides grooming services, such as haircuts or shaves. (Fine)</v>
      </c>
      <c r="Y38" t="str">
        <f ca="1">_xlfn.TEXTJOIN(CHAR(10),1,S58:S61)</f>
        <v>Place of Worship: 1
Place of Worship Size: Altar. A small shrine or, perhaps, a tiny shack, usually evincing some various items or images relating to that which the faith venerates.
Fervency of Local Following: Quiet. Adherents to the faith are inconspicuous, unless one knows what to look for (perhaps particular gestures, items of clothing, or phrases).
Alignment of the Faith: Good</v>
      </c>
      <c r="AD38" s="69"/>
      <c r="AE38" s="69"/>
      <c r="AF38" s="69"/>
      <c r="AG38" s="69"/>
      <c r="AH38" s="69"/>
      <c r="AI38" s="69"/>
      <c r="AJ38" s="69"/>
      <c r="AK38" s="69"/>
      <c r="AL38" s="69"/>
    </row>
    <row r="39" spans="1:38" ht="16.5" customHeight="1" x14ac:dyDescent="0.3">
      <c r="A39" s="44">
        <v>4</v>
      </c>
      <c r="B39" s="30">
        <f t="shared" ca="1" si="5"/>
        <v>4</v>
      </c>
      <c r="C39" s="26" t="str">
        <f ca="1">IF(B39&lt;&gt;"",INDEX(TradingPostTables!$CS$4:$CS$33,MATCH(TradingPostTables!EP18,TradingPostTables!$CR$4:$CR$33,1),1),"")</f>
        <v>Rare Libations &amp; Fare (E). Sells (and, perhaps, makes or brews) drinks and/or food of surpassing quality or rarity to the region.</v>
      </c>
      <c r="D39" s="31" t="str">
        <f ca="1">IFERROR(INDEX(TradingPostTables!$DL$4:$DL$6,MATCH(TradingPostTables!ER18,TradingPostTables!$DK$4:$DK$6,1),1),"")</f>
        <v>Fine</v>
      </c>
      <c r="F39" s="30">
        <f t="shared" ca="1" si="6"/>
        <v>4</v>
      </c>
      <c r="G39" s="26" t="str">
        <f ca="1">IFERROR(INDEX(TradingPostTables!$DD$4:$DD$22,MATCH(TradingPostTables!EQ18,TradingPostTables!$DC$4:$DC$22,1),1),"")</f>
        <v>Barber. Provides grooming services, such as haircuts or shaves.</v>
      </c>
      <c r="H39" s="31" t="str">
        <f ca="1">IFERROR(INDEX(TradingPostTables!$DL$4:$DL$6,MATCH(TradingPostTables!ES18,TradingPostTables!$DK$4:$DK$6,1),1),"")</f>
        <v>Fine</v>
      </c>
      <c r="I39" s="44"/>
      <c r="J39" s="44"/>
      <c r="S39" t="str">
        <f t="shared" ca="1" si="3"/>
        <v>Shipwright (S). Builds and launches boats and/ or ships. [Reroll if settlement is not bordering a significant source of water] (Good)</v>
      </c>
      <c r="T39" t="str">
        <f t="shared" ca="1" si="4"/>
        <v>Stable. Provides boarding accommodation for mounts, as well as selling carts, animals, and their tack. (Poor)</v>
      </c>
      <c r="AD39" s="69"/>
      <c r="AE39" s="69"/>
      <c r="AF39" s="69"/>
      <c r="AG39" s="69"/>
      <c r="AH39" s="69"/>
      <c r="AI39" s="69"/>
      <c r="AJ39" s="69"/>
      <c r="AK39" s="69"/>
      <c r="AL39" s="69"/>
    </row>
    <row r="40" spans="1:38" ht="16.5" customHeight="1" x14ac:dyDescent="0.3">
      <c r="A40" s="44">
        <v>5</v>
      </c>
      <c r="B40" s="30">
        <f t="shared" ca="1" si="5"/>
        <v>5</v>
      </c>
      <c r="C40" s="26" t="str">
        <f ca="1">IF(B40&lt;&gt;"",INDEX(TradingPostTables!$CS$4:$CS$33,MATCH(TradingPostTables!EP19,TradingPostTables!$CR$4:$CR$33,1),1),"")</f>
        <v>Shipwright (S). Builds and launches boats and/ or ships. [Reroll if settlement is not bordering a significant source of water]</v>
      </c>
      <c r="D40" s="31" t="str">
        <f ca="1">IFERROR(INDEX(TradingPostTables!$DL$4:$DL$6,MATCH(TradingPostTables!ER19,TradingPostTables!$DK$4:$DK$6,1),1),"")</f>
        <v>Good</v>
      </c>
      <c r="F40" s="30">
        <f t="shared" ca="1" si="6"/>
        <v>5</v>
      </c>
      <c r="G40" s="26" t="str">
        <f ca="1">IFERROR(INDEX(TradingPostTables!$DD$4:$DD$22,MATCH(TradingPostTables!EQ19,TradingPostTables!$DC$4:$DC$22,1),1),"")</f>
        <v>Stable. Provides boarding accommodation for mounts, as well as selling carts, animals, and their tack.</v>
      </c>
      <c r="H40" s="31" t="str">
        <f ca="1">IFERROR(INDEX(TradingPostTables!$DL$4:$DL$6,MATCH(TradingPostTables!ES19,TradingPostTables!$DK$4:$DK$6,1),1),"")</f>
        <v>Poor</v>
      </c>
      <c r="I40" s="44"/>
      <c r="J40" s="44"/>
      <c r="S40" t="str">
        <f t="shared" ca="1" si="3"/>
        <v>Herbalist (B). Sells common herbs and natural, non- magical remedies. (Fine)</v>
      </c>
      <c r="T40" t="str">
        <f t="shared" ca="1" si="4"/>
        <v>Club. Provides entertainment via comedic, dramatic or musical performance. (Poor)</v>
      </c>
      <c r="AD40" s="69"/>
      <c r="AE40" s="69"/>
      <c r="AF40" s="69"/>
      <c r="AG40" s="69"/>
      <c r="AH40" s="69"/>
      <c r="AI40" s="69"/>
      <c r="AJ40" s="69"/>
      <c r="AK40" s="69"/>
      <c r="AL40" s="69"/>
    </row>
    <row r="41" spans="1:38" ht="16.5" customHeight="1" x14ac:dyDescent="0.3">
      <c r="A41" s="44">
        <v>6</v>
      </c>
      <c r="B41" s="30">
        <f t="shared" ca="1" si="5"/>
        <v>6</v>
      </c>
      <c r="C41" s="26" t="str">
        <f ca="1">IF(B41&lt;&gt;"",INDEX(TradingPostTables!$CS$4:$CS$33,MATCH(TradingPostTables!EP20,TradingPostTables!$CR$4:$CR$33,1),1),"")</f>
        <v>Herbalist (B). Sells common herbs and natural, non- magical remedies.</v>
      </c>
      <c r="D41" s="31" t="str">
        <f ca="1">IFERROR(INDEX(TradingPostTables!$DL$4:$DL$6,MATCH(TradingPostTables!ER20,TradingPostTables!$DK$4:$DK$6,1),1),"")</f>
        <v>Fine</v>
      </c>
      <c r="F41" s="30">
        <f t="shared" ca="1" si="6"/>
        <v>6</v>
      </c>
      <c r="G41" s="26" t="str">
        <f ca="1">IFERROR(INDEX(TradingPostTables!$DD$4:$DD$22,MATCH(TradingPostTables!EQ20,TradingPostTables!$DC$4:$DC$22,1),1),"")</f>
        <v>Club. Provides entertainment via comedic, dramatic or musical performance.</v>
      </c>
      <c r="H41" s="31" t="str">
        <f ca="1">IFERROR(INDEX(TradingPostTables!$DL$4:$DL$6,MATCH(TradingPostTables!ES20,TradingPostTables!$DK$4:$DK$6,1),1),"")</f>
        <v>Poor</v>
      </c>
      <c r="I41" s="44"/>
      <c r="J41" s="44"/>
      <c r="S41" t="str">
        <f t="shared" ca="1" si="3"/>
        <v>General Store (B). Sells basic supplies, groceries, and various odds and ends. (Poor)</v>
      </c>
      <c r="T41" t="str">
        <f t="shared" ca="1" si="4"/>
        <v>Soothsayer. Provides magical prediction and prophecy - sayers of sooth! (Fine)</v>
      </c>
      <c r="AD41" s="69"/>
      <c r="AE41" s="69"/>
      <c r="AF41" s="69"/>
      <c r="AG41" s="69"/>
      <c r="AH41" s="69"/>
      <c r="AI41" s="69"/>
      <c r="AJ41" s="69"/>
      <c r="AK41" s="69"/>
      <c r="AL41" s="69"/>
    </row>
    <row r="42" spans="1:38" ht="16.5" customHeight="1" x14ac:dyDescent="0.3">
      <c r="A42" s="44">
        <v>7</v>
      </c>
      <c r="B42" s="30">
        <f t="shared" ca="1" si="5"/>
        <v>7</v>
      </c>
      <c r="C42" s="26" t="str">
        <f ca="1">IF(B42&lt;&gt;"",INDEX(TradingPostTables!$CS$4:$CS$33,MATCH(TradingPostTables!EP21,TradingPostTables!$CR$4:$CR$33,1),1),"")</f>
        <v>General Store (B). Sells basic supplies, groceries, and various odds and ends.</v>
      </c>
      <c r="D42" s="31" t="str">
        <f ca="1">IFERROR(INDEX(TradingPostTables!$DL$4:$DL$6,MATCH(TradingPostTables!ER21,TradingPostTables!$DK$4:$DK$6,1),1),"")</f>
        <v>Poor</v>
      </c>
      <c r="F42" s="30">
        <f t="shared" ca="1" si="6"/>
        <v>7</v>
      </c>
      <c r="G42" s="26" t="str">
        <f ca="1">IFERROR(INDEX(TradingPostTables!$DD$4:$DD$22,MATCH(TradingPostTables!EQ21,TradingPostTables!$DC$4:$DC$22,1),1),"")</f>
        <v>Soothsayer. Provides magical prediction and prophecy - sayers of sooth!</v>
      </c>
      <c r="H42" s="31" t="str">
        <f ca="1">IFERROR(INDEX(TradingPostTables!$DL$4:$DL$6,MATCH(TradingPostTables!ES21,TradingPostTables!$DK$4:$DK$6,1),1),"")</f>
        <v>Fine</v>
      </c>
      <c r="I42" s="44"/>
      <c r="J42" s="44"/>
      <c r="S42" t="str">
        <f t="shared" ca="1" si="3"/>
        <v>Tanner/Taxidermist (B). Processes animal hides for practical or ornamental purposes. (Good)</v>
      </c>
      <c r="T42" t="str">
        <f t="shared" ca="1" si="4"/>
        <v>Club. Provides entertainment via comedic, dramatic or musical performance. (Fine)</v>
      </c>
      <c r="AD42" s="69"/>
      <c r="AE42" s="69"/>
      <c r="AF42" s="69"/>
      <c r="AG42" s="69"/>
      <c r="AH42" s="69"/>
      <c r="AI42" s="69"/>
      <c r="AJ42" s="69"/>
      <c r="AK42" s="69"/>
      <c r="AL42" s="69"/>
    </row>
    <row r="43" spans="1:38" ht="16.5" customHeight="1" x14ac:dyDescent="0.3">
      <c r="A43" s="44">
        <v>8</v>
      </c>
      <c r="B43" s="30">
        <f t="shared" ca="1" si="5"/>
        <v>8</v>
      </c>
      <c r="C43" s="26" t="str">
        <f ca="1">IF(B43&lt;&gt;"",INDEX(TradingPostTables!$CS$4:$CS$33,MATCH(TradingPostTables!EP22,TradingPostTables!$CR$4:$CR$33,1),1),"")</f>
        <v>Tanner/Taxidermist (B). Processes animal hides for practical or ornamental purposes.</v>
      </c>
      <c r="D43" s="31" t="str">
        <f ca="1">IFERROR(INDEX(TradingPostTables!$DL$4:$DL$6,MATCH(TradingPostTables!ER22,TradingPostTables!$DK$4:$DK$6,1),1),"")</f>
        <v>Good</v>
      </c>
      <c r="F43" s="30">
        <f t="shared" ca="1" si="6"/>
        <v>8</v>
      </c>
      <c r="G43" s="26" t="str">
        <f ca="1">IFERROR(INDEX(TradingPostTables!$DD$4:$DD$22,MATCH(TradingPostTables!EQ22,TradingPostTables!$DC$4:$DC$22,1),1),"")</f>
        <v>Club. Provides entertainment via comedic, dramatic or musical performance.</v>
      </c>
      <c r="H43" s="31" t="str">
        <f ca="1">IFERROR(INDEX(TradingPostTables!$DL$4:$DL$6,MATCH(TradingPostTables!ES22,TradingPostTables!$DK$4:$DK$6,1),1),"")</f>
        <v>Fine</v>
      </c>
      <c r="I43" s="44"/>
      <c r="J43" s="44"/>
      <c r="S43" t="str">
        <f t="shared" ca="1" si="3"/>
        <v>Baker (B). Bakes and sells fresh bread and, possibly, pastries. (Good)</v>
      </c>
      <c r="T43" t="str">
        <f t="shared" ca="1" si="4"/>
        <v/>
      </c>
      <c r="AD43" s="69"/>
      <c r="AE43" s="69"/>
      <c r="AF43" s="69"/>
      <c r="AG43" s="69"/>
      <c r="AH43" s="69"/>
      <c r="AI43" s="69"/>
      <c r="AJ43" s="69"/>
      <c r="AK43" s="69"/>
      <c r="AL43" s="69"/>
    </row>
    <row r="44" spans="1:38" ht="16.5" customHeight="1" x14ac:dyDescent="0.3">
      <c r="A44" s="44">
        <v>9</v>
      </c>
      <c r="B44" s="30">
        <f t="shared" ca="1" si="5"/>
        <v>9</v>
      </c>
      <c r="C44" s="26" t="str">
        <f ca="1">IF(B44&lt;&gt;"",INDEX(TradingPostTables!$CS$4:$CS$33,MATCH(TradingPostTables!EP23,TradingPostTables!$CR$4:$CR$33,1),1),"")</f>
        <v>Baker (B). Bakes and sells fresh bread and, possibly, pastries.</v>
      </c>
      <c r="D44" s="31" t="str">
        <f ca="1">IFERROR(INDEX(TradingPostTables!$DL$4:$DL$6,MATCH(TradingPostTables!ER23,TradingPostTables!$DK$4:$DK$6,1),1),"")</f>
        <v>Good</v>
      </c>
      <c r="F44" s="30" t="str">
        <f t="shared" ca="1" si="6"/>
        <v/>
      </c>
      <c r="G44" s="26" t="str">
        <f ca="1">IFERROR(INDEX(TradingPostTables!$DD$4:$DD$22,MATCH(TradingPostTables!EQ23,TradingPostTables!$DC$4:$DC$22,1),1),"")</f>
        <v/>
      </c>
      <c r="H44" s="31" t="str">
        <f ca="1">IFERROR(INDEX(TradingPostTables!$DL$4:$DL$6,MATCH(TradingPostTables!ES23,TradingPostTables!$DK$4:$DK$6,1),1),"")</f>
        <v/>
      </c>
      <c r="I44" s="44"/>
      <c r="J44" s="44"/>
      <c r="S44" t="str">
        <f t="shared" ca="1" si="3"/>
        <v>Tanner/Taxidermist (B). Processes animal hides for practical or ornamental purposes. (Good)</v>
      </c>
      <c r="T44" t="str">
        <f t="shared" ca="1" si="4"/>
        <v/>
      </c>
      <c r="AD44" s="69"/>
      <c r="AE44" s="69"/>
      <c r="AF44" s="69"/>
      <c r="AG44" s="69"/>
      <c r="AH44" s="69"/>
      <c r="AI44" s="69"/>
      <c r="AJ44" s="69"/>
      <c r="AK44" s="69"/>
      <c r="AL44" s="69"/>
    </row>
    <row r="45" spans="1:38" ht="16.5" customHeight="1" x14ac:dyDescent="0.3">
      <c r="A45" s="44">
        <v>10</v>
      </c>
      <c r="B45" s="30">
        <f t="shared" ca="1" si="5"/>
        <v>10</v>
      </c>
      <c r="C45" s="26" t="str">
        <f ca="1">IF(B45&lt;&gt;"",INDEX(TradingPostTables!$CS$4:$CS$33,MATCH(TradingPostTables!EP24,TradingPostTables!$CR$4:$CR$33,1),1),"")</f>
        <v>Tanner/Taxidermist (B). Processes animal hides for practical or ornamental purposes.</v>
      </c>
      <c r="D45" s="31" t="str">
        <f ca="1">IFERROR(INDEX(TradingPostTables!$DL$4:$DL$6,MATCH(TradingPostTables!ER24,TradingPostTables!$DK$4:$DK$6,1),1),"")</f>
        <v>Good</v>
      </c>
      <c r="F45" s="30" t="str">
        <f t="shared" ca="1" si="6"/>
        <v/>
      </c>
      <c r="G45" s="26" t="str">
        <f ca="1">IFERROR(INDEX(TradingPostTables!$DD$4:$DD$22,MATCH(TradingPostTables!EQ24,TradingPostTables!$DC$4:$DC$22,1),1),"")</f>
        <v/>
      </c>
      <c r="H45" s="31" t="str">
        <f ca="1">IFERROR(INDEX(TradingPostTables!$DL$4:$DL$6,MATCH(TradingPostTables!ES24,TradingPostTables!$DK$4:$DK$6,1),1),"")</f>
        <v/>
      </c>
      <c r="I45" s="44"/>
      <c r="J45" s="44"/>
      <c r="S45" t="str">
        <f t="shared" ca="1" si="3"/>
        <v>Baker (B). Bakes and sells fresh bread and, possibly, pastries. (Good)</v>
      </c>
      <c r="T45" t="str">
        <f t="shared" ca="1" si="4"/>
        <v/>
      </c>
      <c r="AD45" s="69"/>
      <c r="AE45" s="69"/>
      <c r="AF45" s="69"/>
      <c r="AG45" s="69"/>
      <c r="AH45" s="69"/>
      <c r="AI45" s="69"/>
      <c r="AJ45" s="69"/>
      <c r="AK45" s="69"/>
      <c r="AL45" s="69"/>
    </row>
    <row r="46" spans="1:38" ht="16.5" customHeight="1" x14ac:dyDescent="0.3">
      <c r="A46" s="44">
        <v>11</v>
      </c>
      <c r="B46" s="30">
        <f t="shared" ca="1" si="5"/>
        <v>11</v>
      </c>
      <c r="C46" s="26" t="str">
        <f ca="1">IF(B46&lt;&gt;"",INDEX(TradingPostTables!$CS$4:$CS$33,MATCH(TradingPostTables!EP25,TradingPostTables!$CR$4:$CR$33,1),1),"")</f>
        <v>Baker (B). Bakes and sells fresh bread and, possibly, pastries.</v>
      </c>
      <c r="D46" s="31" t="str">
        <f ca="1">IFERROR(INDEX(TradingPostTables!$DL$4:$DL$6,MATCH(TradingPostTables!ER25,TradingPostTables!$DK$4:$DK$6,1),1),"")</f>
        <v>Good</v>
      </c>
      <c r="F46" s="30" t="str">
        <f t="shared" ca="1" si="6"/>
        <v/>
      </c>
      <c r="G46" s="26" t="str">
        <f ca="1">IFERROR(INDEX(TradingPostTables!$DD$4:$DD$22,MATCH(TradingPostTables!EQ25,TradingPostTables!$DC$4:$DC$22,1),1),"")</f>
        <v/>
      </c>
      <c r="H46" s="31" t="str">
        <f ca="1">IFERROR(INDEX(TradingPostTables!$DL$4:$DL$6,MATCH(TradingPostTables!ES25,TradingPostTables!$DK$4:$DK$6,1),1),"")</f>
        <v/>
      </c>
      <c r="I46" s="44"/>
      <c r="J46" s="44"/>
      <c r="S46" t="str">
        <f t="shared" ca="1" si="3"/>
        <v>Foundry/Smelting (S). Ore processing and metal fabrication. (Good)</v>
      </c>
      <c r="T46" t="str">
        <f t="shared" ca="1" si="4"/>
        <v/>
      </c>
      <c r="AD46" s="69"/>
      <c r="AE46" s="69"/>
      <c r="AF46" s="69"/>
      <c r="AG46" s="69"/>
      <c r="AH46" s="69"/>
      <c r="AI46" s="69"/>
      <c r="AJ46" s="69"/>
      <c r="AK46" s="69"/>
      <c r="AL46" s="69"/>
    </row>
    <row r="47" spans="1:38" ht="16.5" customHeight="1" x14ac:dyDescent="0.3">
      <c r="A47" s="44">
        <v>12</v>
      </c>
      <c r="B47" s="30">
        <f t="shared" ca="1" si="5"/>
        <v>12</v>
      </c>
      <c r="C47" s="26" t="str">
        <f ca="1">IF(B47&lt;&gt;"",INDEX(TradingPostTables!$CS$4:$CS$33,MATCH(TradingPostTables!EP26,TradingPostTables!$CR$4:$CR$33,1),1),"")</f>
        <v>Foundry/Smelting (S). Ore processing and metal fabrication.</v>
      </c>
      <c r="D47" s="31" t="str">
        <f ca="1">IFERROR(INDEX(TradingPostTables!$DL$4:$DL$6,MATCH(TradingPostTables!ER26,TradingPostTables!$DK$4:$DK$6,1),1),"")</f>
        <v>Good</v>
      </c>
      <c r="F47" s="30" t="str">
        <f t="shared" ca="1" si="6"/>
        <v/>
      </c>
      <c r="G47" s="26" t="str">
        <f ca="1">IFERROR(INDEX(TradingPostTables!$DD$4:$DD$22,MATCH(TradingPostTables!EQ26,TradingPostTables!$DC$4:$DC$22,1),1),"")</f>
        <v/>
      </c>
      <c r="H47" s="31" t="str">
        <f ca="1">IFERROR(INDEX(TradingPostTables!$DL$4:$DL$6,MATCH(TradingPostTables!ES26,TradingPostTables!$DK$4:$DK$6,1),1),"")</f>
        <v/>
      </c>
      <c r="I47" s="44"/>
      <c r="J47" s="44"/>
      <c r="S47" t="str">
        <f t="shared" ca="1" si="3"/>
        <v>Herbalist (B). Sells common herbs and natural, non- magical remedies. (Poor)</v>
      </c>
      <c r="T47" t="str">
        <f t="shared" ca="1" si="4"/>
        <v/>
      </c>
      <c r="AD47" s="69"/>
      <c r="AE47" s="69"/>
      <c r="AF47" s="69"/>
      <c r="AG47" s="69"/>
      <c r="AH47" s="69"/>
      <c r="AI47" s="69"/>
      <c r="AJ47" s="69"/>
      <c r="AK47" s="69"/>
      <c r="AL47" s="69"/>
    </row>
    <row r="48" spans="1:38" ht="16.5" customHeight="1" x14ac:dyDescent="0.3">
      <c r="A48" s="44">
        <v>13</v>
      </c>
      <c r="B48" s="30">
        <f t="shared" ca="1" si="5"/>
        <v>13</v>
      </c>
      <c r="C48" s="26" t="str">
        <f ca="1">IF(B48&lt;&gt;"",INDEX(TradingPostTables!$CS$4:$CS$33,MATCH(TradingPostTables!EP27,TradingPostTables!$CR$4:$CR$33,1),1),"")</f>
        <v>Herbalist (B). Sells common herbs and natural, non- magical remedies.</v>
      </c>
      <c r="D48" s="31" t="str">
        <f ca="1">IFERROR(INDEX(TradingPostTables!$DL$4:$DL$6,MATCH(TradingPostTables!ER27,TradingPostTables!$DK$4:$DK$6,1),1),"")</f>
        <v>Poor</v>
      </c>
      <c r="F48" s="30" t="str">
        <f t="shared" ca="1" si="6"/>
        <v/>
      </c>
      <c r="G48" s="26" t="str">
        <f ca="1">IFERROR(INDEX(TradingPostTables!$DD$4:$DD$22,MATCH(TradingPostTables!EQ27,TradingPostTables!$DC$4:$DC$22,1),1),"")</f>
        <v/>
      </c>
      <c r="H48" s="31" t="str">
        <f ca="1">IFERROR(INDEX(TradingPostTables!$DL$4:$DL$6,MATCH(TradingPostTables!ES27,TradingPostTables!$DK$4:$DK$6,1),1),"")</f>
        <v/>
      </c>
      <c r="I48" s="44"/>
      <c r="J48" s="44"/>
      <c r="S48" t="str">
        <f t="shared" ca="1" si="3"/>
        <v/>
      </c>
      <c r="T48" t="str">
        <f t="shared" ca="1" si="4"/>
        <v/>
      </c>
      <c r="AD48" s="69"/>
      <c r="AE48" s="69"/>
      <c r="AF48" s="69"/>
      <c r="AG48" s="69"/>
      <c r="AH48" s="69"/>
      <c r="AI48" s="69"/>
      <c r="AJ48" s="69"/>
      <c r="AK48" s="69"/>
      <c r="AL48" s="69"/>
    </row>
    <row r="49" spans="1:38" ht="16.5" customHeight="1" x14ac:dyDescent="0.3">
      <c r="A49" s="44">
        <v>14</v>
      </c>
      <c r="B49" s="30" t="str">
        <f t="shared" ca="1" si="5"/>
        <v/>
      </c>
      <c r="C49" s="26" t="str">
        <f ca="1">IF(B49&lt;&gt;"",INDEX(TradingPostTables!$CS$4:$CS$33,MATCH(TradingPostTables!EP28,TradingPostTables!$CR$4:$CR$33,1),1),"")</f>
        <v/>
      </c>
      <c r="D49" s="31" t="str">
        <f ca="1">IFERROR(INDEX(TradingPostTables!$DL$4:$DL$6,MATCH(TradingPostTables!ER28,TradingPostTables!$DK$4:$DK$6,1),1),"")</f>
        <v/>
      </c>
      <c r="F49" s="30" t="str">
        <f t="shared" ca="1" si="6"/>
        <v/>
      </c>
      <c r="G49" s="26" t="str">
        <f ca="1">IFERROR(INDEX(TradingPostTables!$DD$4:$DD$22,MATCH(TradingPostTables!EQ28,TradingPostTables!$DC$4:$DC$22,1),1),"")</f>
        <v/>
      </c>
      <c r="H49" s="31" t="str">
        <f ca="1">IFERROR(INDEX(TradingPostTables!$DL$4:$DL$6,MATCH(TradingPostTables!ES28,TradingPostTables!$DK$4:$DK$6,1),1),"")</f>
        <v/>
      </c>
      <c r="I49" s="44"/>
      <c r="J49" s="44"/>
      <c r="S49" t="str">
        <f t="shared" ca="1" si="3"/>
        <v/>
      </c>
      <c r="T49" t="str">
        <f t="shared" ca="1" si="4"/>
        <v/>
      </c>
      <c r="AD49" s="69"/>
      <c r="AE49" s="69"/>
      <c r="AF49" s="69"/>
      <c r="AG49" s="69"/>
      <c r="AH49" s="69"/>
      <c r="AI49" s="69"/>
      <c r="AJ49" s="69"/>
      <c r="AK49" s="69"/>
      <c r="AL49" s="69"/>
    </row>
    <row r="50" spans="1:38" ht="16.5" customHeight="1" x14ac:dyDescent="0.3">
      <c r="A50" s="44">
        <v>15</v>
      </c>
      <c r="B50" s="30" t="str">
        <f t="shared" ca="1" si="5"/>
        <v/>
      </c>
      <c r="C50" s="26" t="str">
        <f ca="1">IF(B50&lt;&gt;"",INDEX(TradingPostTables!$CS$4:$CS$33,MATCH(TradingPostTables!EP29,TradingPostTables!$CR$4:$CR$33,1),1),"")</f>
        <v/>
      </c>
      <c r="D50" s="31" t="str">
        <f ca="1">IFERROR(INDEX(TradingPostTables!$DL$4:$DL$6,MATCH(TradingPostTables!ER29,TradingPostTables!$DK$4:$DK$6,1),1),"")</f>
        <v/>
      </c>
      <c r="F50" s="30" t="str">
        <f t="shared" ca="1" si="6"/>
        <v/>
      </c>
      <c r="G50" s="26" t="str">
        <f ca="1">IFERROR(INDEX(TradingPostTables!$DD$4:$DD$22,MATCH(TradingPostTables!EQ29,TradingPostTables!$DC$4:$DC$22,1),1),"")</f>
        <v/>
      </c>
      <c r="H50" s="31" t="str">
        <f ca="1">IFERROR(INDEX(TradingPostTables!$DL$4:$DL$6,MATCH(TradingPostTables!ES29,TradingPostTables!$DK$4:$DK$6,1),1),"")</f>
        <v/>
      </c>
      <c r="I50" s="44"/>
      <c r="J50" s="44"/>
      <c r="S50" t="str">
        <f t="shared" ca="1" si="3"/>
        <v/>
      </c>
      <c r="T50" t="str">
        <f t="shared" ca="1" si="4"/>
        <v/>
      </c>
      <c r="AD50" s="69"/>
      <c r="AE50" s="69"/>
      <c r="AF50" s="69"/>
      <c r="AG50" s="69"/>
      <c r="AH50" s="69"/>
      <c r="AI50" s="69"/>
      <c r="AJ50" s="69"/>
      <c r="AK50" s="69"/>
      <c r="AL50" s="69"/>
    </row>
    <row r="51" spans="1:38" ht="16.5" customHeight="1" x14ac:dyDescent="0.3">
      <c r="A51" s="44">
        <v>16</v>
      </c>
      <c r="B51" s="30" t="str">
        <f t="shared" ca="1" si="5"/>
        <v/>
      </c>
      <c r="C51" s="26" t="str">
        <f ca="1">IF(B51&lt;&gt;"",INDEX(TradingPostTables!$CS$4:$CS$33,MATCH(TradingPostTables!EP30,TradingPostTables!$CR$4:$CR$33,1),1),"")</f>
        <v/>
      </c>
      <c r="D51" s="31" t="str">
        <f ca="1">IFERROR(INDEX(TradingPostTables!$DL$4:$DL$6,MATCH(TradingPostTables!ER30,TradingPostTables!$DK$4:$DK$6,1),1),"")</f>
        <v/>
      </c>
      <c r="F51" s="30" t="str">
        <f t="shared" ca="1" si="6"/>
        <v/>
      </c>
      <c r="G51" s="26" t="str">
        <f ca="1">IFERROR(INDEX(TradingPostTables!$DD$4:$DD$22,MATCH(TradingPostTables!EQ30,TradingPostTables!$DC$4:$DC$22,1),1),"")</f>
        <v/>
      </c>
      <c r="H51" s="31" t="str">
        <f ca="1">IFERROR(INDEX(TradingPostTables!$DL$4:$DL$6,MATCH(TradingPostTables!ES30,TradingPostTables!$DK$4:$DK$6,1),1),"")</f>
        <v/>
      </c>
      <c r="I51" s="44"/>
      <c r="J51" s="44"/>
      <c r="S51" t="str">
        <f t="shared" ca="1" si="3"/>
        <v/>
      </c>
      <c r="T51" t="str">
        <f t="shared" ca="1" si="4"/>
        <v/>
      </c>
      <c r="AD51" s="69"/>
      <c r="AE51" s="69"/>
      <c r="AF51" s="69"/>
      <c r="AG51" s="69"/>
      <c r="AH51" s="69"/>
      <c r="AI51" s="69"/>
      <c r="AJ51" s="69"/>
      <c r="AK51" s="69"/>
      <c r="AL51" s="69"/>
    </row>
    <row r="52" spans="1:38" ht="16.5" customHeight="1" x14ac:dyDescent="0.3">
      <c r="A52" s="44">
        <v>17</v>
      </c>
      <c r="B52" s="30" t="str">
        <f t="shared" ca="1" si="5"/>
        <v/>
      </c>
      <c r="C52" s="26" t="str">
        <f ca="1">IF(B52&lt;&gt;"",INDEX(TradingPostTables!$CS$4:$CS$33,MATCH(TradingPostTables!EP31,TradingPostTables!$CR$4:$CR$33,1),1),"")</f>
        <v/>
      </c>
      <c r="D52" s="31" t="str">
        <f ca="1">IFERROR(INDEX(TradingPostTables!$DL$4:$DL$6,MATCH(TradingPostTables!ER31,TradingPostTables!$DK$4:$DK$6,1),1),"")</f>
        <v/>
      </c>
      <c r="F52" s="30" t="str">
        <f t="shared" ca="1" si="6"/>
        <v/>
      </c>
      <c r="G52" s="26" t="str">
        <f ca="1">IFERROR(INDEX(TradingPostTables!$DD$4:$DD$22,MATCH(TradingPostTables!EQ31,TradingPostTables!$DC$4:$DC$22,1),1),"")</f>
        <v/>
      </c>
      <c r="H52" s="31" t="str">
        <f ca="1">IFERROR(INDEX(TradingPostTables!$DL$4:$DL$6,MATCH(TradingPostTables!ES31,TradingPostTables!$DK$4:$DK$6,1),1),"")</f>
        <v/>
      </c>
      <c r="I52" s="44"/>
      <c r="J52" s="44"/>
      <c r="S52" t="str">
        <f t="shared" ca="1" si="3"/>
        <v/>
      </c>
      <c r="T52" t="str">
        <f t="shared" ca="1" si="4"/>
        <v/>
      </c>
      <c r="AD52" s="69"/>
      <c r="AE52" s="69"/>
      <c r="AF52" s="69"/>
      <c r="AG52" s="69"/>
      <c r="AH52" s="69"/>
      <c r="AI52" s="69"/>
      <c r="AJ52" s="69"/>
      <c r="AK52" s="69"/>
      <c r="AL52" s="69"/>
    </row>
    <row r="53" spans="1:38" ht="16.5" customHeight="1" x14ac:dyDescent="0.3">
      <c r="A53" s="44">
        <v>18</v>
      </c>
      <c r="B53" s="30" t="str">
        <f t="shared" ca="1" si="5"/>
        <v/>
      </c>
      <c r="C53" s="26" t="str">
        <f ca="1">IF(B53&lt;&gt;"",INDEX(TradingPostTables!$CS$4:$CS$33,MATCH(TradingPostTables!EP32,TradingPostTables!$CR$4:$CR$33,1),1),"")</f>
        <v/>
      </c>
      <c r="D53" s="31" t="str">
        <f ca="1">IFERROR(INDEX(TradingPostTables!$DL$4:$DL$6,MATCH(TradingPostTables!ER32,TradingPostTables!$DK$4:$DK$6,1),1),"")</f>
        <v/>
      </c>
      <c r="F53" s="30" t="str">
        <f t="shared" ca="1" si="6"/>
        <v/>
      </c>
      <c r="G53" s="26" t="str">
        <f ca="1">IFERROR(INDEX(TradingPostTables!$DD$4:$DD$22,MATCH(TradingPostTables!EQ32,TradingPostTables!$DC$4:$DC$22,1),1),"")</f>
        <v/>
      </c>
      <c r="H53" s="31" t="str">
        <f ca="1">IFERROR(INDEX(TradingPostTables!$DL$4:$DL$6,MATCH(TradingPostTables!ES32,TradingPostTables!$DK$4:$DK$6,1),1),"")</f>
        <v/>
      </c>
      <c r="I53" s="44"/>
      <c r="J53" s="44"/>
      <c r="S53" t="str">
        <f t="shared" ca="1" si="3"/>
        <v/>
      </c>
      <c r="T53" t="str">
        <f t="shared" ca="1" si="4"/>
        <v/>
      </c>
      <c r="AD53" s="69"/>
      <c r="AE53" s="69"/>
      <c r="AF53" s="69"/>
      <c r="AG53" s="69"/>
      <c r="AH53" s="69"/>
      <c r="AI53" s="69"/>
      <c r="AJ53" s="69"/>
      <c r="AK53" s="69"/>
      <c r="AL53" s="69"/>
    </row>
    <row r="54" spans="1:38" ht="16.5" customHeight="1" x14ac:dyDescent="0.3">
      <c r="A54" s="44">
        <v>19</v>
      </c>
      <c r="B54" s="35" t="str">
        <f t="shared" ca="1" si="5"/>
        <v/>
      </c>
      <c r="C54" s="36" t="str">
        <f ca="1">IF(B54&lt;&gt;"",INDEX(TradingPostTables!$CS$4:$CS$33,MATCH(TradingPostTables!EP33,TradingPostTables!$CR$4:$CR$33,1),1),"")</f>
        <v/>
      </c>
      <c r="D54" s="37" t="str">
        <f ca="1">IFERROR(INDEX(TradingPostTables!$DL$4:$DL$6,MATCH(TradingPostTables!ER33,TradingPostTables!$DK$4:$DK$6,1),1),"")</f>
        <v/>
      </c>
      <c r="F54" s="35" t="str">
        <f t="shared" ca="1" si="6"/>
        <v/>
      </c>
      <c r="G54" s="36" t="str">
        <f ca="1">IFERROR(INDEX(TradingPostTables!$DD$4:$DD$22,MATCH(TradingPostTables!EQ33,TradingPostTables!$DC$4:$DC$22,1),1),"")</f>
        <v/>
      </c>
      <c r="H54" s="37" t="str">
        <f ca="1">IFERROR(INDEX(TradingPostTables!$DL$4:$DL$6,MATCH(TradingPostTables!ES33,TradingPostTables!$DK$4:$DK$6,1),1),"")</f>
        <v/>
      </c>
      <c r="I54" s="44"/>
      <c r="J54" s="44"/>
      <c r="S54" t="str">
        <f t="shared" si="3"/>
        <v/>
      </c>
      <c r="T54" t="str">
        <f t="shared" si="4"/>
        <v/>
      </c>
      <c r="AD54" s="69"/>
      <c r="AE54" s="69"/>
      <c r="AF54" s="69"/>
      <c r="AG54" s="69"/>
      <c r="AH54" s="69"/>
      <c r="AI54" s="69"/>
      <c r="AJ54" s="69"/>
      <c r="AK54" s="69"/>
      <c r="AL54" s="69"/>
    </row>
    <row r="55" spans="1:38" ht="16.5" customHeight="1" x14ac:dyDescent="0.3">
      <c r="A55" s="44"/>
      <c r="B55" s="44"/>
      <c r="C55" s="44"/>
      <c r="D55" s="44"/>
      <c r="E55" s="44"/>
      <c r="F55" s="44"/>
      <c r="G55" s="44"/>
      <c r="H55" s="44"/>
      <c r="I55" s="44"/>
      <c r="J55" s="44"/>
      <c r="AD55" s="69"/>
      <c r="AE55" s="69"/>
      <c r="AF55" s="69"/>
      <c r="AG55" s="69"/>
      <c r="AH55" s="69"/>
      <c r="AI55" s="69"/>
      <c r="AJ55" s="69"/>
      <c r="AK55" s="69"/>
      <c r="AL55" s="69"/>
    </row>
    <row r="56" spans="1:38" ht="26.25" x14ac:dyDescent="0.3">
      <c r="A56" s="44"/>
      <c r="B56" s="27" t="s">
        <v>305</v>
      </c>
      <c r="C56" s="28">
        <f ca="1">IF(TradingPostTables!DQ2="Yes",1,0)</f>
        <v>1</v>
      </c>
      <c r="D56" s="44"/>
      <c r="E56" s="44"/>
      <c r="F56" s="44"/>
      <c r="G56" s="44"/>
      <c r="H56" s="44"/>
      <c r="I56" s="44"/>
      <c r="J56" s="44"/>
      <c r="AD56" s="69"/>
      <c r="AE56" s="69"/>
      <c r="AF56" s="69"/>
      <c r="AG56" s="69"/>
      <c r="AH56" s="69"/>
      <c r="AI56" s="69"/>
      <c r="AJ56" s="69"/>
      <c r="AK56" s="69"/>
      <c r="AL56" s="69"/>
    </row>
    <row r="57" spans="1:38" ht="17.25" customHeight="1" thickBot="1" x14ac:dyDescent="0.35">
      <c r="A57" s="44"/>
      <c r="D57" s="44"/>
      <c r="E57" s="44"/>
      <c r="F57" s="44"/>
      <c r="G57" s="44"/>
      <c r="H57" s="44"/>
      <c r="I57" s="44"/>
      <c r="J57" s="44"/>
      <c r="AD57" s="69"/>
      <c r="AE57" s="69"/>
      <c r="AF57" s="69"/>
      <c r="AG57" s="69"/>
      <c r="AH57" s="69"/>
      <c r="AI57" s="69"/>
      <c r="AJ57" s="69"/>
      <c r="AK57" s="69"/>
      <c r="AL57" s="69"/>
    </row>
    <row r="58" spans="1:38" ht="21.75" thickBot="1" x14ac:dyDescent="0.35">
      <c r="A58" s="44"/>
      <c r="B58" s="23" t="s">
        <v>305</v>
      </c>
      <c r="C58" s="15">
        <f ca="1">IF(TradingPostTables!DQ2="Yes",1,"")</f>
        <v>1</v>
      </c>
      <c r="D58" s="44"/>
      <c r="E58" s="44"/>
      <c r="F58" s="44"/>
      <c r="G58" s="44"/>
      <c r="H58" s="44"/>
      <c r="I58" s="44"/>
      <c r="J58" s="44"/>
      <c r="S58" t="str">
        <f ca="1">IF($C$56&gt;0,B58&amp;": "&amp;C58,"")</f>
        <v>Place of Worship: 1</v>
      </c>
      <c r="AD58" s="69"/>
      <c r="AE58" s="69"/>
      <c r="AF58" s="69"/>
      <c r="AG58" s="69"/>
      <c r="AH58" s="69"/>
      <c r="AI58" s="69"/>
      <c r="AJ58" s="69"/>
      <c r="AK58" s="69"/>
      <c r="AL58" s="69"/>
    </row>
    <row r="59" spans="1:38" ht="21.75" thickBot="1" x14ac:dyDescent="0.35">
      <c r="A59" s="44"/>
      <c r="B59" s="23" t="s">
        <v>310</v>
      </c>
      <c r="C59" s="15" t="str">
        <f ca="1">IF(C58&lt;&gt;"",TradingPostTables!DV2,"")</f>
        <v>Altar. A small shrine or, perhaps, a tiny shack, usually evincing some various items or images relating to that which the faith venerates.</v>
      </c>
      <c r="D59" s="44"/>
      <c r="E59" s="44"/>
      <c r="F59" s="44"/>
      <c r="G59" s="44"/>
      <c r="H59" s="44"/>
      <c r="I59" s="44"/>
      <c r="J59" s="44"/>
      <c r="S59" t="str">
        <f ca="1">IF($C$56&gt;0,B59&amp;": "&amp;C59,"")</f>
        <v>Place of Worship Size: Altar. A small shrine or, perhaps, a tiny shack, usually evincing some various items or images relating to that which the faith venerates.</v>
      </c>
      <c r="AD59" s="69"/>
      <c r="AE59" s="69"/>
      <c r="AF59" s="69"/>
      <c r="AG59" s="69"/>
      <c r="AH59" s="69"/>
      <c r="AI59" s="69"/>
      <c r="AJ59" s="69"/>
      <c r="AK59" s="69"/>
      <c r="AL59" s="69"/>
    </row>
    <row r="60" spans="1:38" ht="21.75" thickBot="1" x14ac:dyDescent="0.35">
      <c r="A60" s="44"/>
      <c r="B60" s="23" t="s">
        <v>317</v>
      </c>
      <c r="C60" s="15" t="str">
        <f ca="1">IF(C58&lt;&gt;"",TradingPostTables!EA2,"")</f>
        <v>Quiet. Adherents to the faith are inconspicuous, unless one knows what to look for (perhaps particular gestures, items of clothing, or phrases).</v>
      </c>
      <c r="D60" s="44"/>
      <c r="E60" s="44"/>
      <c r="F60" s="44"/>
      <c r="G60" s="44"/>
      <c r="H60" s="44"/>
      <c r="I60" s="44"/>
      <c r="J60" s="44"/>
      <c r="S60" t="str">
        <f ca="1">IF($C$56&gt;0,B60&amp;": "&amp;C60,"")</f>
        <v>Fervency of Local Following: Quiet. Adherents to the faith are inconspicuous, unless one knows what to look for (perhaps particular gestures, items of clothing, or phrases).</v>
      </c>
      <c r="AD60" s="69"/>
      <c r="AE60" s="69"/>
      <c r="AF60" s="69"/>
      <c r="AG60" s="69"/>
      <c r="AH60" s="69"/>
      <c r="AI60" s="69"/>
      <c r="AJ60" s="69"/>
      <c r="AK60" s="69"/>
      <c r="AL60" s="69"/>
    </row>
    <row r="61" spans="1:38" ht="21.75" thickBot="1" x14ac:dyDescent="0.35">
      <c r="A61" s="44"/>
      <c r="B61" s="23" t="s">
        <v>324</v>
      </c>
      <c r="C61" s="15" t="str">
        <f ca="1">IF(C58&lt;&gt;"",TradingPostTables!EE2,"")</f>
        <v>Good</v>
      </c>
      <c r="D61" s="44"/>
      <c r="E61" s="44"/>
      <c r="F61" s="44"/>
      <c r="G61" s="44"/>
      <c r="H61" s="44"/>
      <c r="I61" s="44"/>
      <c r="J61" s="44"/>
      <c r="S61" t="str">
        <f ca="1">IF($C$56&gt;0,B61&amp;": "&amp;C61,"")</f>
        <v>Alignment of the Faith: Good</v>
      </c>
      <c r="AD61" s="69"/>
      <c r="AE61" s="69"/>
      <c r="AF61" s="69"/>
      <c r="AG61" s="69"/>
      <c r="AH61" s="69"/>
      <c r="AI61" s="69"/>
      <c r="AJ61" s="69"/>
      <c r="AK61" s="69"/>
      <c r="AL61" s="69"/>
    </row>
    <row r="62" spans="1:38" ht="16.5" customHeight="1" x14ac:dyDescent="0.3">
      <c r="A62" s="44"/>
      <c r="B62" s="44"/>
      <c r="C62" s="44"/>
      <c r="D62" s="44"/>
      <c r="E62" s="44"/>
      <c r="F62" s="44"/>
      <c r="G62" s="44"/>
      <c r="H62" s="44"/>
      <c r="I62" s="44"/>
      <c r="J62" s="44"/>
      <c r="AD62" s="69"/>
      <c r="AE62" s="69"/>
      <c r="AF62" s="69"/>
      <c r="AG62" s="69"/>
      <c r="AH62" s="69"/>
      <c r="AI62" s="69"/>
      <c r="AJ62" s="69"/>
      <c r="AK62" s="69"/>
      <c r="AL62" s="69"/>
    </row>
    <row r="63" spans="1:38" ht="16.5" customHeight="1" x14ac:dyDescent="0.3">
      <c r="A63" s="44"/>
      <c r="B63" s="44"/>
      <c r="C63" s="44"/>
      <c r="D63" s="44"/>
      <c r="E63" s="44"/>
      <c r="F63" s="44"/>
      <c r="G63" s="44"/>
      <c r="H63" s="44"/>
      <c r="I63" s="44"/>
      <c r="J63" s="44"/>
      <c r="AD63" s="69"/>
      <c r="AE63" s="69"/>
      <c r="AF63" s="69"/>
      <c r="AG63" s="69"/>
      <c r="AH63" s="69"/>
      <c r="AI63" s="69"/>
      <c r="AJ63" s="69"/>
      <c r="AK63" s="69"/>
      <c r="AL63" s="69"/>
    </row>
    <row r="64" spans="1:38" ht="16.5" customHeight="1" x14ac:dyDescent="0.3">
      <c r="A64" s="44"/>
      <c r="B64" s="44"/>
      <c r="C64" s="44"/>
      <c r="D64" s="44"/>
      <c r="E64" s="44"/>
      <c r="F64" s="44"/>
      <c r="G64" s="44"/>
      <c r="H64" s="44"/>
      <c r="I64" s="44"/>
      <c r="J64" s="44"/>
      <c r="AD64" s="69"/>
      <c r="AE64" s="69"/>
      <c r="AF64" s="69"/>
      <c r="AG64" s="69"/>
      <c r="AH64" s="69"/>
      <c r="AI64" s="69"/>
      <c r="AJ64" s="69"/>
      <c r="AK64" s="69"/>
      <c r="AL64" s="69"/>
    </row>
    <row r="65" spans="1:38" ht="16.5" customHeight="1" x14ac:dyDescent="0.3">
      <c r="A65" s="44"/>
      <c r="B65" s="44"/>
      <c r="C65" s="44"/>
      <c r="D65" s="44"/>
      <c r="E65" s="44"/>
      <c r="F65" s="44"/>
      <c r="G65" s="44"/>
      <c r="H65" s="44"/>
      <c r="I65" s="44"/>
      <c r="J65" s="44"/>
      <c r="AD65" s="69"/>
      <c r="AE65" s="69"/>
      <c r="AF65" s="69"/>
      <c r="AG65" s="69"/>
      <c r="AH65" s="69"/>
      <c r="AI65" s="69"/>
      <c r="AJ65" s="69"/>
      <c r="AK65" s="69"/>
      <c r="AL65" s="69"/>
    </row>
    <row r="66" spans="1:38" ht="16.5" customHeight="1" x14ac:dyDescent="0.3">
      <c r="A66" s="44"/>
      <c r="B66" s="44"/>
      <c r="C66" s="44"/>
      <c r="D66" s="44"/>
      <c r="E66" s="44"/>
      <c r="F66" s="44"/>
      <c r="G66" s="44"/>
      <c r="H66" s="44"/>
      <c r="I66" s="44"/>
      <c r="J66" s="44"/>
      <c r="AD66" s="69"/>
      <c r="AE66" s="69"/>
      <c r="AF66" s="69"/>
      <c r="AG66" s="69"/>
      <c r="AH66" s="69"/>
      <c r="AI66" s="69"/>
      <c r="AJ66" s="69"/>
      <c r="AK66" s="69"/>
      <c r="AL66" s="69"/>
    </row>
    <row r="67" spans="1:38" ht="16.5" customHeight="1" x14ac:dyDescent="0.3">
      <c r="A67" s="44"/>
      <c r="B67" s="44"/>
      <c r="C67" s="44"/>
      <c r="D67" s="44"/>
      <c r="E67" s="44"/>
      <c r="F67" s="44"/>
      <c r="G67" s="44"/>
      <c r="H67" s="44"/>
      <c r="I67" s="44"/>
      <c r="J67" s="44"/>
      <c r="AD67" s="69"/>
      <c r="AE67" s="69"/>
      <c r="AF67" s="69"/>
      <c r="AG67" s="69"/>
      <c r="AH67" s="69"/>
      <c r="AI67" s="69"/>
      <c r="AJ67" s="69"/>
      <c r="AK67" s="69"/>
      <c r="AL67" s="69"/>
    </row>
    <row r="68" spans="1:38" ht="16.5" customHeight="1" x14ac:dyDescent="0.3">
      <c r="A68" s="44"/>
      <c r="B68" s="44"/>
      <c r="C68" s="44"/>
      <c r="D68" s="44"/>
      <c r="E68" s="44"/>
      <c r="F68" s="44"/>
      <c r="G68" s="44"/>
      <c r="H68" s="44"/>
      <c r="I68" s="44"/>
      <c r="J68" s="44"/>
      <c r="AD68" s="69"/>
      <c r="AE68" s="69"/>
      <c r="AF68" s="69"/>
      <c r="AG68" s="69"/>
      <c r="AH68" s="69"/>
      <c r="AI68" s="69"/>
      <c r="AJ68" s="69"/>
      <c r="AK68" s="69"/>
      <c r="AL68" s="69"/>
    </row>
    <row r="69" spans="1:38" ht="16.5" customHeight="1" x14ac:dyDescent="0.3">
      <c r="A69" s="44"/>
      <c r="B69" s="44"/>
      <c r="C69" s="44"/>
      <c r="D69" s="44"/>
      <c r="E69" s="44"/>
      <c r="F69" s="44"/>
      <c r="G69" s="44"/>
      <c r="H69" s="44"/>
      <c r="I69" s="44"/>
      <c r="J69" s="44"/>
      <c r="AD69" s="69"/>
      <c r="AE69" s="69"/>
      <c r="AF69" s="69"/>
      <c r="AG69" s="69"/>
      <c r="AH69" s="69"/>
      <c r="AI69" s="69"/>
      <c r="AJ69" s="69"/>
      <c r="AK69" s="69"/>
      <c r="AL69" s="69"/>
    </row>
    <row r="70" spans="1:38" ht="16.5" customHeight="1" x14ac:dyDescent="0.3">
      <c r="A70" s="44"/>
      <c r="B70" s="44"/>
      <c r="C70" s="44"/>
      <c r="D70" s="44"/>
      <c r="E70" s="44"/>
      <c r="F70" s="44"/>
      <c r="G70" s="44"/>
      <c r="H70" s="44"/>
      <c r="I70" s="44"/>
      <c r="J70" s="44"/>
      <c r="AD70" s="69"/>
      <c r="AE70" s="69"/>
      <c r="AF70" s="69"/>
      <c r="AG70" s="69"/>
      <c r="AH70" s="69"/>
      <c r="AI70" s="69"/>
      <c r="AJ70" s="69"/>
      <c r="AK70" s="69"/>
      <c r="AL70" s="69"/>
    </row>
    <row r="71" spans="1:38" ht="16.5" customHeight="1" x14ac:dyDescent="0.3">
      <c r="A71" s="44"/>
      <c r="B71" s="44"/>
      <c r="C71" s="44"/>
      <c r="D71" s="44"/>
      <c r="E71" s="44"/>
      <c r="F71" s="44"/>
      <c r="G71" s="44"/>
      <c r="H71" s="44"/>
      <c r="I71" s="44"/>
      <c r="J71" s="44"/>
      <c r="AD71" s="69"/>
      <c r="AE71" s="69"/>
      <c r="AF71" s="69"/>
      <c r="AG71" s="69"/>
      <c r="AH71" s="69"/>
      <c r="AI71" s="69"/>
      <c r="AJ71" s="69"/>
      <c r="AK71" s="69"/>
      <c r="AL71" s="69"/>
    </row>
    <row r="72" spans="1:38" ht="16.5" customHeight="1" x14ac:dyDescent="0.3">
      <c r="A72" s="44"/>
      <c r="B72" s="44"/>
      <c r="C72" s="44"/>
      <c r="D72" s="44"/>
      <c r="E72" s="44"/>
      <c r="F72" s="44"/>
      <c r="G72" s="44"/>
      <c r="H72" s="44"/>
      <c r="I72" s="44"/>
      <c r="J72" s="44"/>
      <c r="AD72" s="69"/>
      <c r="AE72" s="69"/>
      <c r="AF72" s="69"/>
      <c r="AG72" s="69"/>
      <c r="AH72" s="69"/>
      <c r="AI72" s="69"/>
      <c r="AJ72" s="69"/>
      <c r="AK72" s="69"/>
      <c r="AL72" s="69"/>
    </row>
    <row r="73" spans="1:38" ht="16.5" customHeight="1" x14ac:dyDescent="0.3">
      <c r="A73" s="44"/>
      <c r="B73" s="44"/>
      <c r="C73" s="44"/>
      <c r="D73" s="44"/>
      <c r="E73" s="44"/>
      <c r="F73" s="44"/>
      <c r="G73" s="44"/>
      <c r="H73" s="44"/>
      <c r="I73" s="44"/>
      <c r="J73" s="44"/>
      <c r="AD73" s="69"/>
      <c r="AE73" s="69"/>
      <c r="AF73" s="69"/>
      <c r="AG73" s="69"/>
      <c r="AH73" s="69"/>
      <c r="AI73" s="69"/>
      <c r="AJ73" s="69"/>
      <c r="AK73" s="69"/>
      <c r="AL73" s="69"/>
    </row>
    <row r="74" spans="1:38" ht="16.5" customHeight="1" x14ac:dyDescent="0.3">
      <c r="A74" s="44"/>
      <c r="B74" s="44"/>
      <c r="C74" s="44"/>
      <c r="D74" s="44"/>
      <c r="E74" s="44"/>
      <c r="F74" s="44"/>
      <c r="G74" s="44"/>
      <c r="H74" s="44"/>
      <c r="I74" s="44"/>
      <c r="J74" s="44"/>
      <c r="AD74" s="69"/>
      <c r="AE74" s="69"/>
      <c r="AF74" s="69"/>
      <c r="AG74" s="69"/>
      <c r="AH74" s="69"/>
      <c r="AI74" s="69"/>
      <c r="AJ74" s="69"/>
      <c r="AK74" s="69"/>
      <c r="AL74" s="69"/>
    </row>
    <row r="75" spans="1:38" ht="16.5" customHeight="1" x14ac:dyDescent="0.3">
      <c r="A75" s="44"/>
      <c r="B75" s="44"/>
      <c r="C75" s="44"/>
      <c r="D75" s="44"/>
      <c r="E75" s="44"/>
      <c r="F75" s="44"/>
      <c r="G75" s="44"/>
      <c r="H75" s="44"/>
      <c r="I75" s="44"/>
      <c r="J75" s="44"/>
      <c r="AD75" s="69"/>
      <c r="AE75" s="69"/>
      <c r="AF75" s="69"/>
      <c r="AG75" s="69"/>
      <c r="AH75" s="69"/>
      <c r="AI75" s="69"/>
      <c r="AJ75" s="69"/>
      <c r="AK75" s="69"/>
      <c r="AL75" s="69"/>
    </row>
    <row r="76" spans="1:38" ht="16.5" customHeight="1" x14ac:dyDescent="0.3">
      <c r="A76" s="44"/>
      <c r="B76" s="44"/>
      <c r="C76" s="44"/>
      <c r="D76" s="44"/>
      <c r="E76" s="44"/>
      <c r="F76" s="44"/>
      <c r="G76" s="44"/>
      <c r="H76" s="44"/>
      <c r="I76" s="44"/>
      <c r="J76" s="44"/>
      <c r="AD76" s="69"/>
      <c r="AE76" s="69"/>
      <c r="AF76" s="69"/>
      <c r="AG76" s="69"/>
      <c r="AH76" s="69"/>
      <c r="AI76" s="69"/>
      <c r="AJ76" s="69"/>
      <c r="AK76" s="69"/>
      <c r="AL76" s="69"/>
    </row>
    <row r="77" spans="1:38" ht="16.5" customHeight="1" x14ac:dyDescent="0.3">
      <c r="A77" s="44"/>
      <c r="B77" s="44"/>
      <c r="C77" s="44"/>
      <c r="D77" s="44"/>
      <c r="E77" s="44"/>
      <c r="F77" s="44"/>
      <c r="G77" s="44"/>
      <c r="H77" s="44"/>
      <c r="I77" s="44"/>
      <c r="J77" s="44"/>
      <c r="AD77" s="69"/>
      <c r="AE77" s="69"/>
      <c r="AF77" s="69"/>
      <c r="AG77" s="69"/>
      <c r="AH77" s="69"/>
      <c r="AI77" s="69"/>
      <c r="AJ77" s="69"/>
      <c r="AK77" s="69"/>
      <c r="AL77" s="69"/>
    </row>
    <row r="78" spans="1:38" ht="16.5" customHeight="1" x14ac:dyDescent="0.3">
      <c r="A78" s="44"/>
      <c r="B78" s="44"/>
      <c r="C78" s="44"/>
      <c r="D78" s="44"/>
      <c r="E78" s="44"/>
      <c r="F78" s="44"/>
      <c r="G78" s="44"/>
      <c r="H78" s="44"/>
      <c r="I78" s="44"/>
      <c r="J78" s="44"/>
      <c r="AD78" s="69"/>
      <c r="AE78" s="69"/>
      <c r="AF78" s="69"/>
      <c r="AG78" s="69"/>
      <c r="AH78" s="69"/>
      <c r="AI78" s="69"/>
      <c r="AJ78" s="69"/>
      <c r="AK78" s="69"/>
      <c r="AL78" s="69"/>
    </row>
    <row r="79" spans="1:38" ht="16.5" hidden="1" customHeight="1" x14ac:dyDescent="0.3">
      <c r="A79" s="44"/>
      <c r="B79" s="44"/>
      <c r="C79" s="44"/>
      <c r="D79" s="44"/>
      <c r="E79" s="44"/>
      <c r="F79" s="44"/>
      <c r="G79" s="44"/>
      <c r="H79" s="44"/>
      <c r="I79" s="44"/>
      <c r="J79" s="44"/>
    </row>
  </sheetData>
  <mergeCells count="27">
    <mergeCell ref="C18:I18"/>
    <mergeCell ref="C23:I23"/>
    <mergeCell ref="C22:I22"/>
    <mergeCell ref="C21:I21"/>
    <mergeCell ref="C20:I20"/>
    <mergeCell ref="C19:I19"/>
    <mergeCell ref="C11:I11"/>
    <mergeCell ref="C12:I12"/>
    <mergeCell ref="C13:I13"/>
    <mergeCell ref="C14:I14"/>
    <mergeCell ref="C15:I15"/>
    <mergeCell ref="B2:D2"/>
    <mergeCell ref="AD1:AL1"/>
    <mergeCell ref="AD2:AL78"/>
    <mergeCell ref="C27:I27"/>
    <mergeCell ref="C28:I28"/>
    <mergeCell ref="B24:I24"/>
    <mergeCell ref="B32:I32"/>
    <mergeCell ref="C29:I29"/>
    <mergeCell ref="C30:I30"/>
    <mergeCell ref="C31:I31"/>
    <mergeCell ref="C17:I17"/>
    <mergeCell ref="B16:I16"/>
    <mergeCell ref="B9:I9"/>
    <mergeCell ref="C25:I25"/>
    <mergeCell ref="C26:I26"/>
    <mergeCell ref="C10:I10"/>
  </mergeCell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B2E0BB63-F8A0-49EA-BBAE-48523BA01DEB}">
          <x14:formula1>
            <xm:f>CONFIG!$B$3:$B$4</xm:f>
          </x14:formula1>
          <xm:sqref>C4:C5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A5D5-0B7D-469C-9819-637C23257B2D}">
  <dimension ref="B1:FC34"/>
  <sheetViews>
    <sheetView topLeftCell="AL1" zoomScale="115" zoomScaleNormal="115" workbookViewId="0">
      <selection activeCell="AW2" sqref="AU1:AW2"/>
    </sheetView>
  </sheetViews>
  <sheetFormatPr defaultRowHeight="16.5" x14ac:dyDescent="0.3"/>
  <cols>
    <col min="1" max="1" width="4" customWidth="1"/>
    <col min="2" max="2" width="17.125" bestFit="1" customWidth="1"/>
    <col min="3" max="3" width="17.5" customWidth="1"/>
    <col min="9" max="9" width="10.25" customWidth="1"/>
    <col min="16" max="16" width="41.875" customWidth="1"/>
    <col min="19" max="19" width="9.375" customWidth="1"/>
    <col min="21" max="21" width="9.875" customWidth="1"/>
    <col min="22" max="22" width="16.625" customWidth="1"/>
    <col min="25" max="25" width="14.25" bestFit="1" customWidth="1"/>
    <col min="26" max="26" width="10.875" customWidth="1"/>
    <col min="27" max="27" width="10.25" customWidth="1"/>
    <col min="28" max="28" width="21.125" customWidth="1"/>
    <col min="30" max="30" width="12.25" bestFit="1" customWidth="1"/>
    <col min="31" max="31" width="9.375" customWidth="1"/>
    <col min="32" max="32" width="13.75" customWidth="1"/>
    <col min="33" max="33" width="14" customWidth="1"/>
    <col min="34" max="34" width="15.625" customWidth="1"/>
    <col min="35" max="35" width="9.875" customWidth="1"/>
    <col min="36" max="36" width="11.375" customWidth="1"/>
    <col min="39" max="39" width="9.375" customWidth="1"/>
    <col min="41" max="41" width="27.75" customWidth="1"/>
    <col min="44" max="44" width="12.125" customWidth="1"/>
    <col min="48" max="48" width="9.75" customWidth="1"/>
    <col min="49" max="49" width="20.375" customWidth="1"/>
    <col min="50" max="50" width="15.625" customWidth="1"/>
    <col min="51" max="51" width="11.75" customWidth="1"/>
    <col min="54" max="54" width="12" customWidth="1"/>
    <col min="55" max="55" width="14.875" customWidth="1"/>
    <col min="59" max="59" width="12" customWidth="1"/>
    <col min="60" max="60" width="12.125" customWidth="1"/>
    <col min="64" max="64" width="9.375" customWidth="1"/>
    <col min="65" max="65" width="17" customWidth="1"/>
    <col min="66" max="66" width="15" customWidth="1"/>
    <col min="67" max="67" width="11.375" customWidth="1"/>
    <col min="70" max="70" width="9.375" customWidth="1"/>
    <col min="71" max="71" width="11.75" customWidth="1"/>
    <col min="74" max="74" width="10.625" customWidth="1"/>
    <col min="77" max="77" width="9.375" customWidth="1"/>
    <col min="78" max="78" width="18.125" customWidth="1"/>
    <col min="79" max="79" width="15" customWidth="1"/>
    <col min="80" max="80" width="16" customWidth="1"/>
    <col min="81" max="81" width="11.375" customWidth="1"/>
    <col min="82" max="82" width="12.875" customWidth="1"/>
    <col min="85" max="85" width="9.75" customWidth="1"/>
    <col min="87" max="87" width="26.875" customWidth="1"/>
    <col min="88" max="88" width="15.5" customWidth="1"/>
    <col min="90" max="90" width="17" customWidth="1"/>
    <col min="91" max="91" width="24.875" customWidth="1"/>
    <col min="92" max="92" width="12" customWidth="1"/>
    <col min="100" max="100" width="24.75" customWidth="1"/>
    <col min="102" max="102" width="17.5" customWidth="1"/>
    <col min="103" max="103" width="26.5" customWidth="1"/>
    <col min="104" max="104" width="17" customWidth="1"/>
    <col min="107" max="107" width="10.875" customWidth="1"/>
    <col min="108" max="108" width="9.375" customWidth="1"/>
    <col min="111" max="111" width="9.375" customWidth="1"/>
    <col min="112" max="112" width="15.75" customWidth="1"/>
    <col min="115" max="115" width="9.375" customWidth="1"/>
    <col min="121" max="121" width="16.75" customWidth="1"/>
    <col min="125" max="125" width="9.375" customWidth="1"/>
    <col min="126" max="126" width="20.625" customWidth="1"/>
    <col min="130" max="130" width="9.375" customWidth="1"/>
    <col min="131" max="131" width="25.625" customWidth="1"/>
    <col min="134" max="134" width="9.375" customWidth="1"/>
    <col min="135" max="135" width="21.25" customWidth="1"/>
    <col min="138" max="138" width="14.75" customWidth="1"/>
    <col min="147" max="147" width="14.125" customWidth="1"/>
    <col min="150" max="150" width="9.375" customWidth="1"/>
    <col min="151" max="151" width="9.75" customWidth="1"/>
    <col min="154" max="154" width="9.375" customWidth="1"/>
    <col min="155" max="155" width="13.625" customWidth="1"/>
    <col min="158" max="158" width="9.375" customWidth="1"/>
    <col min="159" max="159" width="13.375" customWidth="1"/>
  </cols>
  <sheetData>
    <row r="1" spans="2:159" x14ac:dyDescent="0.3">
      <c r="B1" s="6" t="s">
        <v>24</v>
      </c>
      <c r="C1" s="6" t="s">
        <v>26</v>
      </c>
      <c r="E1">
        <v>8</v>
      </c>
      <c r="F1">
        <v>8</v>
      </c>
      <c r="H1">
        <v>6</v>
      </c>
      <c r="I1">
        <v>6</v>
      </c>
      <c r="K1">
        <v>2</v>
      </c>
      <c r="M1">
        <v>6</v>
      </c>
      <c r="O1">
        <v>10</v>
      </c>
      <c r="P1">
        <v>10</v>
      </c>
      <c r="R1">
        <v>6</v>
      </c>
      <c r="S1">
        <v>20</v>
      </c>
      <c r="X1">
        <v>5</v>
      </c>
      <c r="Y1">
        <v>20</v>
      </c>
      <c r="AD1">
        <v>5</v>
      </c>
      <c r="AE1">
        <v>20</v>
      </c>
      <c r="AL1">
        <v>5</v>
      </c>
      <c r="AM1">
        <v>20</v>
      </c>
      <c r="AQ1">
        <v>10</v>
      </c>
      <c r="AR1">
        <v>10</v>
      </c>
      <c r="AU1">
        <v>5</v>
      </c>
      <c r="AV1">
        <v>20</v>
      </c>
      <c r="BA1">
        <v>6</v>
      </c>
      <c r="BB1">
        <v>20</v>
      </c>
      <c r="BF1">
        <v>5</v>
      </c>
      <c r="BG1">
        <v>20</v>
      </c>
      <c r="BK1">
        <v>5</v>
      </c>
      <c r="BL1">
        <v>20</v>
      </c>
      <c r="BQ1">
        <v>5</v>
      </c>
      <c r="BR1">
        <v>20</v>
      </c>
      <c r="BU1">
        <v>4</v>
      </c>
      <c r="BV1">
        <v>4</v>
      </c>
      <c r="BX1">
        <v>6</v>
      </c>
      <c r="BY1">
        <v>20</v>
      </c>
      <c r="CF1">
        <v>5</v>
      </c>
      <c r="CG1">
        <v>20</v>
      </c>
      <c r="CH1">
        <f ca="1">RANDBETWEEN(1,CG1)</f>
        <v>17</v>
      </c>
      <c r="DO1">
        <v>2</v>
      </c>
      <c r="DP1">
        <v>6</v>
      </c>
      <c r="DQ1">
        <f ca="1">RANDBETWEEN(1,DP1)</f>
        <v>6</v>
      </c>
      <c r="DT1">
        <v>6</v>
      </c>
      <c r="DU1">
        <v>20</v>
      </c>
      <c r="DV1">
        <f ca="1">RANDBETWEEN(1,DU1)</f>
        <v>5</v>
      </c>
      <c r="DY1">
        <v>6</v>
      </c>
      <c r="DZ1">
        <v>20</v>
      </c>
      <c r="EA1">
        <f ca="1">RANDBETWEEN(1,DZ1)</f>
        <v>3</v>
      </c>
      <c r="EC1">
        <v>3</v>
      </c>
      <c r="ED1">
        <v>10</v>
      </c>
      <c r="EE1">
        <f ca="1">RANDBETWEEN(1,ED1)</f>
        <v>9</v>
      </c>
      <c r="EG1">
        <v>6</v>
      </c>
      <c r="EH1">
        <v>6</v>
      </c>
      <c r="EJ1">
        <v>6</v>
      </c>
      <c r="EK1">
        <v>6</v>
      </c>
      <c r="EM1">
        <v>6</v>
      </c>
      <c r="EN1">
        <v>6</v>
      </c>
      <c r="EP1">
        <v>6</v>
      </c>
      <c r="EQ1">
        <v>6</v>
      </c>
      <c r="ES1">
        <v>5</v>
      </c>
      <c r="ET1">
        <v>20</v>
      </c>
      <c r="EU1">
        <f ca="1">RANDBETWEEN(1,ET1)</f>
        <v>15</v>
      </c>
      <c r="EW1">
        <v>5</v>
      </c>
      <c r="EX1">
        <v>20</v>
      </c>
      <c r="EY1">
        <f ca="1">RANDBETWEEN(1,EX1)</f>
        <v>17</v>
      </c>
      <c r="FA1">
        <v>5</v>
      </c>
      <c r="FB1">
        <v>10</v>
      </c>
      <c r="FC1">
        <f ca="1">RANDBETWEEN(1,FB1)</f>
        <v>2</v>
      </c>
    </row>
    <row r="2" spans="2:159" ht="17.25" thickBot="1" x14ac:dyDescent="0.35">
      <c r="B2" s="6" t="s">
        <v>23</v>
      </c>
      <c r="C2" s="6" t="s">
        <v>25</v>
      </c>
      <c r="E2">
        <f ca="1">RANDBETWEEN(1,F1)</f>
        <v>4</v>
      </c>
      <c r="F2" t="str">
        <f ca="1">INDEX(F4:OFFSET(F4,E1-1,0),MATCH(E2,E4:OFFSET(E4,E1-1,0),0),1)</f>
        <v>Military Outpost. The trading post was built on the remnants of an old fortress or watchtower, the structures of which have long since fallen down or been repurposed by the locals.</v>
      </c>
      <c r="H2">
        <f ca="1">RANDBETWEEN(1,I1)</f>
        <v>2</v>
      </c>
      <c r="I2" t="str">
        <f ca="1">INDEX(I4:OFFSET(I4,H1-1,0),MATCH(H2,H4:OFFSET(H4,H1-1,0),0),1)</f>
        <v>Food &amp; Drink. This trading post is known for excellent and unique food.</v>
      </c>
      <c r="K2">
        <f ca="1">RANDBETWEEN(1,M1)</f>
        <v>1</v>
      </c>
      <c r="M2" t="str">
        <f ca="1">INDEX(M4:OFFSET(M4,K1-1,0),MATCH(K2,L4:OFFSET(L4,K1-1,0),1),1)</f>
        <v>excellent and unique food.</v>
      </c>
      <c r="O2">
        <f ca="1">RANDBETWEEN(1,P1)</f>
        <v>7</v>
      </c>
      <c r="P2" t="str">
        <f ca="1">INDEX(P4:OFFSET(P4,O1-1,0),MATCH(O2,O4:OFFSET(O4,O1-1,0),0),1)</f>
        <v>Arcane Academics</v>
      </c>
      <c r="R2">
        <f ca="1">RANDBETWEEN(1,S1)</f>
        <v>3</v>
      </c>
      <c r="T2" t="str">
        <f ca="1">INDEX(T4:OFFSET(T4,R1-1,0),MATCH(R2,S4:OFFSET(S4,R1-1,0),1),1)</f>
        <v>Established. The trading post has been around for at least a couple of years.</v>
      </c>
      <c r="V2">
        <f ca="1">INDEX(V4:OFFSET(V4,R1-1,0),MATCH(R2,V4:OFFSET(V4,R1-1,0),1),1)</f>
        <v>3</v>
      </c>
      <c r="X2">
        <f ca="1">RANDBETWEEN(1,Y1)</f>
        <v>9</v>
      </c>
      <c r="Z2" t="str">
        <f ca="1">INDEX((Z4:OFFSET(Z4,X1-1,0)),MATCH(X2,(Y4:OFFSET(Y4,X1-1,0)),1),1)</f>
        <v>Fair. The buildings are clean and sparsely decorated. Roads are flattened earth, possibly with gravel.</v>
      </c>
      <c r="AB2">
        <f ca="1">INDEX((AB4:OFFSET(AB4,X1-1,0)),MATCH(X2,(Y4:OFFSET(Y4,X1-1,0)),1),1)</f>
        <v>0</v>
      </c>
      <c r="AD2">
        <f ca="1">RANDBETWEEN(1,AE1)+V2</f>
        <v>9</v>
      </c>
      <c r="AF2" t="str">
        <f ca="1">INDEX((AF4:OFFSET(AF4,AD1-1,0)),MATCH(AD2,(AE4:OFFSET(AE4,AD1-1,0)),1),1)</f>
        <v>Crowds. It is typical to see some new visitors most days.</v>
      </c>
      <c r="AI2">
        <f ca="1">INDEX((AI4:OFFSET(AI4,AD1-1,0)),MATCH(AD2,(AE4:OFFSET(AE4,AD1-1,0)),1),1)</f>
        <v>2</v>
      </c>
      <c r="AJ2">
        <f ca="1">INDEX((AJ4:OFFSET(AJ4,AD1-1,0)),MATCH(AD2,(AE4:OFFSET(AE4,AD1-1,0)),1),1)</f>
        <v>0</v>
      </c>
      <c r="AL2">
        <f ca="1">RANDBETWEEN(1,AM1)+AD2</f>
        <v>17</v>
      </c>
      <c r="AN2" t="str">
        <f ca="1">INDEX((AN4:OFFSET(AN4,AL1-1,0)),MATCH(AL2,(AM4:OFFSET(AM4,AL1-1,0)),1),1)</f>
        <v>Large</v>
      </c>
      <c r="AO2">
        <f ca="1">INDEX((AO4:OFFSET(AO4,AL1-1,0)),MATCH(AL2,(AM4:OFFSET(AM4,AL1-1,0)),1),1)</f>
        <v>80</v>
      </c>
      <c r="AQ2">
        <f ca="1">RANDBETWEEN(1,AR1)</f>
        <v>8</v>
      </c>
      <c r="AR2" t="str">
        <f ca="1">INDEX(AR4:OFFSET(AR4,AQ1-1,0),MATCH(AQ2,AQ4:OFFSET(AQ4,AQ1-1,0),0),1)</f>
        <v>8 Valley. The trading post is found within, or on the edge of, an area of recessed elevation in relation to the landscape around it.</v>
      </c>
      <c r="AU2">
        <f ca="1">RANDBETWEEN(1,AV1)</f>
        <v>19</v>
      </c>
      <c r="AW2" t="str">
        <f ca="1">INDEX((AW4:OFFSET(AW4,AU1-1,0)),MATCH(AU2,(AV4:OFFSET(AV4,AU1-1,0)),1),1)</f>
        <v>Overwhelmed. The trading post cannot support this many people. Movement is extremely difficult. Tent and shanty towns have cropped up along the outskirts of the settlement.</v>
      </c>
      <c r="AY2">
        <f ca="1">INDEX((AY4:OFFSET(AY4,AU1-1,0)),MATCH(AU2,(AV4:OFFSET(AV4,AU1-1,0)),1),1)</f>
        <v>-2</v>
      </c>
      <c r="BA2">
        <f ca="1">RANDBETWEEN(1,BB1)</f>
        <v>7</v>
      </c>
      <c r="BC2" t="str">
        <f ca="1">INDEX((BC4:OFFSET(BC4,BA1-1,0)),MATCH(BA2,(BB4:OFFSET(BB4,BA1-1,0)),1),1)</f>
        <v>Only Two. 60% primary race, 40% secondary race.</v>
      </c>
      <c r="BF2">
        <f ca="1">RANDBETWEEN(1,BG1)</f>
        <v>9</v>
      </c>
      <c r="BH2" t="str">
        <f ca="1">INDEX((BH4:OFFSET(BH4,BF1-1,0)),MATCH(BF2,(BG4:OFFSET(BG4,BF1-1,0)),1),1)</f>
        <v>Neutral. Locals are standoffish, or perhaps hard on the outside, but can be friendly, if you get to know them.</v>
      </c>
      <c r="BK2">
        <f ca="1">RANDBETWEEN(1,BL1)</f>
        <v>3</v>
      </c>
      <c r="BM2" t="str">
        <f ca="1">INDEX((BM4:OFFSET(BM4,BK1-1,0)),MATCH(BK2,(BL4:OFFSET(BL4,BK1-1,0)),1),1)</f>
        <v xml:space="preserve">Sheriff. A single sheriff and a deputy keep things civil. </v>
      </c>
      <c r="BO2">
        <f ca="1">INDEX((BO4:OFFSET(BO4,BK1-1,0)),MATCH(BK2,(BL4:OFFSET(BL4,BK1-1,0)),1),1)</f>
        <v>-4</v>
      </c>
      <c r="BQ2">
        <f ca="1">RANDBETWEEN(1,BR1)</f>
        <v>17</v>
      </c>
      <c r="BS2" t="str">
        <f ca="1">INDEX((BS4:OFFSET(BS4,BQ1-1,0)),MATCH(BQ2,(BR4:OFFSET(BR4,BQ1-1,0)),1),1)</f>
        <v>Oligarchy. A few individuals hold sway, collectively, over the trading post. 4: other small group.</v>
      </c>
      <c r="BU2">
        <f ca="1">RANDBETWEEN(1,BV1)</f>
        <v>4</v>
      </c>
      <c r="BV2" t="str">
        <f ca="1">INDEX(BV4:OFFSET(BV4,BU1-1,0),MATCH(BU2,BU4:OFFSET(BU4,BU1-1,0),0),1)</f>
        <v>4: other small group.</v>
      </c>
      <c r="BX2">
        <f ca="1">RANDBETWEEN(1,BY1)</f>
        <v>14</v>
      </c>
      <c r="BZ2" t="str">
        <f ca="1">INDEX((BZ4:OFFSET(BZ4,BX1-1,0)),MATCH(BX2,(BY4:OFFSET(BY4,BX1-1,0)),1),1)</f>
        <v>Prosperous. Most of the population has enough to live a good life and, of them, a fair amount can even live comfortably.</v>
      </c>
      <c r="CC2">
        <f ca="1">INDEX((CC4:OFFSET(CC4,BX1-1,0)),MATCH(BX2,(BY4:OFFSET(BY4,BX1-1,0)),1),1)</f>
        <v>-1</v>
      </c>
      <c r="CD2">
        <f ca="1">INDEX((CD4:OFFSET(CD4,BX1-1,0)),MATCH(BX2,(BY4:OFFSET(BY4,BX1-1,0)),1),1)</f>
        <v>0</v>
      </c>
      <c r="CF2">
        <f ca="1">IF(CH1+'TRADING POST'!O13+'TRADING POST'!O17+'TRADING POST'!O20+'TRADING POST'!O22&lt;0,1,CH1+'TRADING POST'!O13+'TRADING POST'!O17+'TRADING POST'!O20+'TRADING POST'!O22)</f>
        <v>10</v>
      </c>
      <c r="CH2" t="str">
        <f ca="1">INDEX((CH4:OFFSET(CH4,CF1-1,0)),MATCH(CF2,(CG4:OFFSET(CG4,CF1-1,0)),1),1)</f>
        <v>Average. Theft or mild violence can happen from time to time. Best to keep an eye out.</v>
      </c>
      <c r="CJ2">
        <f ca="1">INDEX((CJ4:OFFSET(CJ4,CF1-1,0)),MATCH(CF2,(CG4:OFFSET(CG4,CF1-1,0)),1),1)</f>
        <v>2</v>
      </c>
      <c r="CL2" t="str">
        <f ca="1">'TRADING POST'!$C$14</f>
        <v>Large</v>
      </c>
      <c r="CN2">
        <f ca="1">INDEX(Таблиця23[[Shops ]],MATCH(CL2,CL4:CL8,0),1)</f>
        <v>12</v>
      </c>
      <c r="CX2" t="str">
        <f ca="1">'TRADING POST'!$C$14</f>
        <v>Large</v>
      </c>
      <c r="CZ2">
        <f ca="1">INDEX(CZ4:CZ8,MATCH(CX2,CX4:CX8,0),1)</f>
        <v>6</v>
      </c>
      <c r="DO2">
        <f ca="1">IF(DQ1+'TRADING POST'!AO13+'TRADING POST'!AO17+'TRADING POST'!AO20+'TRADING POST'!AO22&lt;0,1,DQ1+'TRADING POST'!AO13+'TRADING POST'!AO17+'TRADING POST'!AO20+'TRADING POST'!AO22)</f>
        <v>6</v>
      </c>
      <c r="DQ2" t="str">
        <f ca="1">INDEX((DQ4:OFFSET(DQ4,DO1-1,0)),MATCH(DO2,(DP4:OFFSET(DP4,DO1-1,0)),1),1)</f>
        <v>Yes</v>
      </c>
      <c r="DT2">
        <f ca="1">IF(DV1+'TRADING POST'!AT13+'TRADING POST'!AT17+'TRADING POST'!AT20+'TRADING POST'!AT22&lt;0,1,DV1+'TRADING POST'!AT13+'TRADING POST'!AT17+'TRADING POST'!AT20+'TRADING POST'!AT22)</f>
        <v>5</v>
      </c>
      <c r="DV2" t="str">
        <f ca="1">INDEX((DV4:OFFSET(DV4,DT1-1,0)),MATCH(DT2,(DU4:OFFSET(DU4,DT1-1,0)),1),1)</f>
        <v>Altar. A small shrine or, perhaps, a tiny shack, usually evincing some various items or images relating to that which the faith venerates.</v>
      </c>
      <c r="DY2">
        <f ca="1">IF(EA1+'TRADING POST'!AY13+'TRADING POST'!AY17+'TRADING POST'!AY20+'TRADING POST'!AY22&lt;0,1,EA1+'TRADING POST'!AY13+'TRADING POST'!AY17+'TRADING POST'!AY20+'TRADING POST'!AY22)</f>
        <v>3</v>
      </c>
      <c r="EA2" t="str">
        <f ca="1">INDEX((EA4:OFFSET(EA4,DY1-1,0)),MATCH(DY2,(DZ4:OFFSET(DZ4,DY1-1,0)),1),1)</f>
        <v>Quiet. Adherents to the faith are inconspicuous, unless one knows what to look for (perhaps particular gestures, items of clothing, or phrases).</v>
      </c>
      <c r="EC2">
        <f ca="1">IF(EE1+'TRADING POST'!BC13+'TRADING POST'!BC17+'TRADING POST'!BC20+'TRADING POST'!BC22&lt;0,1,EE1+'TRADING POST'!BC13+'TRADING POST'!BC17+'TRADING POST'!BC20+'TRADING POST'!BC22)</f>
        <v>9</v>
      </c>
      <c r="EE2" t="str">
        <f ca="1">INDEX((EE4:OFFSET(EE4,EC1-1,0)),MATCH(EC2,(ED4:OFFSET(ED4,EC1-1,0)),1),1)</f>
        <v>Good</v>
      </c>
      <c r="EG2">
        <f ca="1">RANDBETWEEN(1,EH1)</f>
        <v>5</v>
      </c>
      <c r="EH2" t="str">
        <f ca="1">INDEX(EH4:OFFSET(EH4,EG1-1,0),MATCH(EG2,EG4:OFFSET(EG4,EG1-1,0),0),1)</f>
        <v>Popular Producer. The trading post was known for the production of a unique and/or popular item or service, which is now unavailable or no longer in demand.</v>
      </c>
      <c r="EJ2">
        <f ca="1">RANDBETWEEN(1,EK1)</f>
        <v>5</v>
      </c>
      <c r="EK2" t="str">
        <f ca="1">INDEX(EK4:OFFSET(EK4,EJ1-1,0),MATCH(EJ2,EJ4:OFFSET(EJ4,EJ1-1,0),0),1)</f>
        <v>Peace. All is quiet, almost suspiciously so...</v>
      </c>
      <c r="EM2">
        <f ca="1">RANDBETWEEN(1,EN1)</f>
        <v>6</v>
      </c>
      <c r="EN2" t="str">
        <f ca="1">INDEX(EN4:OFFSET(EN4,EM1-1,0),MATCH(EM2,EM4:OFFSET(EM4,EM1-1,0),0),1)</f>
        <v>Public Emergency. There is an emergency situation</v>
      </c>
      <c r="EP2">
        <f ca="1">RANDBETWEEN(1,EQ1)</f>
        <v>3</v>
      </c>
      <c r="EQ2" t="str">
        <f ca="1">INDEX(EQ4:OFFSET(EQ4,EP1-1,0),MATCH(EP2,EP4:OFFSET(EP4,EP1-1,0),0),1)</f>
        <v>Monster. A monster has been causing trouble for the locals. Someone in the trading post is asking for help to deal with it.</v>
      </c>
      <c r="ES2">
        <f ca="1">IF(EU1+'TRADING POST'!BS13+'TRADING POST'!BS17+'TRADING POST'!BS20+'TRADING POST'!BS22&lt;0,1,EU1+'TRADING POST'!BS13+'TRADING POST'!BS17+'TRADING POST'!BS20+'TRADING POST'!BS22)</f>
        <v>15</v>
      </c>
      <c r="EU2" t="str">
        <f ca="1">INDEX((EU4:OFFSET(EU4,ES1-1,0)),MATCH(ES2,(ET4:OFFSET(ET4,ES1-1,0)),1),1)</f>
        <v>Harsh. A rough day for the season. Rain, snow and wind are strong and could make things difficult.</v>
      </c>
      <c r="EW2">
        <f ca="1">IF(EY1+'TRADING POST'!BW13+'TRADING POST'!BW17+'TRADING POST'!BW20+'TRADING POST'!BW22&lt;0,1,EY1+'TRADING POST'!BW13+'TRADING POST'!BW17+'TRADING POST'!BW20+'TRADING POST'!BW22)</f>
        <v>17</v>
      </c>
      <c r="EY2" t="str">
        <f ca="1">INDEX((EY4:OFFSET(EY4,EW1-1,0)),MATCH(EW2,(EX4:OFFSET(EX4,EW1-1,0)),1),1)</f>
        <v>Uncommon. Danger or hazards are not encountered often, though preparation is encouraged.</v>
      </c>
      <c r="FA2">
        <f ca="1">IF(FC1+'TRADING POST'!CA13+'TRADING POST'!CA17+'TRADING POST'!CA20+'TRADING POST'!CA22&lt;0,1,FC1+'TRADING POST'!CA13+'TRADING POST'!CA17+'TRADING POST'!CA20+'TRADING POST'!CA22)</f>
        <v>2</v>
      </c>
      <c r="FC2" t="str">
        <f ca="1">INDEX((FC4:OFFSET(FC4,FA1-1,0)),MATCH(FA2,(FB4:OFFSET(FB4,FA1-1,0)),1),1)</f>
        <v>Raids. The trading post is often raided by nearby groups of bandits, or packs of marauding creatures.</v>
      </c>
    </row>
    <row r="3" spans="2:159" ht="17.25" thickBot="1" x14ac:dyDescent="0.35">
      <c r="B3" t="s">
        <v>12</v>
      </c>
      <c r="C3" t="s">
        <v>22</v>
      </c>
      <c r="E3" t="s">
        <v>12</v>
      </c>
      <c r="F3" t="s">
        <v>13</v>
      </c>
      <c r="H3" t="s">
        <v>28</v>
      </c>
      <c r="I3" t="s">
        <v>29</v>
      </c>
      <c r="K3" s="7" t="s">
        <v>28</v>
      </c>
      <c r="L3" s="9" t="s">
        <v>40</v>
      </c>
      <c r="M3" t="s">
        <v>36</v>
      </c>
      <c r="O3" t="s">
        <v>39</v>
      </c>
      <c r="P3" t="s">
        <v>35</v>
      </c>
      <c r="R3" t="s">
        <v>59</v>
      </c>
      <c r="S3" t="s">
        <v>58</v>
      </c>
      <c r="T3" t="s">
        <v>41</v>
      </c>
      <c r="U3" t="s">
        <v>57</v>
      </c>
      <c r="V3" t="s">
        <v>56</v>
      </c>
      <c r="X3" t="s">
        <v>59</v>
      </c>
      <c r="Y3" t="s">
        <v>58</v>
      </c>
      <c r="Z3" t="s">
        <v>60</v>
      </c>
      <c r="AA3" s="7" t="s">
        <v>57</v>
      </c>
      <c r="AB3" t="s">
        <v>73</v>
      </c>
      <c r="AD3" t="s">
        <v>59</v>
      </c>
      <c r="AE3" t="s">
        <v>58</v>
      </c>
      <c r="AF3" t="s">
        <v>74</v>
      </c>
      <c r="AG3" s="7" t="s">
        <v>90</v>
      </c>
      <c r="AH3" s="7" t="s">
        <v>91</v>
      </c>
      <c r="AI3" t="s">
        <v>92</v>
      </c>
      <c r="AJ3" t="s">
        <v>93</v>
      </c>
      <c r="AL3" s="7" t="s">
        <v>59</v>
      </c>
      <c r="AM3" t="s">
        <v>58</v>
      </c>
      <c r="AN3" t="s">
        <v>94</v>
      </c>
      <c r="AO3" t="s">
        <v>95</v>
      </c>
      <c r="AQ3" t="s">
        <v>39</v>
      </c>
      <c r="AR3" t="s">
        <v>96</v>
      </c>
      <c r="AU3" s="9" t="s">
        <v>59</v>
      </c>
      <c r="AV3" s="9" t="s">
        <v>58</v>
      </c>
      <c r="AW3" s="9" t="s">
        <v>113</v>
      </c>
      <c r="AX3" s="9" t="s">
        <v>91</v>
      </c>
      <c r="AY3" s="22" t="s">
        <v>93</v>
      </c>
      <c r="BA3" s="9" t="s">
        <v>59</v>
      </c>
      <c r="BB3" s="9" t="s">
        <v>58</v>
      </c>
      <c r="BC3" t="s">
        <v>119</v>
      </c>
      <c r="BF3" s="9" t="s">
        <v>59</v>
      </c>
      <c r="BG3" s="9" t="s">
        <v>58</v>
      </c>
      <c r="BH3" t="s">
        <v>127</v>
      </c>
      <c r="BK3" t="s">
        <v>59</v>
      </c>
      <c r="BL3" t="s">
        <v>58</v>
      </c>
      <c r="BM3" t="s">
        <v>133</v>
      </c>
      <c r="BN3" t="s">
        <v>91</v>
      </c>
      <c r="BO3" t="s">
        <v>93</v>
      </c>
      <c r="BQ3" t="s">
        <v>59</v>
      </c>
      <c r="BR3" t="s">
        <v>58</v>
      </c>
      <c r="BS3" t="s">
        <v>143</v>
      </c>
      <c r="BU3" t="s">
        <v>158</v>
      </c>
      <c r="BV3" t="s">
        <v>157</v>
      </c>
      <c r="BX3" t="s">
        <v>59</v>
      </c>
      <c r="BY3" t="s">
        <v>58</v>
      </c>
      <c r="BZ3" t="s">
        <v>159</v>
      </c>
      <c r="CA3" t="s">
        <v>91</v>
      </c>
      <c r="CB3" t="s">
        <v>171</v>
      </c>
      <c r="CC3" t="s">
        <v>93</v>
      </c>
      <c r="CD3" s="7" t="s">
        <v>172</v>
      </c>
      <c r="CF3" s="7" t="s">
        <v>59</v>
      </c>
      <c r="CG3" s="7" t="s">
        <v>58</v>
      </c>
      <c r="CH3" t="s">
        <v>173</v>
      </c>
      <c r="CI3" s="7" t="s">
        <v>184</v>
      </c>
      <c r="CJ3" s="9" t="s">
        <v>185</v>
      </c>
      <c r="CL3" t="s">
        <v>244</v>
      </c>
      <c r="CM3" t="s">
        <v>245</v>
      </c>
      <c r="CN3" t="s">
        <v>251</v>
      </c>
      <c r="CQ3" t="s">
        <v>267</v>
      </c>
      <c r="CR3" t="s">
        <v>268</v>
      </c>
      <c r="CS3" t="s">
        <v>186</v>
      </c>
      <c r="CU3" t="s">
        <v>28</v>
      </c>
      <c r="CV3" t="s">
        <v>252</v>
      </c>
      <c r="CX3" t="s">
        <v>264</v>
      </c>
      <c r="CY3" t="s">
        <v>265</v>
      </c>
      <c r="CZ3" t="s">
        <v>266</v>
      </c>
      <c r="DB3" s="7" t="s">
        <v>267</v>
      </c>
      <c r="DC3" s="7" t="s">
        <v>268</v>
      </c>
      <c r="DD3" t="s">
        <v>269</v>
      </c>
      <c r="DF3" t="s">
        <v>299</v>
      </c>
      <c r="DG3" t="s">
        <v>300</v>
      </c>
      <c r="DH3" t="s">
        <v>295</v>
      </c>
      <c r="DJ3" t="s">
        <v>299</v>
      </c>
      <c r="DK3" t="s">
        <v>300</v>
      </c>
      <c r="DL3" t="s">
        <v>304</v>
      </c>
      <c r="DM3" t="s">
        <v>406</v>
      </c>
      <c r="DO3" t="s">
        <v>28</v>
      </c>
      <c r="DP3" t="s">
        <v>40</v>
      </c>
      <c r="DQ3" t="s">
        <v>305</v>
      </c>
      <c r="DR3" t="s">
        <v>309</v>
      </c>
      <c r="DT3" t="s">
        <v>59</v>
      </c>
      <c r="DU3" t="s">
        <v>58</v>
      </c>
      <c r="DV3" t="s">
        <v>310</v>
      </c>
      <c r="DY3" t="s">
        <v>59</v>
      </c>
      <c r="DZ3" t="s">
        <v>58</v>
      </c>
      <c r="EA3" t="s">
        <v>317</v>
      </c>
      <c r="EC3" t="s">
        <v>39</v>
      </c>
      <c r="ED3" t="s">
        <v>328</v>
      </c>
      <c r="EE3" t="s">
        <v>324</v>
      </c>
      <c r="EG3" t="s">
        <v>28</v>
      </c>
      <c r="EH3" t="s">
        <v>329</v>
      </c>
      <c r="EJ3" t="s">
        <v>28</v>
      </c>
      <c r="EK3" t="s">
        <v>336</v>
      </c>
      <c r="EM3" t="s">
        <v>28</v>
      </c>
      <c r="EN3" t="s">
        <v>349</v>
      </c>
      <c r="EP3" t="s">
        <v>28</v>
      </c>
      <c r="EQ3" t="s">
        <v>350</v>
      </c>
      <c r="ES3" t="s">
        <v>59</v>
      </c>
      <c r="ET3" t="s">
        <v>58</v>
      </c>
      <c r="EU3" t="s">
        <v>357</v>
      </c>
      <c r="EW3" t="s">
        <v>59</v>
      </c>
      <c r="EX3" t="s">
        <v>58</v>
      </c>
      <c r="EY3" t="s">
        <v>363</v>
      </c>
      <c r="FA3" t="s">
        <v>39</v>
      </c>
      <c r="FB3" t="s">
        <v>328</v>
      </c>
      <c r="FC3" t="s">
        <v>369</v>
      </c>
    </row>
    <row r="4" spans="2:159" x14ac:dyDescent="0.3">
      <c r="B4">
        <v>1</v>
      </c>
      <c r="E4">
        <v>1</v>
      </c>
      <c r="F4" t="s">
        <v>14</v>
      </c>
      <c r="H4">
        <v>1</v>
      </c>
      <c r="I4" t="s">
        <v>30</v>
      </c>
      <c r="K4" s="8" t="s">
        <v>37</v>
      </c>
      <c r="L4" s="8">
        <v>0</v>
      </c>
      <c r="M4" t="s">
        <v>375</v>
      </c>
      <c r="O4">
        <v>1</v>
      </c>
      <c r="P4" t="s">
        <v>378</v>
      </c>
      <c r="R4" s="10">
        <v>43891</v>
      </c>
      <c r="S4">
        <v>0</v>
      </c>
      <c r="T4" t="s">
        <v>42</v>
      </c>
      <c r="U4" t="s">
        <v>43</v>
      </c>
      <c r="V4">
        <v>-1</v>
      </c>
      <c r="X4" s="10">
        <v>43862</v>
      </c>
      <c r="Y4">
        <v>0</v>
      </c>
      <c r="Z4" t="s">
        <v>61</v>
      </c>
      <c r="AA4" t="s">
        <v>62</v>
      </c>
      <c r="AB4">
        <v>-6</v>
      </c>
      <c r="AD4" s="10">
        <v>43862</v>
      </c>
      <c r="AE4">
        <v>0</v>
      </c>
      <c r="AF4" t="s">
        <v>88</v>
      </c>
      <c r="AG4" t="s">
        <v>89</v>
      </c>
      <c r="AH4" t="s">
        <v>75</v>
      </c>
      <c r="AI4">
        <v>0</v>
      </c>
      <c r="AJ4">
        <v>2</v>
      </c>
      <c r="AL4" s="10">
        <v>43862</v>
      </c>
      <c r="AM4">
        <v>0</v>
      </c>
      <c r="AN4" t="s">
        <v>108</v>
      </c>
      <c r="AO4">
        <v>20</v>
      </c>
      <c r="AQ4">
        <v>1</v>
      </c>
      <c r="AR4" t="s">
        <v>97</v>
      </c>
      <c r="AU4" s="18">
        <v>43862</v>
      </c>
      <c r="AV4" s="19">
        <v>0</v>
      </c>
      <c r="AW4" s="19" t="s">
        <v>114</v>
      </c>
      <c r="AX4" s="19" t="s">
        <v>75</v>
      </c>
      <c r="AY4">
        <v>2</v>
      </c>
      <c r="BA4">
        <v>43952</v>
      </c>
      <c r="BB4">
        <v>0</v>
      </c>
      <c r="BC4" t="s">
        <v>120</v>
      </c>
      <c r="BF4" s="10">
        <v>43862</v>
      </c>
      <c r="BG4" s="12">
        <v>0</v>
      </c>
      <c r="BH4" t="s">
        <v>128</v>
      </c>
      <c r="BK4">
        <v>43862</v>
      </c>
      <c r="BL4">
        <v>0</v>
      </c>
      <c r="BM4" t="s">
        <v>134</v>
      </c>
      <c r="BN4" t="s">
        <v>135</v>
      </c>
      <c r="BO4">
        <v>-8</v>
      </c>
      <c r="BQ4">
        <v>1</v>
      </c>
      <c r="BR4">
        <v>0</v>
      </c>
      <c r="BS4" t="s">
        <v>144</v>
      </c>
      <c r="BU4">
        <v>1</v>
      </c>
      <c r="BV4" t="s">
        <v>148</v>
      </c>
      <c r="BX4">
        <v>43862</v>
      </c>
      <c r="BY4">
        <v>0</v>
      </c>
      <c r="BZ4" t="s">
        <v>160</v>
      </c>
      <c r="CA4" t="s">
        <v>140</v>
      </c>
      <c r="CB4" t="s">
        <v>161</v>
      </c>
      <c r="CC4">
        <v>-4</v>
      </c>
      <c r="CD4">
        <v>-2</v>
      </c>
      <c r="CF4" s="10">
        <v>43862</v>
      </c>
      <c r="CG4">
        <v>0</v>
      </c>
      <c r="CH4" t="s">
        <v>174</v>
      </c>
      <c r="CI4" t="s">
        <v>175</v>
      </c>
      <c r="CJ4">
        <v>4</v>
      </c>
      <c r="CL4" t="s">
        <v>108</v>
      </c>
      <c r="CM4" t="s">
        <v>246</v>
      </c>
      <c r="CN4">
        <f ca="1">RANDBETWEEN(1,8)+2</f>
        <v>8</v>
      </c>
      <c r="CQ4" s="10">
        <v>43922</v>
      </c>
      <c r="CR4">
        <v>0</v>
      </c>
      <c r="CS4" t="s">
        <v>187</v>
      </c>
      <c r="CU4">
        <v>1</v>
      </c>
      <c r="CV4" t="s">
        <v>253</v>
      </c>
      <c r="CX4" t="s">
        <v>108</v>
      </c>
      <c r="CY4" t="s">
        <v>259</v>
      </c>
      <c r="CZ4">
        <f ca="1">RANDBETWEEN(1,6)</f>
        <v>5</v>
      </c>
      <c r="DB4" s="10">
        <v>44044</v>
      </c>
      <c r="DC4" s="24">
        <f t="shared" ref="DC4:DC22" si="0">_xlfn.NUMBERVALUE(RIGHT(DB3,2))</f>
        <v>0</v>
      </c>
      <c r="DD4" t="s">
        <v>270</v>
      </c>
      <c r="DF4" s="10">
        <v>43983</v>
      </c>
      <c r="DG4">
        <v>0</v>
      </c>
      <c r="DH4" t="s">
        <v>296</v>
      </c>
      <c r="DJ4" t="s">
        <v>301</v>
      </c>
      <c r="DK4">
        <v>0</v>
      </c>
      <c r="DL4" t="s">
        <v>407</v>
      </c>
      <c r="DM4" t="s">
        <v>403</v>
      </c>
      <c r="DO4" s="10">
        <v>43891</v>
      </c>
      <c r="DP4">
        <v>0</v>
      </c>
      <c r="DQ4" t="s">
        <v>306</v>
      </c>
      <c r="DR4" t="s">
        <v>307</v>
      </c>
      <c r="DT4">
        <v>1</v>
      </c>
      <c r="DU4">
        <v>0</v>
      </c>
      <c r="DV4" t="s">
        <v>311</v>
      </c>
      <c r="DY4">
        <v>43891</v>
      </c>
      <c r="DZ4">
        <v>0</v>
      </c>
      <c r="EA4" t="s">
        <v>318</v>
      </c>
      <c r="EC4">
        <v>1</v>
      </c>
      <c r="ED4">
        <v>0</v>
      </c>
      <c r="EE4" t="s">
        <v>325</v>
      </c>
      <c r="EG4">
        <v>1</v>
      </c>
      <c r="EH4" t="s">
        <v>330</v>
      </c>
      <c r="EJ4">
        <v>1</v>
      </c>
      <c r="EK4" t="s">
        <v>337</v>
      </c>
      <c r="EM4">
        <v>1</v>
      </c>
      <c r="EN4" t="s">
        <v>343</v>
      </c>
      <c r="EP4">
        <v>1</v>
      </c>
      <c r="EQ4" t="s">
        <v>351</v>
      </c>
      <c r="ES4" s="10">
        <v>43862</v>
      </c>
      <c r="ET4">
        <v>0</v>
      </c>
      <c r="EU4" t="s">
        <v>358</v>
      </c>
      <c r="EW4" s="10">
        <v>43862</v>
      </c>
      <c r="EX4">
        <v>0</v>
      </c>
      <c r="EY4" t="s">
        <v>364</v>
      </c>
      <c r="FA4" s="10">
        <v>43862</v>
      </c>
      <c r="FB4">
        <v>0</v>
      </c>
      <c r="FC4" t="s">
        <v>370</v>
      </c>
    </row>
    <row r="5" spans="2:159" x14ac:dyDescent="0.3">
      <c r="B5">
        <v>2</v>
      </c>
      <c r="E5">
        <v>2</v>
      </c>
      <c r="F5" t="s">
        <v>15</v>
      </c>
      <c r="H5">
        <v>2</v>
      </c>
      <c r="I5" t="str">
        <f ca="1">"Food &amp; Drink. This trading post is known for "&amp;M2</f>
        <v>Food &amp; Drink. This trading post is known for excellent and unique food.</v>
      </c>
      <c r="K5" s="8" t="s">
        <v>38</v>
      </c>
      <c r="L5" s="8">
        <v>3</v>
      </c>
      <c r="M5" t="s">
        <v>376</v>
      </c>
      <c r="O5">
        <v>2</v>
      </c>
      <c r="P5" t="s">
        <v>379</v>
      </c>
      <c r="R5" s="10">
        <v>44047</v>
      </c>
      <c r="S5">
        <v>3</v>
      </c>
      <c r="T5" t="s">
        <v>44</v>
      </c>
      <c r="U5" t="s">
        <v>45</v>
      </c>
      <c r="V5">
        <v>0</v>
      </c>
      <c r="X5" s="10">
        <v>43985</v>
      </c>
      <c r="Y5">
        <v>2</v>
      </c>
      <c r="Z5" t="s">
        <v>63</v>
      </c>
      <c r="AA5" t="s">
        <v>64</v>
      </c>
      <c r="AB5">
        <v>-3</v>
      </c>
      <c r="AD5" s="10">
        <v>43985</v>
      </c>
      <c r="AE5">
        <v>2</v>
      </c>
      <c r="AF5" t="s">
        <v>76</v>
      </c>
      <c r="AG5" t="s">
        <v>77</v>
      </c>
      <c r="AH5" t="s">
        <v>78</v>
      </c>
      <c r="AI5">
        <v>1</v>
      </c>
      <c r="AJ5">
        <v>1</v>
      </c>
      <c r="AL5" s="10">
        <v>43985</v>
      </c>
      <c r="AM5">
        <v>2</v>
      </c>
      <c r="AN5" t="s">
        <v>109</v>
      </c>
      <c r="AO5">
        <v>40</v>
      </c>
      <c r="AQ5">
        <v>2</v>
      </c>
      <c r="AR5" t="s">
        <v>98</v>
      </c>
      <c r="AU5" s="20">
        <v>43985</v>
      </c>
      <c r="AV5" s="13">
        <v>2</v>
      </c>
      <c r="AW5" s="13" t="s">
        <v>118</v>
      </c>
      <c r="AX5" s="13" t="s">
        <v>78</v>
      </c>
      <c r="AY5">
        <v>1</v>
      </c>
      <c r="BA5">
        <v>44110</v>
      </c>
      <c r="BB5">
        <v>5</v>
      </c>
      <c r="BC5" t="s">
        <v>121</v>
      </c>
      <c r="BF5" s="10">
        <v>43985</v>
      </c>
      <c r="BG5" s="13">
        <v>2</v>
      </c>
      <c r="BH5" t="s">
        <v>129</v>
      </c>
      <c r="BK5">
        <v>43985</v>
      </c>
      <c r="BL5">
        <v>2</v>
      </c>
      <c r="BM5" t="s">
        <v>139</v>
      </c>
      <c r="BN5" t="s">
        <v>140</v>
      </c>
      <c r="BO5">
        <v>-4</v>
      </c>
      <c r="BQ5">
        <v>43923</v>
      </c>
      <c r="BR5">
        <v>1</v>
      </c>
      <c r="BS5" t="s">
        <v>145</v>
      </c>
      <c r="BU5">
        <v>2</v>
      </c>
      <c r="BV5" t="s">
        <v>149</v>
      </c>
      <c r="BX5">
        <v>43985</v>
      </c>
      <c r="BY5">
        <v>2</v>
      </c>
      <c r="BZ5" t="s">
        <v>170</v>
      </c>
      <c r="CA5" t="s">
        <v>85</v>
      </c>
      <c r="CB5" t="s">
        <v>162</v>
      </c>
      <c r="CC5">
        <v>-2</v>
      </c>
      <c r="CD5">
        <v>-1</v>
      </c>
      <c r="CF5" s="10">
        <v>43985</v>
      </c>
      <c r="CG5">
        <v>2</v>
      </c>
      <c r="CH5" t="s">
        <v>176</v>
      </c>
      <c r="CI5" t="s">
        <v>177</v>
      </c>
      <c r="CJ5">
        <v>3</v>
      </c>
      <c r="CL5" t="s">
        <v>109</v>
      </c>
      <c r="CM5" t="s">
        <v>247</v>
      </c>
      <c r="CN5">
        <f ca="1">RANDBETWEEN(1,8)+4</f>
        <v>5</v>
      </c>
      <c r="CQ5" s="10">
        <v>44048</v>
      </c>
      <c r="CR5">
        <v>4</v>
      </c>
      <c r="CS5" t="s">
        <v>188</v>
      </c>
      <c r="CU5">
        <v>2</v>
      </c>
      <c r="CV5" t="s">
        <v>254</v>
      </c>
      <c r="CX5" t="s">
        <v>109</v>
      </c>
      <c r="CY5" t="s">
        <v>260</v>
      </c>
      <c r="CZ5">
        <f ca="1">RANDBETWEEN(1,6)+1</f>
        <v>5</v>
      </c>
      <c r="DB5" s="11">
        <v>42614</v>
      </c>
      <c r="DC5" s="24">
        <v>8</v>
      </c>
      <c r="DD5" t="s">
        <v>271</v>
      </c>
      <c r="DF5" s="10">
        <v>44111</v>
      </c>
      <c r="DG5">
        <v>6</v>
      </c>
      <c r="DH5" t="s">
        <v>297</v>
      </c>
      <c r="DJ5" t="s">
        <v>302</v>
      </c>
      <c r="DK5">
        <v>4</v>
      </c>
      <c r="DL5" t="s">
        <v>327</v>
      </c>
      <c r="DM5" t="s">
        <v>404</v>
      </c>
      <c r="DO5" s="10">
        <v>43986</v>
      </c>
      <c r="DP5">
        <v>3</v>
      </c>
      <c r="DQ5" t="s">
        <v>409</v>
      </c>
      <c r="DR5" t="s">
        <v>308</v>
      </c>
      <c r="DT5">
        <v>44045</v>
      </c>
      <c r="DU5">
        <v>1</v>
      </c>
      <c r="DV5" t="s">
        <v>312</v>
      </c>
      <c r="DY5">
        <v>44016</v>
      </c>
      <c r="DZ5">
        <v>3</v>
      </c>
      <c r="EA5" t="s">
        <v>319</v>
      </c>
      <c r="EC5" s="10">
        <v>43953</v>
      </c>
      <c r="ED5">
        <v>1</v>
      </c>
      <c r="EE5" t="s">
        <v>326</v>
      </c>
      <c r="EG5">
        <v>2</v>
      </c>
      <c r="EH5" t="s">
        <v>331</v>
      </c>
      <c r="EJ5">
        <v>2</v>
      </c>
      <c r="EK5" t="s">
        <v>338</v>
      </c>
      <c r="EM5">
        <v>2</v>
      </c>
      <c r="EN5" t="s">
        <v>344</v>
      </c>
      <c r="EP5">
        <v>2</v>
      </c>
      <c r="EQ5" t="s">
        <v>352</v>
      </c>
      <c r="ES5" s="10">
        <v>43985</v>
      </c>
      <c r="ET5">
        <v>2</v>
      </c>
      <c r="EU5" t="s">
        <v>359</v>
      </c>
      <c r="EW5" s="10">
        <v>43985</v>
      </c>
      <c r="EX5">
        <v>2</v>
      </c>
      <c r="EY5" t="s">
        <v>365</v>
      </c>
      <c r="FA5" s="10">
        <v>43924</v>
      </c>
      <c r="FB5">
        <v>2</v>
      </c>
      <c r="FC5" t="s">
        <v>371</v>
      </c>
    </row>
    <row r="6" spans="2:159" x14ac:dyDescent="0.3">
      <c r="B6">
        <v>3</v>
      </c>
      <c r="E6">
        <v>3</v>
      </c>
      <c r="F6" t="s">
        <v>16</v>
      </c>
      <c r="H6">
        <v>3</v>
      </c>
      <c r="I6" t="s">
        <v>31</v>
      </c>
      <c r="O6">
        <v>3</v>
      </c>
      <c r="P6" t="s">
        <v>380</v>
      </c>
      <c r="R6" s="11">
        <v>41518</v>
      </c>
      <c r="S6">
        <v>8</v>
      </c>
      <c r="T6" t="s">
        <v>46</v>
      </c>
      <c r="U6" t="s">
        <v>47</v>
      </c>
      <c r="V6">
        <v>1</v>
      </c>
      <c r="X6" s="11">
        <v>41821</v>
      </c>
      <c r="Y6">
        <v>6</v>
      </c>
      <c r="Z6" t="s">
        <v>65</v>
      </c>
      <c r="AA6" t="s">
        <v>66</v>
      </c>
      <c r="AB6">
        <v>0</v>
      </c>
      <c r="AD6" s="11">
        <v>41821</v>
      </c>
      <c r="AE6">
        <v>6</v>
      </c>
      <c r="AF6" t="s">
        <v>79</v>
      </c>
      <c r="AG6" t="s">
        <v>80</v>
      </c>
      <c r="AH6" t="s">
        <v>81</v>
      </c>
      <c r="AI6">
        <v>2</v>
      </c>
      <c r="AJ6">
        <v>0</v>
      </c>
      <c r="AL6" s="11">
        <v>41821</v>
      </c>
      <c r="AM6">
        <v>6</v>
      </c>
      <c r="AN6" t="s">
        <v>110</v>
      </c>
      <c r="AO6">
        <v>60</v>
      </c>
      <c r="AQ6">
        <v>3</v>
      </c>
      <c r="AR6" t="s">
        <v>99</v>
      </c>
      <c r="AU6" s="21">
        <v>41821</v>
      </c>
      <c r="AV6" s="12">
        <v>6</v>
      </c>
      <c r="AW6" s="12" t="s">
        <v>115</v>
      </c>
      <c r="AX6" s="12" t="s">
        <v>81</v>
      </c>
      <c r="AY6">
        <v>0</v>
      </c>
      <c r="BA6">
        <v>41913</v>
      </c>
      <c r="BB6">
        <v>10</v>
      </c>
      <c r="BC6" t="s">
        <v>122</v>
      </c>
      <c r="BF6" s="11">
        <v>41821</v>
      </c>
      <c r="BG6" s="12">
        <v>6</v>
      </c>
      <c r="BH6" t="s">
        <v>130</v>
      </c>
      <c r="BK6">
        <v>41821</v>
      </c>
      <c r="BL6">
        <v>6</v>
      </c>
      <c r="BM6" t="s">
        <v>136</v>
      </c>
      <c r="BN6" t="s">
        <v>81</v>
      </c>
      <c r="BO6">
        <v>0</v>
      </c>
      <c r="BQ6">
        <v>44017</v>
      </c>
      <c r="BR6">
        <v>4</v>
      </c>
      <c r="BS6" t="s">
        <v>146</v>
      </c>
      <c r="BU6">
        <v>3</v>
      </c>
      <c r="BV6" t="s">
        <v>150</v>
      </c>
      <c r="BX6">
        <v>41821</v>
      </c>
      <c r="BY6">
        <v>6</v>
      </c>
      <c r="BZ6" t="s">
        <v>163</v>
      </c>
      <c r="CA6" t="s">
        <v>81</v>
      </c>
      <c r="CB6" t="s">
        <v>164</v>
      </c>
      <c r="CC6">
        <v>0</v>
      </c>
      <c r="CD6">
        <v>0</v>
      </c>
      <c r="CF6" s="11">
        <v>41821</v>
      </c>
      <c r="CG6">
        <v>6</v>
      </c>
      <c r="CH6" t="s">
        <v>178</v>
      </c>
      <c r="CI6" t="s">
        <v>179</v>
      </c>
      <c r="CJ6">
        <v>2</v>
      </c>
      <c r="CL6" t="s">
        <v>110</v>
      </c>
      <c r="CM6" t="s">
        <v>248</v>
      </c>
      <c r="CN6">
        <f ca="1">RANDBETWEEN(1,8)+6</f>
        <v>12</v>
      </c>
      <c r="CQ6" s="10">
        <v>44174</v>
      </c>
      <c r="CR6">
        <v>8</v>
      </c>
      <c r="CS6" t="s">
        <v>189</v>
      </c>
      <c r="CU6">
        <v>3</v>
      </c>
      <c r="CV6" t="s">
        <v>255</v>
      </c>
      <c r="CX6" t="s">
        <v>110</v>
      </c>
      <c r="CY6" t="s">
        <v>261</v>
      </c>
      <c r="CZ6">
        <f ca="1">RANDBETWEEN(1,6)+1+2</f>
        <v>8</v>
      </c>
      <c r="DB6" t="s">
        <v>192</v>
      </c>
      <c r="DC6">
        <f t="shared" si="0"/>
        <v>14</v>
      </c>
      <c r="DD6" t="s">
        <v>272</v>
      </c>
      <c r="DF6" s="10">
        <v>44176</v>
      </c>
      <c r="DG6">
        <v>10</v>
      </c>
      <c r="DH6" t="s">
        <v>298</v>
      </c>
      <c r="DJ6" t="s">
        <v>303</v>
      </c>
      <c r="DK6">
        <v>10</v>
      </c>
      <c r="DL6" t="s">
        <v>408</v>
      </c>
      <c r="DM6" t="s">
        <v>405</v>
      </c>
      <c r="DT6">
        <v>41883</v>
      </c>
      <c r="DU6">
        <v>8</v>
      </c>
      <c r="DV6" t="s">
        <v>313</v>
      </c>
      <c r="DY6">
        <v>44173</v>
      </c>
      <c r="DZ6">
        <v>7</v>
      </c>
      <c r="EA6" t="s">
        <v>320</v>
      </c>
      <c r="EC6" s="10">
        <v>44110</v>
      </c>
      <c r="ED6">
        <v>5</v>
      </c>
      <c r="EE6" t="s">
        <v>327</v>
      </c>
      <c r="EG6">
        <v>3</v>
      </c>
      <c r="EH6" t="s">
        <v>332</v>
      </c>
      <c r="EJ6">
        <v>3</v>
      </c>
      <c r="EK6" t="s">
        <v>339</v>
      </c>
      <c r="EM6">
        <v>3</v>
      </c>
      <c r="EN6" t="s">
        <v>345</v>
      </c>
      <c r="EP6">
        <v>3</v>
      </c>
      <c r="EQ6" t="s">
        <v>353</v>
      </c>
      <c r="ES6" s="11">
        <v>41821</v>
      </c>
      <c r="ET6">
        <v>6</v>
      </c>
      <c r="EU6" t="s">
        <v>360</v>
      </c>
      <c r="EW6" s="11">
        <v>41821</v>
      </c>
      <c r="EX6">
        <v>6</v>
      </c>
      <c r="EY6" t="s">
        <v>366</v>
      </c>
      <c r="FA6" s="10">
        <v>43987</v>
      </c>
      <c r="FB6">
        <v>4</v>
      </c>
      <c r="FC6" t="s">
        <v>372</v>
      </c>
    </row>
    <row r="7" spans="2:159" x14ac:dyDescent="0.3">
      <c r="B7">
        <v>4</v>
      </c>
      <c r="E7">
        <v>4</v>
      </c>
      <c r="F7" t="s">
        <v>17</v>
      </c>
      <c r="H7">
        <v>4</v>
      </c>
      <c r="I7" t="s">
        <v>32</v>
      </c>
      <c r="O7">
        <v>4</v>
      </c>
      <c r="P7" t="s">
        <v>381</v>
      </c>
      <c r="R7" t="s">
        <v>48</v>
      </c>
      <c r="S7">
        <v>13</v>
      </c>
      <c r="T7" t="s">
        <v>49</v>
      </c>
      <c r="U7" t="s">
        <v>50</v>
      </c>
      <c r="V7">
        <v>2</v>
      </c>
      <c r="X7" t="s">
        <v>67</v>
      </c>
      <c r="Y7">
        <v>14</v>
      </c>
      <c r="Z7" t="s">
        <v>68</v>
      </c>
      <c r="AA7" t="s">
        <v>69</v>
      </c>
      <c r="AB7">
        <v>3</v>
      </c>
      <c r="AD7" t="s">
        <v>67</v>
      </c>
      <c r="AE7">
        <v>14</v>
      </c>
      <c r="AF7" t="s">
        <v>86</v>
      </c>
      <c r="AG7" t="s">
        <v>87</v>
      </c>
      <c r="AH7" t="s">
        <v>82</v>
      </c>
      <c r="AI7">
        <v>3</v>
      </c>
      <c r="AJ7">
        <v>-1</v>
      </c>
      <c r="AL7" t="s">
        <v>67</v>
      </c>
      <c r="AM7">
        <v>14</v>
      </c>
      <c r="AN7" t="s">
        <v>111</v>
      </c>
      <c r="AO7">
        <v>80</v>
      </c>
      <c r="AQ7">
        <v>4</v>
      </c>
      <c r="AR7" t="s">
        <v>100</v>
      </c>
      <c r="AU7" s="13" t="s">
        <v>67</v>
      </c>
      <c r="AV7" s="13">
        <v>14</v>
      </c>
      <c r="AW7" s="13" t="s">
        <v>116</v>
      </c>
      <c r="AX7" s="13" t="s">
        <v>82</v>
      </c>
      <c r="AY7">
        <v>-1</v>
      </c>
      <c r="BA7" t="s">
        <v>123</v>
      </c>
      <c r="BB7">
        <v>14</v>
      </c>
      <c r="BC7" t="s">
        <v>124</v>
      </c>
      <c r="BF7" t="s">
        <v>67</v>
      </c>
      <c r="BG7" s="13">
        <v>14</v>
      </c>
      <c r="BH7" t="s">
        <v>131</v>
      </c>
      <c r="BK7" t="s">
        <v>67</v>
      </c>
      <c r="BL7">
        <v>14</v>
      </c>
      <c r="BM7" t="s">
        <v>141</v>
      </c>
      <c r="BN7" t="s">
        <v>142</v>
      </c>
      <c r="BO7">
        <v>-4</v>
      </c>
      <c r="BQ7">
        <v>44112</v>
      </c>
      <c r="BR7">
        <v>7</v>
      </c>
      <c r="BS7" t="s">
        <v>147</v>
      </c>
      <c r="BU7">
        <v>4</v>
      </c>
      <c r="BV7" t="s">
        <v>151</v>
      </c>
      <c r="BX7" t="s">
        <v>123</v>
      </c>
      <c r="BY7">
        <v>14</v>
      </c>
      <c r="BZ7" t="s">
        <v>165</v>
      </c>
      <c r="CA7" t="s">
        <v>82</v>
      </c>
      <c r="CB7" t="s">
        <v>164</v>
      </c>
      <c r="CC7">
        <v>-1</v>
      </c>
      <c r="CD7">
        <v>0</v>
      </c>
      <c r="CF7" t="s">
        <v>67</v>
      </c>
      <c r="CG7">
        <v>14</v>
      </c>
      <c r="CH7" t="s">
        <v>180</v>
      </c>
      <c r="CI7" t="s">
        <v>181</v>
      </c>
      <c r="CJ7">
        <v>1</v>
      </c>
      <c r="CL7" t="s">
        <v>111</v>
      </c>
      <c r="CM7" t="s">
        <v>249</v>
      </c>
      <c r="CN7">
        <f ca="1">RANDBETWEEN(1,8)+8</f>
        <v>12</v>
      </c>
      <c r="CQ7" t="s">
        <v>190</v>
      </c>
      <c r="CR7">
        <v>12</v>
      </c>
      <c r="CS7" t="s">
        <v>191</v>
      </c>
      <c r="CU7">
        <v>4</v>
      </c>
      <c r="CV7" t="s">
        <v>256</v>
      </c>
      <c r="CX7" t="s">
        <v>111</v>
      </c>
      <c r="CY7" t="s">
        <v>262</v>
      </c>
      <c r="CZ7">
        <f ca="1">RANDBETWEEN(1,6)+1+2+2</f>
        <v>6</v>
      </c>
      <c r="DB7" t="s">
        <v>273</v>
      </c>
      <c r="DC7">
        <f t="shared" si="0"/>
        <v>24</v>
      </c>
      <c r="DD7" t="s">
        <v>274</v>
      </c>
      <c r="DT7" t="s">
        <v>123</v>
      </c>
      <c r="DU7">
        <v>14</v>
      </c>
      <c r="DV7" t="s">
        <v>314</v>
      </c>
      <c r="DY7" t="s">
        <v>190</v>
      </c>
      <c r="DZ7">
        <v>12</v>
      </c>
      <c r="EA7" t="s">
        <v>321</v>
      </c>
      <c r="EG7">
        <v>4</v>
      </c>
      <c r="EH7" t="s">
        <v>333</v>
      </c>
      <c r="EJ7">
        <v>4</v>
      </c>
      <c r="EK7" t="s">
        <v>340</v>
      </c>
      <c r="EM7">
        <v>4</v>
      </c>
      <c r="EN7" t="s">
        <v>346</v>
      </c>
      <c r="EP7">
        <v>4</v>
      </c>
      <c r="EQ7" t="s">
        <v>354</v>
      </c>
      <c r="ES7" t="s">
        <v>67</v>
      </c>
      <c r="ET7">
        <v>14</v>
      </c>
      <c r="EU7" t="s">
        <v>361</v>
      </c>
      <c r="EW7" t="s">
        <v>67</v>
      </c>
      <c r="EX7">
        <v>14</v>
      </c>
      <c r="EY7" t="s">
        <v>367</v>
      </c>
      <c r="FA7" s="10">
        <v>44050</v>
      </c>
      <c r="FB7">
        <v>6</v>
      </c>
      <c r="FC7" t="s">
        <v>373</v>
      </c>
    </row>
    <row r="8" spans="2:159" ht="17.25" thickBot="1" x14ac:dyDescent="0.35">
      <c r="B8">
        <v>5</v>
      </c>
      <c r="E8">
        <v>5</v>
      </c>
      <c r="F8" t="s">
        <v>18</v>
      </c>
      <c r="H8">
        <v>5</v>
      </c>
      <c r="I8" t="s">
        <v>33</v>
      </c>
      <c r="O8">
        <v>5</v>
      </c>
      <c r="P8" t="s">
        <v>382</v>
      </c>
      <c r="R8" t="s">
        <v>51</v>
      </c>
      <c r="S8">
        <v>17</v>
      </c>
      <c r="T8" t="s">
        <v>52</v>
      </c>
      <c r="U8" t="s">
        <v>53</v>
      </c>
      <c r="V8">
        <v>3</v>
      </c>
      <c r="X8" t="s">
        <v>70</v>
      </c>
      <c r="Y8">
        <v>18</v>
      </c>
      <c r="Z8" t="s">
        <v>71</v>
      </c>
      <c r="AA8" t="s">
        <v>72</v>
      </c>
      <c r="AB8">
        <v>6</v>
      </c>
      <c r="AD8" t="s">
        <v>70</v>
      </c>
      <c r="AE8">
        <v>18</v>
      </c>
      <c r="AF8" t="s">
        <v>83</v>
      </c>
      <c r="AG8" t="s">
        <v>84</v>
      </c>
      <c r="AH8" t="s">
        <v>85</v>
      </c>
      <c r="AI8">
        <v>4</v>
      </c>
      <c r="AJ8">
        <v>-2</v>
      </c>
      <c r="AL8" t="s">
        <v>70</v>
      </c>
      <c r="AM8">
        <v>18</v>
      </c>
      <c r="AN8" t="s">
        <v>112</v>
      </c>
      <c r="AO8">
        <v>100</v>
      </c>
      <c r="AQ8">
        <v>5</v>
      </c>
      <c r="AR8" t="s">
        <v>101</v>
      </c>
      <c r="AU8" s="16" t="s">
        <v>70</v>
      </c>
      <c r="AV8" s="16">
        <v>18</v>
      </c>
      <c r="AW8" s="16" t="s">
        <v>117</v>
      </c>
      <c r="AX8" s="16" t="s">
        <v>85</v>
      </c>
      <c r="AY8">
        <v>-2</v>
      </c>
      <c r="BA8" t="s">
        <v>51</v>
      </c>
      <c r="BB8">
        <v>17</v>
      </c>
      <c r="BC8" t="s">
        <v>125</v>
      </c>
      <c r="BF8" t="s">
        <v>70</v>
      </c>
      <c r="BG8" s="12">
        <v>18</v>
      </c>
      <c r="BH8" t="s">
        <v>132</v>
      </c>
      <c r="BK8" t="s">
        <v>70</v>
      </c>
      <c r="BL8">
        <v>18</v>
      </c>
      <c r="BM8" t="s">
        <v>137</v>
      </c>
      <c r="BN8" t="s">
        <v>138</v>
      </c>
      <c r="BO8">
        <v>-8</v>
      </c>
      <c r="BQ8">
        <v>41579</v>
      </c>
      <c r="BR8">
        <v>10</v>
      </c>
      <c r="BS8" t="str">
        <f ca="1">"Oligarchy. A few individuals hold sway, collectively, over the trading post."&amp;" "&amp;BV2</f>
        <v>Oligarchy. A few individuals hold sway, collectively, over the trading post. 4: other small group.</v>
      </c>
      <c r="BX8" t="s">
        <v>51</v>
      </c>
      <c r="BY8">
        <v>17</v>
      </c>
      <c r="BZ8" t="s">
        <v>166</v>
      </c>
      <c r="CA8" t="s">
        <v>85</v>
      </c>
      <c r="CB8" t="s">
        <v>167</v>
      </c>
      <c r="CC8">
        <v>-2</v>
      </c>
      <c r="CD8">
        <v>2</v>
      </c>
      <c r="CF8" t="s">
        <v>70</v>
      </c>
      <c r="CG8">
        <v>18</v>
      </c>
      <c r="CH8" t="s">
        <v>182</v>
      </c>
      <c r="CI8" t="s">
        <v>183</v>
      </c>
      <c r="CJ8">
        <v>0</v>
      </c>
      <c r="CL8" t="s">
        <v>112</v>
      </c>
      <c r="CM8" t="s">
        <v>250</v>
      </c>
      <c r="CN8">
        <f ca="1">RANDBETWEEN(1,8)+10</f>
        <v>15</v>
      </c>
      <c r="CQ8" t="s">
        <v>192</v>
      </c>
      <c r="CR8">
        <f>_xlfn.NUMBERVALUE(RIGHT(CQ7,2))</f>
        <v>16</v>
      </c>
      <c r="CS8" t="s">
        <v>193</v>
      </c>
      <c r="CU8">
        <v>5</v>
      </c>
      <c r="CV8" t="s">
        <v>257</v>
      </c>
      <c r="CX8" t="s">
        <v>112</v>
      </c>
      <c r="CY8" t="s">
        <v>263</v>
      </c>
      <c r="CZ8">
        <f ca="1">RANDBETWEEN(1,6)+1+2+2+2</f>
        <v>13</v>
      </c>
      <c r="DB8" t="s">
        <v>275</v>
      </c>
      <c r="DC8">
        <f t="shared" si="0"/>
        <v>32</v>
      </c>
      <c r="DD8" t="s">
        <v>276</v>
      </c>
      <c r="DT8" t="s">
        <v>51</v>
      </c>
      <c r="DU8">
        <v>17</v>
      </c>
      <c r="DV8" t="s">
        <v>315</v>
      </c>
      <c r="DY8" t="s">
        <v>154</v>
      </c>
      <c r="DZ8">
        <v>16</v>
      </c>
      <c r="EA8" t="s">
        <v>322</v>
      </c>
      <c r="EG8">
        <v>5</v>
      </c>
      <c r="EH8" t="s">
        <v>334</v>
      </c>
      <c r="EJ8">
        <v>5</v>
      </c>
      <c r="EK8" t="s">
        <v>341</v>
      </c>
      <c r="EM8">
        <v>5</v>
      </c>
      <c r="EN8" t="s">
        <v>347</v>
      </c>
      <c r="EP8">
        <v>5</v>
      </c>
      <c r="EQ8" t="s">
        <v>355</v>
      </c>
      <c r="ES8" t="s">
        <v>70</v>
      </c>
      <c r="ET8">
        <v>18</v>
      </c>
      <c r="EU8" t="s">
        <v>362</v>
      </c>
      <c r="EW8" t="s">
        <v>70</v>
      </c>
      <c r="EX8">
        <v>18</v>
      </c>
      <c r="EY8" t="s">
        <v>368</v>
      </c>
      <c r="FA8" s="10">
        <v>44113</v>
      </c>
      <c r="FB8">
        <v>8</v>
      </c>
      <c r="FC8" t="s">
        <v>374</v>
      </c>
    </row>
    <row r="9" spans="2:159" ht="17.25" thickBot="1" x14ac:dyDescent="0.35">
      <c r="B9">
        <v>6</v>
      </c>
      <c r="E9">
        <v>6</v>
      </c>
      <c r="F9" t="s">
        <v>19</v>
      </c>
      <c r="H9">
        <v>6</v>
      </c>
      <c r="I9" t="s">
        <v>34</v>
      </c>
      <c r="O9">
        <v>6</v>
      </c>
      <c r="P9" t="s">
        <v>383</v>
      </c>
      <c r="R9">
        <v>20</v>
      </c>
      <c r="S9">
        <v>19</v>
      </c>
      <c r="T9" t="s">
        <v>54</v>
      </c>
      <c r="U9" t="s">
        <v>55</v>
      </c>
      <c r="V9">
        <v>4</v>
      </c>
      <c r="AQ9">
        <v>6</v>
      </c>
      <c r="AR9" t="s">
        <v>102</v>
      </c>
      <c r="BA9">
        <v>20</v>
      </c>
      <c r="BB9">
        <v>19</v>
      </c>
      <c r="BC9" t="s">
        <v>126</v>
      </c>
      <c r="BG9" s="14"/>
      <c r="BQ9" t="s">
        <v>152</v>
      </c>
      <c r="BR9">
        <v>13</v>
      </c>
      <c r="BS9" t="s">
        <v>153</v>
      </c>
      <c r="BX9">
        <v>20</v>
      </c>
      <c r="BY9">
        <v>19</v>
      </c>
      <c r="BZ9" t="s">
        <v>168</v>
      </c>
      <c r="CA9" t="s">
        <v>140</v>
      </c>
      <c r="CB9" t="s">
        <v>169</v>
      </c>
      <c r="CC9">
        <v>-4</v>
      </c>
      <c r="CD9">
        <v>3</v>
      </c>
      <c r="CQ9" t="s">
        <v>194</v>
      </c>
      <c r="CR9">
        <f t="shared" ref="CR9:CR33" si="1">_xlfn.NUMBERVALUE(RIGHT(CQ8,2))</f>
        <v>24</v>
      </c>
      <c r="CS9" t="s">
        <v>195</v>
      </c>
      <c r="CU9">
        <v>6</v>
      </c>
      <c r="CV9" t="s">
        <v>258</v>
      </c>
      <c r="DB9" t="s">
        <v>277</v>
      </c>
      <c r="DC9">
        <f t="shared" si="0"/>
        <v>44</v>
      </c>
      <c r="DD9" t="s">
        <v>278</v>
      </c>
      <c r="DT9">
        <v>20</v>
      </c>
      <c r="DU9">
        <v>19</v>
      </c>
      <c r="DV9" t="s">
        <v>316</v>
      </c>
      <c r="DY9">
        <v>20</v>
      </c>
      <c r="DZ9">
        <v>19</v>
      </c>
      <c r="EA9" t="s">
        <v>323</v>
      </c>
      <c r="EG9">
        <v>6</v>
      </c>
      <c r="EH9" t="s">
        <v>335</v>
      </c>
      <c r="EJ9">
        <v>6</v>
      </c>
      <c r="EK9" t="s">
        <v>342</v>
      </c>
      <c r="EM9">
        <v>6</v>
      </c>
      <c r="EN9" t="s">
        <v>348</v>
      </c>
      <c r="EP9">
        <v>6</v>
      </c>
      <c r="EQ9" t="s">
        <v>356</v>
      </c>
    </row>
    <row r="10" spans="2:159" ht="17.25" thickBot="1" x14ac:dyDescent="0.35">
      <c r="B10">
        <v>7</v>
      </c>
      <c r="E10">
        <v>7</v>
      </c>
      <c r="F10" t="s">
        <v>20</v>
      </c>
      <c r="O10">
        <v>7</v>
      </c>
      <c r="P10" t="s">
        <v>384</v>
      </c>
      <c r="AQ10">
        <v>7</v>
      </c>
      <c r="AR10" s="17" t="s">
        <v>103</v>
      </c>
      <c r="BQ10" t="s">
        <v>154</v>
      </c>
      <c r="BR10">
        <v>16</v>
      </c>
      <c r="BS10" t="s">
        <v>155</v>
      </c>
      <c r="BY10" s="12"/>
      <c r="CQ10" t="s">
        <v>196</v>
      </c>
      <c r="CR10">
        <f t="shared" si="1"/>
        <v>28</v>
      </c>
      <c r="CS10" t="s">
        <v>197</v>
      </c>
      <c r="DB10" t="s">
        <v>279</v>
      </c>
      <c r="DC10">
        <f t="shared" si="0"/>
        <v>52</v>
      </c>
      <c r="DD10" t="s">
        <v>280</v>
      </c>
    </row>
    <row r="11" spans="2:159" ht="17.25" thickBot="1" x14ac:dyDescent="0.35">
      <c r="B11">
        <v>8</v>
      </c>
      <c r="E11">
        <v>8</v>
      </c>
      <c r="F11" t="s">
        <v>21</v>
      </c>
      <c r="O11">
        <v>8</v>
      </c>
      <c r="P11" t="s">
        <v>385</v>
      </c>
      <c r="AQ11">
        <v>8</v>
      </c>
      <c r="AR11" t="s">
        <v>104</v>
      </c>
      <c r="BQ11">
        <v>20</v>
      </c>
      <c r="BR11">
        <v>19</v>
      </c>
      <c r="BS11" t="s">
        <v>156</v>
      </c>
      <c r="BY11" s="14"/>
      <c r="CQ11" t="s">
        <v>198</v>
      </c>
      <c r="CR11">
        <f t="shared" si="1"/>
        <v>36</v>
      </c>
      <c r="CS11" t="s">
        <v>199</v>
      </c>
      <c r="DB11" t="s">
        <v>281</v>
      </c>
      <c r="DC11">
        <f t="shared" si="0"/>
        <v>60</v>
      </c>
      <c r="DD11" t="s">
        <v>282</v>
      </c>
      <c r="EO11" s="39"/>
      <c r="EP11" s="40"/>
      <c r="EQ11" s="40"/>
      <c r="ER11" s="40"/>
      <c r="ES11" s="40"/>
      <c r="ET11" s="41"/>
    </row>
    <row r="12" spans="2:159" x14ac:dyDescent="0.3">
      <c r="O12">
        <v>9</v>
      </c>
      <c r="P12" t="s">
        <v>386</v>
      </c>
      <c r="AQ12">
        <v>9</v>
      </c>
      <c r="AR12" t="s">
        <v>105</v>
      </c>
      <c r="CQ12" t="s">
        <v>200</v>
      </c>
      <c r="CR12">
        <f t="shared" si="1"/>
        <v>40</v>
      </c>
      <c r="CS12" t="s">
        <v>201</v>
      </c>
      <c r="DB12" t="s">
        <v>283</v>
      </c>
      <c r="DC12">
        <f t="shared" si="0"/>
        <v>68</v>
      </c>
      <c r="DD12" t="s">
        <v>284</v>
      </c>
      <c r="EO12" s="1"/>
      <c r="EP12" s="25"/>
      <c r="EQ12" s="25">
        <f ca="1">TradingPostTables!C14</f>
        <v>1</v>
      </c>
      <c r="ER12" s="25"/>
      <c r="ES12" s="25"/>
      <c r="ET12" s="2"/>
    </row>
    <row r="13" spans="2:159" ht="17.25" thickBot="1" x14ac:dyDescent="0.35">
      <c r="O13">
        <v>10</v>
      </c>
      <c r="P13" t="s">
        <v>377</v>
      </c>
      <c r="AQ13">
        <v>10</v>
      </c>
      <c r="AR13" t="s">
        <v>106</v>
      </c>
      <c r="CQ13" t="s">
        <v>202</v>
      </c>
      <c r="CR13">
        <f t="shared" si="1"/>
        <v>44</v>
      </c>
      <c r="CS13" t="s">
        <v>203</v>
      </c>
      <c r="DB13" t="s">
        <v>224</v>
      </c>
      <c r="DC13">
        <f t="shared" si="0"/>
        <v>80</v>
      </c>
      <c r="DD13" t="s">
        <v>285</v>
      </c>
      <c r="EO13" s="1"/>
      <c r="EP13" s="25"/>
      <c r="EQ13" s="25"/>
      <c r="ER13" s="25"/>
      <c r="ES13" s="25"/>
      <c r="ET13" s="2"/>
    </row>
    <row r="14" spans="2:159" ht="17.25" thickBot="1" x14ac:dyDescent="0.35">
      <c r="B14" s="7" t="s">
        <v>388</v>
      </c>
      <c r="C14">
        <f ca="1">IF(H2=2,1,0)</f>
        <v>1</v>
      </c>
      <c r="CQ14" t="s">
        <v>204</v>
      </c>
      <c r="CR14">
        <f t="shared" si="1"/>
        <v>48</v>
      </c>
      <c r="CS14" t="s">
        <v>205</v>
      </c>
      <c r="DB14" t="s">
        <v>226</v>
      </c>
      <c r="DC14">
        <f t="shared" si="0"/>
        <v>82</v>
      </c>
      <c r="DD14" t="s">
        <v>286</v>
      </c>
      <c r="EO14" s="1"/>
      <c r="EP14" s="26" t="s">
        <v>399</v>
      </c>
      <c r="EQ14" s="26" t="s">
        <v>400</v>
      </c>
      <c r="ER14" s="29" t="s">
        <v>401</v>
      </c>
      <c r="ES14" s="29" t="s">
        <v>402</v>
      </c>
      <c r="ET14" s="2"/>
    </row>
    <row r="15" spans="2:159" ht="17.25" thickBot="1" x14ac:dyDescent="0.35">
      <c r="CQ15" t="s">
        <v>206</v>
      </c>
      <c r="CR15">
        <f t="shared" si="1"/>
        <v>52</v>
      </c>
      <c r="CS15" t="s">
        <v>207</v>
      </c>
      <c r="DB15" t="s">
        <v>228</v>
      </c>
      <c r="DC15">
        <f t="shared" si="0"/>
        <v>84</v>
      </c>
      <c r="DD15" t="s">
        <v>287</v>
      </c>
      <c r="EO15" s="1"/>
      <c r="EP15" s="26"/>
      <c r="EQ15" s="26"/>
      <c r="ER15" s="26">
        <f ca="1">RANDBETWEEN(1,12)+'TRADING POST'!$M$22</f>
        <v>3</v>
      </c>
      <c r="ES15" s="26">
        <f ca="1">RANDBETWEEN(1,12)+'TRADING POST'!$M$22</f>
        <v>3</v>
      </c>
      <c r="ET15" s="2"/>
    </row>
    <row r="16" spans="2:159" ht="17.25" thickBot="1" x14ac:dyDescent="0.35">
      <c r="B16" s="7" t="s">
        <v>389</v>
      </c>
      <c r="C16">
        <f ca="1">IF(H2=6,1,0)</f>
        <v>0</v>
      </c>
      <c r="CQ16" t="s">
        <v>208</v>
      </c>
      <c r="CR16">
        <f t="shared" si="1"/>
        <v>56</v>
      </c>
      <c r="CS16" t="s">
        <v>209</v>
      </c>
      <c r="DB16" t="s">
        <v>230</v>
      </c>
      <c r="DC16">
        <f t="shared" si="0"/>
        <v>86</v>
      </c>
      <c r="DD16" t="s">
        <v>288</v>
      </c>
      <c r="EO16" s="1"/>
      <c r="EP16" s="26">
        <f ca="1">(IF('TRADING POST'!B37&lt;&gt;"",RANDBETWEEN(1,100),""))</f>
        <v>20</v>
      </c>
      <c r="EQ16" s="26">
        <f ca="1">(IF('TRADING POST'!F37&lt;&gt;"",RANDBETWEEN(1,100),""))</f>
        <v>70</v>
      </c>
      <c r="ER16" s="26">
        <f ca="1">IF('TRADING POST'!B37&lt;&gt;"",RANDBETWEEN(1,12)+'TRADING POST'!$M$22,"")</f>
        <v>11</v>
      </c>
      <c r="ES16" s="26">
        <f ca="1">IF('TRADING POST'!F37&lt;&gt;"",RANDBETWEEN(1,12)+'TRADING POST'!$M$22,"")</f>
        <v>3</v>
      </c>
      <c r="ET16" s="2"/>
    </row>
    <row r="17" spans="2:150" ht="17.25" thickBot="1" x14ac:dyDescent="0.35">
      <c r="B17" s="7" t="s">
        <v>390</v>
      </c>
      <c r="C17" t="str">
        <f ca="1">IF(C16=1,P2,"")</f>
        <v/>
      </c>
      <c r="CQ17" t="s">
        <v>210</v>
      </c>
      <c r="CR17">
        <f t="shared" si="1"/>
        <v>59</v>
      </c>
      <c r="CS17" t="s">
        <v>211</v>
      </c>
      <c r="DB17" t="s">
        <v>232</v>
      </c>
      <c r="DC17">
        <f t="shared" si="0"/>
        <v>88</v>
      </c>
      <c r="DD17" t="s">
        <v>289</v>
      </c>
      <c r="EO17" s="1"/>
      <c r="EP17" s="26">
        <f ca="1">(IF('TRADING POST'!B38&lt;&gt;"",RANDBETWEEN(1,100),""))</f>
        <v>9</v>
      </c>
      <c r="EQ17" s="26">
        <f ca="1">(IF('TRADING POST'!F38&lt;&gt;"",RANDBETWEEN(1,100),""))</f>
        <v>26</v>
      </c>
      <c r="ER17" s="26">
        <f ca="1">IF('TRADING POST'!B38&lt;&gt;"",RANDBETWEEN(1,12)+'TRADING POST'!$M$22,"")</f>
        <v>11</v>
      </c>
      <c r="ES17" s="26">
        <f ca="1">IF('TRADING POST'!F38&lt;&gt;"",RANDBETWEEN(1,12)+'TRADING POST'!$M$22,"")</f>
        <v>5</v>
      </c>
      <c r="ET17" s="2"/>
    </row>
    <row r="18" spans="2:150" x14ac:dyDescent="0.3">
      <c r="CQ18" t="s">
        <v>212</v>
      </c>
      <c r="CR18">
        <f t="shared" si="1"/>
        <v>62</v>
      </c>
      <c r="CS18" t="s">
        <v>213</v>
      </c>
      <c r="DB18" t="s">
        <v>234</v>
      </c>
      <c r="DC18">
        <f t="shared" si="0"/>
        <v>90</v>
      </c>
      <c r="DD18" t="s">
        <v>290</v>
      </c>
      <c r="EO18" s="1"/>
      <c r="EP18" s="26">
        <f ca="1">(IF('TRADING POST'!B39&lt;&gt;"",RANDBETWEEN(1,100),""))</f>
        <v>84</v>
      </c>
      <c r="EQ18" s="26">
        <f ca="1">(IF('TRADING POST'!F39&lt;&gt;"",RANDBETWEEN(1,100),""))</f>
        <v>4</v>
      </c>
      <c r="ER18" s="26">
        <f ca="1">IF('TRADING POST'!B39&lt;&gt;"",RANDBETWEEN(1,12)+'TRADING POST'!$M$22,"")</f>
        <v>12</v>
      </c>
      <c r="ES18" s="26">
        <f ca="1">IF('TRADING POST'!F39&lt;&gt;"",RANDBETWEEN(1,12)+'TRADING POST'!$M$22,"")</f>
        <v>11</v>
      </c>
      <c r="ET18" s="2"/>
    </row>
    <row r="19" spans="2:150" x14ac:dyDescent="0.3">
      <c r="CQ19" t="s">
        <v>214</v>
      </c>
      <c r="CR19">
        <f t="shared" si="1"/>
        <v>65</v>
      </c>
      <c r="CS19" t="s">
        <v>215</v>
      </c>
      <c r="DB19" t="s">
        <v>236</v>
      </c>
      <c r="DC19">
        <f t="shared" si="0"/>
        <v>92</v>
      </c>
      <c r="DD19" t="s">
        <v>291</v>
      </c>
      <c r="EO19" s="1"/>
      <c r="EP19" s="26">
        <f ca="1">(IF('TRADING POST'!B40&lt;&gt;"",RANDBETWEEN(1,100),""))</f>
        <v>78</v>
      </c>
      <c r="EQ19" s="26">
        <f ca="1">(IF('TRADING POST'!F40&lt;&gt;"",RANDBETWEEN(1,100),""))</f>
        <v>63</v>
      </c>
      <c r="ER19" s="26">
        <f ca="1">IF('TRADING POST'!B40&lt;&gt;"",RANDBETWEEN(1,12)+'TRADING POST'!$M$22,"")</f>
        <v>6</v>
      </c>
      <c r="ES19" s="26">
        <f ca="1">IF('TRADING POST'!F40&lt;&gt;"",RANDBETWEEN(1,12)+'TRADING POST'!$M$22,"")</f>
        <v>2</v>
      </c>
      <c r="ET19" s="2"/>
    </row>
    <row r="20" spans="2:150" x14ac:dyDescent="0.3">
      <c r="CQ20" t="s">
        <v>216</v>
      </c>
      <c r="CR20">
        <f t="shared" si="1"/>
        <v>68</v>
      </c>
      <c r="CS20" t="s">
        <v>217</v>
      </c>
      <c r="DB20" t="s">
        <v>238</v>
      </c>
      <c r="DC20">
        <f t="shared" si="0"/>
        <v>94</v>
      </c>
      <c r="DD20" t="s">
        <v>292</v>
      </c>
      <c r="EO20" s="1"/>
      <c r="EP20" s="26">
        <f ca="1">(IF('TRADING POST'!B41&lt;&gt;"",RANDBETWEEN(1,100),""))</f>
        <v>27</v>
      </c>
      <c r="EQ20" s="26">
        <f ca="1">(IF('TRADING POST'!F41&lt;&gt;"",RANDBETWEEN(1,100),""))</f>
        <v>50</v>
      </c>
      <c r="ER20" s="26">
        <f ca="1">IF('TRADING POST'!B41&lt;&gt;"",RANDBETWEEN(1,12)+'TRADING POST'!$M$22,"")</f>
        <v>10</v>
      </c>
      <c r="ES20" s="26">
        <f ca="1">IF('TRADING POST'!F41&lt;&gt;"",RANDBETWEEN(1,12)+'TRADING POST'!$M$22,"")</f>
        <v>3</v>
      </c>
      <c r="ET20" s="2"/>
    </row>
    <row r="21" spans="2:150" x14ac:dyDescent="0.3">
      <c r="CQ21" t="s">
        <v>218</v>
      </c>
      <c r="CR21">
        <f t="shared" si="1"/>
        <v>71</v>
      </c>
      <c r="CS21" t="s">
        <v>219</v>
      </c>
      <c r="DB21" t="s">
        <v>240</v>
      </c>
      <c r="DC21">
        <f t="shared" si="0"/>
        <v>96</v>
      </c>
      <c r="DD21" t="s">
        <v>293</v>
      </c>
      <c r="EO21" s="1"/>
      <c r="EP21" s="26">
        <f ca="1">(IF('TRADING POST'!B42&lt;&gt;"",RANDBETWEEN(1,100),""))</f>
        <v>17</v>
      </c>
      <c r="EQ21" s="26">
        <f ca="1">(IF('TRADING POST'!F42&lt;&gt;"",RANDBETWEEN(1,100),""))</f>
        <v>56</v>
      </c>
      <c r="ER21" s="26">
        <f ca="1">IF('TRADING POST'!B42&lt;&gt;"",RANDBETWEEN(1,12)+'TRADING POST'!$M$22,"")</f>
        <v>1</v>
      </c>
      <c r="ES21" s="26">
        <f ca="1">IF('TRADING POST'!F42&lt;&gt;"",RANDBETWEEN(1,12)+'TRADING POST'!$M$22,"")</f>
        <v>12</v>
      </c>
      <c r="ET21" s="2"/>
    </row>
    <row r="22" spans="2:150" x14ac:dyDescent="0.3">
      <c r="CQ22" t="s">
        <v>220</v>
      </c>
      <c r="CR22">
        <f t="shared" si="1"/>
        <v>74</v>
      </c>
      <c r="CS22" t="s">
        <v>221</v>
      </c>
      <c r="DB22" t="s">
        <v>242</v>
      </c>
      <c r="DC22">
        <f t="shared" si="0"/>
        <v>98</v>
      </c>
      <c r="DD22" t="s">
        <v>294</v>
      </c>
      <c r="EO22" s="1"/>
      <c r="EP22" s="26">
        <f ca="1">(IF('TRADING POST'!B43&lt;&gt;"",RANDBETWEEN(1,100),""))</f>
        <v>41</v>
      </c>
      <c r="EQ22" s="26">
        <f ca="1">(IF('TRADING POST'!F43&lt;&gt;"",RANDBETWEEN(1,100),""))</f>
        <v>49</v>
      </c>
      <c r="ER22" s="26">
        <f ca="1">IF('TRADING POST'!B43&lt;&gt;"",RANDBETWEEN(1,12)+'TRADING POST'!$M$22,"")</f>
        <v>9</v>
      </c>
      <c r="ES22" s="26">
        <f ca="1">IF('TRADING POST'!F43&lt;&gt;"",RANDBETWEEN(1,12)+'TRADING POST'!$M$22,"")</f>
        <v>10</v>
      </c>
      <c r="ET22" s="2"/>
    </row>
    <row r="23" spans="2:150" x14ac:dyDescent="0.3">
      <c r="CQ23" t="s">
        <v>222</v>
      </c>
      <c r="CR23">
        <f t="shared" si="1"/>
        <v>77</v>
      </c>
      <c r="CS23" t="s">
        <v>223</v>
      </c>
      <c r="EO23" s="1"/>
      <c r="EP23" s="26">
        <f ca="1">(IF('TRADING POST'!B44&lt;&gt;"",RANDBETWEEN(1,100),""))</f>
        <v>3</v>
      </c>
      <c r="EQ23" s="26" t="str">
        <f ca="1">(IF('TRADING POST'!F44&lt;&gt;"",RANDBETWEEN(1,100),""))</f>
        <v/>
      </c>
      <c r="ER23" s="26">
        <f ca="1">IF('TRADING POST'!B44&lt;&gt;"",RANDBETWEEN(1,12)+'TRADING POST'!$M$22,"")</f>
        <v>4</v>
      </c>
      <c r="ES23" s="26" t="str">
        <f ca="1">IF('TRADING POST'!F44&lt;&gt;"",RANDBETWEEN(1,12)+'TRADING POST'!$M$22,"")</f>
        <v/>
      </c>
      <c r="ET23" s="2"/>
    </row>
    <row r="24" spans="2:150" x14ac:dyDescent="0.3">
      <c r="CQ24" t="s">
        <v>224</v>
      </c>
      <c r="CR24">
        <f t="shared" si="1"/>
        <v>80</v>
      </c>
      <c r="CS24" t="s">
        <v>225</v>
      </c>
      <c r="EO24" s="1"/>
      <c r="EP24" s="26">
        <f ca="1">(IF('TRADING POST'!B45&lt;&gt;"",RANDBETWEEN(1,100),""))</f>
        <v>42</v>
      </c>
      <c r="EQ24" s="26" t="str">
        <f ca="1">(IF('TRADING POST'!F45&lt;&gt;"",RANDBETWEEN(1,100),""))</f>
        <v/>
      </c>
      <c r="ER24" s="26">
        <f ca="1">IF('TRADING POST'!B45&lt;&gt;"",RANDBETWEEN(1,12)+'TRADING POST'!$M$22,"")</f>
        <v>8</v>
      </c>
      <c r="ES24" s="26" t="str">
        <f ca="1">IF('TRADING POST'!F45&lt;&gt;"",RANDBETWEEN(1,12)+'TRADING POST'!$M$22,"")</f>
        <v/>
      </c>
      <c r="ET24" s="2"/>
    </row>
    <row r="25" spans="2:150" x14ac:dyDescent="0.3">
      <c r="CQ25" t="s">
        <v>226</v>
      </c>
      <c r="CR25">
        <f t="shared" si="1"/>
        <v>82</v>
      </c>
      <c r="CS25" t="s">
        <v>227</v>
      </c>
      <c r="EO25" s="1"/>
      <c r="EP25" s="26">
        <f ca="1">(IF('TRADING POST'!B46&lt;&gt;"",RANDBETWEEN(1,100),""))</f>
        <v>2</v>
      </c>
      <c r="EQ25" s="26" t="str">
        <f ca="1">(IF('TRADING POST'!F46&lt;&gt;"",RANDBETWEEN(1,100),""))</f>
        <v/>
      </c>
      <c r="ER25" s="26">
        <f ca="1">IF('TRADING POST'!B46&lt;&gt;"",RANDBETWEEN(1,12)+'TRADING POST'!$M$22,"")</f>
        <v>4</v>
      </c>
      <c r="ES25" s="26" t="str">
        <f ca="1">IF('TRADING POST'!F46&lt;&gt;"",RANDBETWEEN(1,12)+'TRADING POST'!$M$22,"")</f>
        <v/>
      </c>
      <c r="ET25" s="2"/>
    </row>
    <row r="26" spans="2:150" x14ac:dyDescent="0.3">
      <c r="CQ26" t="s">
        <v>228</v>
      </c>
      <c r="CR26">
        <f t="shared" si="1"/>
        <v>84</v>
      </c>
      <c r="CS26" t="s">
        <v>229</v>
      </c>
      <c r="EO26" s="1"/>
      <c r="EP26" s="26">
        <f ca="1">(IF('TRADING POST'!B47&lt;&gt;"",RANDBETWEEN(1,100),""))</f>
        <v>68</v>
      </c>
      <c r="EQ26" s="26" t="str">
        <f ca="1">(IF('TRADING POST'!F47&lt;&gt;"",RANDBETWEEN(1,100),""))</f>
        <v/>
      </c>
      <c r="ER26" s="26">
        <f ca="1">IF('TRADING POST'!B47&lt;&gt;"",RANDBETWEEN(1,12)+'TRADING POST'!$M$22,"")</f>
        <v>9</v>
      </c>
      <c r="ES26" s="26" t="str">
        <f ca="1">IF('TRADING POST'!F47&lt;&gt;"",RANDBETWEEN(1,12)+'TRADING POST'!$M$22,"")</f>
        <v/>
      </c>
      <c r="ET26" s="2"/>
    </row>
    <row r="27" spans="2:150" x14ac:dyDescent="0.3">
      <c r="CQ27" t="s">
        <v>230</v>
      </c>
      <c r="CR27">
        <f t="shared" si="1"/>
        <v>86</v>
      </c>
      <c r="CS27" t="s">
        <v>231</v>
      </c>
      <c r="EO27" s="1"/>
      <c r="EP27" s="26">
        <f ca="1">(IF('TRADING POST'!B48&lt;&gt;"",RANDBETWEEN(1,100),""))</f>
        <v>27</v>
      </c>
      <c r="EQ27" s="26" t="str">
        <f ca="1">(IF('TRADING POST'!F48&lt;&gt;"",RANDBETWEEN(1,100),""))</f>
        <v/>
      </c>
      <c r="ER27" s="26">
        <f ca="1">IF('TRADING POST'!B48&lt;&gt;"",RANDBETWEEN(1,12)+'TRADING POST'!$M$22,"")</f>
        <v>1</v>
      </c>
      <c r="ES27" s="26" t="str">
        <f ca="1">IF('TRADING POST'!F48&lt;&gt;"",RANDBETWEEN(1,12)+'TRADING POST'!$M$22,"")</f>
        <v/>
      </c>
      <c r="ET27" s="2"/>
    </row>
    <row r="28" spans="2:150" x14ac:dyDescent="0.3">
      <c r="CQ28" t="s">
        <v>232</v>
      </c>
      <c r="CR28">
        <f t="shared" si="1"/>
        <v>88</v>
      </c>
      <c r="CS28" t="s">
        <v>233</v>
      </c>
      <c r="EO28" s="1"/>
      <c r="EP28" s="26" t="str">
        <f ca="1">(IF('TRADING POST'!B49&lt;&gt;"",RANDBETWEEN(1,100),""))</f>
        <v/>
      </c>
      <c r="EQ28" s="26" t="str">
        <f ca="1">(IF('TRADING POST'!F49&lt;&gt;"",RANDBETWEEN(1,100),""))</f>
        <v/>
      </c>
      <c r="ER28" s="26" t="str">
        <f ca="1">IF('TRADING POST'!B49&lt;&gt;"",RANDBETWEEN(1,12)+'TRADING POST'!$M$22,"")</f>
        <v/>
      </c>
      <c r="ES28" s="26" t="str">
        <f ca="1">IF('TRADING POST'!F49&lt;&gt;"",RANDBETWEEN(1,12)+'TRADING POST'!$M$22,"")</f>
        <v/>
      </c>
      <c r="ET28" s="2"/>
    </row>
    <row r="29" spans="2:150" x14ac:dyDescent="0.3">
      <c r="CQ29" t="s">
        <v>234</v>
      </c>
      <c r="CR29">
        <f t="shared" si="1"/>
        <v>90</v>
      </c>
      <c r="CS29" t="s">
        <v>235</v>
      </c>
      <c r="EO29" s="1"/>
      <c r="EP29" s="26" t="str">
        <f ca="1">(IF('TRADING POST'!B50&lt;&gt;"",RANDBETWEEN(1,100),""))</f>
        <v/>
      </c>
      <c r="EQ29" s="26" t="str">
        <f ca="1">(IF('TRADING POST'!F50&lt;&gt;"",RANDBETWEEN(1,100),""))</f>
        <v/>
      </c>
      <c r="ER29" s="26" t="str">
        <f ca="1">IF('TRADING POST'!B50&lt;&gt;"",RANDBETWEEN(1,12)+'TRADING POST'!$M$22,"")</f>
        <v/>
      </c>
      <c r="ES29" s="26" t="str">
        <f ca="1">IF('TRADING POST'!F50&lt;&gt;"",RANDBETWEEN(1,12)+'TRADING POST'!$M$22,"")</f>
        <v/>
      </c>
      <c r="ET29" s="2"/>
    </row>
    <row r="30" spans="2:150" x14ac:dyDescent="0.3">
      <c r="CQ30" t="s">
        <v>236</v>
      </c>
      <c r="CR30">
        <f t="shared" si="1"/>
        <v>92</v>
      </c>
      <c r="CS30" t="s">
        <v>237</v>
      </c>
      <c r="EO30" s="1"/>
      <c r="EP30" s="26" t="str">
        <f ca="1">(IF('TRADING POST'!B51&lt;&gt;"",RANDBETWEEN(1,100),""))</f>
        <v/>
      </c>
      <c r="EQ30" s="26" t="str">
        <f ca="1">(IF('TRADING POST'!F51&lt;&gt;"",RANDBETWEEN(1,100),""))</f>
        <v/>
      </c>
      <c r="ER30" s="26" t="str">
        <f ca="1">IF('TRADING POST'!B51&lt;&gt;"",RANDBETWEEN(1,12)+'TRADING POST'!$M$22,"")</f>
        <v/>
      </c>
      <c r="ES30" s="26" t="str">
        <f ca="1">IF('TRADING POST'!F51&lt;&gt;"",RANDBETWEEN(1,12)+'TRADING POST'!$M$22,"")</f>
        <v/>
      </c>
      <c r="ET30" s="2"/>
    </row>
    <row r="31" spans="2:150" x14ac:dyDescent="0.3">
      <c r="CQ31" t="s">
        <v>238</v>
      </c>
      <c r="CR31">
        <f t="shared" si="1"/>
        <v>94</v>
      </c>
      <c r="CS31" t="s">
        <v>239</v>
      </c>
      <c r="EO31" s="1"/>
      <c r="EP31" s="26" t="str">
        <f ca="1">(IF('TRADING POST'!B52&lt;&gt;"",RANDBETWEEN(1,100),""))</f>
        <v/>
      </c>
      <c r="EQ31" s="26" t="str">
        <f ca="1">(IF('TRADING POST'!F52&lt;&gt;"",RANDBETWEEN(1,100),""))</f>
        <v/>
      </c>
      <c r="ER31" s="26" t="str">
        <f ca="1">IF('TRADING POST'!B52&lt;&gt;"",RANDBETWEEN(1,12)+'TRADING POST'!$M$22,"")</f>
        <v/>
      </c>
      <c r="ES31" s="26" t="str">
        <f ca="1">IF('TRADING POST'!F52&lt;&gt;"",RANDBETWEEN(1,12)+'TRADING POST'!$M$22,"")</f>
        <v/>
      </c>
      <c r="ET31" s="2"/>
    </row>
    <row r="32" spans="2:150" x14ac:dyDescent="0.3">
      <c r="CQ32" t="s">
        <v>240</v>
      </c>
      <c r="CR32">
        <f t="shared" si="1"/>
        <v>96</v>
      </c>
      <c r="CS32" t="s">
        <v>241</v>
      </c>
      <c r="EO32" s="1"/>
      <c r="EP32" s="26" t="str">
        <f ca="1">(IF('TRADING POST'!B53&lt;&gt;"",RANDBETWEEN(1,100),""))</f>
        <v/>
      </c>
      <c r="EQ32" s="26" t="str">
        <f ca="1">(IF('TRADING POST'!F53&lt;&gt;"",RANDBETWEEN(1,100),""))</f>
        <v/>
      </c>
      <c r="ER32" s="26" t="str">
        <f ca="1">IF('TRADING POST'!B53&lt;&gt;"",RANDBETWEEN(1,12)+'TRADING POST'!$M$22,"")</f>
        <v/>
      </c>
      <c r="ES32" s="26" t="str">
        <f ca="1">IF('TRADING POST'!F53&lt;&gt;"",RANDBETWEEN(1,12)+'TRADING POST'!$M$22,"")</f>
        <v/>
      </c>
      <c r="ET32" s="2"/>
    </row>
    <row r="33" spans="95:150" x14ac:dyDescent="0.3">
      <c r="CQ33" t="s">
        <v>242</v>
      </c>
      <c r="CR33">
        <f t="shared" si="1"/>
        <v>98</v>
      </c>
      <c r="CS33" t="s">
        <v>243</v>
      </c>
      <c r="EO33" s="1"/>
      <c r="EP33" s="26" t="str">
        <f ca="1">(IF('TRADING POST'!B54&lt;&gt;"",RANDBETWEEN(1,100),""))</f>
        <v/>
      </c>
      <c r="EQ33" s="26" t="str">
        <f ca="1">(IF('TRADING POST'!F54&lt;&gt;"",RANDBETWEEN(1,100),""))</f>
        <v/>
      </c>
      <c r="ER33" s="26" t="str">
        <f ca="1">IF('TRADING POST'!B54&lt;&gt;"",RANDBETWEEN(1,12)+'TRADING POST'!$M$22,"")</f>
        <v/>
      </c>
      <c r="ES33" s="26" t="str">
        <f ca="1">IF('TRADING POST'!F54&lt;&gt;"",RANDBETWEEN(1,12)+'TRADING POST'!$M$22,"")</f>
        <v/>
      </c>
      <c r="ET33" s="2"/>
    </row>
    <row r="34" spans="95:150" ht="17.25" thickBot="1" x14ac:dyDescent="0.35">
      <c r="EO34" s="4"/>
      <c r="EP34" s="42"/>
      <c r="EQ34" s="42"/>
      <c r="ER34" s="42"/>
      <c r="ES34" s="42"/>
      <c r="ET34" s="5"/>
    </row>
  </sheetData>
  <phoneticPr fontId="8" type="noConversion"/>
  <pageMargins left="0.7" right="0.7" top="0.75" bottom="0.75" header="0.3" footer="0.3"/>
  <tableParts count="36">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2165-AB4F-45DD-BAAC-FDB2C0E4999F}">
  <dimension ref="A1:AL108"/>
  <sheetViews>
    <sheetView zoomScale="115" zoomScaleNormal="115" workbookViewId="0">
      <selection activeCell="C10" sqref="C10:I10"/>
    </sheetView>
  </sheetViews>
  <sheetFormatPr defaultRowHeight="16.5" x14ac:dyDescent="0.3"/>
  <cols>
    <col min="2" max="2" width="15" customWidth="1"/>
  </cols>
  <sheetData>
    <row r="1" spans="1:38" ht="24.75" thickBot="1" x14ac:dyDescent="0.35">
      <c r="A1" s="44"/>
      <c r="B1" s="44"/>
      <c r="C1" s="44"/>
      <c r="D1" s="44"/>
      <c r="E1" s="44"/>
      <c r="F1" s="44"/>
      <c r="G1" s="44"/>
      <c r="H1" s="44"/>
      <c r="I1" s="44"/>
      <c r="J1" s="44"/>
      <c r="AD1" s="66" t="s">
        <v>410</v>
      </c>
      <c r="AE1" s="67"/>
      <c r="AF1" s="67"/>
      <c r="AG1" s="67"/>
      <c r="AH1" s="67"/>
      <c r="AI1" s="67"/>
      <c r="AJ1" s="67"/>
      <c r="AK1" s="67"/>
      <c r="AL1" s="68"/>
    </row>
    <row r="2" spans="1:38" ht="26.25" x14ac:dyDescent="0.3">
      <c r="A2" s="44"/>
      <c r="B2" s="63" t="s">
        <v>5</v>
      </c>
      <c r="C2" s="64"/>
      <c r="D2" s="65"/>
      <c r="E2" s="44"/>
      <c r="F2" s="44"/>
      <c r="G2" s="44"/>
      <c r="H2" s="44"/>
      <c r="I2" s="44"/>
      <c r="J2" s="44"/>
      <c r="AD2" s="69" t="str">
        <f ca="1">_xlfn.TEXTJOIN(CHAR(10),1,S21:S43,Y45)</f>
        <v>Shops
Services
Place of Worship: 1
Place of Worship Size: Altar. A small shrine or, perhaps, a tiny shack, usually evincing some various items or images relating to that which the faith venerates.
Fervency of Local Following: Fervent. Followers are outspoken, with little or no fear of reproach. They may sing or speak to the masses.
Alignment of the Faith: Good</v>
      </c>
      <c r="AE2" s="69"/>
      <c r="AF2" s="69"/>
      <c r="AG2" s="69"/>
      <c r="AH2" s="69"/>
      <c r="AI2" s="69"/>
      <c r="AJ2" s="69"/>
      <c r="AK2" s="69"/>
      <c r="AL2" s="69"/>
    </row>
    <row r="3" spans="1:38" x14ac:dyDescent="0.3">
      <c r="A3" s="44"/>
      <c r="B3" s="1"/>
      <c r="C3" s="25"/>
      <c r="D3" s="2"/>
      <c r="E3" s="44"/>
      <c r="F3" s="44"/>
      <c r="G3" s="44"/>
      <c r="H3" s="44"/>
      <c r="I3" s="44"/>
      <c r="J3" s="44"/>
      <c r="AD3" s="69"/>
      <c r="AE3" s="69"/>
      <c r="AF3" s="69"/>
      <c r="AG3" s="69"/>
      <c r="AH3" s="69"/>
      <c r="AI3" s="69"/>
      <c r="AJ3" s="69"/>
      <c r="AK3" s="69"/>
      <c r="AL3" s="69"/>
    </row>
    <row r="4" spans="1:38" ht="19.5" x14ac:dyDescent="0.3">
      <c r="A4" s="44"/>
      <c r="B4" s="3" t="s">
        <v>6</v>
      </c>
      <c r="C4" s="43" t="s">
        <v>9</v>
      </c>
      <c r="D4" s="2" t="s">
        <v>107</v>
      </c>
      <c r="E4" s="44"/>
      <c r="F4" s="44"/>
      <c r="G4" s="44"/>
      <c r="H4" s="44"/>
      <c r="I4" s="44"/>
      <c r="J4" s="44"/>
      <c r="AD4" s="69"/>
      <c r="AE4" s="69"/>
      <c r="AF4" s="69"/>
      <c r="AG4" s="69"/>
      <c r="AH4" s="69"/>
      <c r="AI4" s="69"/>
      <c r="AJ4" s="69"/>
      <c r="AK4" s="69"/>
      <c r="AL4" s="69"/>
    </row>
    <row r="5" spans="1:38" ht="19.5" x14ac:dyDescent="0.3">
      <c r="A5" s="44"/>
      <c r="B5" s="3" t="s">
        <v>11</v>
      </c>
      <c r="C5" s="43" t="s">
        <v>8</v>
      </c>
      <c r="D5" s="2" t="s">
        <v>107</v>
      </c>
      <c r="E5" s="44"/>
      <c r="F5" s="44"/>
      <c r="G5" s="44"/>
      <c r="H5" s="44"/>
      <c r="I5" s="44"/>
      <c r="J5" s="44"/>
      <c r="AD5" s="69"/>
      <c r="AE5" s="69"/>
      <c r="AF5" s="69"/>
      <c r="AG5" s="69"/>
      <c r="AH5" s="69"/>
      <c r="AI5" s="69"/>
      <c r="AJ5" s="69"/>
      <c r="AK5" s="69"/>
      <c r="AL5" s="69"/>
    </row>
    <row r="6" spans="1:38" ht="17.25" thickBot="1" x14ac:dyDescent="0.35">
      <c r="A6" s="44"/>
      <c r="B6" s="4"/>
      <c r="C6" s="42"/>
      <c r="D6" s="5"/>
      <c r="E6" s="44"/>
      <c r="F6" s="44"/>
      <c r="G6" s="44"/>
      <c r="H6" s="44"/>
      <c r="I6" s="44"/>
      <c r="J6" s="44"/>
      <c r="AD6" s="69"/>
      <c r="AE6" s="69"/>
      <c r="AF6" s="69"/>
      <c r="AG6" s="69"/>
      <c r="AH6" s="69"/>
      <c r="AI6" s="69"/>
      <c r="AJ6" s="69"/>
      <c r="AK6" s="69"/>
      <c r="AL6" s="69"/>
    </row>
    <row r="7" spans="1:38" x14ac:dyDescent="0.3">
      <c r="A7" s="44"/>
      <c r="B7" s="44"/>
      <c r="C7" s="44"/>
      <c r="D7" s="44"/>
      <c r="E7" s="44"/>
      <c r="F7" s="44"/>
      <c r="G7" s="44"/>
      <c r="H7" s="44"/>
      <c r="I7" s="44"/>
      <c r="J7" s="44"/>
      <c r="AD7" s="69"/>
      <c r="AE7" s="69"/>
      <c r="AF7" s="69"/>
      <c r="AG7" s="69"/>
      <c r="AH7" s="69"/>
      <c r="AI7" s="69"/>
      <c r="AJ7" s="69"/>
      <c r="AK7" s="69"/>
      <c r="AL7" s="69"/>
    </row>
    <row r="8" spans="1:38" x14ac:dyDescent="0.3">
      <c r="A8" s="44"/>
      <c r="B8" s="44"/>
      <c r="C8" s="44"/>
      <c r="D8" s="44"/>
      <c r="E8" s="44"/>
      <c r="F8" s="44"/>
      <c r="G8" s="44"/>
      <c r="H8" s="44"/>
      <c r="I8" s="44"/>
      <c r="J8" s="44"/>
      <c r="AD8" s="69"/>
      <c r="AE8" s="69"/>
      <c r="AF8" s="69"/>
      <c r="AG8" s="69"/>
      <c r="AH8" s="69"/>
      <c r="AI8" s="69"/>
      <c r="AJ8" s="69"/>
      <c r="AK8" s="69"/>
      <c r="AL8" s="69"/>
    </row>
    <row r="9" spans="1:38" ht="27" thickBot="1" x14ac:dyDescent="0.35">
      <c r="A9" s="44"/>
      <c r="B9" s="72" t="s">
        <v>1698</v>
      </c>
      <c r="C9" s="73"/>
      <c r="D9" s="73"/>
      <c r="E9" s="73"/>
      <c r="F9" s="73"/>
      <c r="G9" s="73"/>
      <c r="H9" s="73"/>
      <c r="I9" s="73"/>
      <c r="J9" s="44"/>
      <c r="AD9" s="69"/>
      <c r="AE9" s="69"/>
      <c r="AF9" s="69"/>
      <c r="AG9" s="69"/>
      <c r="AH9" s="69"/>
      <c r="AI9" s="69"/>
      <c r="AJ9" s="69"/>
      <c r="AK9" s="69"/>
      <c r="AL9" s="69"/>
    </row>
    <row r="10" spans="1:38" ht="21.75" thickBot="1" x14ac:dyDescent="0.35">
      <c r="A10" s="44"/>
      <c r="B10" s="23" t="s">
        <v>1699</v>
      </c>
      <c r="C10" s="70" t="str">
        <f ca="1">VillageTable!L3</f>
        <v>Four Hardships. The village has been beset by four trying times.</v>
      </c>
      <c r="D10" s="71"/>
      <c r="E10" s="71"/>
      <c r="F10" s="71"/>
      <c r="G10" s="71"/>
      <c r="H10" s="71"/>
      <c r="I10" s="71"/>
      <c r="J10" s="44"/>
      <c r="AD10" s="69"/>
      <c r="AE10" s="69"/>
      <c r="AF10" s="69"/>
      <c r="AG10" s="69"/>
      <c r="AH10" s="69"/>
      <c r="AI10" s="69"/>
      <c r="AJ10" s="69"/>
      <c r="AK10" s="69"/>
      <c r="AL10" s="69"/>
    </row>
    <row r="11" spans="1:38" ht="21.75" thickBot="1" x14ac:dyDescent="0.35">
      <c r="A11" s="44"/>
      <c r="B11" s="23" t="s">
        <v>1703</v>
      </c>
      <c r="C11" s="70" t="str">
        <f ca="1">VillageTable!D21</f>
        <v>Victim of War. The village was struck by the ravages of war (passing or foraging armies, collateral battle damage, disease from war-related issues such as camp hygiene or illness from dead bodies). Modified attributes: condition, size, population density</v>
      </c>
      <c r="D11" s="71"/>
      <c r="E11" s="71"/>
      <c r="F11" s="71"/>
      <c r="G11" s="71"/>
      <c r="H11" s="71"/>
      <c r="I11" s="71"/>
      <c r="J11" s="44"/>
      <c r="AD11" s="69"/>
      <c r="AE11" s="69"/>
      <c r="AF11" s="69"/>
      <c r="AG11" s="69"/>
      <c r="AH11" s="69"/>
      <c r="AI11" s="69"/>
      <c r="AJ11" s="69"/>
      <c r="AK11" s="69"/>
      <c r="AL11" s="69"/>
    </row>
    <row r="12" spans="1:38" ht="21.75" thickBot="1" x14ac:dyDescent="0.35">
      <c r="A12" s="44"/>
      <c r="B12" s="23" t="s">
        <v>1700</v>
      </c>
      <c r="C12" s="70" t="str">
        <f ca="1">VillageTable!D22</f>
        <v>Bandits on the Road. On the way to or from market, the village's caravan was set upon by bandits. Modified attributes: population wealth</v>
      </c>
      <c r="D12" s="71"/>
      <c r="E12" s="71"/>
      <c r="F12" s="71"/>
      <c r="G12" s="71"/>
      <c r="H12" s="71"/>
      <c r="I12" s="71"/>
      <c r="J12" s="44"/>
      <c r="AD12" s="69"/>
      <c r="AE12" s="69"/>
      <c r="AF12" s="69"/>
      <c r="AG12" s="69"/>
      <c r="AH12" s="69"/>
      <c r="AI12" s="69"/>
      <c r="AJ12" s="69"/>
      <c r="AK12" s="69"/>
      <c r="AL12" s="69"/>
    </row>
    <row r="13" spans="1:38" ht="21.75" thickBot="1" x14ac:dyDescent="0.35">
      <c r="A13" s="44"/>
      <c r="B13" s="23" t="s">
        <v>1701</v>
      </c>
      <c r="C13" s="70" t="str">
        <f ca="1">VillageTable!D23</f>
        <v>Harsh Weather. The region was beset by nature's wrath. Modified attributes: condition, size</v>
      </c>
      <c r="D13" s="71"/>
      <c r="E13" s="71"/>
      <c r="F13" s="71"/>
      <c r="G13" s="71"/>
      <c r="H13" s="71"/>
      <c r="I13" s="71"/>
      <c r="J13" s="44"/>
      <c r="AD13" s="69"/>
      <c r="AE13" s="69"/>
      <c r="AF13" s="69"/>
      <c r="AG13" s="69"/>
      <c r="AH13" s="69"/>
      <c r="AI13" s="69"/>
      <c r="AJ13" s="69"/>
      <c r="AK13" s="69"/>
      <c r="AL13" s="69"/>
    </row>
    <row r="14" spans="1:38" ht="21.75" thickBot="1" x14ac:dyDescent="0.35">
      <c r="A14" s="44"/>
      <c r="B14" s="23" t="s">
        <v>1702</v>
      </c>
      <c r="C14" s="70" t="str">
        <f ca="1">VillageTable!D24</f>
        <v>Plague. The community fell victim to disease. Modified attributes: population density</v>
      </c>
      <c r="D14" s="71"/>
      <c r="E14" s="71"/>
      <c r="F14" s="71"/>
      <c r="G14" s="71"/>
      <c r="H14" s="71"/>
      <c r="I14" s="71"/>
      <c r="J14" s="44"/>
      <c r="AD14" s="69"/>
      <c r="AE14" s="69"/>
      <c r="AF14" s="69"/>
      <c r="AG14" s="69"/>
      <c r="AH14" s="69"/>
      <c r="AI14" s="69"/>
      <c r="AJ14" s="69"/>
      <c r="AK14" s="69"/>
      <c r="AL14" s="69"/>
    </row>
    <row r="15" spans="1:38" ht="21.75" thickBot="1" x14ac:dyDescent="0.35">
      <c r="A15" s="44"/>
      <c r="B15" s="23" t="s">
        <v>1717</v>
      </c>
      <c r="C15" s="70" t="str">
        <f ca="1">VillageTable!D35</f>
        <v>Large. Up to 90 standing structures.</v>
      </c>
      <c r="D15" s="71"/>
      <c r="E15" s="71"/>
      <c r="F15" s="71"/>
      <c r="G15" s="71"/>
      <c r="H15" s="71"/>
      <c r="I15" s="71"/>
      <c r="J15" s="44"/>
      <c r="AD15" s="69"/>
      <c r="AE15" s="69"/>
      <c r="AF15" s="69"/>
      <c r="AG15" s="69"/>
      <c r="AH15" s="69"/>
      <c r="AI15" s="69"/>
      <c r="AJ15" s="69"/>
      <c r="AK15" s="69"/>
      <c r="AL15" s="69"/>
    </row>
    <row r="16" spans="1:38" ht="27" thickBot="1" x14ac:dyDescent="0.35">
      <c r="A16" s="44"/>
      <c r="B16" s="72" t="s">
        <v>27</v>
      </c>
      <c r="C16" s="73"/>
      <c r="D16" s="73"/>
      <c r="E16" s="73"/>
      <c r="F16" s="73"/>
      <c r="G16" s="73"/>
      <c r="H16" s="73"/>
      <c r="I16" s="73"/>
      <c r="J16" s="44"/>
      <c r="AD16" s="69"/>
      <c r="AE16" s="69"/>
      <c r="AF16" s="69"/>
      <c r="AG16" s="69"/>
      <c r="AH16" s="69"/>
      <c r="AI16" s="69"/>
      <c r="AJ16" s="69"/>
      <c r="AK16" s="69"/>
      <c r="AL16" s="69"/>
    </row>
    <row r="17" spans="1:38" ht="21.75" thickBot="1" x14ac:dyDescent="0.35">
      <c r="A17" s="44"/>
      <c r="B17" s="23" t="s">
        <v>41</v>
      </c>
      <c r="C17" s="74" t="str">
        <f ca="1">VillageTable!E3</f>
        <v>Mature. The village has been around close to a decade or so. Production has been honed, and practices are optimized. Children born in the settlement may be old enough to start to lend a hand.</v>
      </c>
      <c r="D17" s="75"/>
      <c r="E17" s="75"/>
      <c r="F17" s="75"/>
      <c r="G17" s="75"/>
      <c r="H17" s="75"/>
      <c r="I17" s="75"/>
      <c r="J17" s="44"/>
      <c r="AD17" s="69"/>
      <c r="AE17" s="69"/>
      <c r="AF17" s="69"/>
      <c r="AG17" s="69"/>
      <c r="AH17" s="69"/>
      <c r="AI17" s="69"/>
      <c r="AJ17" s="69"/>
      <c r="AK17" s="69"/>
      <c r="AL17" s="69"/>
    </row>
    <row r="18" spans="1:38" ht="21.75" thickBot="1" x14ac:dyDescent="0.35">
      <c r="A18" s="44"/>
      <c r="B18" s="23" t="s">
        <v>94</v>
      </c>
      <c r="C18" s="74" t="str">
        <f ca="1">VillageTable!AE3</f>
        <v>Medium. Up to 60 standing structures.</v>
      </c>
      <c r="D18" s="75"/>
      <c r="E18" s="75"/>
      <c r="F18" s="75"/>
      <c r="G18" s="75"/>
      <c r="H18" s="75"/>
      <c r="I18" s="75"/>
      <c r="J18" s="44"/>
      <c r="AD18" s="69"/>
      <c r="AE18" s="69"/>
      <c r="AF18" s="69"/>
      <c r="AG18" s="69"/>
      <c r="AH18" s="69"/>
      <c r="AI18" s="69"/>
      <c r="AJ18" s="69"/>
      <c r="AK18" s="69"/>
      <c r="AL18" s="69"/>
    </row>
    <row r="19" spans="1:38" ht="21.75" thickBot="1" x14ac:dyDescent="0.35">
      <c r="A19" s="44"/>
      <c r="B19" s="23" t="s">
        <v>60</v>
      </c>
      <c r="C19" s="74" t="str">
        <f ca="1">VillageTable!AL3</f>
        <v>Simple. Most buildings are organized and seem sturdy enough, though there is nothing remarkable. The streets are clear enough to move through, but may be uneven and rutted.(+0 to population wealth roll)</v>
      </c>
      <c r="D19" s="75"/>
      <c r="E19" s="75"/>
      <c r="F19" s="75"/>
      <c r="G19" s="75"/>
      <c r="H19" s="75"/>
      <c r="I19" s="75"/>
      <c r="J19" s="44"/>
      <c r="AD19" s="69"/>
      <c r="AE19" s="69"/>
      <c r="AF19" s="69"/>
      <c r="AG19" s="69"/>
      <c r="AH19" s="69"/>
      <c r="AI19" s="69"/>
      <c r="AJ19" s="69"/>
      <c r="AK19" s="69"/>
      <c r="AL19" s="69"/>
    </row>
    <row r="20" spans="1:38" ht="21.75" thickBot="1" x14ac:dyDescent="0.35">
      <c r="A20" s="44"/>
      <c r="B20" s="23" t="s">
        <v>96</v>
      </c>
      <c r="C20" s="74" t="str">
        <f ca="1">VillageTable!AR3</f>
        <v>Mountains. The village is found on stony passes or soaring peaks.</v>
      </c>
      <c r="D20" s="75"/>
      <c r="E20" s="75"/>
      <c r="F20" s="75"/>
      <c r="G20" s="75"/>
      <c r="H20" s="75"/>
      <c r="I20" s="75"/>
      <c r="J20" s="44"/>
      <c r="AD20" s="69"/>
      <c r="AE20" s="69"/>
      <c r="AF20" s="69"/>
      <c r="AG20" s="69"/>
      <c r="AH20" s="69"/>
      <c r="AI20" s="69"/>
      <c r="AJ20" s="69"/>
      <c r="AK20" s="69"/>
      <c r="AL20" s="69"/>
    </row>
    <row r="21" spans="1:38" ht="21.75" thickBot="1" x14ac:dyDescent="0.35">
      <c r="A21" s="44"/>
      <c r="B21" s="23" t="s">
        <v>29</v>
      </c>
      <c r="C21" s="74" t="str">
        <f ca="1">VillageTable!AV3</f>
        <v>Location Proximity. The village itself may not be very special, but it is near somewhere that is, such as a stunning vista, or a site of historical significance.</v>
      </c>
      <c r="D21" s="75"/>
      <c r="E21" s="75"/>
      <c r="F21" s="75"/>
      <c r="G21" s="75"/>
      <c r="H21" s="75"/>
      <c r="I21" s="75"/>
      <c r="J21" s="44"/>
      <c r="AD21" s="69"/>
      <c r="AE21" s="69"/>
      <c r="AF21" s="69"/>
      <c r="AG21" s="69"/>
      <c r="AH21" s="69"/>
      <c r="AI21" s="69"/>
      <c r="AJ21" s="69"/>
      <c r="AK21" s="69"/>
      <c r="AL21" s="69"/>
    </row>
    <row r="22" spans="1:38" ht="21.75" customHeight="1" thickBot="1" x14ac:dyDescent="0.35">
      <c r="A22" s="44"/>
      <c r="B22" s="23" t="s">
        <v>1729</v>
      </c>
      <c r="C22" s="74" t="str">
        <f ca="1">VillageTable!AY3</f>
        <v>Herbs. Herbs grown in the village are used for alchemy, medicine or, simply, cooking, and are typically tended by an individual, due to their more specialized, and potentially dangerous, nature. The individual may have had some degree of medical, or arcane, training. Note: Unless the village is extremely small, it is unlikely that herbs are a village’s sole focus. Location: herbalist’s hut and gardens</v>
      </c>
      <c r="D22" s="75"/>
      <c r="E22" s="75"/>
      <c r="F22" s="75"/>
      <c r="G22" s="75"/>
      <c r="H22" s="75"/>
      <c r="I22" s="75"/>
      <c r="J22" s="44"/>
      <c r="AD22" s="69"/>
      <c r="AE22" s="69"/>
      <c r="AF22" s="69"/>
      <c r="AG22" s="69"/>
      <c r="AH22" s="69"/>
      <c r="AI22" s="69"/>
      <c r="AJ22" s="69"/>
      <c r="AK22" s="69"/>
      <c r="AL22" s="69"/>
    </row>
    <row r="23" spans="1:38" ht="21.75" customHeight="1" thickBot="1" x14ac:dyDescent="0.35">
      <c r="A23" s="44"/>
      <c r="B23" s="23" t="s">
        <v>329</v>
      </c>
      <c r="C23" s="74" t="str">
        <f ca="1">VillageTable!BB3</f>
        <v>Good Fortune. The village has received favorable notice from a nearby ruler, or entity of note.</v>
      </c>
      <c r="D23" s="75"/>
      <c r="E23" s="75"/>
      <c r="F23" s="75"/>
      <c r="G23" s="75"/>
      <c r="H23" s="75"/>
      <c r="I23" s="75"/>
      <c r="J23" s="44"/>
      <c r="AD23" s="69"/>
      <c r="AE23" s="69"/>
      <c r="AF23" s="69"/>
      <c r="AG23" s="69"/>
      <c r="AH23" s="69"/>
      <c r="AI23" s="69"/>
      <c r="AJ23" s="69"/>
      <c r="AK23" s="69"/>
      <c r="AL23" s="69"/>
    </row>
    <row r="24" spans="1:38" ht="21.75" customHeight="1" thickBot="1" x14ac:dyDescent="0.35">
      <c r="A24" s="44"/>
      <c r="B24" s="72" t="s">
        <v>391</v>
      </c>
      <c r="C24" s="73"/>
      <c r="D24" s="73"/>
      <c r="E24" s="73"/>
      <c r="F24" s="73"/>
      <c r="G24" s="73"/>
      <c r="H24" s="73"/>
      <c r="I24" s="73"/>
      <c r="J24" s="44"/>
      <c r="AD24" s="69"/>
      <c r="AE24" s="69"/>
      <c r="AF24" s="69"/>
      <c r="AG24" s="69"/>
      <c r="AH24" s="69"/>
      <c r="AI24" s="69"/>
      <c r="AJ24" s="69"/>
      <c r="AK24" s="69"/>
      <c r="AL24" s="69"/>
    </row>
    <row r="25" spans="1:38" ht="21.75" customHeight="1" thickBot="1" x14ac:dyDescent="0.35">
      <c r="A25" s="44"/>
      <c r="B25" s="23" t="s">
        <v>420</v>
      </c>
      <c r="C25" s="70" t="str">
        <f ca="1">VillageTable!BE3</f>
        <v>Populous. There are enough people here for the village to manage all tasks without difficulty. (+0 to crime roll)</v>
      </c>
      <c r="D25" s="71"/>
      <c r="E25" s="71"/>
      <c r="F25" s="71"/>
      <c r="G25" s="71"/>
      <c r="H25" s="71"/>
      <c r="I25" s="71"/>
      <c r="J25" s="44"/>
      <c r="AD25" s="69"/>
      <c r="AE25" s="69"/>
      <c r="AF25" s="69"/>
      <c r="AG25" s="69"/>
      <c r="AH25" s="69"/>
      <c r="AI25" s="69"/>
      <c r="AJ25" s="69"/>
      <c r="AK25" s="69"/>
      <c r="AL25" s="69"/>
    </row>
    <row r="26" spans="1:38" ht="21.75" thickBot="1" x14ac:dyDescent="0.35">
      <c r="A26" s="44"/>
      <c r="B26" s="23" t="s">
        <v>119</v>
      </c>
      <c r="C26" s="154" t="str">
        <f ca="1">VillageTable!BI3</f>
        <v>In Flux. No discernible distribution. Racial diversity seems random, with no sense of organization or numerical dominance.</v>
      </c>
      <c r="D26" s="155"/>
      <c r="E26" s="155"/>
      <c r="F26" s="155"/>
      <c r="G26" s="155"/>
      <c r="H26" s="155"/>
      <c r="I26" s="155"/>
      <c r="J26" s="44"/>
      <c r="AD26" s="69"/>
      <c r="AE26" s="69"/>
      <c r="AF26" s="69"/>
      <c r="AG26" s="69"/>
      <c r="AH26" s="69"/>
      <c r="AI26" s="69"/>
      <c r="AJ26" s="69"/>
      <c r="AK26" s="69"/>
      <c r="AL26" s="69"/>
    </row>
    <row r="27" spans="1:38" ht="21.75" customHeight="1" thickBot="1" x14ac:dyDescent="0.35">
      <c r="A27" s="44"/>
      <c r="B27" s="23" t="s">
        <v>127</v>
      </c>
      <c r="C27" s="70" t="str">
        <f ca="1">VillageTable!BL3</f>
        <v>Unfriendly. Locals don't care much for visitors, looking upon them with contempt, fear, or suspicion.</v>
      </c>
      <c r="D27" s="71"/>
      <c r="E27" s="71"/>
      <c r="F27" s="71"/>
      <c r="G27" s="71"/>
      <c r="H27" s="71"/>
      <c r="I27" s="71"/>
      <c r="J27" s="44"/>
      <c r="AD27" s="69"/>
      <c r="AE27" s="69"/>
      <c r="AF27" s="69"/>
      <c r="AG27" s="69"/>
      <c r="AH27" s="69"/>
      <c r="AI27" s="69"/>
      <c r="AJ27" s="69"/>
      <c r="AK27" s="69"/>
      <c r="AL27" s="69"/>
    </row>
    <row r="28" spans="1:38" ht="21.75" thickBot="1" x14ac:dyDescent="0.35">
      <c r="A28" s="44"/>
      <c r="B28" s="23" t="s">
        <v>133</v>
      </c>
      <c r="C28" s="70" t="str">
        <f ca="1">VillageTable!BO3</f>
        <v>Organized Rabble. Perhaps better than the alternative, this group has guidance and leadership in the form of an individual, or small group. They may or may not be competent.(+0 to crime roll)</v>
      </c>
      <c r="D28" s="71"/>
      <c r="E28" s="71"/>
      <c r="F28" s="71"/>
      <c r="G28" s="71"/>
      <c r="H28" s="71"/>
      <c r="I28" s="71"/>
      <c r="J28" s="44"/>
      <c r="AD28" s="69"/>
      <c r="AE28" s="69"/>
      <c r="AF28" s="69"/>
      <c r="AG28" s="69"/>
      <c r="AH28" s="69"/>
      <c r="AI28" s="69"/>
      <c r="AJ28" s="69"/>
      <c r="AK28" s="69"/>
      <c r="AL28" s="69"/>
    </row>
    <row r="29" spans="1:38" ht="21.75" thickBot="1" x14ac:dyDescent="0.35">
      <c r="A29" s="44"/>
      <c r="B29" s="23" t="s">
        <v>143</v>
      </c>
      <c r="C29" s="70" t="str">
        <f ca="1">VillageTable!BS3</f>
        <v>External Ruler. The village owes fealty to a ruler who is located outside the village itself.</v>
      </c>
      <c r="D29" s="71"/>
      <c r="E29" s="71"/>
      <c r="F29" s="71"/>
      <c r="G29" s="71"/>
      <c r="H29" s="71"/>
      <c r="I29" s="71"/>
      <c r="J29" s="44"/>
      <c r="AD29" s="69"/>
      <c r="AE29" s="69"/>
      <c r="AF29" s="69"/>
      <c r="AG29" s="69"/>
      <c r="AH29" s="69"/>
      <c r="AI29" s="69"/>
      <c r="AJ29" s="69"/>
      <c r="AK29" s="69"/>
      <c r="AL29" s="69"/>
    </row>
    <row r="30" spans="1:38" ht="21.75" thickBot="1" x14ac:dyDescent="0.35">
      <c r="A30" s="44"/>
      <c r="B30" s="23" t="s">
        <v>159</v>
      </c>
      <c r="C30" s="70" t="str">
        <f ca="1">VillageTable!BV3</f>
        <v>Impoverished. Around half of the population struggles to carve out even a meager existence. (-1 to crime roll)</v>
      </c>
      <c r="D30" s="71"/>
      <c r="E30" s="71"/>
      <c r="F30" s="71"/>
      <c r="G30" s="71"/>
      <c r="H30" s="71"/>
      <c r="I30" s="71"/>
      <c r="J30" s="44"/>
      <c r="AD30" s="69"/>
      <c r="AE30" s="69"/>
      <c r="AF30" s="69"/>
      <c r="AG30" s="69"/>
      <c r="AH30" s="69"/>
      <c r="AI30" s="69"/>
      <c r="AJ30" s="69"/>
      <c r="AK30" s="69"/>
      <c r="AL30" s="69"/>
    </row>
    <row r="31" spans="1:38" ht="21.75" thickBot="1" x14ac:dyDescent="0.35">
      <c r="A31" s="44"/>
      <c r="B31" s="23" t="s">
        <v>173</v>
      </c>
      <c r="C31" s="70" t="str">
        <f ca="1">VillageTable!BZ3</f>
        <v>Rare. Most villagers have had no personal experience with crime, and few know people that have.(+1 to urban encounter rolls)</v>
      </c>
      <c r="D31" s="71"/>
      <c r="E31" s="71"/>
      <c r="F31" s="71"/>
      <c r="G31" s="71"/>
      <c r="H31" s="71"/>
      <c r="I31" s="71"/>
      <c r="J31" s="44"/>
      <c r="AD31" s="69"/>
      <c r="AE31" s="69"/>
      <c r="AF31" s="69"/>
      <c r="AG31" s="69"/>
      <c r="AH31" s="69"/>
      <c r="AI31" s="69"/>
      <c r="AJ31" s="69"/>
      <c r="AK31" s="69"/>
      <c r="AL31" s="69"/>
    </row>
    <row r="32" spans="1:38" ht="27" thickBot="1" x14ac:dyDescent="0.35">
      <c r="A32" s="44"/>
      <c r="B32" s="72" t="s">
        <v>387</v>
      </c>
      <c r="C32" s="73"/>
      <c r="D32" s="73"/>
      <c r="E32" s="73"/>
      <c r="F32" s="73"/>
      <c r="G32" s="73"/>
      <c r="H32" s="73"/>
      <c r="I32" s="73"/>
      <c r="J32" s="44"/>
      <c r="AD32" s="69"/>
      <c r="AE32" s="69"/>
      <c r="AF32" s="69"/>
      <c r="AG32" s="69"/>
      <c r="AH32" s="69"/>
      <c r="AI32" s="69"/>
      <c r="AJ32" s="69"/>
      <c r="AK32" s="69"/>
      <c r="AL32" s="69"/>
    </row>
    <row r="33" spans="1:38" ht="21.75" thickBot="1" x14ac:dyDescent="0.35">
      <c r="A33" s="44"/>
      <c r="B33" s="23" t="s">
        <v>329</v>
      </c>
      <c r="C33" s="70" t="str">
        <f ca="1">VillageTable!CU3</f>
        <v>Wedding. Celebrating the formal joining of two families.</v>
      </c>
      <c r="D33" s="71"/>
      <c r="E33" s="71"/>
      <c r="F33" s="71"/>
      <c r="G33" s="71"/>
      <c r="H33" s="71"/>
      <c r="I33" s="71"/>
      <c r="J33" s="44"/>
      <c r="AD33" s="69"/>
      <c r="AE33" s="69"/>
      <c r="AF33" s="69"/>
      <c r="AG33" s="69"/>
      <c r="AH33" s="69"/>
      <c r="AI33" s="69"/>
      <c r="AJ33" s="69"/>
      <c r="AK33" s="69"/>
      <c r="AL33" s="69"/>
    </row>
    <row r="34" spans="1:38" ht="21.75" thickBot="1" x14ac:dyDescent="0.35">
      <c r="A34" s="44"/>
      <c r="B34" s="23" t="s">
        <v>336</v>
      </c>
      <c r="C34" s="70" t="str">
        <f ca="1">VillageTable!CX3</f>
        <v>Missing Taxman. Taxes have not been collected in quite some time, and no one has seen the collector for weeks.</v>
      </c>
      <c r="D34" s="71"/>
      <c r="E34" s="71"/>
      <c r="F34" s="71"/>
      <c r="G34" s="71"/>
      <c r="H34" s="71"/>
      <c r="I34" s="71"/>
      <c r="J34" s="44"/>
      <c r="AD34" s="69"/>
      <c r="AE34" s="69"/>
      <c r="AF34" s="69"/>
      <c r="AG34" s="69"/>
      <c r="AH34" s="69"/>
      <c r="AI34" s="69"/>
      <c r="AJ34" s="69"/>
      <c r="AK34" s="69"/>
      <c r="AL34" s="69"/>
    </row>
    <row r="35" spans="1:38" ht="21.75" thickBot="1" x14ac:dyDescent="0.35">
      <c r="A35" s="44"/>
      <c r="B35" s="23" t="s">
        <v>349</v>
      </c>
      <c r="C35" s="70" t="str">
        <f ca="1">VillageTable!DD3</f>
        <v>Goings On</v>
      </c>
      <c r="D35" s="71"/>
      <c r="E35" s="71"/>
      <c r="F35" s="71"/>
      <c r="G35" s="71"/>
      <c r="H35" s="71"/>
      <c r="I35" s="71"/>
      <c r="J35" s="44"/>
      <c r="AD35" s="69"/>
      <c r="AE35" s="69"/>
      <c r="AF35" s="69"/>
      <c r="AG35" s="69"/>
      <c r="AH35" s="69"/>
      <c r="AI35" s="69"/>
      <c r="AJ35" s="69"/>
      <c r="AK35" s="69"/>
      <c r="AL35" s="69"/>
    </row>
    <row r="36" spans="1:38" ht="21.75" thickBot="1" x14ac:dyDescent="0.35">
      <c r="A36" s="44"/>
      <c r="B36" s="23" t="s">
        <v>350</v>
      </c>
      <c r="C36" s="70" t="str">
        <f ca="1">VillageTable!DG3</f>
        <v>Monster(s). Something worse than simple wildlife is terrorizing the village.</v>
      </c>
      <c r="D36" s="71"/>
      <c r="E36" s="71"/>
      <c r="F36" s="71"/>
      <c r="G36" s="71"/>
      <c r="H36" s="71"/>
      <c r="I36" s="71"/>
      <c r="J36" s="44"/>
      <c r="AD36" s="69"/>
      <c r="AE36" s="69"/>
      <c r="AF36" s="69"/>
      <c r="AG36" s="69"/>
      <c r="AH36" s="69"/>
      <c r="AI36" s="69"/>
      <c r="AJ36" s="69"/>
      <c r="AK36" s="69"/>
      <c r="AL36" s="69"/>
    </row>
    <row r="37" spans="1:38" ht="21.75" thickBot="1" x14ac:dyDescent="0.35">
      <c r="A37" s="44"/>
      <c r="B37" s="23" t="s">
        <v>357</v>
      </c>
      <c r="C37" s="70" t="str">
        <f ca="1">VillageTable!DJ3</f>
        <v>Tornado. A whirling cyclone is approaching, or has careened through or near, the village, uprooting crops, destroying buildings, or worse.</v>
      </c>
      <c r="D37" s="71"/>
      <c r="E37" s="71"/>
      <c r="F37" s="71"/>
      <c r="G37" s="71"/>
      <c r="H37" s="71"/>
      <c r="I37" s="71"/>
      <c r="J37" s="44"/>
      <c r="AD37" s="69"/>
      <c r="AE37" s="69"/>
      <c r="AF37" s="69"/>
      <c r="AG37" s="69"/>
      <c r="AH37" s="69"/>
      <c r="AI37" s="69"/>
      <c r="AJ37" s="69"/>
      <c r="AK37" s="69"/>
      <c r="AL37" s="69"/>
    </row>
    <row r="38" spans="1:38" ht="21.75" thickBot="1" x14ac:dyDescent="0.35">
      <c r="A38" s="44"/>
      <c r="B38" s="23" t="s">
        <v>369</v>
      </c>
      <c r="C38" s="70" t="str">
        <f ca="1">VillageTable!DP3</f>
        <v>Monster Prey. Large monsters, who might view a town or city as too threatening a target, may view a village as a much easier source of food.</v>
      </c>
      <c r="D38" s="71"/>
      <c r="E38" s="71"/>
      <c r="F38" s="71"/>
      <c r="G38" s="71"/>
      <c r="H38" s="71"/>
      <c r="I38" s="71"/>
      <c r="J38" s="44"/>
      <c r="AD38" s="69"/>
      <c r="AE38" s="69"/>
      <c r="AF38" s="69"/>
      <c r="AG38" s="69"/>
      <c r="AH38" s="69"/>
      <c r="AI38" s="69"/>
      <c r="AJ38" s="69"/>
      <c r="AK38" s="69"/>
      <c r="AL38" s="69"/>
    </row>
    <row r="39" spans="1:38" ht="21.75" thickBot="1" x14ac:dyDescent="0.35">
      <c r="A39" s="44"/>
      <c r="B39" s="23" t="s">
        <v>363</v>
      </c>
      <c r="C39" s="70" t="str">
        <f ca="1">VillageTable!DM3</f>
        <v>Low. Danger or hazards are a rarity.</v>
      </c>
      <c r="D39" s="71"/>
      <c r="E39" s="71"/>
      <c r="F39" s="71"/>
      <c r="G39" s="71"/>
      <c r="H39" s="71"/>
      <c r="I39" s="71"/>
      <c r="J39" s="44"/>
      <c r="AD39" s="69"/>
      <c r="AE39" s="69"/>
      <c r="AF39" s="69"/>
      <c r="AG39" s="69"/>
      <c r="AH39" s="69"/>
      <c r="AI39" s="69"/>
      <c r="AJ39" s="69"/>
      <c r="AK39" s="69"/>
      <c r="AL39" s="69"/>
    </row>
    <row r="40" spans="1:38" ht="26.25" x14ac:dyDescent="0.3">
      <c r="A40" s="44"/>
      <c r="B40" s="72" t="s">
        <v>396</v>
      </c>
      <c r="C40" s="73"/>
      <c r="D40" s="73"/>
      <c r="E40" s="73"/>
      <c r="F40" s="73"/>
      <c r="G40" s="73"/>
      <c r="H40" s="73"/>
      <c r="I40" s="73"/>
      <c r="J40" s="44"/>
      <c r="AD40" s="69"/>
      <c r="AE40" s="69"/>
      <c r="AF40" s="69"/>
      <c r="AG40" s="69"/>
      <c r="AH40" s="69"/>
      <c r="AI40" s="69"/>
      <c r="AJ40" s="69"/>
      <c r="AK40" s="69"/>
      <c r="AL40" s="69"/>
    </row>
    <row r="41" spans="1:38" x14ac:dyDescent="0.3">
      <c r="A41" s="44"/>
      <c r="B41" s="44"/>
      <c r="C41" s="44"/>
      <c r="D41" s="44"/>
      <c r="E41" s="44"/>
      <c r="F41" s="44"/>
      <c r="G41" s="44"/>
      <c r="H41" s="44"/>
      <c r="I41" s="44"/>
      <c r="J41" s="44"/>
      <c r="AD41" s="69"/>
      <c r="AE41" s="69"/>
      <c r="AF41" s="69"/>
      <c r="AG41" s="69"/>
      <c r="AH41" s="69"/>
      <c r="AI41" s="69"/>
      <c r="AJ41" s="69"/>
      <c r="AK41" s="69"/>
      <c r="AL41" s="69"/>
    </row>
    <row r="42" spans="1:38" ht="26.25" x14ac:dyDescent="0.3">
      <c r="A42" s="44"/>
      <c r="B42" s="27" t="s">
        <v>305</v>
      </c>
      <c r="C42" s="28">
        <f ca="1">VillageTable!AF3</f>
        <v>2</v>
      </c>
      <c r="D42" s="44"/>
      <c r="E42" s="27" t="s">
        <v>1647</v>
      </c>
      <c r="F42" s="28">
        <f ca="1">VillageTable!AG3</f>
        <v>2</v>
      </c>
      <c r="G42" s="44"/>
      <c r="H42" s="44"/>
      <c r="I42" s="44"/>
      <c r="J42" s="44"/>
      <c r="AD42" s="69"/>
      <c r="AE42" s="69"/>
      <c r="AF42" s="69"/>
      <c r="AG42" s="69"/>
      <c r="AH42" s="69"/>
      <c r="AI42" s="69"/>
      <c r="AJ42" s="69"/>
      <c r="AK42" s="69"/>
      <c r="AL42" s="69"/>
    </row>
    <row r="43" spans="1:38" ht="17.25" thickBot="1" x14ac:dyDescent="0.35">
      <c r="A43" s="44"/>
      <c r="B43" s="44"/>
      <c r="C43" s="44"/>
      <c r="D43" s="44"/>
      <c r="E43" s="44"/>
      <c r="F43" s="44"/>
      <c r="G43" s="44"/>
      <c r="H43" s="44"/>
      <c r="I43" s="44"/>
      <c r="J43" s="44"/>
      <c r="AD43" s="69"/>
      <c r="AE43" s="69"/>
      <c r="AF43" s="69"/>
      <c r="AG43" s="69"/>
      <c r="AH43" s="69"/>
      <c r="AI43" s="69"/>
      <c r="AJ43" s="69"/>
      <c r="AK43" s="69"/>
      <c r="AL43" s="69"/>
    </row>
    <row r="44" spans="1:38" ht="21.75" thickBot="1" x14ac:dyDescent="0.35">
      <c r="A44" s="44"/>
      <c r="B44" s="23" t="s">
        <v>305</v>
      </c>
      <c r="C44" s="156">
        <v>1</v>
      </c>
      <c r="D44" s="44"/>
      <c r="E44" s="44"/>
      <c r="F44" s="44"/>
      <c r="G44" s="44"/>
      <c r="H44" s="44"/>
      <c r="I44" s="44"/>
      <c r="J44" s="44"/>
      <c r="AD44" s="69"/>
      <c r="AE44" s="69"/>
      <c r="AF44" s="69"/>
      <c r="AG44" s="69"/>
      <c r="AH44" s="69"/>
      <c r="AI44" s="69"/>
      <c r="AJ44" s="69"/>
      <c r="AK44" s="69"/>
      <c r="AL44" s="69"/>
    </row>
    <row r="45" spans="1:38" ht="21.75" thickBot="1" x14ac:dyDescent="0.35">
      <c r="B45" s="23" t="s">
        <v>310</v>
      </c>
      <c r="C45" s="156" t="str" cm="1">
        <f t="array" aca="1" ref="C45" ca="1">INDEX(VillageTable!CE5:CE11,MATCH(RANDBETWEEN(1,20),Таблиця62[d21]-1))</f>
        <v>Altar. A small shrine or, perhaps, a tiny shack, usually evincing some various items or images relating to that which the faith venerates.</v>
      </c>
      <c r="D45" s="44"/>
      <c r="E45" s="44"/>
      <c r="F45" s="44"/>
      <c r="G45" s="44"/>
      <c r="H45" s="44"/>
      <c r="I45" s="44"/>
      <c r="J45" s="44"/>
      <c r="Y45" t="str">
        <f ca="1">_xlfn.TEXTJOIN(CHAR(10),1,Y46:Y50)</f>
        <v>Shops
Services
Place of Worship: 1
Place of Worship Size: Altar. A small shrine or, perhaps, a tiny shack, usually evincing some various items or images relating to that which the faith venerates.
Fervency of Local Following: Fervent. Followers are outspoken, with little or no fear of reproach. They may sing or speak to the masses.
Alignment of the Faith: Good</v>
      </c>
      <c r="AD45" s="69"/>
      <c r="AE45" s="69"/>
      <c r="AF45" s="69"/>
      <c r="AG45" s="69"/>
      <c r="AH45" s="69"/>
      <c r="AI45" s="69"/>
      <c r="AJ45" s="69"/>
      <c r="AK45" s="69"/>
      <c r="AL45" s="69"/>
    </row>
    <row r="46" spans="1:38" ht="21.75" thickBot="1" x14ac:dyDescent="0.35">
      <c r="B46" s="23" t="s">
        <v>317</v>
      </c>
      <c r="C46" s="156" t="str">
        <f ca="1">INDEX(Таблиця3864[Fervency of Local Following],MATCH(RANDBETWEEN(1,20),Таблиця3864[d20 low],1),1)</f>
        <v>Fervent. Followers are outspoken, with little or no fear of reproach. They may sing or speak to the masses.</v>
      </c>
      <c r="D46" s="44"/>
      <c r="E46" s="44"/>
      <c r="F46" s="44"/>
      <c r="G46" s="44"/>
      <c r="H46" s="44"/>
      <c r="I46" s="44"/>
      <c r="J46" s="44"/>
      <c r="Y46" t="s">
        <v>186</v>
      </c>
      <c r="AD46" s="69"/>
      <c r="AE46" s="69"/>
      <c r="AF46" s="69"/>
      <c r="AG46" s="69"/>
      <c r="AH46" s="69"/>
      <c r="AI46" s="69"/>
      <c r="AJ46" s="69"/>
      <c r="AK46" s="69"/>
      <c r="AL46" s="69"/>
    </row>
    <row r="47" spans="1:38" ht="21.75" thickBot="1" x14ac:dyDescent="0.35">
      <c r="B47" s="23" t="s">
        <v>324</v>
      </c>
      <c r="C47" s="156" t="str">
        <f ca="1">IF(C44&lt;&gt;"",TradingPostTables!EE2,"")</f>
        <v>Good</v>
      </c>
      <c r="D47" s="44"/>
      <c r="E47" s="44"/>
      <c r="F47" s="44"/>
      <c r="G47" s="44"/>
      <c r="H47" s="44"/>
      <c r="I47" s="44"/>
      <c r="J47" s="44"/>
      <c r="Y47" t="str">
        <f ca="1">_xlfn.TEXTJOIN(", ",1,S47:S66)</f>
        <v/>
      </c>
      <c r="AD47" s="69"/>
      <c r="AE47" s="69"/>
      <c r="AF47" s="69"/>
      <c r="AG47" s="69"/>
      <c r="AH47" s="69"/>
      <c r="AI47" s="69"/>
      <c r="AJ47" s="69"/>
      <c r="AK47" s="69"/>
      <c r="AL47" s="69"/>
    </row>
    <row r="48" spans="1:38" ht="17.25" thickBot="1" x14ac:dyDescent="0.35">
      <c r="A48" s="44"/>
      <c r="B48" s="44"/>
      <c r="C48" s="44"/>
      <c r="D48" s="44"/>
      <c r="E48" s="44"/>
      <c r="F48" s="44"/>
      <c r="G48" s="44"/>
      <c r="H48" s="44"/>
      <c r="I48" s="44"/>
      <c r="J48" s="44"/>
      <c r="Y48" t="s">
        <v>269</v>
      </c>
      <c r="AD48" s="69"/>
      <c r="AE48" s="69"/>
      <c r="AF48" s="69"/>
      <c r="AG48" s="69"/>
      <c r="AH48" s="69"/>
      <c r="AI48" s="69"/>
      <c r="AJ48" s="69"/>
      <c r="AK48" s="69"/>
      <c r="AL48" s="69"/>
    </row>
    <row r="49" spans="1:38" ht="21.75" thickBot="1" x14ac:dyDescent="0.35">
      <c r="B49" s="23" t="s">
        <v>305</v>
      </c>
      <c r="C49" s="156">
        <v>2</v>
      </c>
      <c r="D49" s="44"/>
      <c r="E49" s="44"/>
      <c r="F49" s="44"/>
      <c r="G49" s="44"/>
      <c r="H49" s="44"/>
      <c r="I49" s="44"/>
      <c r="J49" s="44"/>
      <c r="Y49" t="str">
        <f ca="1">_xlfn.TEXTJOIN(", ",1,T47:T66)</f>
        <v/>
      </c>
      <c r="AD49" s="69"/>
      <c r="AE49" s="69"/>
      <c r="AF49" s="69"/>
      <c r="AG49" s="69"/>
      <c r="AH49" s="69"/>
      <c r="AI49" s="69"/>
      <c r="AJ49" s="69"/>
      <c r="AK49" s="69"/>
      <c r="AL49" s="69"/>
    </row>
    <row r="50" spans="1:38" ht="21.75" thickBot="1" x14ac:dyDescent="0.35">
      <c r="B50" s="23" t="s">
        <v>310</v>
      </c>
      <c r="C50" s="156" t="str" cm="1">
        <f t="array" aca="1" ref="C50" ca="1">INDEX(VillageTable!CE5:CE11,MATCH(RANDBETWEEN(1,20),Таблиця62[d21]-1))</f>
        <v>Oratory. A modest building with seating for attendees, appointed with various items or images relating to that which the faith venerates.</v>
      </c>
      <c r="D50" s="44"/>
      <c r="E50" s="44"/>
      <c r="F50" s="44"/>
      <c r="G50" s="44"/>
      <c r="H50" s="44"/>
      <c r="I50" s="44"/>
      <c r="J50" s="44"/>
      <c r="Y50" t="str">
        <f ca="1">_xlfn.TEXTJOIN(CHAR(10),1,S70:S73)</f>
        <v>Place of Worship: 1
Place of Worship Size: Altar. A small shrine or, perhaps, a tiny shack, usually evincing some various items or images relating to that which the faith venerates.
Fervency of Local Following: Fervent. Followers are outspoken, with little or no fear of reproach. They may sing or speak to the masses.
Alignment of the Faith: Good</v>
      </c>
      <c r="AD50" s="69"/>
      <c r="AE50" s="69"/>
      <c r="AF50" s="69"/>
      <c r="AG50" s="69"/>
      <c r="AH50" s="69"/>
      <c r="AI50" s="69"/>
      <c r="AJ50" s="69"/>
      <c r="AK50" s="69"/>
      <c r="AL50" s="69"/>
    </row>
    <row r="51" spans="1:38" ht="21.75" thickBot="1" x14ac:dyDescent="0.35">
      <c r="B51" s="23" t="s">
        <v>317</v>
      </c>
      <c r="C51" s="156" t="str">
        <f ca="1">INDEX(Таблиця3864[Fervency of Local Following],MATCH(RANDBETWEEN(1,20),Таблиця3864[d20 low],1),1)</f>
        <v>Unseen. To those outside the following, it is not clear that the group exists.</v>
      </c>
      <c r="D51" s="44"/>
      <c r="E51" s="44"/>
      <c r="F51" s="44"/>
      <c r="G51" s="44"/>
      <c r="H51" s="44"/>
      <c r="I51" s="44"/>
      <c r="J51" s="44"/>
      <c r="AD51" s="69"/>
      <c r="AE51" s="69"/>
      <c r="AF51" s="69"/>
      <c r="AG51" s="69"/>
      <c r="AH51" s="69"/>
      <c r="AI51" s="69"/>
      <c r="AJ51" s="69"/>
      <c r="AK51" s="69"/>
      <c r="AL51" s="69"/>
    </row>
    <row r="52" spans="1:38" ht="24" customHeight="1" thickBot="1" x14ac:dyDescent="0.35">
      <c r="B52" s="23" t="s">
        <v>324</v>
      </c>
      <c r="C52" s="156">
        <f>IF(C49&lt;&gt;"",TradingPostTables!EE7,"")</f>
        <v>0</v>
      </c>
      <c r="D52" s="44"/>
      <c r="E52" s="44"/>
      <c r="F52" s="44"/>
      <c r="G52" s="44"/>
      <c r="H52" s="44"/>
      <c r="I52" s="44"/>
      <c r="J52" s="44"/>
      <c r="AD52" s="69"/>
      <c r="AE52" s="69"/>
      <c r="AF52" s="69"/>
      <c r="AG52" s="69"/>
      <c r="AH52" s="69"/>
      <c r="AI52" s="69"/>
      <c r="AJ52" s="69"/>
      <c r="AK52" s="69"/>
      <c r="AL52" s="69"/>
    </row>
    <row r="53" spans="1:38" ht="17.25" thickBot="1" x14ac:dyDescent="0.35">
      <c r="A53" s="44"/>
      <c r="B53" s="44"/>
      <c r="C53" s="44"/>
      <c r="D53" s="44"/>
      <c r="E53" s="44"/>
      <c r="F53" s="44"/>
      <c r="G53" s="44"/>
      <c r="H53" s="44"/>
      <c r="I53" s="44"/>
      <c r="J53" s="44"/>
      <c r="AD53" s="69"/>
      <c r="AE53" s="69"/>
      <c r="AF53" s="69"/>
      <c r="AG53" s="69"/>
      <c r="AH53" s="69"/>
      <c r="AI53" s="69"/>
      <c r="AJ53" s="69"/>
      <c r="AK53" s="69"/>
      <c r="AL53" s="69"/>
    </row>
    <row r="54" spans="1:38" ht="21.75" thickBot="1" x14ac:dyDescent="0.35">
      <c r="B54" s="23" t="s">
        <v>305</v>
      </c>
      <c r="C54" s="156">
        <v>3</v>
      </c>
      <c r="D54" s="44"/>
      <c r="E54" s="44"/>
      <c r="F54" s="44"/>
      <c r="G54" s="44"/>
      <c r="H54" s="44"/>
      <c r="I54" s="44"/>
      <c r="J54" s="44"/>
      <c r="AD54" s="69"/>
      <c r="AE54" s="69"/>
      <c r="AF54" s="69"/>
      <c r="AG54" s="69"/>
      <c r="AH54" s="69"/>
      <c r="AI54" s="69"/>
      <c r="AJ54" s="69"/>
      <c r="AK54" s="69"/>
      <c r="AL54" s="69"/>
    </row>
    <row r="55" spans="1:38" ht="21.75" thickBot="1" x14ac:dyDescent="0.35">
      <c r="B55" s="23" t="s">
        <v>310</v>
      </c>
      <c r="C55" s="156" t="str" cm="1">
        <f t="array" aca="1" ref="C55" ca="1">INDEX(VillageTable!CE5:CE11,MATCH(RANDBETWEEN(1,20),Таблиця62[d21]-1))</f>
        <v>Altar. A small shrine or, perhaps, a tiny shack, usually evincing some various items or images relating to that which the faith venerates.</v>
      </c>
      <c r="D55" s="44"/>
      <c r="E55" s="44"/>
      <c r="F55" s="44"/>
      <c r="G55" s="44"/>
      <c r="H55" s="44"/>
      <c r="I55" s="44"/>
      <c r="J55" s="44"/>
      <c r="AD55" s="69"/>
      <c r="AE55" s="69"/>
      <c r="AF55" s="69"/>
      <c r="AG55" s="69"/>
      <c r="AH55" s="69"/>
      <c r="AI55" s="69"/>
      <c r="AJ55" s="69"/>
      <c r="AK55" s="69"/>
      <c r="AL55" s="69"/>
    </row>
    <row r="56" spans="1:38" ht="21.75" thickBot="1" x14ac:dyDescent="0.35">
      <c r="B56" s="23" t="s">
        <v>317</v>
      </c>
      <c r="C56" s="156" t="str">
        <f ca="1">INDEX(Таблиця3864[Fervency of Local Following],MATCH(RANDBETWEEN(1,20),Таблиця3864[d20 low],1),1)</f>
        <v>Zealous. Adherents are utterly and unthinkingly devout, forcing their doctrine upon their surroundings and peers, or taking actions that further their cause regardless of personal cost. Though typically seen as negative, this could also be a positive, such as a church of light rising up in an evil kingdom, helping those in need, even if it puts themselves in peril.</v>
      </c>
      <c r="D56" s="44"/>
      <c r="E56" s="44"/>
      <c r="F56" s="44"/>
      <c r="G56" s="44"/>
      <c r="H56" s="44"/>
      <c r="I56" s="44"/>
      <c r="J56" s="44"/>
      <c r="AD56" s="69"/>
      <c r="AE56" s="69"/>
      <c r="AF56" s="69"/>
      <c r="AG56" s="69"/>
      <c r="AH56" s="69"/>
      <c r="AI56" s="69"/>
      <c r="AJ56" s="69"/>
      <c r="AK56" s="69"/>
      <c r="AL56" s="69"/>
    </row>
    <row r="57" spans="1:38" ht="21.75" thickBot="1" x14ac:dyDescent="0.35">
      <c r="B57" s="23" t="s">
        <v>324</v>
      </c>
      <c r="C57" s="156">
        <f>IF(C54&lt;&gt;"",TradingPostTables!EE12,"")</f>
        <v>0</v>
      </c>
      <c r="D57" s="44"/>
      <c r="E57" s="44"/>
      <c r="F57" s="44"/>
      <c r="G57" s="44"/>
      <c r="H57" s="44"/>
      <c r="I57" s="44"/>
      <c r="J57" s="44"/>
      <c r="AD57" s="69"/>
      <c r="AE57" s="69"/>
      <c r="AF57" s="69"/>
      <c r="AG57" s="69"/>
      <c r="AH57" s="69"/>
      <c r="AI57" s="69"/>
      <c r="AJ57" s="69"/>
      <c r="AK57" s="69"/>
      <c r="AL57" s="69"/>
    </row>
    <row r="58" spans="1:38" x14ac:dyDescent="0.3">
      <c r="A58" s="44"/>
      <c r="B58" s="44"/>
      <c r="C58" s="44"/>
      <c r="D58" s="44"/>
      <c r="E58" s="44"/>
      <c r="F58" s="44"/>
      <c r="G58" s="44"/>
      <c r="H58" s="44"/>
      <c r="I58" s="44"/>
      <c r="J58" s="44"/>
      <c r="AD58" s="69"/>
      <c r="AE58" s="69"/>
      <c r="AF58" s="69"/>
      <c r="AG58" s="69"/>
      <c r="AH58" s="69"/>
      <c r="AI58" s="69"/>
      <c r="AJ58" s="69"/>
      <c r="AK58" s="69"/>
      <c r="AL58" s="69"/>
    </row>
    <row r="59" spans="1:38" ht="26.25" x14ac:dyDescent="0.3">
      <c r="A59" s="44"/>
      <c r="B59" s="157" t="s">
        <v>485</v>
      </c>
      <c r="C59" s="158"/>
      <c r="D59" s="158"/>
      <c r="E59" s="158"/>
      <c r="F59" s="28">
        <f ca="1">VillageTable!AH3</f>
        <v>3</v>
      </c>
      <c r="G59" s="44"/>
      <c r="H59" s="44"/>
      <c r="I59" s="44"/>
      <c r="J59" s="44"/>
      <c r="AD59" s="69"/>
      <c r="AE59" s="69"/>
      <c r="AF59" s="69"/>
      <c r="AG59" s="69"/>
      <c r="AH59" s="69"/>
      <c r="AI59" s="69"/>
      <c r="AJ59" s="69"/>
      <c r="AK59" s="69"/>
      <c r="AL59" s="69"/>
    </row>
    <row r="60" spans="1:38" x14ac:dyDescent="0.3">
      <c r="A60" s="44"/>
      <c r="B60" s="159" t="str">
        <f ca="1">IF($F$59&gt;ROW()-60,VillageTable!D40,"")</f>
        <v>Inn. Provides accommodation, as well as a place to have a bath and a decent meal.</v>
      </c>
      <c r="C60" s="159"/>
      <c r="D60" s="159"/>
      <c r="E60" s="159"/>
      <c r="F60" s="159"/>
      <c r="G60" s="159"/>
      <c r="H60" s="159"/>
      <c r="I60" s="159"/>
      <c r="J60" s="159"/>
      <c r="AD60" s="69"/>
      <c r="AE60" s="69"/>
      <c r="AF60" s="69"/>
      <c r="AG60" s="69"/>
      <c r="AH60" s="69"/>
      <c r="AI60" s="69"/>
      <c r="AJ60" s="69"/>
      <c r="AK60" s="69"/>
      <c r="AL60" s="69"/>
    </row>
    <row r="61" spans="1:38" x14ac:dyDescent="0.3">
      <c r="A61" s="44"/>
      <c r="B61" s="159" t="str">
        <f ca="1">IF($F$59&gt;ROW()-60,VillageTable!D41,"")</f>
        <v>Magic Shop - Books (E). Sells magical items with a focus on literature, arcane tomes and lore. They may also carry books and documents (such as maps and records) of a rare and significant nature, though non-magical.</v>
      </c>
      <c r="C61" s="159"/>
      <c r="D61" s="159"/>
      <c r="E61" s="159"/>
      <c r="F61" s="159"/>
      <c r="G61" s="159"/>
      <c r="H61" s="159"/>
      <c r="I61" s="159"/>
      <c r="J61" s="159"/>
      <c r="AD61" s="69"/>
      <c r="AE61" s="69"/>
      <c r="AF61" s="69"/>
      <c r="AG61" s="69"/>
      <c r="AH61" s="69"/>
      <c r="AI61" s="69"/>
      <c r="AJ61" s="69"/>
      <c r="AK61" s="69"/>
      <c r="AL61" s="69"/>
    </row>
    <row r="62" spans="1:38" x14ac:dyDescent="0.3">
      <c r="A62" s="44"/>
      <c r="B62" s="159" t="str">
        <f ca="1">IF($F$59&gt;ROW()-60,VillageTable!D42,"")</f>
        <v>Soothsayer. Provides magical prediction and prophecy - sayers of sooth!</v>
      </c>
      <c r="C62" s="159"/>
      <c r="D62" s="159"/>
      <c r="E62" s="159"/>
      <c r="F62" s="159"/>
      <c r="G62" s="159"/>
      <c r="H62" s="159"/>
      <c r="I62" s="159"/>
      <c r="J62" s="159"/>
      <c r="AD62" s="69"/>
      <c r="AE62" s="69"/>
      <c r="AF62" s="69"/>
      <c r="AG62" s="69"/>
      <c r="AH62" s="69"/>
      <c r="AI62" s="69"/>
      <c r="AJ62" s="69"/>
      <c r="AK62" s="69"/>
      <c r="AL62" s="69"/>
    </row>
    <row r="63" spans="1:38" ht="21.75" customHeight="1" x14ac:dyDescent="0.3">
      <c r="A63" s="44"/>
      <c r="B63" s="159" t="str">
        <f ca="1">IF($F$59&gt;ROW()-60,VillageTable!D43,"")</f>
        <v/>
      </c>
      <c r="C63" s="159"/>
      <c r="D63" s="159"/>
      <c r="E63" s="159"/>
      <c r="F63" s="159"/>
      <c r="G63" s="159"/>
      <c r="H63" s="159"/>
      <c r="I63" s="159"/>
      <c r="J63" s="159"/>
      <c r="AD63" s="69"/>
      <c r="AE63" s="69"/>
      <c r="AF63" s="69"/>
      <c r="AG63" s="69"/>
      <c r="AH63" s="69"/>
      <c r="AI63" s="69"/>
      <c r="AJ63" s="69"/>
      <c r="AK63" s="69"/>
      <c r="AL63" s="69"/>
    </row>
    <row r="64" spans="1:38" ht="21.75" customHeight="1" x14ac:dyDescent="0.3">
      <c r="A64" s="44"/>
      <c r="B64" s="159" t="str">
        <f ca="1">IF($F$59&gt;ROW()-60,VillageTable!D44,"")</f>
        <v/>
      </c>
      <c r="C64" s="159"/>
      <c r="D64" s="159"/>
      <c r="E64" s="159"/>
      <c r="F64" s="159"/>
      <c r="G64" s="159"/>
      <c r="H64" s="159"/>
      <c r="I64" s="159"/>
      <c r="J64" s="159"/>
      <c r="AD64" s="69"/>
      <c r="AE64" s="69"/>
      <c r="AF64" s="69"/>
      <c r="AG64" s="69"/>
      <c r="AH64" s="69"/>
      <c r="AI64" s="69"/>
      <c r="AJ64" s="69"/>
      <c r="AK64" s="69"/>
      <c r="AL64" s="69"/>
    </row>
    <row r="65" spans="1:38" ht="21.75" customHeight="1" x14ac:dyDescent="0.3">
      <c r="A65" s="44"/>
      <c r="B65" s="159" t="str">
        <f ca="1">IF($F$59&gt;ROW()-60,VillageTable!D45,"")</f>
        <v/>
      </c>
      <c r="C65" s="159"/>
      <c r="D65" s="159"/>
      <c r="E65" s="159"/>
      <c r="F65" s="159"/>
      <c r="G65" s="159"/>
      <c r="H65" s="159"/>
      <c r="I65" s="159"/>
      <c r="J65" s="159"/>
      <c r="S65" t="str">
        <f ca="1">IF(C107&lt;&gt;"",C107&amp;" ("&amp;D107&amp;")","")</f>
        <v/>
      </c>
      <c r="T65" t="str">
        <f ca="1">IF(G107&lt;&gt;"",G107&amp;" ("&amp;H107&amp;")","")</f>
        <v/>
      </c>
      <c r="AD65" s="69"/>
      <c r="AE65" s="69"/>
      <c r="AF65" s="69"/>
      <c r="AG65" s="69"/>
      <c r="AH65" s="69"/>
      <c r="AI65" s="69"/>
      <c r="AJ65" s="69"/>
      <c r="AK65" s="69"/>
      <c r="AL65" s="69"/>
    </row>
    <row r="66" spans="1:38" ht="21.75" customHeight="1" x14ac:dyDescent="0.3">
      <c r="A66" s="44"/>
      <c r="B66" s="159" t="str">
        <f ca="1">IF($F$59&gt;ROW()-60,VillageTable!D46,"")</f>
        <v/>
      </c>
      <c r="C66" s="159"/>
      <c r="D66" s="159"/>
      <c r="E66" s="159"/>
      <c r="F66" s="159"/>
      <c r="G66" s="159"/>
      <c r="H66" s="159"/>
      <c r="I66" s="159"/>
      <c r="J66" s="159"/>
      <c r="S66" t="str">
        <f>IF(C108&lt;&gt;"",C108&amp;" ("&amp;D108&amp;")","")</f>
        <v/>
      </c>
      <c r="T66" t="str">
        <f>IF(G108&lt;&gt;"",G108&amp;" ("&amp;H108&amp;")","")</f>
        <v/>
      </c>
      <c r="AD66" s="69"/>
      <c r="AE66" s="69"/>
      <c r="AF66" s="69"/>
      <c r="AG66" s="69"/>
      <c r="AH66" s="69"/>
      <c r="AI66" s="69"/>
      <c r="AJ66" s="69"/>
      <c r="AK66" s="69"/>
      <c r="AL66" s="69"/>
    </row>
    <row r="67" spans="1:38" x14ac:dyDescent="0.3">
      <c r="A67" s="44"/>
      <c r="B67" s="159" t="str">
        <f ca="1">IF($F$59&gt;ROW()-60,VillageTable!D47,"")</f>
        <v/>
      </c>
      <c r="C67" s="159"/>
      <c r="D67" s="159"/>
      <c r="E67" s="159"/>
      <c r="F67" s="159"/>
      <c r="G67" s="159"/>
      <c r="H67" s="159"/>
      <c r="I67" s="159"/>
      <c r="J67" s="159"/>
      <c r="AD67" s="69"/>
      <c r="AE67" s="69"/>
      <c r="AF67" s="69"/>
      <c r="AG67" s="69"/>
      <c r="AH67" s="69"/>
      <c r="AI67" s="69"/>
      <c r="AJ67" s="69"/>
      <c r="AK67" s="69"/>
      <c r="AL67" s="69"/>
    </row>
    <row r="68" spans="1:38" ht="21.75" customHeight="1" x14ac:dyDescent="0.3">
      <c r="A68" s="44"/>
      <c r="B68" s="159" t="str">
        <f ca="1">IF($F$59&gt;ROW()-60,VillageTable!D48,"")</f>
        <v/>
      </c>
      <c r="C68" s="159"/>
      <c r="D68" s="159"/>
      <c r="E68" s="159"/>
      <c r="F68" s="159"/>
      <c r="G68" s="159"/>
      <c r="H68" s="159"/>
      <c r="I68" s="159"/>
      <c r="J68" s="159"/>
      <c r="AD68" s="69"/>
      <c r="AE68" s="69"/>
      <c r="AF68" s="69"/>
      <c r="AG68" s="69"/>
      <c r="AH68" s="69"/>
      <c r="AI68" s="69"/>
      <c r="AJ68" s="69"/>
      <c r="AK68" s="69"/>
      <c r="AL68" s="69"/>
    </row>
    <row r="69" spans="1:38" x14ac:dyDescent="0.3">
      <c r="A69" s="44"/>
      <c r="B69" s="159" t="str">
        <f ca="1">IF($F$59&gt;ROW()-60,VillageTable!D49,"")</f>
        <v/>
      </c>
      <c r="C69" s="159"/>
      <c r="D69" s="159"/>
      <c r="E69" s="159"/>
      <c r="F69" s="159"/>
      <c r="G69" s="159"/>
      <c r="H69" s="159"/>
      <c r="I69" s="159"/>
      <c r="J69" s="159"/>
      <c r="AD69" s="69"/>
      <c r="AE69" s="69"/>
      <c r="AF69" s="69"/>
      <c r="AG69" s="69"/>
      <c r="AH69" s="69"/>
      <c r="AI69" s="69"/>
      <c r="AJ69" s="69"/>
      <c r="AK69" s="69"/>
      <c r="AL69" s="69"/>
    </row>
    <row r="70" spans="1:38" x14ac:dyDescent="0.3">
      <c r="A70" s="44"/>
      <c r="B70" s="44"/>
      <c r="C70" s="44"/>
      <c r="D70" s="44"/>
      <c r="E70" s="44"/>
      <c r="F70" s="44"/>
      <c r="G70" s="44"/>
      <c r="H70" s="44"/>
      <c r="I70" s="44"/>
      <c r="J70" s="44"/>
      <c r="S70" t="str">
        <f ca="1">IF($C$42&gt;0,B44&amp;": "&amp;C44,"")</f>
        <v>Place of Worship: 1</v>
      </c>
      <c r="AD70" s="69"/>
      <c r="AE70" s="69"/>
      <c r="AF70" s="69"/>
      <c r="AG70" s="69"/>
      <c r="AH70" s="69"/>
      <c r="AI70" s="69"/>
      <c r="AJ70" s="69"/>
      <c r="AK70" s="69"/>
      <c r="AL70" s="69"/>
    </row>
    <row r="71" spans="1:38" x14ac:dyDescent="0.3">
      <c r="A71" s="44"/>
      <c r="B71" s="44"/>
      <c r="C71" s="44"/>
      <c r="D71" s="44"/>
      <c r="E71" s="44"/>
      <c r="F71" s="44"/>
      <c r="G71" s="44"/>
      <c r="H71" s="44"/>
      <c r="I71" s="44"/>
      <c r="J71" s="44"/>
      <c r="S71" t="str">
        <f ca="1">IF($C$42&gt;0,B45&amp;": "&amp;C45,"")</f>
        <v>Place of Worship Size: Altar. A small shrine or, perhaps, a tiny shack, usually evincing some various items or images relating to that which the faith venerates.</v>
      </c>
      <c r="AD71" s="69"/>
      <c r="AE71" s="69"/>
      <c r="AF71" s="69"/>
      <c r="AG71" s="69"/>
      <c r="AH71" s="69"/>
      <c r="AI71" s="69"/>
      <c r="AJ71" s="69"/>
      <c r="AK71" s="69"/>
      <c r="AL71" s="69"/>
    </row>
    <row r="72" spans="1:38" x14ac:dyDescent="0.3">
      <c r="A72" s="44"/>
      <c r="B72" s="44"/>
      <c r="C72" s="44"/>
      <c r="D72" s="44"/>
      <c r="E72" s="44"/>
      <c r="F72" s="44"/>
      <c r="G72" s="44"/>
      <c r="H72" s="44"/>
      <c r="I72" s="44"/>
      <c r="J72" s="44"/>
      <c r="S72" t="str">
        <f ca="1">IF($C$42&gt;0,B46&amp;": "&amp;C46,"")</f>
        <v>Fervency of Local Following: Fervent. Followers are outspoken, with little or no fear of reproach. They may sing or speak to the masses.</v>
      </c>
      <c r="AD72" s="69"/>
      <c r="AE72" s="69"/>
      <c r="AF72" s="69"/>
      <c r="AG72" s="69"/>
      <c r="AH72" s="69"/>
      <c r="AI72" s="69"/>
      <c r="AJ72" s="69"/>
      <c r="AK72" s="69"/>
      <c r="AL72" s="69"/>
    </row>
    <row r="73" spans="1:38" x14ac:dyDescent="0.3">
      <c r="A73" s="44"/>
      <c r="B73" s="44"/>
      <c r="C73" s="44"/>
      <c r="D73" s="44"/>
      <c r="E73" s="44"/>
      <c r="F73" s="44"/>
      <c r="G73" s="44"/>
      <c r="H73" s="44"/>
      <c r="I73" s="44"/>
      <c r="J73" s="44"/>
      <c r="S73" t="str">
        <f ca="1">IF($C$42&gt;0,B47&amp;": "&amp;C47,"")</f>
        <v>Alignment of the Faith: Good</v>
      </c>
      <c r="AD73" s="69"/>
      <c r="AE73" s="69"/>
      <c r="AF73" s="69"/>
      <c r="AG73" s="69"/>
      <c r="AH73" s="69"/>
      <c r="AI73" s="69"/>
      <c r="AJ73" s="69"/>
      <c r="AK73" s="69"/>
      <c r="AL73" s="69"/>
    </row>
    <row r="74" spans="1:38" x14ac:dyDescent="0.3">
      <c r="A74" s="44"/>
      <c r="B74" s="44"/>
      <c r="C74" s="44"/>
      <c r="D74" s="44"/>
      <c r="E74" s="44"/>
      <c r="F74" s="44"/>
      <c r="G74" s="44"/>
      <c r="H74" s="44"/>
      <c r="I74" s="44"/>
      <c r="J74" s="44"/>
      <c r="AD74" s="69"/>
      <c r="AE74" s="69"/>
      <c r="AF74" s="69"/>
      <c r="AG74" s="69"/>
      <c r="AH74" s="69"/>
      <c r="AI74" s="69"/>
      <c r="AJ74" s="69"/>
      <c r="AK74" s="69"/>
      <c r="AL74" s="69"/>
    </row>
    <row r="75" spans="1:38" x14ac:dyDescent="0.3">
      <c r="A75" s="44"/>
      <c r="B75" s="44"/>
      <c r="C75" s="44"/>
      <c r="D75" s="44"/>
      <c r="E75" s="44"/>
      <c r="F75" s="44"/>
      <c r="G75" s="44"/>
      <c r="H75" s="44"/>
      <c r="I75" s="44"/>
      <c r="J75" s="44"/>
      <c r="AD75" s="69"/>
      <c r="AE75" s="69"/>
      <c r="AF75" s="69"/>
      <c r="AG75" s="69"/>
      <c r="AH75" s="69"/>
      <c r="AI75" s="69"/>
      <c r="AJ75" s="69"/>
      <c r="AK75" s="69"/>
      <c r="AL75" s="69"/>
    </row>
    <row r="76" spans="1:38" x14ac:dyDescent="0.3">
      <c r="A76" s="44"/>
      <c r="B76" s="44"/>
      <c r="C76" s="44"/>
      <c r="D76" s="44"/>
      <c r="E76" s="44"/>
      <c r="F76" s="44"/>
      <c r="G76" s="44"/>
      <c r="H76" s="44"/>
      <c r="I76" s="44"/>
      <c r="J76" s="44"/>
      <c r="AD76" s="69"/>
      <c r="AE76" s="69"/>
      <c r="AF76" s="69"/>
      <c r="AG76" s="69"/>
      <c r="AH76" s="69"/>
      <c r="AI76" s="69"/>
      <c r="AJ76" s="69"/>
      <c r="AK76" s="69"/>
      <c r="AL76" s="69"/>
    </row>
    <row r="77" spans="1:38" x14ac:dyDescent="0.3">
      <c r="A77" s="44"/>
      <c r="B77" s="44"/>
      <c r="C77" s="44"/>
      <c r="D77" s="44"/>
      <c r="E77" s="44"/>
      <c r="F77" s="44"/>
      <c r="G77" s="44"/>
      <c r="H77" s="44"/>
      <c r="I77" s="44"/>
      <c r="J77" s="44"/>
      <c r="AD77" s="69"/>
      <c r="AE77" s="69"/>
      <c r="AF77" s="69"/>
      <c r="AG77" s="69"/>
      <c r="AH77" s="69"/>
      <c r="AI77" s="69"/>
      <c r="AJ77" s="69"/>
      <c r="AK77" s="69"/>
      <c r="AL77" s="69"/>
    </row>
    <row r="78" spans="1:38" x14ac:dyDescent="0.3">
      <c r="A78" s="44"/>
      <c r="B78" s="44"/>
      <c r="C78" s="44"/>
      <c r="D78" s="44"/>
      <c r="E78" s="44"/>
      <c r="F78" s="44"/>
      <c r="G78" s="44"/>
      <c r="H78" s="44"/>
      <c r="I78" s="44"/>
      <c r="J78" s="44"/>
      <c r="AD78" s="69"/>
      <c r="AE78" s="69"/>
      <c r="AF78" s="69"/>
      <c r="AG78" s="69"/>
      <c r="AH78" s="69"/>
      <c r="AI78" s="69"/>
      <c r="AJ78" s="69"/>
      <c r="AK78" s="69"/>
      <c r="AL78" s="69"/>
    </row>
    <row r="79" spans="1:38" x14ac:dyDescent="0.3">
      <c r="A79" s="44"/>
      <c r="B79" s="44"/>
      <c r="C79" s="44"/>
      <c r="D79" s="44"/>
      <c r="E79" s="44"/>
      <c r="F79" s="44"/>
      <c r="G79" s="44"/>
      <c r="H79" s="44"/>
      <c r="I79" s="44"/>
      <c r="J79" s="44"/>
      <c r="AD79" s="69"/>
      <c r="AE79" s="69"/>
      <c r="AF79" s="69"/>
      <c r="AG79" s="69"/>
      <c r="AH79" s="69"/>
      <c r="AI79" s="69"/>
      <c r="AJ79" s="69"/>
      <c r="AK79" s="69"/>
      <c r="AL79" s="69"/>
    </row>
    <row r="80" spans="1:38" x14ac:dyDescent="0.3">
      <c r="A80" s="44"/>
      <c r="B80" s="44"/>
      <c r="C80" s="44"/>
      <c r="D80" s="44"/>
      <c r="E80" s="44"/>
      <c r="F80" s="44"/>
      <c r="G80" s="44"/>
      <c r="H80" s="44"/>
      <c r="I80" s="44"/>
      <c r="J80" s="44"/>
      <c r="AD80" s="69"/>
      <c r="AE80" s="69"/>
      <c r="AF80" s="69"/>
      <c r="AG80" s="69"/>
      <c r="AH80" s="69"/>
      <c r="AI80" s="69"/>
      <c r="AJ80" s="69"/>
      <c r="AK80" s="69"/>
      <c r="AL80" s="69"/>
    </row>
    <row r="81" spans="1:38" x14ac:dyDescent="0.3">
      <c r="A81" s="44"/>
      <c r="B81" s="44"/>
      <c r="C81" s="44"/>
      <c r="D81" s="44"/>
      <c r="E81" s="44"/>
      <c r="F81" s="44"/>
      <c r="G81" s="44"/>
      <c r="H81" s="44"/>
      <c r="I81" s="44"/>
      <c r="J81" s="44"/>
      <c r="AD81" s="69"/>
      <c r="AE81" s="69"/>
      <c r="AF81" s="69"/>
      <c r="AG81" s="69"/>
      <c r="AH81" s="69"/>
      <c r="AI81" s="69"/>
      <c r="AJ81" s="69"/>
      <c r="AK81" s="69"/>
      <c r="AL81" s="69"/>
    </row>
    <row r="82" spans="1:38" x14ac:dyDescent="0.3">
      <c r="A82" s="44"/>
      <c r="B82" s="44"/>
      <c r="C82" s="44"/>
      <c r="D82" s="44"/>
      <c r="E82" s="44"/>
      <c r="F82" s="44"/>
      <c r="G82" s="44"/>
      <c r="H82" s="44"/>
      <c r="I82" s="44"/>
      <c r="J82" s="44"/>
      <c r="AD82" s="69"/>
      <c r="AE82" s="69"/>
      <c r="AF82" s="69"/>
      <c r="AG82" s="69"/>
      <c r="AH82" s="69"/>
      <c r="AI82" s="69"/>
      <c r="AJ82" s="69"/>
      <c r="AK82" s="69"/>
      <c r="AL82" s="69"/>
    </row>
    <row r="83" spans="1:38" x14ac:dyDescent="0.3">
      <c r="A83" s="44"/>
      <c r="B83" s="44"/>
      <c r="C83" s="44"/>
      <c r="D83" s="44"/>
      <c r="E83" s="44"/>
      <c r="F83" s="44"/>
      <c r="G83" s="44"/>
      <c r="H83" s="44"/>
      <c r="I83" s="44"/>
      <c r="J83" s="44"/>
      <c r="AD83" s="69"/>
      <c r="AE83" s="69"/>
      <c r="AF83" s="69"/>
      <c r="AG83" s="69"/>
      <c r="AH83" s="69"/>
      <c r="AI83" s="69"/>
      <c r="AJ83" s="69"/>
      <c r="AK83" s="69"/>
      <c r="AL83" s="69"/>
    </row>
    <row r="84" spans="1:38" x14ac:dyDescent="0.3">
      <c r="A84" s="44"/>
      <c r="B84" s="44"/>
      <c r="C84" s="44"/>
      <c r="D84" s="44"/>
      <c r="E84" s="44"/>
      <c r="F84" s="44"/>
      <c r="G84" s="44"/>
      <c r="H84" s="44"/>
      <c r="I84" s="44"/>
      <c r="J84" s="44"/>
      <c r="AD84" s="69"/>
      <c r="AE84" s="69"/>
      <c r="AF84" s="69"/>
      <c r="AG84" s="69"/>
      <c r="AH84" s="69"/>
      <c r="AI84" s="69"/>
      <c r="AJ84" s="69"/>
      <c r="AK84" s="69"/>
      <c r="AL84" s="69"/>
    </row>
    <row r="85" spans="1:38" x14ac:dyDescent="0.3">
      <c r="A85" s="44"/>
      <c r="B85" s="44"/>
      <c r="C85" s="44"/>
      <c r="D85" s="44"/>
      <c r="E85" s="44"/>
      <c r="F85" s="44"/>
      <c r="G85" s="44"/>
      <c r="H85" s="44"/>
      <c r="I85" s="44"/>
      <c r="J85" s="44"/>
      <c r="AD85" s="69"/>
      <c r="AE85" s="69"/>
      <c r="AF85" s="69"/>
      <c r="AG85" s="69"/>
      <c r="AH85" s="69"/>
      <c r="AI85" s="69"/>
      <c r="AJ85" s="69"/>
      <c r="AK85" s="69"/>
      <c r="AL85" s="69"/>
    </row>
    <row r="86" spans="1:38" ht="26.25" x14ac:dyDescent="0.3">
      <c r="A86" s="44"/>
      <c r="B86" s="27" t="s">
        <v>392</v>
      </c>
      <c r="C86" s="28">
        <f ca="1">TradingPostTables!CN2</f>
        <v>12</v>
      </c>
      <c r="F86" s="27" t="str">
        <f>Таблиця25[[#Headers],[Service Locations]]</f>
        <v>Service Locations</v>
      </c>
      <c r="G86" s="28">
        <f ca="1">TradingPostTables!CZ2+TradingPostTables!C14</f>
        <v>7</v>
      </c>
      <c r="I86" s="44"/>
      <c r="J86" s="44"/>
      <c r="AD86" s="69"/>
      <c r="AE86" s="69"/>
      <c r="AF86" s="69"/>
      <c r="AG86" s="69"/>
      <c r="AH86" s="69"/>
      <c r="AI86" s="69"/>
      <c r="AJ86" s="69"/>
      <c r="AK86" s="69"/>
      <c r="AL86" s="69"/>
    </row>
    <row r="87" spans="1:38" x14ac:dyDescent="0.3">
      <c r="A87" s="44"/>
      <c r="I87" s="44"/>
      <c r="J87" s="44"/>
      <c r="AD87" s="69"/>
      <c r="AE87" s="69"/>
      <c r="AF87" s="69"/>
      <c r="AG87" s="69"/>
      <c r="AH87" s="69"/>
      <c r="AI87" s="69"/>
      <c r="AJ87" s="69"/>
      <c r="AK87" s="69"/>
      <c r="AL87" s="69"/>
    </row>
    <row r="88" spans="1:38" x14ac:dyDescent="0.3">
      <c r="A88" s="44"/>
      <c r="B88" s="32" t="s">
        <v>393</v>
      </c>
      <c r="C88" s="33" t="s">
        <v>394</v>
      </c>
      <c r="D88" s="34" t="s">
        <v>304</v>
      </c>
      <c r="F88" s="38" t="s">
        <v>393</v>
      </c>
      <c r="G88" s="33" t="s">
        <v>397</v>
      </c>
      <c r="H88" s="34" t="s">
        <v>304</v>
      </c>
      <c r="I88" s="44"/>
      <c r="J88" s="44"/>
      <c r="AD88" s="69"/>
      <c r="AE88" s="69"/>
      <c r="AF88" s="69"/>
      <c r="AG88" s="69"/>
      <c r="AH88" s="69"/>
      <c r="AI88" s="69"/>
      <c r="AJ88" s="69"/>
      <c r="AK88" s="69"/>
      <c r="AL88" s="69"/>
    </row>
    <row r="89" spans="1:38" x14ac:dyDescent="0.3">
      <c r="A89" s="44">
        <v>1</v>
      </c>
      <c r="B89" s="30">
        <v>1</v>
      </c>
      <c r="C89" s="26" t="s">
        <v>395</v>
      </c>
      <c r="D89" s="31" t="str">
        <f ca="1">IFERROR(INDEX(TradingPostTables!$DL$4:$DL$6,MATCH(TradingPostTables!ER15,TradingPostTables!$DK$4:$DK$6,1),1),"")</f>
        <v>Poor</v>
      </c>
      <c r="F89" s="30">
        <v>1</v>
      </c>
      <c r="G89" s="26" t="s">
        <v>398</v>
      </c>
      <c r="H89" s="31" t="str">
        <f ca="1">IFERROR(INDEX(TradingPostTables!$DL$4:$DL$6,MATCH(TradingPostTables!ES15,TradingPostTables!$DK$4:$DK$6,1),1),"")</f>
        <v>Poor</v>
      </c>
      <c r="I89" s="44"/>
      <c r="J89" s="44"/>
      <c r="AD89" s="69"/>
      <c r="AE89" s="69"/>
      <c r="AF89" s="69"/>
      <c r="AG89" s="69"/>
      <c r="AH89" s="69"/>
      <c r="AI89" s="69"/>
      <c r="AJ89" s="69"/>
      <c r="AK89" s="69"/>
      <c r="AL89" s="69"/>
    </row>
    <row r="90" spans="1:38" x14ac:dyDescent="0.3">
      <c r="A90" s="44">
        <v>2</v>
      </c>
      <c r="B90" s="30">
        <f ca="1">IFERROR(IF(B89+1&lt;=$C$86+1,B89+1,""),"")</f>
        <v>2</v>
      </c>
      <c r="C90" s="26" t="str">
        <f ca="1">IF(B90&lt;&gt;"",INDEX(TradingPostTables!$CS$4:$CS$33,MATCH(TradingPostTables!EP16,TradingPostTables!$CR$4:$CR$33,1),1),"")</f>
        <v>General Store (B). Sells basic supplies, groceries, and various odds and ends.</v>
      </c>
      <c r="D90" s="31" t="str">
        <f ca="1">IFERROR(INDEX(TradingPostTables!$DL$4:$DL$6,MATCH(TradingPostTables!ER16,TradingPostTables!$DK$4:$DK$6,1),1),"")</f>
        <v>Fine</v>
      </c>
      <c r="F90" s="30">
        <f ca="1">IFERROR(IF(F89+1&lt;=$G$86+1,F89+1,""),"")</f>
        <v>2</v>
      </c>
      <c r="G90" s="26" t="str">
        <f ca="1">IFERROR(IF(TradingPostTables!C14=1,"Tavern",INDEX(TradingPostTables!DD4:DD22,MATCH(TradingPostTables!EQ16,TradingPostTables!DC4:DC22,1),1)),"")</f>
        <v>Tavern</v>
      </c>
      <c r="H90" s="31" t="str">
        <f ca="1">IFERROR(INDEX(TradingPostTables!$DL$4:$DL$6,MATCH(TradingPostTables!ES16,TradingPostTables!$DK$4:$DK$6,1),1),"")</f>
        <v>Poor</v>
      </c>
      <c r="I90" s="44"/>
      <c r="J90" s="44"/>
      <c r="AD90" s="69"/>
      <c r="AE90" s="69"/>
      <c r="AF90" s="69"/>
      <c r="AG90" s="69"/>
      <c r="AH90" s="69"/>
      <c r="AI90" s="69"/>
      <c r="AJ90" s="69"/>
      <c r="AK90" s="69"/>
      <c r="AL90" s="69"/>
    </row>
    <row r="91" spans="1:38" x14ac:dyDescent="0.3">
      <c r="A91" s="44">
        <v>3</v>
      </c>
      <c r="B91" s="30">
        <f ca="1">IFERROR(IF(B90+1&lt;=$C$86+1,B90+1,""),"")</f>
        <v>3</v>
      </c>
      <c r="C91" s="26" t="str">
        <f ca="1">IF(B91&lt;&gt;"",INDEX(TradingPostTables!$CS$4:$CS$33,MATCH(TradingPostTables!EP17,TradingPostTables!$CR$4:$CR$33,1),1),"")</f>
        <v>Cooper (B). Crafts wooden vessels held together with metal hoops, including barrels, buckets, etc.</v>
      </c>
      <c r="D91" s="31" t="str">
        <f ca="1">IFERROR(INDEX(TradingPostTables!$DL$4:$DL$6,MATCH(TradingPostTables!ER17,TradingPostTables!$DK$4:$DK$6,1),1),"")</f>
        <v>Fine</v>
      </c>
      <c r="F91" s="30">
        <f ca="1">IFERROR(IF(F90+1&lt;=$G$86+1,F90+1,""),"")</f>
        <v>3</v>
      </c>
      <c r="G91" s="26" t="str">
        <f ca="1">IFERROR(INDEX(TradingPostTables!$DD$4:$DD$22,MATCH(TradingPostTables!EQ17,TradingPostTables!$DC$4:$DC$22,1),1),"")</f>
        <v>House of Leisure. Provides entertainment and/or relaxation (GM may decide what kind).</v>
      </c>
      <c r="H91" s="31" t="str">
        <f ca="1">IFERROR(INDEX(TradingPostTables!$DL$4:$DL$6,MATCH(TradingPostTables!ES17,TradingPostTables!$DK$4:$DK$6,1),1),"")</f>
        <v>Good</v>
      </c>
    </row>
    <row r="92" spans="1:38" x14ac:dyDescent="0.3">
      <c r="A92" s="44">
        <v>4</v>
      </c>
      <c r="B92" s="30">
        <f ca="1">IFERROR(IF(B91+1&lt;=$C$86+1,B91+1,""),"")</f>
        <v>4</v>
      </c>
      <c r="C92" s="26" t="str">
        <f ca="1">IF(B92&lt;&gt;"",INDEX(TradingPostTables!$CS$4:$CS$33,MATCH(TradingPostTables!EP18,TradingPostTables!$CR$4:$CR$33,1),1),"")</f>
        <v>Rare Libations &amp; Fare (E). Sells (and, perhaps, makes or brews) drinks and/or food of surpassing quality or rarity to the region.</v>
      </c>
      <c r="D92" s="31" t="str">
        <f ca="1">IFERROR(INDEX(TradingPostTables!$DL$4:$DL$6,MATCH(TradingPostTables!ER18,TradingPostTables!$DK$4:$DK$6,1),1),"")</f>
        <v>Fine</v>
      </c>
      <c r="F92" s="30">
        <f ca="1">IFERROR(IF(F91+1&lt;=$G$86+1,F91+1,""),"")</f>
        <v>4</v>
      </c>
      <c r="G92" s="26" t="str">
        <f ca="1">IFERROR(INDEX(TradingPostTables!$DD$4:$DD$22,MATCH(TradingPostTables!EQ18,TradingPostTables!$DC$4:$DC$22,1),1),"")</f>
        <v>Barber. Provides grooming services, such as haircuts or shaves.</v>
      </c>
      <c r="H92" s="31" t="str">
        <f ca="1">IFERROR(INDEX(TradingPostTables!$DL$4:$DL$6,MATCH(TradingPostTables!ES18,TradingPostTables!$DK$4:$DK$6,1),1),"")</f>
        <v>Fine</v>
      </c>
    </row>
    <row r="93" spans="1:38" x14ac:dyDescent="0.3">
      <c r="A93" s="44">
        <v>5</v>
      </c>
      <c r="B93" s="30">
        <f ca="1">IFERROR(IF(B92+1&lt;=$C$86+1,B92+1,""),"")</f>
        <v>5</v>
      </c>
      <c r="C93" s="26" t="str">
        <f ca="1">IF(B93&lt;&gt;"",INDEX(TradingPostTables!$CS$4:$CS$33,MATCH(TradingPostTables!EP19,TradingPostTables!$CR$4:$CR$33,1),1),"")</f>
        <v>Shipwright (S). Builds and launches boats and/ or ships. [Reroll if settlement is not bordering a significant source of water]</v>
      </c>
      <c r="D93" s="31" t="str">
        <f ca="1">IFERROR(INDEX(TradingPostTables!$DL$4:$DL$6,MATCH(TradingPostTables!ER19,TradingPostTables!$DK$4:$DK$6,1),1),"")</f>
        <v>Good</v>
      </c>
      <c r="F93" s="30">
        <f ca="1">IFERROR(IF(F92+1&lt;=$G$86+1,F92+1,""),"")</f>
        <v>5</v>
      </c>
      <c r="G93" s="26" t="str">
        <f ca="1">IFERROR(INDEX(TradingPostTables!$DD$4:$DD$22,MATCH(TradingPostTables!EQ19,TradingPostTables!$DC$4:$DC$22,1),1),"")</f>
        <v>Stable. Provides boarding accommodation for mounts, as well as selling carts, animals, and their tack.</v>
      </c>
      <c r="H93" s="31" t="str">
        <f ca="1">IFERROR(INDEX(TradingPostTables!$DL$4:$DL$6,MATCH(TradingPostTables!ES19,TradingPostTables!$DK$4:$DK$6,1),1),"")</f>
        <v>Poor</v>
      </c>
    </row>
    <row r="94" spans="1:38" x14ac:dyDescent="0.3">
      <c r="A94" s="44">
        <v>6</v>
      </c>
      <c r="B94" s="30">
        <f ca="1">IFERROR(IF(B93+1&lt;=$C$86+1,B93+1,""),"")</f>
        <v>6</v>
      </c>
      <c r="C94" s="26" t="str">
        <f ca="1">IF(B94&lt;&gt;"",INDEX(TradingPostTables!$CS$4:$CS$33,MATCH(TradingPostTables!EP20,TradingPostTables!$CR$4:$CR$33,1),1),"")</f>
        <v>Herbalist (B). Sells common herbs and natural, non- magical remedies.</v>
      </c>
      <c r="D94" s="31" t="str">
        <f ca="1">IFERROR(INDEX(TradingPostTables!$DL$4:$DL$6,MATCH(TradingPostTables!ER20,TradingPostTables!$DK$4:$DK$6,1),1),"")</f>
        <v>Fine</v>
      </c>
      <c r="F94" s="30">
        <f ca="1">IFERROR(IF(F93+1&lt;=$G$86+1,F93+1,""),"")</f>
        <v>6</v>
      </c>
      <c r="G94" s="26" t="str">
        <f ca="1">IFERROR(INDEX(TradingPostTables!$DD$4:$DD$22,MATCH(TradingPostTables!EQ20,TradingPostTables!$DC$4:$DC$22,1),1),"")</f>
        <v>Club. Provides entertainment via comedic, dramatic or musical performance.</v>
      </c>
      <c r="H94" s="31" t="str">
        <f ca="1">IFERROR(INDEX(TradingPostTables!$DL$4:$DL$6,MATCH(TradingPostTables!ES20,TradingPostTables!$DK$4:$DK$6,1),1),"")</f>
        <v>Poor</v>
      </c>
    </row>
    <row r="95" spans="1:38" x14ac:dyDescent="0.3">
      <c r="A95" s="44">
        <v>7</v>
      </c>
      <c r="B95" s="30">
        <f ca="1">IFERROR(IF(B94+1&lt;=$C$86+1,B94+1,""),"")</f>
        <v>7</v>
      </c>
      <c r="C95" s="26" t="str">
        <f ca="1">IF(B95&lt;&gt;"",INDEX(TradingPostTables!$CS$4:$CS$33,MATCH(TradingPostTables!EP21,TradingPostTables!$CR$4:$CR$33,1),1),"")</f>
        <v>General Store (B). Sells basic supplies, groceries, and various odds and ends.</v>
      </c>
      <c r="D95" s="31" t="str">
        <f ca="1">IFERROR(INDEX(TradingPostTables!$DL$4:$DL$6,MATCH(TradingPostTables!ER21,TradingPostTables!$DK$4:$DK$6,1),1),"")</f>
        <v>Poor</v>
      </c>
      <c r="F95" s="30">
        <f ca="1">IFERROR(IF(F94+1&lt;=$G$86+1,F94+1,""),"")</f>
        <v>7</v>
      </c>
      <c r="G95" s="26" t="str">
        <f ca="1">IFERROR(INDEX(TradingPostTables!$DD$4:$DD$22,MATCH(TradingPostTables!EQ21,TradingPostTables!$DC$4:$DC$22,1),1),"")</f>
        <v>Soothsayer. Provides magical prediction and prophecy - sayers of sooth!</v>
      </c>
      <c r="H95" s="31" t="str">
        <f ca="1">IFERROR(INDEX(TradingPostTables!$DL$4:$DL$6,MATCH(TradingPostTables!ES21,TradingPostTables!$DK$4:$DK$6,1),1),"")</f>
        <v>Fine</v>
      </c>
    </row>
    <row r="96" spans="1:38" x14ac:dyDescent="0.3">
      <c r="A96" s="44">
        <v>8</v>
      </c>
      <c r="B96" s="30">
        <f ca="1">IFERROR(IF(B95+1&lt;=$C$86+1,B95+1,""),"")</f>
        <v>8</v>
      </c>
      <c r="C96" s="26" t="str">
        <f ca="1">IF(B96&lt;&gt;"",INDEX(TradingPostTables!$CS$4:$CS$33,MATCH(TradingPostTables!EP22,TradingPostTables!$CR$4:$CR$33,1),1),"")</f>
        <v>Tanner/Taxidermist (B). Processes animal hides for practical or ornamental purposes.</v>
      </c>
      <c r="D96" s="31" t="str">
        <f ca="1">IFERROR(INDEX(TradingPostTables!$DL$4:$DL$6,MATCH(TradingPostTables!ER22,TradingPostTables!$DK$4:$DK$6,1),1),"")</f>
        <v>Good</v>
      </c>
      <c r="F96" s="30">
        <f ca="1">IFERROR(IF(F95+1&lt;=$G$86+1,F95+1,""),"")</f>
        <v>8</v>
      </c>
      <c r="G96" s="26" t="str">
        <f ca="1">IFERROR(INDEX(TradingPostTables!$DD$4:$DD$22,MATCH(TradingPostTables!EQ22,TradingPostTables!$DC$4:$DC$22,1),1),"")</f>
        <v>Club. Provides entertainment via comedic, dramatic or musical performance.</v>
      </c>
      <c r="H96" s="31" t="str">
        <f ca="1">IFERROR(INDEX(TradingPostTables!$DL$4:$DL$6,MATCH(TradingPostTables!ES22,TradingPostTables!$DK$4:$DK$6,1),1),"")</f>
        <v>Fine</v>
      </c>
    </row>
    <row r="97" spans="1:8" x14ac:dyDescent="0.3">
      <c r="A97" s="44">
        <v>9</v>
      </c>
      <c r="B97" s="30">
        <f ca="1">IFERROR(IF(B96+1&lt;=$C$86+1,B96+1,""),"")</f>
        <v>9</v>
      </c>
      <c r="C97" s="26" t="str">
        <f ca="1">IF(B97&lt;&gt;"",INDEX(TradingPostTables!$CS$4:$CS$33,MATCH(TradingPostTables!EP23,TradingPostTables!$CR$4:$CR$33,1),1),"")</f>
        <v>Baker (B). Bakes and sells fresh bread and, possibly, pastries.</v>
      </c>
      <c r="D97" s="31" t="str">
        <f ca="1">IFERROR(INDEX(TradingPostTables!$DL$4:$DL$6,MATCH(TradingPostTables!ER23,TradingPostTables!$DK$4:$DK$6,1),1),"")</f>
        <v>Good</v>
      </c>
      <c r="F97" s="30" t="str">
        <f ca="1">IFERROR(IF(F96+1&lt;=$G$86+1,F96+1,""),"")</f>
        <v/>
      </c>
      <c r="G97" s="26" t="str">
        <f ca="1">IFERROR(INDEX(TradingPostTables!$DD$4:$DD$22,MATCH(TradingPostTables!EQ23,TradingPostTables!$DC$4:$DC$22,1),1),"")</f>
        <v/>
      </c>
      <c r="H97" s="31" t="str">
        <f ca="1">IFERROR(INDEX(TradingPostTables!$DL$4:$DL$6,MATCH(TradingPostTables!ES23,TradingPostTables!$DK$4:$DK$6,1),1),"")</f>
        <v/>
      </c>
    </row>
    <row r="98" spans="1:8" x14ac:dyDescent="0.3">
      <c r="A98" s="44">
        <v>10</v>
      </c>
      <c r="B98" s="30">
        <f ca="1">IFERROR(IF(B97+1&lt;=$C$86+1,B97+1,""),"")</f>
        <v>10</v>
      </c>
      <c r="C98" s="26" t="str">
        <f ca="1">IF(B98&lt;&gt;"",INDEX(TradingPostTables!$CS$4:$CS$33,MATCH(TradingPostTables!EP24,TradingPostTables!$CR$4:$CR$33,1),1),"")</f>
        <v>Tanner/Taxidermist (B). Processes animal hides for practical or ornamental purposes.</v>
      </c>
      <c r="D98" s="31" t="str">
        <f ca="1">IFERROR(INDEX(TradingPostTables!$DL$4:$DL$6,MATCH(TradingPostTables!ER24,TradingPostTables!$DK$4:$DK$6,1),1),"")</f>
        <v>Good</v>
      </c>
      <c r="F98" s="30" t="str">
        <f ca="1">IFERROR(IF(F97+1&lt;=$G$86+1,F97+1,""),"")</f>
        <v/>
      </c>
      <c r="G98" s="26" t="str">
        <f ca="1">IFERROR(INDEX(TradingPostTables!$DD$4:$DD$22,MATCH(TradingPostTables!EQ24,TradingPostTables!$DC$4:$DC$22,1),1),"")</f>
        <v/>
      </c>
      <c r="H98" s="31" t="str">
        <f ca="1">IFERROR(INDEX(TradingPostTables!$DL$4:$DL$6,MATCH(TradingPostTables!ES24,TradingPostTables!$DK$4:$DK$6,1),1),"")</f>
        <v/>
      </c>
    </row>
    <row r="99" spans="1:8" x14ac:dyDescent="0.3">
      <c r="A99" s="44">
        <v>11</v>
      </c>
      <c r="B99" s="30">
        <f ca="1">IFERROR(IF(B98+1&lt;=$C$86+1,B98+1,""),"")</f>
        <v>11</v>
      </c>
      <c r="C99" s="26" t="str">
        <f ca="1">IF(B99&lt;&gt;"",INDEX(TradingPostTables!$CS$4:$CS$33,MATCH(TradingPostTables!EP25,TradingPostTables!$CR$4:$CR$33,1),1),"")</f>
        <v>Baker (B). Bakes and sells fresh bread and, possibly, pastries.</v>
      </c>
      <c r="D99" s="31" t="str">
        <f ca="1">IFERROR(INDEX(TradingPostTables!$DL$4:$DL$6,MATCH(TradingPostTables!ER25,TradingPostTables!$DK$4:$DK$6,1),1),"")</f>
        <v>Good</v>
      </c>
      <c r="F99" s="30" t="str">
        <f ca="1">IFERROR(IF(F98+1&lt;=$G$86+1,F98+1,""),"")</f>
        <v/>
      </c>
      <c r="G99" s="26" t="str">
        <f ca="1">IFERROR(INDEX(TradingPostTables!$DD$4:$DD$22,MATCH(TradingPostTables!EQ25,TradingPostTables!$DC$4:$DC$22,1),1),"")</f>
        <v/>
      </c>
      <c r="H99" s="31" t="str">
        <f ca="1">IFERROR(INDEX(TradingPostTables!$DL$4:$DL$6,MATCH(TradingPostTables!ES25,TradingPostTables!$DK$4:$DK$6,1),1),"")</f>
        <v/>
      </c>
    </row>
    <row r="100" spans="1:8" x14ac:dyDescent="0.3">
      <c r="A100" s="44">
        <v>12</v>
      </c>
      <c r="B100" s="30">
        <f ca="1">IFERROR(IF(B99+1&lt;=$C$86+1,B99+1,""),"")</f>
        <v>12</v>
      </c>
      <c r="C100" s="26" t="str">
        <f ca="1">IF(B100&lt;&gt;"",INDEX(TradingPostTables!$CS$4:$CS$33,MATCH(TradingPostTables!EP26,TradingPostTables!$CR$4:$CR$33,1),1),"")</f>
        <v>Foundry/Smelting (S). Ore processing and metal fabrication.</v>
      </c>
      <c r="D100" s="31" t="str">
        <f ca="1">IFERROR(INDEX(TradingPostTables!$DL$4:$DL$6,MATCH(TradingPostTables!ER26,TradingPostTables!$DK$4:$DK$6,1),1),"")</f>
        <v>Good</v>
      </c>
      <c r="F100" s="30" t="str">
        <f ca="1">IFERROR(IF(F99+1&lt;=$G$86+1,F99+1,""),"")</f>
        <v/>
      </c>
      <c r="G100" s="26" t="str">
        <f ca="1">IFERROR(INDEX(TradingPostTables!$DD$4:$DD$22,MATCH(TradingPostTables!EQ26,TradingPostTables!$DC$4:$DC$22,1),1),"")</f>
        <v/>
      </c>
      <c r="H100" s="31" t="str">
        <f ca="1">IFERROR(INDEX(TradingPostTables!$DL$4:$DL$6,MATCH(TradingPostTables!ES26,TradingPostTables!$DK$4:$DK$6,1),1),"")</f>
        <v/>
      </c>
    </row>
    <row r="101" spans="1:8" x14ac:dyDescent="0.3">
      <c r="A101" s="44">
        <v>13</v>
      </c>
      <c r="B101" s="30">
        <f ca="1">IFERROR(IF(B100+1&lt;=$C$86+1,B100+1,""),"")</f>
        <v>13</v>
      </c>
      <c r="C101" s="26" t="str">
        <f ca="1">IF(B101&lt;&gt;"",INDEX(TradingPostTables!$CS$4:$CS$33,MATCH(TradingPostTables!EP27,TradingPostTables!$CR$4:$CR$33,1),1),"")</f>
        <v>Herbalist (B). Sells common herbs and natural, non- magical remedies.</v>
      </c>
      <c r="D101" s="31" t="str">
        <f ca="1">IFERROR(INDEX(TradingPostTables!$DL$4:$DL$6,MATCH(TradingPostTables!ER27,TradingPostTables!$DK$4:$DK$6,1),1),"")</f>
        <v>Poor</v>
      </c>
      <c r="F101" s="30" t="str">
        <f ca="1">IFERROR(IF(F100+1&lt;=$G$86+1,F100+1,""),"")</f>
        <v/>
      </c>
      <c r="G101" s="26" t="str">
        <f ca="1">IFERROR(INDEX(TradingPostTables!$DD$4:$DD$22,MATCH(TradingPostTables!EQ27,TradingPostTables!$DC$4:$DC$22,1),1),"")</f>
        <v/>
      </c>
      <c r="H101" s="31" t="str">
        <f ca="1">IFERROR(INDEX(TradingPostTables!$DL$4:$DL$6,MATCH(TradingPostTables!ES27,TradingPostTables!$DK$4:$DK$6,1),1),"")</f>
        <v/>
      </c>
    </row>
    <row r="102" spans="1:8" x14ac:dyDescent="0.3">
      <c r="A102" s="44">
        <v>14</v>
      </c>
      <c r="B102" s="30" t="str">
        <f ca="1">IFERROR(IF(B101+1&lt;=$C$86+1,B101+1,""),"")</f>
        <v/>
      </c>
      <c r="C102" s="26" t="str">
        <f ca="1">IF(B102&lt;&gt;"",INDEX(TradingPostTables!$CS$4:$CS$33,MATCH(TradingPostTables!EP28,TradingPostTables!$CR$4:$CR$33,1),1),"")</f>
        <v/>
      </c>
      <c r="D102" s="31" t="str">
        <f ca="1">IFERROR(INDEX(TradingPostTables!$DL$4:$DL$6,MATCH(TradingPostTables!ER28,TradingPostTables!$DK$4:$DK$6,1),1),"")</f>
        <v/>
      </c>
      <c r="F102" s="30" t="str">
        <f ca="1">IFERROR(IF(F101+1&lt;=$G$86+1,F101+1,""),"")</f>
        <v/>
      </c>
      <c r="G102" s="26" t="str">
        <f ca="1">IFERROR(INDEX(TradingPostTables!$DD$4:$DD$22,MATCH(TradingPostTables!EQ28,TradingPostTables!$DC$4:$DC$22,1),1),"")</f>
        <v/>
      </c>
      <c r="H102" s="31" t="str">
        <f ca="1">IFERROR(INDEX(TradingPostTables!$DL$4:$DL$6,MATCH(TradingPostTables!ES28,TradingPostTables!$DK$4:$DK$6,1),1),"")</f>
        <v/>
      </c>
    </row>
    <row r="103" spans="1:8" x14ac:dyDescent="0.3">
      <c r="A103" s="44">
        <v>15</v>
      </c>
      <c r="B103" s="30" t="str">
        <f ca="1">IFERROR(IF(B102+1&lt;=$C$86+1,B102+1,""),"")</f>
        <v/>
      </c>
      <c r="C103" s="26" t="str">
        <f ca="1">IF(B103&lt;&gt;"",INDEX(TradingPostTables!$CS$4:$CS$33,MATCH(TradingPostTables!EP29,TradingPostTables!$CR$4:$CR$33,1),1),"")</f>
        <v/>
      </c>
      <c r="D103" s="31" t="str">
        <f ca="1">IFERROR(INDEX(TradingPostTables!$DL$4:$DL$6,MATCH(TradingPostTables!ER29,TradingPostTables!$DK$4:$DK$6,1),1),"")</f>
        <v/>
      </c>
      <c r="F103" s="30" t="str">
        <f ca="1">IFERROR(IF(F102+1&lt;=$G$86+1,F102+1,""),"")</f>
        <v/>
      </c>
      <c r="G103" s="26" t="str">
        <f ca="1">IFERROR(INDEX(TradingPostTables!$DD$4:$DD$22,MATCH(TradingPostTables!EQ29,TradingPostTables!$DC$4:$DC$22,1),1),"")</f>
        <v/>
      </c>
      <c r="H103" s="31" t="str">
        <f ca="1">IFERROR(INDEX(TradingPostTables!$DL$4:$DL$6,MATCH(TradingPostTables!ES29,TradingPostTables!$DK$4:$DK$6,1),1),"")</f>
        <v/>
      </c>
    </row>
    <row r="104" spans="1:8" x14ac:dyDescent="0.3">
      <c r="A104" s="44">
        <v>16</v>
      </c>
      <c r="B104" s="30" t="str">
        <f ca="1">IFERROR(IF(B103+1&lt;=$C$86+1,B103+1,""),"")</f>
        <v/>
      </c>
      <c r="C104" s="26" t="str">
        <f ca="1">IF(B104&lt;&gt;"",INDEX(TradingPostTables!$CS$4:$CS$33,MATCH(TradingPostTables!EP30,TradingPostTables!$CR$4:$CR$33,1),1),"")</f>
        <v/>
      </c>
      <c r="D104" s="31" t="str">
        <f ca="1">IFERROR(INDEX(TradingPostTables!$DL$4:$DL$6,MATCH(TradingPostTables!ER30,TradingPostTables!$DK$4:$DK$6,1),1),"")</f>
        <v/>
      </c>
      <c r="F104" s="30" t="str">
        <f ca="1">IFERROR(IF(F103+1&lt;=$G$86+1,F103+1,""),"")</f>
        <v/>
      </c>
      <c r="G104" s="26" t="str">
        <f ca="1">IFERROR(INDEX(TradingPostTables!$DD$4:$DD$22,MATCH(TradingPostTables!EQ30,TradingPostTables!$DC$4:$DC$22,1),1),"")</f>
        <v/>
      </c>
      <c r="H104" s="31" t="str">
        <f ca="1">IFERROR(INDEX(TradingPostTables!$DL$4:$DL$6,MATCH(TradingPostTables!ES30,TradingPostTables!$DK$4:$DK$6,1),1),"")</f>
        <v/>
      </c>
    </row>
    <row r="105" spans="1:8" x14ac:dyDescent="0.3">
      <c r="A105" s="44">
        <v>17</v>
      </c>
      <c r="B105" s="30" t="str">
        <f ca="1">IFERROR(IF(B104+1&lt;=$C$86+1,B104+1,""),"")</f>
        <v/>
      </c>
      <c r="C105" s="26" t="str">
        <f ca="1">IF(B105&lt;&gt;"",INDEX(TradingPostTables!$CS$4:$CS$33,MATCH(TradingPostTables!EP31,TradingPostTables!$CR$4:$CR$33,1),1),"")</f>
        <v/>
      </c>
      <c r="D105" s="31" t="str">
        <f ca="1">IFERROR(INDEX(TradingPostTables!$DL$4:$DL$6,MATCH(TradingPostTables!ER31,TradingPostTables!$DK$4:$DK$6,1),1),"")</f>
        <v/>
      </c>
      <c r="F105" s="30" t="str">
        <f ca="1">IFERROR(IF(F104+1&lt;=$G$86+1,F104+1,""),"")</f>
        <v/>
      </c>
      <c r="G105" s="26" t="str">
        <f ca="1">IFERROR(INDEX(TradingPostTables!$DD$4:$DD$22,MATCH(TradingPostTables!EQ31,TradingPostTables!$DC$4:$DC$22,1),1),"")</f>
        <v/>
      </c>
      <c r="H105" s="31" t="str">
        <f ca="1">IFERROR(INDEX(TradingPostTables!$DL$4:$DL$6,MATCH(TradingPostTables!ES31,TradingPostTables!$DK$4:$DK$6,1),1),"")</f>
        <v/>
      </c>
    </row>
    <row r="106" spans="1:8" x14ac:dyDescent="0.3">
      <c r="A106" s="44">
        <v>18</v>
      </c>
      <c r="B106" s="30" t="str">
        <f ca="1">IFERROR(IF(B105+1&lt;=$C$86+1,B105+1,""),"")</f>
        <v/>
      </c>
      <c r="C106" s="26" t="str">
        <f ca="1">IF(B106&lt;&gt;"",INDEX(TradingPostTables!$CS$4:$CS$33,MATCH(TradingPostTables!EP32,TradingPostTables!$CR$4:$CR$33,1),1),"")</f>
        <v/>
      </c>
      <c r="D106" s="31" t="str">
        <f ca="1">IFERROR(INDEX(TradingPostTables!$DL$4:$DL$6,MATCH(TradingPostTables!ER32,TradingPostTables!$DK$4:$DK$6,1),1),"")</f>
        <v/>
      </c>
      <c r="F106" s="30" t="str">
        <f ca="1">IFERROR(IF(F105+1&lt;=$G$86+1,F105+1,""),"")</f>
        <v/>
      </c>
      <c r="G106" s="26" t="str">
        <f ca="1">IFERROR(INDEX(TradingPostTables!$DD$4:$DD$22,MATCH(TradingPostTables!EQ32,TradingPostTables!$DC$4:$DC$22,1),1),"")</f>
        <v/>
      </c>
      <c r="H106" s="31" t="str">
        <f ca="1">IFERROR(INDEX(TradingPostTables!$DL$4:$DL$6,MATCH(TradingPostTables!ES32,TradingPostTables!$DK$4:$DK$6,1),1),"")</f>
        <v/>
      </c>
    </row>
    <row r="107" spans="1:8" x14ac:dyDescent="0.3">
      <c r="A107" s="44">
        <v>19</v>
      </c>
      <c r="B107" s="35" t="str">
        <f ca="1">IFERROR(IF(B106+1&lt;=$C$86+1,B106+1,""),"")</f>
        <v/>
      </c>
      <c r="C107" s="36" t="str">
        <f ca="1">IF(B107&lt;&gt;"",INDEX(TradingPostTables!$CS$4:$CS$33,MATCH(TradingPostTables!EP33,TradingPostTables!$CR$4:$CR$33,1),1),"")</f>
        <v/>
      </c>
      <c r="D107" s="37" t="str">
        <f ca="1">IFERROR(INDEX(TradingPostTables!$DL$4:$DL$6,MATCH(TradingPostTables!ER33,TradingPostTables!$DK$4:$DK$6,1),1),"")</f>
        <v/>
      </c>
      <c r="F107" s="35" t="str">
        <f ca="1">IFERROR(IF(F106+1&lt;=$G$86+1,F106+1,""),"")</f>
        <v/>
      </c>
      <c r="G107" s="36" t="str">
        <f ca="1">IFERROR(INDEX(TradingPostTables!$DD$4:$DD$22,MATCH(TradingPostTables!EQ33,TradingPostTables!$DC$4:$DC$22,1),1),"")</f>
        <v/>
      </c>
      <c r="H107" s="37" t="str">
        <f ca="1">IFERROR(INDEX(TradingPostTables!$DL$4:$DL$6,MATCH(TradingPostTables!ES33,TradingPostTables!$DK$4:$DK$6,1),1),"")</f>
        <v/>
      </c>
    </row>
    <row r="108" spans="1:8" x14ac:dyDescent="0.3">
      <c r="A108" s="44"/>
      <c r="B108" s="44"/>
      <c r="C108" s="44"/>
      <c r="D108" s="44"/>
      <c r="E108" s="44"/>
      <c r="F108" s="44"/>
      <c r="G108" s="44"/>
      <c r="H108" s="44"/>
    </row>
  </sheetData>
  <mergeCells count="46">
    <mergeCell ref="B68:J68"/>
    <mergeCell ref="B69:J69"/>
    <mergeCell ref="B63:J63"/>
    <mergeCell ref="B64:J64"/>
    <mergeCell ref="B65:J65"/>
    <mergeCell ref="B66:J66"/>
    <mergeCell ref="B67:J67"/>
    <mergeCell ref="B59:E59"/>
    <mergeCell ref="B60:J60"/>
    <mergeCell ref="B61:J61"/>
    <mergeCell ref="B62:J62"/>
    <mergeCell ref="C14:I14"/>
    <mergeCell ref="C15:I15"/>
    <mergeCell ref="C23:I23"/>
    <mergeCell ref="C26:I26"/>
    <mergeCell ref="B9:I9"/>
    <mergeCell ref="C10:I10"/>
    <mergeCell ref="C11:I11"/>
    <mergeCell ref="C12:I12"/>
    <mergeCell ref="C13:I13"/>
    <mergeCell ref="C35:I35"/>
    <mergeCell ref="C36:I36"/>
    <mergeCell ref="C37:I37"/>
    <mergeCell ref="C38:I38"/>
    <mergeCell ref="C30:I30"/>
    <mergeCell ref="C33:I33"/>
    <mergeCell ref="C19:I19"/>
    <mergeCell ref="C21:I21"/>
    <mergeCell ref="C17:I17"/>
    <mergeCell ref="C22:I22"/>
    <mergeCell ref="C34:I34"/>
    <mergeCell ref="AD1:AL1"/>
    <mergeCell ref="AD2:AL90"/>
    <mergeCell ref="C28:I28"/>
    <mergeCell ref="C29:I29"/>
    <mergeCell ref="C31:I31"/>
    <mergeCell ref="B32:I32"/>
    <mergeCell ref="C39:I39"/>
    <mergeCell ref="B40:I40"/>
    <mergeCell ref="C18:I18"/>
    <mergeCell ref="C20:I20"/>
    <mergeCell ref="B24:I24"/>
    <mergeCell ref="C25:I25"/>
    <mergeCell ref="C27:I27"/>
    <mergeCell ref="B2:D2"/>
    <mergeCell ref="B16:I16"/>
  </mergeCell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171018-68B3-4134-A5D1-53244AFA7305}">
          <x14:formula1>
            <xm:f>CONFIG!$B$3:$B$4</xm:f>
          </x14:formula1>
          <xm:sqref>C4:C5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961C-D244-4904-8EAE-0E51F7C84DD9}">
  <dimension ref="B2:DP49"/>
  <sheetViews>
    <sheetView topLeftCell="A19" zoomScale="85" zoomScaleNormal="85" workbookViewId="0">
      <selection activeCell="D40" sqref="D40:D49"/>
    </sheetView>
  </sheetViews>
  <sheetFormatPr defaultRowHeight="16.5" x14ac:dyDescent="0.3"/>
  <cols>
    <col min="9" max="9" width="18.125" customWidth="1"/>
    <col min="10" max="11" width="18" customWidth="1"/>
    <col min="12" max="12" width="19" customWidth="1"/>
    <col min="16" max="16" width="14.125" customWidth="1"/>
    <col min="26" max="26" width="17.875" customWidth="1"/>
    <col min="38" max="38" width="10.375" customWidth="1"/>
    <col min="39" max="39" width="19.5" customWidth="1"/>
    <col min="44" max="44" width="12.75" customWidth="1"/>
    <col min="48" max="48" width="9.5" customWidth="1"/>
    <col min="51" max="51" width="9.625" customWidth="1"/>
    <col min="54" max="54" width="9.125" customWidth="1"/>
    <col min="57" max="57" width="19.375" customWidth="1"/>
    <col min="61" max="61" width="15.375" customWidth="1"/>
    <col min="64" max="64" width="12.625" customWidth="1"/>
    <col min="67" max="67" width="18" customWidth="1"/>
    <col min="71" max="71" width="12.25" customWidth="1"/>
    <col min="73" max="73" width="22.875" customWidth="1"/>
    <col min="74" max="74" width="12.5" customWidth="1"/>
    <col min="75" max="75" width="11.75" customWidth="1"/>
    <col min="83" max="83" width="17.125" customWidth="1"/>
    <col min="90" max="90" width="17.875" customWidth="1"/>
    <col min="95" max="95" width="12.25" customWidth="1"/>
    <col min="98" max="99" width="11.75" customWidth="1"/>
    <col min="102" max="102" width="16" customWidth="1"/>
    <col min="105" max="105" width="13.375" customWidth="1"/>
    <col min="108" max="108" width="11.125" customWidth="1"/>
    <col min="111" max="111" width="14.875" customWidth="1"/>
    <col min="114" max="114" width="15.875" customWidth="1"/>
    <col min="117" max="117" width="14.125" customWidth="1"/>
    <col min="120" max="120" width="13.875" customWidth="1"/>
  </cols>
  <sheetData>
    <row r="2" spans="2:120" x14ac:dyDescent="0.3">
      <c r="C2">
        <v>5</v>
      </c>
      <c r="D2">
        <v>20</v>
      </c>
      <c r="J2">
        <v>5</v>
      </c>
      <c r="K2">
        <v>20</v>
      </c>
      <c r="Y2">
        <v>10</v>
      </c>
      <c r="Z2">
        <v>10</v>
      </c>
      <c r="AK2">
        <v>5</v>
      </c>
      <c r="AL2">
        <v>20</v>
      </c>
      <c r="AQ2">
        <v>10</v>
      </c>
      <c r="AR2">
        <v>10</v>
      </c>
      <c r="AU2">
        <v>6</v>
      </c>
      <c r="AV2">
        <v>10</v>
      </c>
      <c r="AX2">
        <v>10</v>
      </c>
      <c r="AY2">
        <v>10</v>
      </c>
      <c r="BA2">
        <v>12</v>
      </c>
      <c r="BB2">
        <v>10</v>
      </c>
      <c r="BD2">
        <v>5</v>
      </c>
      <c r="BE2">
        <v>20</v>
      </c>
      <c r="BH2">
        <v>6</v>
      </c>
      <c r="BI2">
        <v>20</v>
      </c>
      <c r="BK2">
        <v>5</v>
      </c>
      <c r="BL2">
        <v>20</v>
      </c>
      <c r="BN2">
        <v>5</v>
      </c>
      <c r="BO2">
        <v>20</v>
      </c>
      <c r="BR2">
        <v>6</v>
      </c>
      <c r="BS2">
        <v>4</v>
      </c>
      <c r="BU2">
        <v>6</v>
      </c>
      <c r="BV2">
        <v>20</v>
      </c>
      <c r="BY2">
        <v>4</v>
      </c>
      <c r="BZ2">
        <v>20</v>
      </c>
      <c r="CC2">
        <v>6</v>
      </c>
      <c r="CE2">
        <v>20</v>
      </c>
      <c r="CH2">
        <v>6</v>
      </c>
      <c r="CI2">
        <v>20</v>
      </c>
      <c r="CK2">
        <v>4</v>
      </c>
      <c r="CL2">
        <v>4</v>
      </c>
      <c r="CT2">
        <v>10</v>
      </c>
      <c r="CU2">
        <f>CT2</f>
        <v>10</v>
      </c>
      <c r="CW2">
        <v>6</v>
      </c>
      <c r="CX2">
        <f>CW2</f>
        <v>6</v>
      </c>
      <c r="CZ2">
        <v>20</v>
      </c>
      <c r="DA2">
        <f>CZ2</f>
        <v>20</v>
      </c>
      <c r="DC2">
        <v>6</v>
      </c>
      <c r="DD2">
        <f>DC2</f>
        <v>6</v>
      </c>
      <c r="DF2">
        <v>6</v>
      </c>
      <c r="DG2">
        <f>DF2</f>
        <v>6</v>
      </c>
      <c r="DI2">
        <v>10</v>
      </c>
      <c r="DJ2">
        <f>DI2</f>
        <v>10</v>
      </c>
      <c r="DL2">
        <v>6</v>
      </c>
      <c r="DM2">
        <v>20</v>
      </c>
      <c r="DO2">
        <v>6</v>
      </c>
      <c r="DP2">
        <f>DO2</f>
        <v>6</v>
      </c>
    </row>
    <row r="3" spans="2:120" x14ac:dyDescent="0.3">
      <c r="C3">
        <f ca="1">RANDBETWEEN(1,D2)</f>
        <v>13</v>
      </c>
      <c r="E3" t="str">
        <f ca="1">INDEX(E5:OFFSET(E5,C2-1,0),MATCH(C3,D5:OFFSET(D5,C2-1,0),1),1)</f>
        <v>Mature. The village has been around close to a decade or so. Production has been honed, and practices are optimized. Children born in the settlement may be old enough to start to lend a hand.</v>
      </c>
      <c r="F3">
        <f ca="1">INDEX(F5:OFFSET(F5,C2-1,0),MATCH(C3,F5:OFFSET(F5,C2-1,0),1),1)</f>
        <v>0</v>
      </c>
      <c r="G3">
        <f ca="1">INDEX(G5:OFFSET(G5,C2-1,0),MATCH(C3,G5:OFFSET(G5,C2-1,0),1),1)</f>
        <v>4</v>
      </c>
      <c r="I3" t="e">
        <f ca="1">INDEX(F5:OFFSET(F5,C2-1,0),MATCH(C3,E5:OFFSET(E5,C2-1,0),1),1)</f>
        <v>#N/A</v>
      </c>
      <c r="J3">
        <f ca="1">RANDBETWEEN(1,K2)+G3</f>
        <v>21</v>
      </c>
      <c r="L3" t="str">
        <f ca="1">INDEX(L5:OFFSET(L5,J2-1,0),MATCH(J3,K5:OFFSET(K5,J2-1,0),1),1)</f>
        <v>Four Hardships. The village has been beset by four trying times.</v>
      </c>
      <c r="M3">
        <f ca="1">INDEX(M5:OFFSET(M5,J2-1,0),MATCH(J3,K5:OFFSET(K5,J2-1,0),1),1)</f>
        <v>4</v>
      </c>
      <c r="Y3">
        <f ca="1">RANDBETWEEN(1,Z2)</f>
        <v>1</v>
      </c>
      <c r="Z3" t="str">
        <f ca="1">INDEX(Z5:OFFSET(Z5,Y2-1,0),MATCH(Y3,Y5:OFFSET(Y5,Y2-1,0),0),1)</f>
        <v>Catastrophic Losses. The village's losses were brutal, and excruciatingly difficult, or even impossible, to recover from. Modifier: -5 to roll(s) to hardship type ‘Modified attributes.'</v>
      </c>
      <c r="AC3">
        <f ca="1">RANDBETWEEN(1,20)+VillageSizeRollModifier</f>
        <v>7</v>
      </c>
      <c r="AE3" t="str">
        <f ca="1">INDEX(Таблиця49[Size],MATCH(AC3,Таблиця49[d20low],1))</f>
        <v>Medium. Up to 60 standing structures.</v>
      </c>
      <c r="AF3">
        <f ca="1">INDEX(Таблиця49[Places of Worship],MATCH(AE3,Таблиця49[Size],0),1)</f>
        <v>2</v>
      </c>
      <c r="AG3">
        <f ca="1">INDEX(Таблиця49[Gathering Places],MATCH(AE3,Таблиця49[Size],0),1)</f>
        <v>2</v>
      </c>
      <c r="AH3">
        <f ca="1">INDEX(Таблиця49[Other Locations],MATCH(AE3,Таблиця49[Size],0),1)</f>
        <v>3</v>
      </c>
      <c r="AK3">
        <f ca="1">RANDBETWEEN(1,AL2)</f>
        <v>11</v>
      </c>
      <c r="AL3" t="str">
        <f ca="1">INDEX((AL5:OFFSET(AL5,AK2-1,0)),MATCH(AK3,(AK5:OFFSET(AK5,AK2-1,0)),1),1)</f>
        <v>Simple. Most buildings are organized and seem sturdy enough, though there is nothing remarkable. The streets are clear enough to move through, but may be uneven and rutted.(+0 to population wealth roll)</v>
      </c>
      <c r="AQ3">
        <f ca="1">RANDBETWEEN(1,AR2)</f>
        <v>3</v>
      </c>
      <c r="AR3" t="str">
        <f ca="1">INDEX(AR5:OFFSET(AR5,AQ2-1,0),MATCH(AQ3,AQ5:OFFSET(AQ5,AQ2-1,0),0),1)</f>
        <v>Mountains. The village is found on stony passes or soaring peaks.</v>
      </c>
      <c r="AU3">
        <f ca="1">RANDBETWEEN(1,AV2)</f>
        <v>3</v>
      </c>
      <c r="AV3" t="str">
        <f ca="1">INDEX(AV5:OFFSET(AV5,AU2-1,0),MATCH(AU3,AU5:OFFSET(AU5,AU2-1,0),0),1)</f>
        <v>Location Proximity. The village itself may not be very special, but it is near somewhere that is, such as a stunning vista, or a site of historical significance.</v>
      </c>
      <c r="AX3">
        <f ca="1">RANDBETWEEN(1,AY2)</f>
        <v>3</v>
      </c>
      <c r="AY3" t="str">
        <f ca="1">INDEX(AY5:OFFSET(AY5,AX2-1,0),MATCH(AX3,AX5:OFFSET(AX5,AX2-1,0),0),1)</f>
        <v>Herbs. Herbs grown in the village are used for alchemy, medicine or, simply, cooking, and are typically tended by an individual, due to their more specialized, and potentially dangerous, nature. The individual may have had some degree of medical, or arcane, training. Note: Unless the village is extremely small, it is unlikely that herbs are a village’s sole focus. Location: herbalist’s hut and gardens</v>
      </c>
      <c r="BA3">
        <f ca="1">RANDBETWEEN(1,BB2)</f>
        <v>6</v>
      </c>
      <c r="BB3" t="str">
        <f ca="1">INDEX(BB5:OFFSET(BB5,BA2-1,0),MATCH(BA3,BA5:OFFSET(BA5,BA2-1,0),0),1)</f>
        <v>Good Fortune. The village has received favorable notice from a nearby ruler, or entity of note.</v>
      </c>
      <c r="BD3">
        <f ca="1">RANDBETWEEN(1,BE2)</f>
        <v>17</v>
      </c>
      <c r="BE3" t="str">
        <f ca="1">INDEX((BE5:OFFSET(BE5,BD2-1,0)),MATCH(BD3,(BD5:OFFSET(BD5,BD2-1,0)),1),1)</f>
        <v>Populous. There are enough people here for the village to manage all tasks without difficulty. (+0 to crime roll)</v>
      </c>
      <c r="BH3">
        <f ca="1">RANDBETWEEN(1,BI2)</f>
        <v>20</v>
      </c>
      <c r="BI3" t="str">
        <f ca="1">INDEX((BI5:OFFSET(BI5,BH2-1,0)),MATCH(BH3,(BH5:OFFSET(BH5,BH2-1,0)),1),1)</f>
        <v>In Flux. No discernible distribution. Racial diversity seems random, with no sense of organization or numerical dominance.</v>
      </c>
      <c r="BK3">
        <f ca="1">RANDBETWEEN(1,BL2)</f>
        <v>13</v>
      </c>
      <c r="BL3" t="str">
        <f ca="1">INDEX((BL5:OFFSET(BL5,BK2-1,0)),MATCH(BK3,(BK5:OFFSET(BK5,BK2-1,0)),1),1)</f>
        <v>Unfriendly. Locals don't care much for visitors, looking upon them with contempt, fear, or suspicion.</v>
      </c>
      <c r="BN3">
        <f ca="1">RANDBETWEEN(1,BO2)</f>
        <v>14</v>
      </c>
      <c r="BO3" t="str">
        <f ca="1">INDEX((BO5:OFFSET(BO5,BN2-1,0)),MATCH(BN3,(BN5:OFFSET(BN5,BN2-1,0)),1),1)</f>
        <v>Organized Rabble. Perhaps better than the alternative, this group has guidance and leadership in the form of an individual, or small group. They may or may not be competent.(+0 to crime roll)</v>
      </c>
      <c r="BR3">
        <f ca="1">RANDBETWEEN(1,BS2)</f>
        <v>3</v>
      </c>
      <c r="BS3" t="str">
        <f ca="1">INDEX(BS5:OFFSET(BS5,BR2-1,0),MATCH(BR3,BR5:OFFSET(BR5,BR2-1,0),0),1)</f>
        <v>External Ruler. The village owes fealty to a ruler who is located outside the village itself.</v>
      </c>
      <c r="BU3">
        <f ca="1">RANDBETWEEN(1,BV2)</f>
        <v>9</v>
      </c>
      <c r="BV3" t="str">
        <f ca="1">INDEX((BV5:OFFSET(BV5,BU2-1,0)),MATCH(BU3,(BU5:OFFSET(BU5,BU2-1,0)),1),1)</f>
        <v>Impoverished. Around half of the population struggles to carve out even a meager existence. (-1 to crime roll)</v>
      </c>
      <c r="BY3">
        <f ca="1">RANDBETWEEN(1,BZ2)</f>
        <v>14</v>
      </c>
      <c r="BZ3" t="str">
        <f ca="1">INDEX((BZ5:OFFSET(BZ5,BY2-1,0)),MATCH(BY3,(BY5:OFFSET(BY5,BY2-1,0)),1),1)</f>
        <v>Rare. Most villagers have had no personal experience with crime, and few know people that have.(+1 to urban encounter rolls)</v>
      </c>
      <c r="CC3">
        <f ca="1">RANDBETWEEN(1,CE2)</f>
        <v>9</v>
      </c>
      <c r="CE3" t="str">
        <f ca="1">INDEX((CE5:OFFSET(CE5,CC2-1,0)),MATCH(CC3,(CC5:OFFSET(CC5,CC2-1,0)),1),1)</f>
        <v>Altar. A small shrine or, perhaps, a tiny shack, usually evincing some various items or images relating to that which the faith venerates.</v>
      </c>
      <c r="CH3">
        <f ca="1">RANDBETWEEN(1,CI2)</f>
        <v>11</v>
      </c>
      <c r="CI3" t="str">
        <f ca="1">INDEX((CI5:OFFSET(CI5,CH2-1,0)),MATCH(CH3,(CH5:OFFSET(CH5,CH2-1,0)),1),1)</f>
        <v>Subtle. Followers of the faith may be identifiable, but remain very reserved.</v>
      </c>
      <c r="CK3">
        <f ca="1">RANDBETWEEN(1,CL2)</f>
        <v>2</v>
      </c>
      <c r="CL3" t="str">
        <f ca="1">INDEX(CL5:OFFSET(CL5,CK2-1,0),MATCH(CK3,CK5:OFFSET(CK5,CK2-1,0),0),1)</f>
        <v>Dance Hall. Location for dances and festive events.</v>
      </c>
      <c r="CT3">
        <f ca="1">RANDBETWEEN(1,CU2)</f>
        <v>8</v>
      </c>
      <c r="CU3" t="str">
        <f ca="1">INDEX(CU5:OFFSET(CU5,CT2-1,0),MATCH(CT3,CT5:OFFSET(CT5,CT2-1,0),0),1)</f>
        <v>Wedding. Celebrating the formal joining of two families.</v>
      </c>
      <c r="CW3">
        <f ca="1">RANDBETWEEN(1,CX2)</f>
        <v>6</v>
      </c>
      <c r="CX3" t="str">
        <f ca="1">INDEX(CX5:OFFSET(CX5,CW2-1,0),MATCH(CW3,CW5:OFFSET(CW5,CW2-1,0),0),1)</f>
        <v>Missing Taxman. Taxes have not been collected in quite some time, and no one has seen the collector for weeks.</v>
      </c>
      <c r="CZ3">
        <f ca="1">RANDBETWEEN(1,DA2)</f>
        <v>18</v>
      </c>
      <c r="DA3" t="str">
        <f ca="1">INDEX(DA5:OFFSET(DA5,CZ2-1,0),MATCH(CZ3,CZ5:OFFSET(CZ5,CZ2-1,0),0),1)</f>
        <v>When mining or cutting stone, the chips from the first strike of the day must be pocketed by the one who struck, lest earth spirits feel taken for granted.</v>
      </c>
      <c r="DC3">
        <f ca="1">RANDBETWEEN(1,DD2)</f>
        <v>2</v>
      </c>
      <c r="DD3" t="str">
        <f ca="1">INDEX(DD5:OFFSET(DD5,DC2-1,0),MATCH(DC3,DC5:OFFSET(DC5,DC2-1,0),0),1)</f>
        <v>Goings On</v>
      </c>
      <c r="DF3">
        <f ca="1">RANDBETWEEN(1,DG2)</f>
        <v>3</v>
      </c>
      <c r="DG3" t="str">
        <f ca="1">INDEX(DG5:OFFSET(DG5,DF2-1,0),MATCH(DF3,DF5:OFFSET(DF5,DF2-1,0),0),1)</f>
        <v>Monster(s). Something worse than simple wildlife is terrorizing the village.</v>
      </c>
      <c r="DI3">
        <f ca="1">RANDBETWEEN(1,DJ2)</f>
        <v>9</v>
      </c>
      <c r="DJ3" t="str">
        <f ca="1">INDEX(DJ5:OFFSET(DJ5,DI2-1,0),MATCH(DI3,DI5:OFFSET(DI5,DI2-1,0),0),1)</f>
        <v>Tornado. A whirling cyclone is approaching, or has careened through or near, the village, uprooting crops, destroying buildings, or worse.</v>
      </c>
      <c r="DL3">
        <f ca="1">RANDBETWEEN(1,DM2)</f>
        <v>12</v>
      </c>
      <c r="DM3" t="str">
        <f ca="1">INDEX((DM5:OFFSET(DM5,DL2-1,0)),MATCH(DL3,(DL5:OFFSET(DL5,DL2-1,0)),1),1)</f>
        <v>Low. Danger or hazards are a rarity.</v>
      </c>
      <c r="DO3">
        <f ca="1">RANDBETWEEN(1,DP2)</f>
        <v>6</v>
      </c>
      <c r="DP3" t="str">
        <f ca="1">INDEX(DP5:OFFSET(DP5,DO2-1,0),MATCH(DO3,DO5:OFFSET(DO5,DO2-1,0),0),1)</f>
        <v>Monster Prey. Large monsters, who might view a town or city as too threatening a target, may view a village as a much easier source of food.</v>
      </c>
    </row>
    <row r="4" spans="2:120" x14ac:dyDescent="0.3">
      <c r="B4" t="s">
        <v>419</v>
      </c>
      <c r="C4" t="s">
        <v>59</v>
      </c>
      <c r="D4" t="s">
        <v>1556</v>
      </c>
      <c r="E4" t="s">
        <v>41</v>
      </c>
      <c r="F4" t="s">
        <v>420</v>
      </c>
      <c r="G4" t="s">
        <v>421</v>
      </c>
      <c r="H4" t="s">
        <v>1555</v>
      </c>
      <c r="J4" t="s">
        <v>59</v>
      </c>
      <c r="K4" t="s">
        <v>1562</v>
      </c>
      <c r="L4" t="s">
        <v>428</v>
      </c>
      <c r="M4" t="s">
        <v>1555</v>
      </c>
      <c r="O4" t="s">
        <v>12</v>
      </c>
      <c r="P4" t="s">
        <v>429</v>
      </c>
      <c r="Q4" t="s">
        <v>1707</v>
      </c>
      <c r="R4" t="s">
        <v>1708</v>
      </c>
      <c r="S4" t="s">
        <v>1711</v>
      </c>
      <c r="T4" t="s">
        <v>1712</v>
      </c>
      <c r="U4" t="s">
        <v>1710</v>
      </c>
      <c r="Y4" t="s">
        <v>39</v>
      </c>
      <c r="Z4" t="s">
        <v>430</v>
      </c>
      <c r="AA4" t="s">
        <v>1555</v>
      </c>
      <c r="AC4" t="s">
        <v>59</v>
      </c>
      <c r="AD4" t="s">
        <v>1562</v>
      </c>
      <c r="AE4" t="s">
        <v>94</v>
      </c>
      <c r="AF4" t="s">
        <v>469</v>
      </c>
      <c r="AG4" t="s">
        <v>1647</v>
      </c>
      <c r="AH4" t="s">
        <v>485</v>
      </c>
      <c r="AJ4" t="s">
        <v>59</v>
      </c>
      <c r="AK4" t="s">
        <v>1562</v>
      </c>
      <c r="AL4" t="s">
        <v>60</v>
      </c>
      <c r="AM4" t="s">
        <v>1587</v>
      </c>
      <c r="AQ4" t="s">
        <v>39</v>
      </c>
      <c r="AR4" t="s">
        <v>11</v>
      </c>
      <c r="AU4" t="s">
        <v>1719</v>
      </c>
      <c r="AV4" t="s">
        <v>29</v>
      </c>
      <c r="AX4" t="s">
        <v>1720</v>
      </c>
      <c r="AY4" t="s">
        <v>445</v>
      </c>
      <c r="BA4" t="s">
        <v>299</v>
      </c>
      <c r="BB4" t="s">
        <v>1325</v>
      </c>
      <c r="BD4" t="s">
        <v>59</v>
      </c>
      <c r="BE4" t="s">
        <v>420</v>
      </c>
      <c r="BF4" t="s">
        <v>93</v>
      </c>
      <c r="BH4" t="s">
        <v>59</v>
      </c>
      <c r="BI4" t="s">
        <v>119</v>
      </c>
      <c r="BK4" t="s">
        <v>59</v>
      </c>
      <c r="BL4" t="s">
        <v>127</v>
      </c>
      <c r="BN4" t="s">
        <v>59</v>
      </c>
      <c r="BO4" t="s">
        <v>133</v>
      </c>
      <c r="BP4" t="s">
        <v>1626</v>
      </c>
      <c r="BR4" t="s">
        <v>28</v>
      </c>
      <c r="BS4" t="s">
        <v>143</v>
      </c>
      <c r="BU4" t="s">
        <v>1639</v>
      </c>
      <c r="BV4" t="s">
        <v>159</v>
      </c>
      <c r="BW4" t="s">
        <v>93</v>
      </c>
      <c r="BY4" t="s">
        <v>59</v>
      </c>
      <c r="BZ4" t="s">
        <v>173</v>
      </c>
      <c r="CA4" t="s">
        <v>1644</v>
      </c>
      <c r="CC4" t="s">
        <v>59</v>
      </c>
      <c r="CD4" t="s">
        <v>1556</v>
      </c>
      <c r="CE4" t="s">
        <v>1645</v>
      </c>
      <c r="CG4" t="s">
        <v>59</v>
      </c>
      <c r="CH4" t="s">
        <v>58</v>
      </c>
      <c r="CI4" t="s">
        <v>317</v>
      </c>
      <c r="CK4" t="s">
        <v>1652</v>
      </c>
      <c r="CL4" t="s">
        <v>792</v>
      </c>
      <c r="CO4" t="s">
        <v>267</v>
      </c>
      <c r="CP4" t="s">
        <v>1730</v>
      </c>
      <c r="CQ4" t="s">
        <v>1654</v>
      </c>
      <c r="CT4" t="s">
        <v>1555</v>
      </c>
      <c r="CU4" t="s">
        <v>1721</v>
      </c>
      <c r="CW4" t="s">
        <v>28</v>
      </c>
      <c r="CX4" t="s">
        <v>540</v>
      </c>
      <c r="CZ4" t="s">
        <v>59</v>
      </c>
      <c r="DA4" t="s">
        <v>541</v>
      </c>
      <c r="DC4" s="151" t="s">
        <v>28</v>
      </c>
      <c r="DD4" t="s">
        <v>563</v>
      </c>
      <c r="DF4" t="s">
        <v>28</v>
      </c>
      <c r="DG4" t="s">
        <v>350</v>
      </c>
      <c r="DI4" t="s">
        <v>39</v>
      </c>
      <c r="DJ4" t="s">
        <v>564</v>
      </c>
      <c r="DL4" t="s">
        <v>59</v>
      </c>
      <c r="DM4" t="s">
        <v>363</v>
      </c>
      <c r="DO4" t="s">
        <v>28</v>
      </c>
      <c r="DP4" t="s">
        <v>369</v>
      </c>
    </row>
    <row r="5" spans="2:120" ht="17.25" x14ac:dyDescent="0.3">
      <c r="B5">
        <v>44317</v>
      </c>
      <c r="C5">
        <v>5</v>
      </c>
      <c r="D5">
        <v>0</v>
      </c>
      <c r="E5" t="s">
        <v>413</v>
      </c>
      <c r="F5">
        <v>-5</v>
      </c>
      <c r="G5">
        <v>-4</v>
      </c>
      <c r="H5" t="s">
        <v>1557</v>
      </c>
      <c r="J5">
        <v>2</v>
      </c>
      <c r="K5">
        <v>0</v>
      </c>
      <c r="L5" t="s">
        <v>423</v>
      </c>
      <c r="M5">
        <v>0</v>
      </c>
      <c r="O5">
        <v>1</v>
      </c>
      <c r="P5" t="s">
        <v>1565</v>
      </c>
      <c r="Q5">
        <v>1</v>
      </c>
      <c r="R5">
        <v>0</v>
      </c>
      <c r="S5">
        <v>0</v>
      </c>
      <c r="T5">
        <v>0</v>
      </c>
      <c r="U5">
        <v>0</v>
      </c>
      <c r="Y5">
        <v>1</v>
      </c>
      <c r="Z5" t="s">
        <v>1573</v>
      </c>
      <c r="AA5">
        <v>-5</v>
      </c>
      <c r="AC5" t="s">
        <v>1579</v>
      </c>
      <c r="AD5">
        <v>0</v>
      </c>
      <c r="AE5" t="s">
        <v>431</v>
      </c>
      <c r="AF5">
        <v>1</v>
      </c>
      <c r="AG5">
        <f t="shared" ref="AG5" ca="1" si="0">RANDBETWEEN(1,2)-1</f>
        <v>1</v>
      </c>
      <c r="AH5">
        <f t="shared" ref="AH5" ca="1" si="1">RANDBETWEEN(1,2)-1</f>
        <v>1</v>
      </c>
      <c r="AJ5" t="s">
        <v>1579</v>
      </c>
      <c r="AK5">
        <v>0</v>
      </c>
      <c r="AL5" t="s">
        <v>1582</v>
      </c>
      <c r="AM5">
        <v>-6</v>
      </c>
      <c r="AQ5">
        <v>1</v>
      </c>
      <c r="AR5" t="s">
        <v>437</v>
      </c>
      <c r="AU5">
        <v>1</v>
      </c>
      <c r="AV5" t="s">
        <v>1591</v>
      </c>
      <c r="AX5">
        <v>1</v>
      </c>
      <c r="AY5" t="s">
        <v>1597</v>
      </c>
      <c r="BA5">
        <v>1</v>
      </c>
      <c r="BB5" t="s">
        <v>1606</v>
      </c>
      <c r="BD5">
        <v>2</v>
      </c>
      <c r="BE5" t="s">
        <v>1615</v>
      </c>
      <c r="BH5">
        <v>8</v>
      </c>
      <c r="BI5" t="s">
        <v>120</v>
      </c>
      <c r="BK5">
        <v>2</v>
      </c>
      <c r="BL5" t="s">
        <v>128</v>
      </c>
      <c r="BN5">
        <v>3</v>
      </c>
      <c r="BO5" t="s">
        <v>1621</v>
      </c>
      <c r="BR5">
        <v>1</v>
      </c>
      <c r="BS5" t="s">
        <v>1627</v>
      </c>
      <c r="BU5">
        <v>2</v>
      </c>
      <c r="BV5" t="s">
        <v>1633</v>
      </c>
      <c r="BY5">
        <v>2</v>
      </c>
      <c r="BZ5" t="s">
        <v>1640</v>
      </c>
      <c r="CC5">
        <v>1</v>
      </c>
      <c r="CD5">
        <v>0</v>
      </c>
      <c r="CE5" t="s">
        <v>1646</v>
      </c>
      <c r="CG5">
        <v>43891</v>
      </c>
      <c r="CH5">
        <v>0</v>
      </c>
      <c r="CI5" t="s">
        <v>318</v>
      </c>
      <c r="CK5">
        <v>1</v>
      </c>
      <c r="CL5" t="s">
        <v>1648</v>
      </c>
      <c r="CO5" s="8" t="s">
        <v>301</v>
      </c>
      <c r="CP5">
        <v>0</v>
      </c>
      <c r="CQ5" t="s">
        <v>187</v>
      </c>
      <c r="CT5">
        <v>1</v>
      </c>
      <c r="CU5" t="s">
        <v>1655</v>
      </c>
      <c r="CW5">
        <v>1</v>
      </c>
      <c r="CX5" t="s">
        <v>1665</v>
      </c>
      <c r="CZ5">
        <v>1</v>
      </c>
      <c r="DA5" t="s">
        <v>542</v>
      </c>
      <c r="DC5">
        <v>1</v>
      </c>
      <c r="DD5" t="s">
        <v>563</v>
      </c>
      <c r="DF5">
        <v>1</v>
      </c>
      <c r="DG5" t="s">
        <v>1671</v>
      </c>
      <c r="DI5">
        <v>1</v>
      </c>
      <c r="DJ5" t="s">
        <v>1677</v>
      </c>
      <c r="DL5">
        <v>2</v>
      </c>
      <c r="DM5" t="s">
        <v>1687</v>
      </c>
      <c r="DO5">
        <v>1</v>
      </c>
      <c r="DP5" t="s">
        <v>1692</v>
      </c>
    </row>
    <row r="6" spans="2:120" x14ac:dyDescent="0.3">
      <c r="B6">
        <v>44475</v>
      </c>
      <c r="C6">
        <v>10</v>
      </c>
      <c r="D6">
        <v>5</v>
      </c>
      <c r="E6" t="s">
        <v>414</v>
      </c>
      <c r="F6">
        <v>-2</v>
      </c>
      <c r="G6">
        <v>-2</v>
      </c>
      <c r="H6" t="s">
        <v>1558</v>
      </c>
      <c r="J6">
        <v>6</v>
      </c>
      <c r="K6">
        <v>2</v>
      </c>
      <c r="L6" t="s">
        <v>424</v>
      </c>
      <c r="M6">
        <v>1</v>
      </c>
      <c r="O6">
        <v>2</v>
      </c>
      <c r="P6" t="s">
        <v>1566</v>
      </c>
      <c r="Q6">
        <v>0</v>
      </c>
      <c r="R6">
        <v>1</v>
      </c>
      <c r="S6">
        <v>0</v>
      </c>
      <c r="T6">
        <v>0</v>
      </c>
      <c r="U6">
        <v>0</v>
      </c>
      <c r="Y6">
        <v>2</v>
      </c>
      <c r="Z6" t="s">
        <v>1573</v>
      </c>
      <c r="AA6">
        <v>-5</v>
      </c>
      <c r="AC6" t="s">
        <v>1580</v>
      </c>
      <c r="AD6">
        <v>2</v>
      </c>
      <c r="AE6" t="s">
        <v>432</v>
      </c>
      <c r="AF6">
        <f ca="1">RANDBETWEEN(1,2)</f>
        <v>1</v>
      </c>
      <c r="AG6">
        <v>1</v>
      </c>
      <c r="AH6">
        <f ca="1">RANDBETWEEN(1,2)</f>
        <v>1</v>
      </c>
      <c r="AJ6" t="s">
        <v>1580</v>
      </c>
      <c r="AK6">
        <v>2</v>
      </c>
      <c r="AL6" t="s">
        <v>1583</v>
      </c>
      <c r="AM6">
        <v>-3</v>
      </c>
      <c r="AQ6">
        <v>2</v>
      </c>
      <c r="AR6" t="s">
        <v>438</v>
      </c>
      <c r="AU6">
        <v>2</v>
      </c>
      <c r="AV6" t="s">
        <v>1592</v>
      </c>
      <c r="AX6">
        <v>2</v>
      </c>
      <c r="AY6" t="s">
        <v>1598</v>
      </c>
      <c r="BA6">
        <v>2</v>
      </c>
      <c r="BB6" t="s">
        <v>448</v>
      </c>
      <c r="BD6">
        <v>6</v>
      </c>
      <c r="BE6" t="s">
        <v>1616</v>
      </c>
      <c r="BH6">
        <v>12</v>
      </c>
      <c r="BI6" t="s">
        <v>121</v>
      </c>
      <c r="BK6">
        <v>6</v>
      </c>
      <c r="BL6" t="s">
        <v>129</v>
      </c>
      <c r="BN6">
        <v>10</v>
      </c>
      <c r="BO6" t="s">
        <v>1622</v>
      </c>
      <c r="BR6">
        <v>2</v>
      </c>
      <c r="BS6" t="s">
        <v>1628</v>
      </c>
      <c r="BU6">
        <v>6</v>
      </c>
      <c r="BV6" t="s">
        <v>1634</v>
      </c>
      <c r="BY6">
        <v>5</v>
      </c>
      <c r="BZ6" t="s">
        <v>1641</v>
      </c>
      <c r="CC6">
        <v>7</v>
      </c>
      <c r="CD6">
        <v>1</v>
      </c>
      <c r="CE6" t="s">
        <v>312</v>
      </c>
      <c r="CG6">
        <v>44016</v>
      </c>
      <c r="CH6">
        <v>3</v>
      </c>
      <c r="CI6" t="s">
        <v>319</v>
      </c>
      <c r="CK6">
        <v>2</v>
      </c>
      <c r="CL6" t="s">
        <v>1649</v>
      </c>
      <c r="CO6" t="s">
        <v>1731</v>
      </c>
      <c r="CP6">
        <v>4</v>
      </c>
      <c r="CQ6" t="s">
        <v>188</v>
      </c>
      <c r="CT6">
        <v>2</v>
      </c>
      <c r="CU6" t="s">
        <v>1656</v>
      </c>
      <c r="CW6">
        <v>2</v>
      </c>
      <c r="CX6" t="s">
        <v>1666</v>
      </c>
      <c r="CZ6">
        <v>2</v>
      </c>
      <c r="DA6" t="s">
        <v>543</v>
      </c>
      <c r="DC6">
        <v>2</v>
      </c>
      <c r="DD6" t="s">
        <v>563</v>
      </c>
      <c r="DF6">
        <v>2</v>
      </c>
      <c r="DG6" t="s">
        <v>1672</v>
      </c>
      <c r="DI6">
        <v>2</v>
      </c>
      <c r="DJ6" t="s">
        <v>1678</v>
      </c>
      <c r="DL6">
        <v>6</v>
      </c>
      <c r="DM6" t="s">
        <v>1688</v>
      </c>
      <c r="DO6">
        <v>2</v>
      </c>
      <c r="DP6" t="s">
        <v>1693</v>
      </c>
    </row>
    <row r="7" spans="2:120" x14ac:dyDescent="0.3">
      <c r="B7">
        <v>41913</v>
      </c>
      <c r="C7">
        <v>14</v>
      </c>
      <c r="D7">
        <v>10</v>
      </c>
      <c r="E7" t="s">
        <v>415</v>
      </c>
      <c r="F7">
        <v>0</v>
      </c>
      <c r="G7">
        <v>0</v>
      </c>
      <c r="H7" t="s">
        <v>1559</v>
      </c>
      <c r="J7">
        <v>14</v>
      </c>
      <c r="K7">
        <v>6</v>
      </c>
      <c r="L7" t="s">
        <v>425</v>
      </c>
      <c r="M7">
        <v>2</v>
      </c>
      <c r="O7">
        <v>3</v>
      </c>
      <c r="P7" t="s">
        <v>1567</v>
      </c>
      <c r="Q7">
        <v>1</v>
      </c>
      <c r="R7">
        <v>1</v>
      </c>
      <c r="S7">
        <v>1</v>
      </c>
      <c r="T7">
        <v>0</v>
      </c>
      <c r="U7">
        <v>0</v>
      </c>
      <c r="Y7">
        <v>3</v>
      </c>
      <c r="Z7" t="s">
        <v>1574</v>
      </c>
      <c r="AA7">
        <v>-4</v>
      </c>
      <c r="AC7" t="s">
        <v>1581</v>
      </c>
      <c r="AD7">
        <v>6</v>
      </c>
      <c r="AE7" t="s">
        <v>433</v>
      </c>
      <c r="AF7">
        <f ca="1">RANDBETWEEN(1,2)</f>
        <v>2</v>
      </c>
      <c r="AG7">
        <f ca="1">RANDBETWEEN(1,2)</f>
        <v>2</v>
      </c>
      <c r="AH7">
        <f ca="1">RANDBETWEEN(1,2)+1</f>
        <v>3</v>
      </c>
      <c r="AJ7" t="s">
        <v>1581</v>
      </c>
      <c r="AK7">
        <v>6</v>
      </c>
      <c r="AL7" t="s">
        <v>1584</v>
      </c>
      <c r="AM7">
        <v>0</v>
      </c>
      <c r="AQ7">
        <v>3</v>
      </c>
      <c r="AR7" t="s">
        <v>439</v>
      </c>
      <c r="AU7">
        <v>3</v>
      </c>
      <c r="AV7" t="s">
        <v>1593</v>
      </c>
      <c r="AX7">
        <v>3</v>
      </c>
      <c r="AY7" t="s">
        <v>1599</v>
      </c>
      <c r="BA7">
        <v>3</v>
      </c>
      <c r="BB7" t="s">
        <v>1607</v>
      </c>
      <c r="BD7">
        <v>14</v>
      </c>
      <c r="BE7" t="s">
        <v>1617</v>
      </c>
      <c r="BH7">
        <v>15</v>
      </c>
      <c r="BI7" t="s">
        <v>122</v>
      </c>
      <c r="BK7">
        <v>14</v>
      </c>
      <c r="BL7" t="s">
        <v>1620</v>
      </c>
      <c r="BN7">
        <v>14</v>
      </c>
      <c r="BO7" t="s">
        <v>1623</v>
      </c>
      <c r="BR7">
        <v>3</v>
      </c>
      <c r="BS7" t="s">
        <v>1629</v>
      </c>
      <c r="BU7">
        <v>14</v>
      </c>
      <c r="BV7" t="s">
        <v>1635</v>
      </c>
      <c r="BY7">
        <v>10</v>
      </c>
      <c r="BZ7" t="s">
        <v>1642</v>
      </c>
      <c r="CC7">
        <v>14</v>
      </c>
      <c r="CD7">
        <v>7</v>
      </c>
      <c r="CE7" t="s">
        <v>313</v>
      </c>
      <c r="CG7">
        <v>44173</v>
      </c>
      <c r="CH7">
        <v>7</v>
      </c>
      <c r="CI7" t="s">
        <v>320</v>
      </c>
      <c r="CK7">
        <v>3</v>
      </c>
      <c r="CL7" t="s">
        <v>1650</v>
      </c>
      <c r="CO7" s="8" t="s">
        <v>1732</v>
      </c>
      <c r="CP7">
        <v>7</v>
      </c>
      <c r="CQ7" t="s">
        <v>189</v>
      </c>
      <c r="CT7">
        <v>3</v>
      </c>
      <c r="CU7" t="s">
        <v>1657</v>
      </c>
      <c r="CW7">
        <v>3</v>
      </c>
      <c r="CX7" t="s">
        <v>1667</v>
      </c>
      <c r="CZ7">
        <v>3</v>
      </c>
      <c r="DA7" t="s">
        <v>544</v>
      </c>
      <c r="DC7">
        <v>3</v>
      </c>
      <c r="DD7" t="s">
        <v>563</v>
      </c>
      <c r="DF7">
        <v>3</v>
      </c>
      <c r="DG7" t="s">
        <v>1673</v>
      </c>
      <c r="DI7">
        <v>3</v>
      </c>
      <c r="DJ7" t="s">
        <v>1679</v>
      </c>
      <c r="DL7">
        <v>14</v>
      </c>
      <c r="DM7" t="s">
        <v>1689</v>
      </c>
      <c r="DO7">
        <v>3</v>
      </c>
      <c r="DP7" t="s">
        <v>1694</v>
      </c>
    </row>
    <row r="8" spans="2:120" x14ac:dyDescent="0.3">
      <c r="C8">
        <v>18</v>
      </c>
      <c r="D8">
        <v>14</v>
      </c>
      <c r="E8" t="s">
        <v>417</v>
      </c>
      <c r="F8" t="s">
        <v>422</v>
      </c>
      <c r="G8">
        <v>2</v>
      </c>
      <c r="H8" t="s">
        <v>1560</v>
      </c>
      <c r="J8">
        <v>18</v>
      </c>
      <c r="K8">
        <v>14</v>
      </c>
      <c r="L8" t="s">
        <v>426</v>
      </c>
      <c r="M8">
        <v>3</v>
      </c>
      <c r="O8">
        <v>4</v>
      </c>
      <c r="P8" t="s">
        <v>1568</v>
      </c>
      <c r="Q8">
        <v>1</v>
      </c>
      <c r="R8">
        <v>0</v>
      </c>
      <c r="S8">
        <v>1</v>
      </c>
      <c r="T8">
        <v>0</v>
      </c>
      <c r="U8">
        <v>0</v>
      </c>
      <c r="Y8">
        <v>4</v>
      </c>
      <c r="Z8" t="s">
        <v>1574</v>
      </c>
      <c r="AA8">
        <v>-4</v>
      </c>
      <c r="AC8" t="s">
        <v>67</v>
      </c>
      <c r="AD8">
        <v>14</v>
      </c>
      <c r="AE8" t="s">
        <v>434</v>
      </c>
      <c r="AF8">
        <f ca="1">RANDBETWEEN(1,2)+1</f>
        <v>2</v>
      </c>
      <c r="AG8">
        <f ca="1">RANDBETWEEN(1,2)</f>
        <v>1</v>
      </c>
      <c r="AH8">
        <f ca="1">RANDBETWEEN(1,2)+RANDBETWEEN(1,2)</f>
        <v>3</v>
      </c>
      <c r="AJ8" t="s">
        <v>67</v>
      </c>
      <c r="AK8">
        <v>14</v>
      </c>
      <c r="AL8" t="s">
        <v>1585</v>
      </c>
      <c r="AM8">
        <v>3</v>
      </c>
      <c r="AQ8">
        <v>4</v>
      </c>
      <c r="AR8" t="s">
        <v>440</v>
      </c>
      <c r="AU8">
        <v>4</v>
      </c>
      <c r="AV8" t="s">
        <v>1594</v>
      </c>
      <c r="AX8">
        <v>4</v>
      </c>
      <c r="AY8" t="s">
        <v>1600</v>
      </c>
      <c r="BA8">
        <v>4</v>
      </c>
      <c r="BB8" t="s">
        <v>449</v>
      </c>
      <c r="BD8">
        <v>18</v>
      </c>
      <c r="BE8" t="s">
        <v>1618</v>
      </c>
      <c r="BH8">
        <v>17</v>
      </c>
      <c r="BI8" t="s">
        <v>124</v>
      </c>
      <c r="BK8">
        <v>18</v>
      </c>
      <c r="BL8" t="s">
        <v>131</v>
      </c>
      <c r="BN8">
        <v>18</v>
      </c>
      <c r="BO8" t="s">
        <v>1624</v>
      </c>
      <c r="BR8">
        <v>4</v>
      </c>
      <c r="BS8" t="s">
        <v>1630</v>
      </c>
      <c r="BU8">
        <v>17</v>
      </c>
      <c r="BV8" t="s">
        <v>1636</v>
      </c>
      <c r="BY8">
        <v>20</v>
      </c>
      <c r="BZ8" t="s">
        <v>1643</v>
      </c>
      <c r="CC8">
        <v>17</v>
      </c>
      <c r="CD8">
        <v>14</v>
      </c>
      <c r="CE8" t="s">
        <v>314</v>
      </c>
      <c r="CG8" t="s">
        <v>190</v>
      </c>
      <c r="CH8">
        <v>12</v>
      </c>
      <c r="CI8" t="s">
        <v>321</v>
      </c>
      <c r="CK8">
        <v>4</v>
      </c>
      <c r="CL8" t="s">
        <v>1651</v>
      </c>
      <c r="CO8" s="8" t="s">
        <v>1733</v>
      </c>
      <c r="CP8">
        <v>11</v>
      </c>
      <c r="CQ8" t="s">
        <v>191</v>
      </c>
      <c r="CT8">
        <v>4</v>
      </c>
      <c r="CU8" t="s">
        <v>1658</v>
      </c>
      <c r="CW8">
        <v>4</v>
      </c>
      <c r="CX8" t="s">
        <v>1668</v>
      </c>
      <c r="CZ8">
        <v>4</v>
      </c>
      <c r="DA8" t="s">
        <v>545</v>
      </c>
      <c r="DC8">
        <v>4</v>
      </c>
      <c r="DD8" t="s">
        <v>563</v>
      </c>
      <c r="DF8">
        <v>4</v>
      </c>
      <c r="DG8" t="s">
        <v>1674</v>
      </c>
      <c r="DI8">
        <v>4</v>
      </c>
      <c r="DJ8" t="s">
        <v>1686</v>
      </c>
      <c r="DL8">
        <v>18</v>
      </c>
      <c r="DM8" t="s">
        <v>1690</v>
      </c>
      <c r="DO8">
        <v>4</v>
      </c>
      <c r="DP8" t="s">
        <v>1695</v>
      </c>
    </row>
    <row r="9" spans="2:120" x14ac:dyDescent="0.3">
      <c r="C9">
        <v>20</v>
      </c>
      <c r="D9">
        <v>18</v>
      </c>
      <c r="E9" t="s">
        <v>418</v>
      </c>
      <c r="F9">
        <v>0</v>
      </c>
      <c r="G9">
        <v>4</v>
      </c>
      <c r="H9" t="s">
        <v>1561</v>
      </c>
      <c r="J9">
        <v>20</v>
      </c>
      <c r="K9">
        <v>18</v>
      </c>
      <c r="L9" t="s">
        <v>427</v>
      </c>
      <c r="M9">
        <v>4</v>
      </c>
      <c r="O9">
        <v>5</v>
      </c>
      <c r="P9" t="s">
        <v>1569</v>
      </c>
      <c r="Q9">
        <v>0</v>
      </c>
      <c r="R9">
        <v>0</v>
      </c>
      <c r="S9">
        <v>0</v>
      </c>
      <c r="T9">
        <v>1</v>
      </c>
      <c r="U9">
        <v>0</v>
      </c>
      <c r="Y9">
        <v>5</v>
      </c>
      <c r="Z9" t="s">
        <v>1575</v>
      </c>
      <c r="AA9">
        <v>-3</v>
      </c>
      <c r="AC9" t="s">
        <v>70</v>
      </c>
      <c r="AD9">
        <v>18</v>
      </c>
      <c r="AE9" t="s">
        <v>435</v>
      </c>
      <c r="AF9">
        <f ca="1">RANDBETWEEN(1,2)+1</f>
        <v>2</v>
      </c>
      <c r="AG9">
        <f ca="1">RANDBETWEEN(1,2)+1</f>
        <v>3</v>
      </c>
      <c r="AH9">
        <f ca="1">RANDBETWEEN(1,2)+RANDBETWEEN(1,2)+1</f>
        <v>5</v>
      </c>
      <c r="AJ9" t="s">
        <v>70</v>
      </c>
      <c r="AK9">
        <v>18</v>
      </c>
      <c r="AL9" t="s">
        <v>1586</v>
      </c>
      <c r="AM9">
        <v>6</v>
      </c>
      <c r="AQ9">
        <v>5</v>
      </c>
      <c r="AR9" t="s">
        <v>441</v>
      </c>
      <c r="AU9">
        <v>5</v>
      </c>
      <c r="AV9" t="s">
        <v>1595</v>
      </c>
      <c r="AX9">
        <v>5</v>
      </c>
      <c r="AY9" t="s">
        <v>1601</v>
      </c>
      <c r="BA9">
        <v>5</v>
      </c>
      <c r="BB9" t="s">
        <v>1608</v>
      </c>
      <c r="BD9">
        <v>20</v>
      </c>
      <c r="BE9" t="s">
        <v>1619</v>
      </c>
      <c r="BH9">
        <v>19</v>
      </c>
      <c r="BI9" t="s">
        <v>453</v>
      </c>
      <c r="BK9">
        <v>20</v>
      </c>
      <c r="BL9" t="s">
        <v>132</v>
      </c>
      <c r="BN9">
        <v>19</v>
      </c>
      <c r="BO9" t="s">
        <v>1625</v>
      </c>
      <c r="BR9">
        <v>5</v>
      </c>
      <c r="BS9" t="s">
        <v>1631</v>
      </c>
      <c r="BU9">
        <v>19</v>
      </c>
      <c r="BV9" t="s">
        <v>1637</v>
      </c>
      <c r="CC9">
        <v>19</v>
      </c>
      <c r="CD9">
        <v>17</v>
      </c>
      <c r="CE9" t="s">
        <v>315</v>
      </c>
      <c r="CG9" t="s">
        <v>154</v>
      </c>
      <c r="CH9">
        <v>16</v>
      </c>
      <c r="CI9" t="s">
        <v>322</v>
      </c>
      <c r="CO9" t="s">
        <v>490</v>
      </c>
      <c r="CP9">
        <v>15</v>
      </c>
      <c r="CQ9" t="s">
        <v>193</v>
      </c>
      <c r="CT9">
        <v>5</v>
      </c>
      <c r="CU9" t="s">
        <v>1659</v>
      </c>
      <c r="CW9">
        <v>5</v>
      </c>
      <c r="CX9" t="s">
        <v>1669</v>
      </c>
      <c r="CZ9">
        <v>5</v>
      </c>
      <c r="DA9" t="s">
        <v>546</v>
      </c>
      <c r="DC9">
        <v>5</v>
      </c>
      <c r="DD9" t="s">
        <v>563</v>
      </c>
      <c r="DF9">
        <v>5</v>
      </c>
      <c r="DG9" t="s">
        <v>1675</v>
      </c>
      <c r="DI9">
        <v>5</v>
      </c>
      <c r="DJ9" t="s">
        <v>1680</v>
      </c>
      <c r="DL9">
        <v>20</v>
      </c>
      <c r="DM9" t="s">
        <v>1691</v>
      </c>
      <c r="DO9">
        <v>5</v>
      </c>
      <c r="DP9" t="s">
        <v>1696</v>
      </c>
    </row>
    <row r="10" spans="2:120" x14ac:dyDescent="0.3">
      <c r="O10">
        <v>6</v>
      </c>
      <c r="P10" t="s">
        <v>1570</v>
      </c>
      <c r="Q10">
        <v>1</v>
      </c>
      <c r="R10">
        <v>0</v>
      </c>
      <c r="S10">
        <v>0</v>
      </c>
      <c r="T10">
        <v>0</v>
      </c>
      <c r="U10">
        <v>1</v>
      </c>
      <c r="Y10">
        <v>6</v>
      </c>
      <c r="Z10" t="s">
        <v>1575</v>
      </c>
      <c r="AA10">
        <v>-3</v>
      </c>
      <c r="AQ10">
        <v>6</v>
      </c>
      <c r="AR10" t="s">
        <v>442</v>
      </c>
      <c r="AT10">
        <v>5</v>
      </c>
      <c r="AU10">
        <v>6</v>
      </c>
      <c r="AV10" t="s">
        <v>1596</v>
      </c>
      <c r="AX10">
        <v>6</v>
      </c>
      <c r="AY10" t="s">
        <v>446</v>
      </c>
      <c r="BA10">
        <v>6</v>
      </c>
      <c r="BB10" t="s">
        <v>1609</v>
      </c>
      <c r="BG10">
        <v>41821</v>
      </c>
      <c r="BH10">
        <v>20</v>
      </c>
      <c r="BI10" t="s">
        <v>454</v>
      </c>
      <c r="BN10" t="s">
        <v>70</v>
      </c>
      <c r="BR10">
        <v>6</v>
      </c>
      <c r="BS10" t="s">
        <v>1632</v>
      </c>
      <c r="BU10">
        <v>20</v>
      </c>
      <c r="BV10" t="s">
        <v>1638</v>
      </c>
      <c r="CC10">
        <v>20</v>
      </c>
      <c r="CD10">
        <v>19</v>
      </c>
      <c r="CE10" t="s">
        <v>316</v>
      </c>
      <c r="CG10">
        <v>20</v>
      </c>
      <c r="CH10">
        <v>19</v>
      </c>
      <c r="CI10" t="s">
        <v>323</v>
      </c>
      <c r="CO10" t="s">
        <v>492</v>
      </c>
      <c r="CP10">
        <f>_xlfn.NUMBERVALUE(RIGHT(CO9,2))</f>
        <v>19</v>
      </c>
      <c r="CQ10" t="s">
        <v>195</v>
      </c>
      <c r="CT10">
        <v>6</v>
      </c>
      <c r="CU10" t="s">
        <v>1660</v>
      </c>
      <c r="CW10">
        <v>6</v>
      </c>
      <c r="CX10" t="s">
        <v>1670</v>
      </c>
      <c r="CZ10">
        <v>6</v>
      </c>
      <c r="DA10" t="s">
        <v>547</v>
      </c>
      <c r="DC10">
        <v>6</v>
      </c>
      <c r="DD10" t="s">
        <v>563</v>
      </c>
      <c r="DF10">
        <v>6</v>
      </c>
      <c r="DG10" t="s">
        <v>1676</v>
      </c>
      <c r="DI10">
        <v>6</v>
      </c>
      <c r="DJ10" t="s">
        <v>1681</v>
      </c>
      <c r="DO10">
        <v>6</v>
      </c>
      <c r="DP10" t="s">
        <v>1697</v>
      </c>
    </row>
    <row r="11" spans="2:120" x14ac:dyDescent="0.3">
      <c r="O11">
        <v>7</v>
      </c>
      <c r="P11" t="s">
        <v>1571</v>
      </c>
      <c r="Q11">
        <v>0</v>
      </c>
      <c r="R11">
        <v>0</v>
      </c>
      <c r="S11">
        <v>0</v>
      </c>
      <c r="T11">
        <v>0</v>
      </c>
      <c r="U11">
        <v>1</v>
      </c>
      <c r="Y11">
        <v>7</v>
      </c>
      <c r="Z11" t="s">
        <v>1576</v>
      </c>
      <c r="AA11">
        <v>-2</v>
      </c>
      <c r="AQ11">
        <v>7</v>
      </c>
      <c r="AR11" t="s">
        <v>1588</v>
      </c>
      <c r="AT11">
        <v>6</v>
      </c>
      <c r="AU11" t="s">
        <v>442</v>
      </c>
      <c r="AX11">
        <v>7</v>
      </c>
      <c r="AY11" t="s">
        <v>1602</v>
      </c>
      <c r="BA11">
        <v>7</v>
      </c>
      <c r="BB11" t="s">
        <v>1610</v>
      </c>
      <c r="BH11" t="s">
        <v>81</v>
      </c>
      <c r="CO11" t="s">
        <v>494</v>
      </c>
      <c r="CP11">
        <f t="shared" ref="CP11:CP40" si="2">_xlfn.NUMBERVALUE(RIGHT(CO10,2))</f>
        <v>23</v>
      </c>
      <c r="CQ11" t="s">
        <v>197</v>
      </c>
      <c r="CT11">
        <v>7</v>
      </c>
      <c r="CU11" t="s">
        <v>1661</v>
      </c>
      <c r="CZ11">
        <v>7</v>
      </c>
      <c r="DA11" t="s">
        <v>548</v>
      </c>
      <c r="DI11">
        <v>7</v>
      </c>
      <c r="DJ11" t="s">
        <v>1682</v>
      </c>
    </row>
    <row r="12" spans="2:120" ht="17.25" x14ac:dyDescent="0.3">
      <c r="O12">
        <v>8</v>
      </c>
      <c r="P12" t="s">
        <v>1572</v>
      </c>
      <c r="Q12">
        <v>1</v>
      </c>
      <c r="R12">
        <v>0</v>
      </c>
      <c r="S12">
        <v>1</v>
      </c>
      <c r="T12">
        <v>1</v>
      </c>
      <c r="U12">
        <v>0</v>
      </c>
      <c r="Y12">
        <v>8</v>
      </c>
      <c r="Z12" t="s">
        <v>1576</v>
      </c>
      <c r="AA12">
        <v>-2</v>
      </c>
      <c r="AQ12">
        <v>8</v>
      </c>
      <c r="AR12" t="s">
        <v>1589</v>
      </c>
      <c r="AT12">
        <v>7</v>
      </c>
      <c r="AX12">
        <v>8</v>
      </c>
      <c r="AY12" t="s">
        <v>1603</v>
      </c>
      <c r="BA12">
        <v>8</v>
      </c>
      <c r="BB12" t="s">
        <v>1611</v>
      </c>
      <c r="BG12" t="s">
        <v>67</v>
      </c>
      <c r="BH12" t="s">
        <v>451</v>
      </c>
      <c r="CO12" t="s">
        <v>496</v>
      </c>
      <c r="CP12">
        <f t="shared" si="2"/>
        <v>27</v>
      </c>
      <c r="CQ12" t="s">
        <v>199</v>
      </c>
      <c r="CT12">
        <v>8</v>
      </c>
      <c r="CU12" t="s">
        <v>1662</v>
      </c>
      <c r="CZ12">
        <v>8</v>
      </c>
      <c r="DA12" t="s">
        <v>549</v>
      </c>
      <c r="DI12">
        <v>8</v>
      </c>
      <c r="DJ12" t="s">
        <v>1683</v>
      </c>
    </row>
    <row r="13" spans="2:120" x14ac:dyDescent="0.3">
      <c r="Y13">
        <v>9</v>
      </c>
      <c r="Z13" t="s">
        <v>1577</v>
      </c>
      <c r="AA13">
        <v>-1</v>
      </c>
      <c r="AQ13">
        <v>9</v>
      </c>
      <c r="AR13" t="s">
        <v>444</v>
      </c>
      <c r="AX13">
        <v>9</v>
      </c>
      <c r="AY13" t="s">
        <v>1604</v>
      </c>
      <c r="BA13">
        <v>9</v>
      </c>
      <c r="BB13" t="s">
        <v>1612</v>
      </c>
      <c r="BH13" t="s">
        <v>82</v>
      </c>
      <c r="CO13" t="s">
        <v>498</v>
      </c>
      <c r="CP13">
        <f t="shared" si="2"/>
        <v>31</v>
      </c>
      <c r="CQ13" t="s">
        <v>201</v>
      </c>
      <c r="CT13">
        <v>9</v>
      </c>
      <c r="CU13" t="s">
        <v>1663</v>
      </c>
      <c r="CZ13">
        <v>9</v>
      </c>
      <c r="DA13" t="s">
        <v>550</v>
      </c>
      <c r="DI13">
        <v>9</v>
      </c>
      <c r="DJ13" t="s">
        <v>1684</v>
      </c>
    </row>
    <row r="14" spans="2:120" x14ac:dyDescent="0.3">
      <c r="Y14">
        <v>10</v>
      </c>
      <c r="Z14" t="s">
        <v>1577</v>
      </c>
      <c r="AA14">
        <v>-1</v>
      </c>
      <c r="AQ14">
        <v>10</v>
      </c>
      <c r="AR14" t="s">
        <v>1590</v>
      </c>
      <c r="AT14" t="s">
        <v>443</v>
      </c>
      <c r="AX14">
        <v>10</v>
      </c>
      <c r="AY14" t="s">
        <v>1605</v>
      </c>
      <c r="BA14">
        <v>10</v>
      </c>
      <c r="BB14" t="s">
        <v>1613</v>
      </c>
      <c r="BG14" t="s">
        <v>70</v>
      </c>
      <c r="BH14" t="s">
        <v>452</v>
      </c>
      <c r="CO14" t="s">
        <v>500</v>
      </c>
      <c r="CP14">
        <f t="shared" si="2"/>
        <v>35</v>
      </c>
      <c r="CQ14" t="s">
        <v>203</v>
      </c>
      <c r="CT14">
        <v>10</v>
      </c>
      <c r="CU14" t="s">
        <v>1664</v>
      </c>
      <c r="CZ14">
        <v>10</v>
      </c>
      <c r="DA14" t="s">
        <v>551</v>
      </c>
      <c r="DI14">
        <v>10</v>
      </c>
      <c r="DJ14" t="s">
        <v>1685</v>
      </c>
    </row>
    <row r="15" spans="2:120" x14ac:dyDescent="0.3">
      <c r="C15" t="s">
        <v>1563</v>
      </c>
      <c r="BA15">
        <v>11</v>
      </c>
      <c r="BB15" t="s">
        <v>1614</v>
      </c>
      <c r="CO15" t="s">
        <v>502</v>
      </c>
      <c r="CP15">
        <f t="shared" si="2"/>
        <v>39</v>
      </c>
      <c r="CQ15" t="s">
        <v>205</v>
      </c>
      <c r="CZ15">
        <v>11</v>
      </c>
      <c r="DA15" t="s">
        <v>552</v>
      </c>
    </row>
    <row r="16" spans="2:120" x14ac:dyDescent="0.3">
      <c r="BA16">
        <v>12</v>
      </c>
      <c r="BB16" t="s">
        <v>450</v>
      </c>
      <c r="CO16" t="s">
        <v>504</v>
      </c>
      <c r="CP16">
        <f t="shared" si="2"/>
        <v>43</v>
      </c>
      <c r="CQ16" t="s">
        <v>207</v>
      </c>
      <c r="CZ16">
        <v>12</v>
      </c>
      <c r="DA16" t="s">
        <v>553</v>
      </c>
    </row>
    <row r="17" spans="2:105" x14ac:dyDescent="0.3">
      <c r="C17" t="s">
        <v>1564</v>
      </c>
      <c r="E17">
        <f ca="1">VillageHardshipsNumber</f>
        <v>4</v>
      </c>
      <c r="CO17" t="s">
        <v>506</v>
      </c>
      <c r="CP17">
        <f t="shared" si="2"/>
        <v>47</v>
      </c>
      <c r="CQ17" t="s">
        <v>209</v>
      </c>
      <c r="CZ17">
        <v>13</v>
      </c>
      <c r="DA17" t="s">
        <v>554</v>
      </c>
    </row>
    <row r="18" spans="2:105" x14ac:dyDescent="0.3">
      <c r="CO18" t="s">
        <v>508</v>
      </c>
      <c r="CP18">
        <f t="shared" si="2"/>
        <v>50</v>
      </c>
      <c r="CQ18" t="s">
        <v>211</v>
      </c>
      <c r="CZ18">
        <v>14</v>
      </c>
      <c r="DA18" t="s">
        <v>555</v>
      </c>
    </row>
    <row r="19" spans="2:105" x14ac:dyDescent="0.3">
      <c r="CO19" t="s">
        <v>510</v>
      </c>
      <c r="CP19">
        <f t="shared" si="2"/>
        <v>52</v>
      </c>
      <c r="CQ19" t="s">
        <v>215</v>
      </c>
      <c r="CZ19">
        <v>15</v>
      </c>
      <c r="DA19" t="s">
        <v>556</v>
      </c>
    </row>
    <row r="20" spans="2:105" x14ac:dyDescent="0.3">
      <c r="E20" s="153" t="s">
        <v>1707</v>
      </c>
      <c r="F20" s="153" t="s">
        <v>1708</v>
      </c>
      <c r="G20" s="153" t="s">
        <v>1711</v>
      </c>
      <c r="H20" s="153" t="s">
        <v>1712</v>
      </c>
      <c r="I20" s="152" t="s">
        <v>1710</v>
      </c>
      <c r="M20" s="153" t="s">
        <v>1707</v>
      </c>
      <c r="N20" s="153" t="s">
        <v>1708</v>
      </c>
      <c r="O20" s="153" t="s">
        <v>1711</v>
      </c>
      <c r="P20" s="153" t="s">
        <v>1712</v>
      </c>
      <c r="Q20" s="152" t="s">
        <v>1710</v>
      </c>
      <c r="T20" s="153" t="s">
        <v>1707</v>
      </c>
      <c r="U20" s="153" t="s">
        <v>1708</v>
      </c>
      <c r="V20" s="153" t="s">
        <v>1711</v>
      </c>
      <c r="W20" s="153" t="s">
        <v>1712</v>
      </c>
      <c r="X20" s="152" t="s">
        <v>1710</v>
      </c>
      <c r="CO20" t="s">
        <v>512</v>
      </c>
      <c r="CP20">
        <f t="shared" si="2"/>
        <v>55</v>
      </c>
      <c r="CQ20" t="s">
        <v>219</v>
      </c>
      <c r="CZ20">
        <v>16</v>
      </c>
      <c r="DA20" t="s">
        <v>557</v>
      </c>
    </row>
    <row r="21" spans="2:105" x14ac:dyDescent="0.3">
      <c r="B21">
        <f ca="1">RANDBETWEEN(1,8)</f>
        <v>8</v>
      </c>
      <c r="C21" t="s">
        <v>1578</v>
      </c>
      <c r="D21" t="str" cm="1">
        <f t="array" aca="1" ref="D21" ca="1">INDEX(Таблиця44[[Hardship Type]:[disposition]],VillageTable!$B21,1)</f>
        <v>Victim of War. The village was struck by the ravages of war (passing or foraging armies, collateral battle damage, disease from war-related issues such as camp hygiene or illness from dead bodies). Modified attributes: condition, size, population density</v>
      </c>
      <c r="E21" cm="1">
        <f t="array" aca="1" ref="E21" ca="1">INDEX(Таблиця44[[Hardship Type]:[disposition]],VillageTable!$B21,2)</f>
        <v>1</v>
      </c>
      <c r="F21" cm="1">
        <f t="array" aca="1" ref="F21" ca="1">INDEX(Таблиця44[[Hardship Type]:[disposition]],VillageTable!$B21,3)</f>
        <v>0</v>
      </c>
      <c r="G21" cm="1">
        <f t="array" aca="1" ref="G21" ca="1">INDEX(Таблиця44[[Hardship Type]:[disposition]],VillageTable!$B21,4)</f>
        <v>1</v>
      </c>
      <c r="H21" cm="1">
        <f t="array" aca="1" ref="H21" ca="1">INDEX(Таблиця44[[Hardship Type]:[disposition]],VillageTable!$B21,5)</f>
        <v>1</v>
      </c>
      <c r="I21" cm="1">
        <f t="array" aca="1" ref="I21" ca="1">INDEX(Таблиця44[[Hardship Type]:[disposition]],VillageTable!$B21,6)</f>
        <v>0</v>
      </c>
      <c r="J21" t="s">
        <v>1713</v>
      </c>
      <c r="K21">
        <f ca="1">RANDBETWEEN(1,10)</f>
        <v>1</v>
      </c>
      <c r="L21" cm="1">
        <f t="array" aca="1" ref="L21" ca="1">INDEX(Таблиця45[Стовпець1],VillageTable!K21,1)</f>
        <v>-5</v>
      </c>
      <c r="M21">
        <f ca="1">$L21*E21</f>
        <v>-5</v>
      </c>
      <c r="N21">
        <f ca="1">$L21*F21</f>
        <v>0</v>
      </c>
      <c r="O21">
        <f ca="1">$L21*G21</f>
        <v>-5</v>
      </c>
      <c r="P21">
        <f ca="1">$L21*H21</f>
        <v>-5</v>
      </c>
      <c r="Q21">
        <f ca="1">$L21*I21</f>
        <v>0</v>
      </c>
      <c r="S21">
        <f ca="1">IF(VillageHardshipsNumber&gt;0,1,0)</f>
        <v>1</v>
      </c>
      <c r="T21">
        <f ca="1">$S21*M21</f>
        <v>-5</v>
      </c>
      <c r="U21">
        <f ca="1">$S21*N21</f>
        <v>0</v>
      </c>
      <c r="V21">
        <f ca="1">$S21*O21</f>
        <v>-5</v>
      </c>
      <c r="W21">
        <f ca="1">$S21*P21</f>
        <v>-5</v>
      </c>
      <c r="X21">
        <f ca="1">$S21*Q21</f>
        <v>0</v>
      </c>
      <c r="CO21" t="s">
        <v>514</v>
      </c>
      <c r="CP21">
        <f t="shared" si="2"/>
        <v>58</v>
      </c>
      <c r="CQ21" t="s">
        <v>223</v>
      </c>
      <c r="CZ21">
        <v>17</v>
      </c>
      <c r="DA21" t="s">
        <v>558</v>
      </c>
    </row>
    <row r="22" spans="2:105" x14ac:dyDescent="0.3">
      <c r="B22">
        <f ca="1">RANDBETWEEN(1,8)</f>
        <v>2</v>
      </c>
      <c r="C22" t="s">
        <v>1704</v>
      </c>
      <c r="D22" t="str" cm="1">
        <f t="array" aca="1" ref="D22" ca="1">INDEX(Таблиця44[[Hardship Type]:[disposition]],VillageTable!$B22,1)</f>
        <v>Bandits on the Road. On the way to or from market, the village's caravan was set upon by bandits. Modified attributes: population wealth</v>
      </c>
      <c r="E22" cm="1">
        <f t="array" aca="1" ref="E22" ca="1">INDEX(Таблиця44[[Hardship Type]:[disposition]],VillageTable!$B22,2)</f>
        <v>0</v>
      </c>
      <c r="F22" cm="1">
        <f t="array" aca="1" ref="F22" ca="1">INDEX(Таблиця44[[Hardship Type]:[disposition]],VillageTable!$B22,3)</f>
        <v>1</v>
      </c>
      <c r="G22" cm="1">
        <f t="array" aca="1" ref="G22" ca="1">INDEX(Таблиця44[[Hardship Type]:[disposition]],VillageTable!$B22,4)</f>
        <v>0</v>
      </c>
      <c r="H22" cm="1">
        <f t="array" aca="1" ref="H22" ca="1">INDEX(Таблиця44[[Hardship Type]:[disposition]],VillageTable!$B22,5)</f>
        <v>0</v>
      </c>
      <c r="I22" cm="1">
        <f t="array" aca="1" ref="I22" ca="1">INDEX(Таблиця44[[Hardship Type]:[disposition]],VillageTable!$B22,6)</f>
        <v>0</v>
      </c>
      <c r="J22" t="s">
        <v>1714</v>
      </c>
      <c r="K22">
        <f ca="1">RANDBETWEEN(1,10)</f>
        <v>4</v>
      </c>
      <c r="L22" cm="1">
        <f t="array" aca="1" ref="L22" ca="1">INDEX(Таблиця45[Стовпець1],VillageTable!K22,1)</f>
        <v>-4</v>
      </c>
      <c r="M22">
        <f ca="1">$L22*E22</f>
        <v>0</v>
      </c>
      <c r="N22">
        <f ca="1">$L22*F22</f>
        <v>-4</v>
      </c>
      <c r="O22">
        <f ca="1">$L22*G22</f>
        <v>0</v>
      </c>
      <c r="P22">
        <f ca="1">$L22*H22</f>
        <v>0</v>
      </c>
      <c r="Q22">
        <f ca="1">$L22*I22</f>
        <v>0</v>
      </c>
      <c r="S22">
        <f ca="1">IF(VillageHardshipsNumber&gt;1,1,0)</f>
        <v>1</v>
      </c>
      <c r="T22">
        <f ca="1">$S22*M22</f>
        <v>0</v>
      </c>
      <c r="U22">
        <f ca="1">$S22*N22</f>
        <v>-4</v>
      </c>
      <c r="V22">
        <f ca="1">$S22*O22</f>
        <v>0</v>
      </c>
      <c r="W22">
        <f ca="1">$S22*P22</f>
        <v>0</v>
      </c>
      <c r="X22">
        <f ca="1">$S22*Q22</f>
        <v>0</v>
      </c>
      <c r="CO22">
        <v>62</v>
      </c>
      <c r="CP22">
        <f t="shared" si="2"/>
        <v>61</v>
      </c>
      <c r="CQ22" t="s">
        <v>225</v>
      </c>
      <c r="CZ22">
        <v>18</v>
      </c>
      <c r="DA22" t="s">
        <v>559</v>
      </c>
    </row>
    <row r="23" spans="2:105" x14ac:dyDescent="0.3">
      <c r="B23">
        <f ca="1">RANDBETWEEN(1,8)</f>
        <v>5</v>
      </c>
      <c r="C23" t="s">
        <v>1705</v>
      </c>
      <c r="D23" t="str" cm="1">
        <f t="array" aca="1" ref="D23" ca="1">INDEX(Таблиця44[[Hardship Type]:[disposition]],VillageTable!$B23,1)</f>
        <v>Harsh Weather. The region was beset by nature's wrath. Modified attributes: condition, size</v>
      </c>
      <c r="E23" cm="1">
        <f t="array" aca="1" ref="E23" ca="1">INDEX(Таблиця44[[Hardship Type]:[disposition]],VillageTable!$B23,2)</f>
        <v>0</v>
      </c>
      <c r="F23" cm="1">
        <f t="array" aca="1" ref="F23" ca="1">INDEX(Таблиця44[[Hardship Type]:[disposition]],VillageTable!$B23,3)</f>
        <v>0</v>
      </c>
      <c r="G23" cm="1">
        <f t="array" aca="1" ref="G23" ca="1">INDEX(Таблиця44[[Hardship Type]:[disposition]],VillageTable!$B23,4)</f>
        <v>0</v>
      </c>
      <c r="H23" cm="1">
        <f t="array" aca="1" ref="H23" ca="1">INDEX(Таблиця44[[Hardship Type]:[disposition]],VillageTable!$B23,5)</f>
        <v>1</v>
      </c>
      <c r="I23" cm="1">
        <f t="array" aca="1" ref="I23" ca="1">INDEX(Таблиця44[[Hardship Type]:[disposition]],VillageTable!$B23,6)</f>
        <v>0</v>
      </c>
      <c r="J23" t="s">
        <v>1715</v>
      </c>
      <c r="K23">
        <f ca="1">RANDBETWEEN(1,10)</f>
        <v>7</v>
      </c>
      <c r="L23" cm="1">
        <f t="array" aca="1" ref="L23" ca="1">INDEX(Таблиця45[Стовпець1],VillageTable!K23,1)</f>
        <v>-2</v>
      </c>
      <c r="M23">
        <f ca="1">$L23*E23</f>
        <v>0</v>
      </c>
      <c r="N23">
        <f ca="1">$L23*F23</f>
        <v>0</v>
      </c>
      <c r="O23">
        <f ca="1">$L23*G23</f>
        <v>0</v>
      </c>
      <c r="P23">
        <f ca="1">$L23*H23</f>
        <v>-2</v>
      </c>
      <c r="Q23">
        <f ca="1">$L23*I23</f>
        <v>0</v>
      </c>
      <c r="S23">
        <f ca="1">IF(VillageHardshipsNumber&gt;2,1,0)</f>
        <v>1</v>
      </c>
      <c r="T23">
        <f ca="1">$S23*M23</f>
        <v>0</v>
      </c>
      <c r="U23">
        <f ca="1">$S23*N23</f>
        <v>0</v>
      </c>
      <c r="V23">
        <f ca="1">$S23*O23</f>
        <v>0</v>
      </c>
      <c r="W23">
        <f ca="1">$S23*P23</f>
        <v>-2</v>
      </c>
      <c r="X23">
        <f ca="1">$S23*Q23</f>
        <v>0</v>
      </c>
      <c r="CO23">
        <v>63</v>
      </c>
      <c r="CP23">
        <f t="shared" si="2"/>
        <v>62</v>
      </c>
      <c r="CQ23" t="s">
        <v>227</v>
      </c>
      <c r="CZ23">
        <v>19</v>
      </c>
      <c r="DA23" t="s">
        <v>560</v>
      </c>
    </row>
    <row r="24" spans="2:105" x14ac:dyDescent="0.3">
      <c r="B24">
        <f ca="1">RANDBETWEEN(1,8)</f>
        <v>1</v>
      </c>
      <c r="C24" t="s">
        <v>1706</v>
      </c>
      <c r="D24" t="str" cm="1">
        <f t="array" aca="1" ref="D24" ca="1">INDEX(Таблиця44[[Hardship Type]:[disposition]],VillageTable!$B24,1)</f>
        <v>Plague. The community fell victim to disease. Modified attributes: population density</v>
      </c>
      <c r="E24" cm="1">
        <f t="array" aca="1" ref="E24" ca="1">INDEX(Таблиця44[[Hardship Type]:[disposition]],VillageTable!$B24,2)</f>
        <v>1</v>
      </c>
      <c r="F24" cm="1">
        <f t="array" aca="1" ref="F24" ca="1">INDEX(Таблиця44[[Hardship Type]:[disposition]],VillageTable!$B24,3)</f>
        <v>0</v>
      </c>
      <c r="G24" cm="1">
        <f t="array" aca="1" ref="G24" ca="1">INDEX(Таблиця44[[Hardship Type]:[disposition]],VillageTable!$B24,4)</f>
        <v>0</v>
      </c>
      <c r="H24" cm="1">
        <f t="array" aca="1" ref="H24" ca="1">INDEX(Таблиця44[[Hardship Type]:[disposition]],VillageTable!$B24,5)</f>
        <v>0</v>
      </c>
      <c r="I24" cm="1">
        <f t="array" aca="1" ref="I24" ca="1">INDEX(Таблиця44[[Hardship Type]:[disposition]],VillageTable!$B24,6)</f>
        <v>0</v>
      </c>
      <c r="J24" t="s">
        <v>1716</v>
      </c>
      <c r="K24">
        <f ca="1">RANDBETWEEN(1,10)</f>
        <v>9</v>
      </c>
      <c r="L24" cm="1">
        <f t="array" aca="1" ref="L24" ca="1">INDEX(Таблиця45[Стовпець1],VillageTable!K24,1)</f>
        <v>-1</v>
      </c>
      <c r="M24">
        <f ca="1">$L24*E24</f>
        <v>-1</v>
      </c>
      <c r="N24">
        <f ca="1">$L24*F24</f>
        <v>0</v>
      </c>
      <c r="O24">
        <f ca="1">$L24*G24</f>
        <v>0</v>
      </c>
      <c r="P24">
        <f ca="1">$L24*H24</f>
        <v>0</v>
      </c>
      <c r="Q24">
        <f ca="1">$L24*I24</f>
        <v>0</v>
      </c>
      <c r="S24">
        <f ca="1">IF(VillageHardshipsNumber&gt;3,1,0)</f>
        <v>1</v>
      </c>
      <c r="T24">
        <f ca="1">$S24*M24</f>
        <v>-1</v>
      </c>
      <c r="U24">
        <f ca="1">$S24*N24</f>
        <v>0</v>
      </c>
      <c r="V24">
        <f ca="1">$S24*O24</f>
        <v>0</v>
      </c>
      <c r="W24">
        <f ca="1">$S24*P24</f>
        <v>0</v>
      </c>
      <c r="X24">
        <f ca="1">$S24*Q24</f>
        <v>0</v>
      </c>
      <c r="CO24">
        <v>64</v>
      </c>
      <c r="CP24">
        <f t="shared" si="2"/>
        <v>63</v>
      </c>
      <c r="CQ24" t="s">
        <v>229</v>
      </c>
      <c r="CZ24">
        <v>20</v>
      </c>
      <c r="DA24" t="s">
        <v>561</v>
      </c>
    </row>
    <row r="25" spans="2:105" x14ac:dyDescent="0.3">
      <c r="CO25">
        <v>65</v>
      </c>
      <c r="CP25">
        <f t="shared" si="2"/>
        <v>64</v>
      </c>
      <c r="CQ25" t="s">
        <v>231</v>
      </c>
      <c r="CZ25">
        <v>21</v>
      </c>
      <c r="DA25" t="s">
        <v>562</v>
      </c>
    </row>
    <row r="26" spans="2:105" x14ac:dyDescent="0.3">
      <c r="CO26">
        <v>66</v>
      </c>
      <c r="CP26">
        <f t="shared" si="2"/>
        <v>65</v>
      </c>
      <c r="CQ26" t="s">
        <v>233</v>
      </c>
    </row>
    <row r="27" spans="2:105" x14ac:dyDescent="0.3">
      <c r="C27" s="153" t="s">
        <v>1709</v>
      </c>
      <c r="D27">
        <f ca="1">SUM(T21:T24)</f>
        <v>-6</v>
      </c>
      <c r="CO27">
        <v>67</v>
      </c>
      <c r="CP27">
        <f t="shared" si="2"/>
        <v>66</v>
      </c>
      <c r="CQ27" t="s">
        <v>235</v>
      </c>
    </row>
    <row r="28" spans="2:105" x14ac:dyDescent="0.3">
      <c r="C28" s="153" t="s">
        <v>1708</v>
      </c>
      <c r="D28">
        <f ca="1">SUM(U21:U24)</f>
        <v>-4</v>
      </c>
      <c r="CO28">
        <v>68</v>
      </c>
      <c r="CP28">
        <f t="shared" si="2"/>
        <v>67</v>
      </c>
      <c r="CQ28" t="s">
        <v>237</v>
      </c>
    </row>
    <row r="29" spans="2:105" x14ac:dyDescent="0.3">
      <c r="C29" s="153" t="s">
        <v>1711</v>
      </c>
      <c r="D29">
        <f ca="1">SUM(V21:V24)</f>
        <v>-5</v>
      </c>
      <c r="CO29">
        <v>69</v>
      </c>
      <c r="CP29">
        <f t="shared" si="2"/>
        <v>68</v>
      </c>
      <c r="CQ29" t="s">
        <v>239</v>
      </c>
    </row>
    <row r="30" spans="2:105" x14ac:dyDescent="0.3">
      <c r="C30" s="153" t="s">
        <v>1712</v>
      </c>
      <c r="D30">
        <f ca="1">SUM(W21:W24)</f>
        <v>-7</v>
      </c>
      <c r="CO30">
        <v>70</v>
      </c>
      <c r="CP30">
        <f t="shared" si="2"/>
        <v>69</v>
      </c>
      <c r="CQ30" t="s">
        <v>241</v>
      </c>
    </row>
    <row r="31" spans="2:105" x14ac:dyDescent="0.3">
      <c r="C31" s="152" t="s">
        <v>1710</v>
      </c>
      <c r="D31">
        <f ca="1">SUM(X21:X24)</f>
        <v>0</v>
      </c>
      <c r="CO31">
        <v>71</v>
      </c>
      <c r="CP31">
        <f t="shared" si="2"/>
        <v>70</v>
      </c>
      <c r="CQ31" t="s">
        <v>243</v>
      </c>
    </row>
    <row r="32" spans="2:105" x14ac:dyDescent="0.3">
      <c r="CO32" t="s">
        <v>527</v>
      </c>
      <c r="CP32">
        <f t="shared" si="2"/>
        <v>71</v>
      </c>
      <c r="CQ32" t="s">
        <v>270</v>
      </c>
    </row>
    <row r="33" spans="3:95" x14ac:dyDescent="0.3">
      <c r="CO33" t="s">
        <v>529</v>
      </c>
      <c r="CP33">
        <f t="shared" si="2"/>
        <v>73</v>
      </c>
      <c r="CQ33" t="s">
        <v>271</v>
      </c>
    </row>
    <row r="34" spans="3:95" x14ac:dyDescent="0.3">
      <c r="C34" s="9" t="s">
        <v>1718</v>
      </c>
      <c r="D34">
        <f ca="1">RANDBETWEEN(1,20)</f>
        <v>14</v>
      </c>
      <c r="CO34" t="s">
        <v>531</v>
      </c>
      <c r="CP34">
        <f t="shared" si="2"/>
        <v>75</v>
      </c>
      <c r="CQ34" t="s">
        <v>272</v>
      </c>
    </row>
    <row r="35" spans="3:95" x14ac:dyDescent="0.3">
      <c r="C35" s="9" t="s">
        <v>1717</v>
      </c>
      <c r="D35" t="str">
        <f ca="1">INDEX(Таблиця49[Size],MATCH(VillageTable!D34,Таблиця49[d20low],1))</f>
        <v>Large. Up to 90 standing structures.</v>
      </c>
      <c r="CO35" t="s">
        <v>533</v>
      </c>
      <c r="CP35">
        <f t="shared" si="2"/>
        <v>77</v>
      </c>
      <c r="CQ35" t="s">
        <v>274</v>
      </c>
    </row>
    <row r="36" spans="3:95" x14ac:dyDescent="0.3">
      <c r="CO36" t="s">
        <v>535</v>
      </c>
      <c r="CP36">
        <f t="shared" si="2"/>
        <v>79</v>
      </c>
      <c r="CQ36" t="s">
        <v>276</v>
      </c>
    </row>
    <row r="37" spans="3:95" x14ac:dyDescent="0.3">
      <c r="CO37" t="s">
        <v>537</v>
      </c>
      <c r="CP37">
        <f t="shared" si="2"/>
        <v>84</v>
      </c>
      <c r="CQ37" t="s">
        <v>280</v>
      </c>
    </row>
    <row r="38" spans="3:95" x14ac:dyDescent="0.3">
      <c r="CO38" t="s">
        <v>538</v>
      </c>
      <c r="CP38">
        <f t="shared" si="2"/>
        <v>89</v>
      </c>
      <c r="CQ38" t="s">
        <v>282</v>
      </c>
    </row>
    <row r="39" spans="3:95" x14ac:dyDescent="0.3">
      <c r="C39" t="s">
        <v>396</v>
      </c>
      <c r="D39">
        <f ca="1">AH3</f>
        <v>3</v>
      </c>
      <c r="CO39" t="s">
        <v>539</v>
      </c>
      <c r="CP39">
        <f t="shared" si="2"/>
        <v>94</v>
      </c>
      <c r="CQ39" t="s">
        <v>284</v>
      </c>
    </row>
    <row r="40" spans="3:95" x14ac:dyDescent="0.3">
      <c r="C40">
        <v>1</v>
      </c>
      <c r="D40" t="str">
        <f ca="1">INDEX(Таблиця69[Other places],MATCH(RANDBETWEEN(1,100),Таблиця69[d101],1),1)</f>
        <v>Inn. Provides accommodation, as well as a place to have a bath and a decent meal.</v>
      </c>
      <c r="CO40">
        <v>100</v>
      </c>
      <c r="CP40">
        <f t="shared" si="2"/>
        <v>99</v>
      </c>
      <c r="CQ40" t="s">
        <v>1653</v>
      </c>
    </row>
    <row r="41" spans="3:95" x14ac:dyDescent="0.3">
      <c r="C41">
        <v>2</v>
      </c>
      <c r="D41" t="str">
        <f ca="1">INDEX(Таблиця69[Other places],MATCH(RANDBETWEEN(1,100),Таблиця69[d101],1),1)</f>
        <v>Magic Shop - Books (E). Sells magical items with a focus on literature, arcane tomes and lore. They may also carry books and documents (such as maps and records) of a rare and significant nature, though non-magical.</v>
      </c>
    </row>
    <row r="42" spans="3:95" x14ac:dyDescent="0.3">
      <c r="C42">
        <v>3</v>
      </c>
      <c r="D42" t="str">
        <f ca="1">INDEX(Таблиця69[Other places],MATCH(RANDBETWEEN(1,100),Таблиця69[d101],1),1)</f>
        <v>Soothsayer. Provides magical prediction and prophecy - sayers of sooth!</v>
      </c>
    </row>
    <row r="43" spans="3:95" x14ac:dyDescent="0.3">
      <c r="C43">
        <v>4</v>
      </c>
      <c r="D43" t="str">
        <f ca="1">INDEX(Таблиця69[Other places],MATCH(RANDBETWEEN(1,100),Таблиця69[d101],1),1)</f>
        <v>Wainwright (B). Builds carts and wagons.</v>
      </c>
    </row>
    <row r="44" spans="3:95" x14ac:dyDescent="0.3">
      <c r="C44">
        <v>5</v>
      </c>
      <c r="D44" t="str">
        <f ca="1">INDEX(Таблиця69[Other places],MATCH(RANDBETWEEN(1,100),Таблиця69[d101],1),1)</f>
        <v>Bathhouse. Provides spaces for bathing.</v>
      </c>
    </row>
    <row r="45" spans="3:95" x14ac:dyDescent="0.3">
      <c r="C45">
        <v>6</v>
      </c>
      <c r="D45" t="str">
        <f ca="1">INDEX(Таблиця69[Other places],MATCH(RANDBETWEEN(1,100),Таблиця69[d101],1),1)</f>
        <v>Mill (S). Facilities for milling grain.</v>
      </c>
    </row>
    <row r="46" spans="3:95" x14ac:dyDescent="0.3">
      <c r="C46">
        <v>7</v>
      </c>
      <c r="D46" t="str">
        <f ca="1">INDEX(Таблиця69[Other places],MATCH(RANDBETWEEN(1,100),Таблиця69[d101],1),1)</f>
        <v>Wainwright (B). Builds carts and wagons.</v>
      </c>
    </row>
    <row r="47" spans="3:95" x14ac:dyDescent="0.3">
      <c r="C47">
        <v>8</v>
      </c>
      <c r="D47" t="str">
        <f ca="1">INDEX(Таблиця69[Other places],MATCH(RANDBETWEEN(1,100),Таблиця69[d101],1),1)</f>
        <v>Luxury Furnishings (E). Procures and sells all manner of home items for fine living, including furniture, art, and other high-quality goods.</v>
      </c>
    </row>
    <row r="48" spans="3:95" x14ac:dyDescent="0.3">
      <c r="C48">
        <v>9</v>
      </c>
      <c r="D48" t="str">
        <f ca="1">INDEX(Таблиця69[Other places],MATCH(RANDBETWEEN(1,100),Таблиця69[d101],1),1)</f>
        <v>Rare Libations &amp; Fare (E). Sells (and, perhaps, makes or brews) drinks and/or food of surpassing quality or rarity to the region.</v>
      </c>
    </row>
    <row r="49" spans="3:4" x14ac:dyDescent="0.3">
      <c r="C49">
        <v>10</v>
      </c>
      <c r="D49" t="str">
        <f ca="1">INDEX(Таблиця69[Other places],MATCH(RANDBETWEEN(1,100),Таблиця69[d101],1),1)</f>
        <v>Magic Shop - Miscellaneous &amp; Curiosities (E). Procures and sells magical items with a focus on strange and rare artifacts of a wondrous or intriguing nature.</v>
      </c>
    </row>
  </sheetData>
  <phoneticPr fontId="8" type="noConversion"/>
  <pageMargins left="0.7" right="0.7" top="0.75" bottom="0.75" header="0.3" footer="0.3"/>
  <pageSetup paperSize="9" orientation="portrait" r:id="rId1"/>
  <tableParts count="2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AD4A7-68CF-4148-A68E-2F02F88D77F6}">
  <dimension ref="D5:Q25"/>
  <sheetViews>
    <sheetView workbookViewId="0">
      <selection activeCell="D22" sqref="D22"/>
    </sheetView>
  </sheetViews>
  <sheetFormatPr defaultRowHeight="16.5" x14ac:dyDescent="0.3"/>
  <sheetData>
    <row r="5" spans="4:17" x14ac:dyDescent="0.3">
      <c r="D5" t="s">
        <v>28</v>
      </c>
      <c r="E5" t="s">
        <v>1126</v>
      </c>
      <c r="G5" t="s">
        <v>59</v>
      </c>
      <c r="H5" t="s">
        <v>1133</v>
      </c>
      <c r="J5" t="s">
        <v>59</v>
      </c>
      <c r="K5" t="s">
        <v>1153</v>
      </c>
      <c r="M5" t="s">
        <v>12</v>
      </c>
      <c r="N5" t="s">
        <v>1174</v>
      </c>
      <c r="P5" t="s">
        <v>12</v>
      </c>
      <c r="Q5" t="s">
        <v>1178</v>
      </c>
    </row>
    <row r="6" spans="4:17" x14ac:dyDescent="0.3">
      <c r="D6">
        <v>1</v>
      </c>
      <c r="E6" t="s">
        <v>1127</v>
      </c>
      <c r="G6">
        <v>1</v>
      </c>
      <c r="H6" t="s">
        <v>1134</v>
      </c>
      <c r="J6">
        <v>1</v>
      </c>
      <c r="K6" t="s">
        <v>1154</v>
      </c>
      <c r="M6" s="10">
        <v>44593</v>
      </c>
      <c r="N6" t="s">
        <v>1723</v>
      </c>
      <c r="P6" s="10">
        <v>44593</v>
      </c>
      <c r="Q6" t="s">
        <v>1726</v>
      </c>
    </row>
    <row r="7" spans="4:17" x14ac:dyDescent="0.3">
      <c r="D7">
        <v>2</v>
      </c>
      <c r="E7" t="s">
        <v>1128</v>
      </c>
      <c r="G7">
        <v>2</v>
      </c>
      <c r="H7" t="s">
        <v>1135</v>
      </c>
      <c r="J7">
        <v>2</v>
      </c>
      <c r="K7" t="s">
        <v>1155</v>
      </c>
      <c r="M7" s="10">
        <v>44715</v>
      </c>
      <c r="N7" t="s">
        <v>1724</v>
      </c>
      <c r="P7" s="10">
        <v>44715</v>
      </c>
      <c r="Q7" t="s">
        <v>1727</v>
      </c>
    </row>
    <row r="8" spans="4:17" x14ac:dyDescent="0.3">
      <c r="D8">
        <v>3</v>
      </c>
      <c r="E8" t="s">
        <v>1129</v>
      </c>
      <c r="G8">
        <v>3</v>
      </c>
      <c r="H8" t="s">
        <v>1136</v>
      </c>
      <c r="J8">
        <v>3</v>
      </c>
      <c r="K8" t="s">
        <v>1156</v>
      </c>
      <c r="M8" s="10">
        <v>44780</v>
      </c>
      <c r="N8" t="s">
        <v>1725</v>
      </c>
      <c r="P8" s="10">
        <v>44780</v>
      </c>
      <c r="Q8" t="s">
        <v>1728</v>
      </c>
    </row>
    <row r="9" spans="4:17" x14ac:dyDescent="0.3">
      <c r="D9">
        <v>4</v>
      </c>
      <c r="E9" t="s">
        <v>1130</v>
      </c>
      <c r="G9">
        <v>4</v>
      </c>
      <c r="H9" t="s">
        <v>1137</v>
      </c>
      <c r="J9">
        <v>4</v>
      </c>
      <c r="K9" t="s">
        <v>1157</v>
      </c>
    </row>
    <row r="10" spans="4:17" x14ac:dyDescent="0.3">
      <c r="D10">
        <v>5</v>
      </c>
      <c r="E10" t="s">
        <v>1131</v>
      </c>
      <c r="G10">
        <v>5</v>
      </c>
      <c r="H10" t="s">
        <v>1138</v>
      </c>
      <c r="J10">
        <v>5</v>
      </c>
      <c r="K10" t="s">
        <v>1158</v>
      </c>
    </row>
    <row r="11" spans="4:17" x14ac:dyDescent="0.3">
      <c r="D11">
        <v>6</v>
      </c>
      <c r="E11" t="s">
        <v>1132</v>
      </c>
      <c r="G11">
        <v>6</v>
      </c>
      <c r="H11" t="s">
        <v>1129</v>
      </c>
      <c r="J11">
        <v>6</v>
      </c>
      <c r="K11" t="s">
        <v>1159</v>
      </c>
    </row>
    <row r="12" spans="4:17" x14ac:dyDescent="0.3">
      <c r="G12">
        <v>7</v>
      </c>
      <c r="H12" t="s">
        <v>1139</v>
      </c>
      <c r="J12">
        <v>7</v>
      </c>
      <c r="K12" t="s">
        <v>1160</v>
      </c>
    </row>
    <row r="13" spans="4:17" x14ac:dyDescent="0.3">
      <c r="G13">
        <v>8</v>
      </c>
      <c r="H13" t="s">
        <v>1140</v>
      </c>
      <c r="J13">
        <v>8</v>
      </c>
      <c r="K13" t="s">
        <v>1161</v>
      </c>
    </row>
    <row r="14" spans="4:17" x14ac:dyDescent="0.3">
      <c r="G14">
        <v>9</v>
      </c>
      <c r="H14" t="s">
        <v>1141</v>
      </c>
      <c r="J14">
        <v>9</v>
      </c>
      <c r="K14" t="s">
        <v>1162</v>
      </c>
    </row>
    <row r="15" spans="4:17" x14ac:dyDescent="0.3">
      <c r="G15" t="s">
        <v>447</v>
      </c>
      <c r="H15" t="s">
        <v>1142</v>
      </c>
      <c r="J15" t="s">
        <v>447</v>
      </c>
      <c r="K15" t="s">
        <v>1163</v>
      </c>
    </row>
    <row r="16" spans="4:17" x14ac:dyDescent="0.3">
      <c r="G16">
        <v>11</v>
      </c>
      <c r="H16" t="s">
        <v>1143</v>
      </c>
      <c r="J16">
        <v>11</v>
      </c>
      <c r="K16" t="s">
        <v>1164</v>
      </c>
    </row>
    <row r="17" spans="7:11" x14ac:dyDescent="0.3">
      <c r="G17">
        <v>12</v>
      </c>
      <c r="H17" t="s">
        <v>1144</v>
      </c>
      <c r="J17">
        <v>12</v>
      </c>
      <c r="K17" t="s">
        <v>1165</v>
      </c>
    </row>
    <row r="18" spans="7:11" x14ac:dyDescent="0.3">
      <c r="G18">
        <v>13</v>
      </c>
      <c r="H18" t="s">
        <v>1145</v>
      </c>
      <c r="J18">
        <v>13</v>
      </c>
      <c r="K18" t="s">
        <v>1166</v>
      </c>
    </row>
    <row r="19" spans="7:11" x14ac:dyDescent="0.3">
      <c r="G19">
        <v>14</v>
      </c>
      <c r="H19" t="s">
        <v>1146</v>
      </c>
      <c r="J19">
        <v>14</v>
      </c>
      <c r="K19" t="s">
        <v>1167</v>
      </c>
    </row>
    <row r="20" spans="7:11" x14ac:dyDescent="0.3">
      <c r="G20">
        <v>15</v>
      </c>
      <c r="H20" t="s">
        <v>1147</v>
      </c>
      <c r="J20">
        <v>15</v>
      </c>
      <c r="K20" t="s">
        <v>1168</v>
      </c>
    </row>
    <row r="21" spans="7:11" x14ac:dyDescent="0.3">
      <c r="G21">
        <v>16</v>
      </c>
      <c r="H21" t="s">
        <v>1148</v>
      </c>
      <c r="J21">
        <v>16</v>
      </c>
      <c r="K21" t="s">
        <v>1169</v>
      </c>
    </row>
    <row r="22" spans="7:11" x14ac:dyDescent="0.3">
      <c r="G22">
        <v>17</v>
      </c>
      <c r="H22" t="s">
        <v>1722</v>
      </c>
      <c r="J22">
        <v>17</v>
      </c>
      <c r="K22" t="s">
        <v>1170</v>
      </c>
    </row>
    <row r="23" spans="7:11" x14ac:dyDescent="0.3">
      <c r="G23">
        <v>18</v>
      </c>
      <c r="H23" t="s">
        <v>1150</v>
      </c>
      <c r="J23">
        <v>18</v>
      </c>
      <c r="K23" t="s">
        <v>1171</v>
      </c>
    </row>
    <row r="24" spans="7:11" x14ac:dyDescent="0.3">
      <c r="G24">
        <v>19</v>
      </c>
      <c r="H24" t="s">
        <v>1151</v>
      </c>
      <c r="J24">
        <v>19</v>
      </c>
      <c r="K24" t="s">
        <v>1172</v>
      </c>
    </row>
    <row r="25" spans="7:11" x14ac:dyDescent="0.3">
      <c r="G25">
        <v>20</v>
      </c>
      <c r="H25" t="s">
        <v>1152</v>
      </c>
      <c r="J25">
        <v>20</v>
      </c>
      <c r="K25" t="s">
        <v>1173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511CA-9D27-473C-B9F4-A154A47137B3}">
  <dimension ref="A1"/>
  <sheetViews>
    <sheetView workbookViewId="0">
      <selection sqref="A1:W21"/>
    </sheetView>
  </sheetViews>
  <sheetFormatPr defaultRowHeight="16.5" x14ac:dyDescent="0.3"/>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2CE97-CDE0-4510-93AC-6960FE3F528E}">
  <dimension ref="A1:AL160"/>
  <sheetViews>
    <sheetView topLeftCell="B9" zoomScaleNormal="100" workbookViewId="0">
      <selection activeCell="B48" sqref="B48:I51"/>
    </sheetView>
  </sheetViews>
  <sheetFormatPr defaultRowHeight="16.5" x14ac:dyDescent="0.3"/>
  <sheetData>
    <row r="1" spans="1:38" ht="17.25" thickBot="1" x14ac:dyDescent="0.35">
      <c r="A1" s="44"/>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row>
    <row r="2" spans="1:38" ht="26.25" customHeight="1" x14ac:dyDescent="0.3">
      <c r="A2" s="44"/>
      <c r="B2" s="63" t="s">
        <v>5</v>
      </c>
      <c r="C2" s="64"/>
      <c r="D2" s="65"/>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row>
    <row r="3" spans="1:38" ht="16.5" customHeight="1" x14ac:dyDescent="0.3">
      <c r="A3" s="44"/>
      <c r="B3" s="1"/>
      <c r="C3" s="25"/>
      <c r="D3" s="2"/>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row>
    <row r="4" spans="1:38" ht="19.5" x14ac:dyDescent="0.3">
      <c r="A4" s="44"/>
      <c r="B4" s="3" t="s">
        <v>6</v>
      </c>
      <c r="C4" s="43" t="s">
        <v>9</v>
      </c>
      <c r="D4" s="2" t="s">
        <v>107</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row>
    <row r="5" spans="1:38" ht="19.5" x14ac:dyDescent="0.3">
      <c r="A5" s="44"/>
      <c r="B5" s="3" t="s">
        <v>11</v>
      </c>
      <c r="C5" s="43" t="s">
        <v>9</v>
      </c>
      <c r="D5" s="2" t="s">
        <v>107</v>
      </c>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row>
    <row r="6" spans="1:38" ht="17.25" customHeight="1" thickBot="1" x14ac:dyDescent="0.35">
      <c r="A6" s="44"/>
      <c r="B6" s="4"/>
      <c r="C6" s="42"/>
      <c r="D6" s="5"/>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row>
    <row r="7" spans="1:38" ht="16.5" customHeight="1" x14ac:dyDescent="0.3">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row>
    <row r="8" spans="1:38" ht="16.5" customHeight="1" x14ac:dyDescent="0.3">
      <c r="A8" s="44"/>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row>
    <row r="9" spans="1:38" ht="26.25" x14ac:dyDescent="0.3">
      <c r="A9" s="44"/>
      <c r="B9" s="72" t="s">
        <v>27</v>
      </c>
      <c r="C9" s="73"/>
      <c r="D9" s="73"/>
      <c r="E9" s="73"/>
      <c r="F9" s="73"/>
      <c r="G9" s="73"/>
      <c r="H9" s="73"/>
      <c r="I9" s="73"/>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row>
    <row r="10" spans="1:38" ht="21.75" thickBot="1" x14ac:dyDescent="0.35">
      <c r="A10" s="44"/>
      <c r="B10" s="162" t="s">
        <v>13</v>
      </c>
      <c r="C10" s="162"/>
      <c r="D10" s="162"/>
      <c r="E10" s="162"/>
      <c r="F10" s="162"/>
      <c r="G10" s="162"/>
      <c r="H10" s="162"/>
      <c r="I10" s="162"/>
      <c r="J10" s="44"/>
      <c r="K10" s="44"/>
      <c r="L10" s="44"/>
      <c r="M10" s="44"/>
      <c r="N10" s="44"/>
      <c r="O10" s="44"/>
      <c r="P10" s="44"/>
      <c r="Q10" s="44"/>
      <c r="R10" s="44"/>
      <c r="S10" s="44"/>
      <c r="T10" s="162" t="s">
        <v>29</v>
      </c>
      <c r="U10" s="162"/>
      <c r="V10" s="162"/>
      <c r="W10" s="162"/>
      <c r="X10" s="162"/>
      <c r="Y10" s="162"/>
      <c r="Z10" s="162"/>
      <c r="AA10" s="162"/>
      <c r="AB10" s="44"/>
      <c r="AC10" s="44"/>
      <c r="AD10" s="44"/>
      <c r="AE10" s="44"/>
      <c r="AF10" s="44"/>
      <c r="AG10" s="44"/>
      <c r="AH10" s="44"/>
      <c r="AI10" s="44"/>
      <c r="AJ10" s="44"/>
      <c r="AK10" s="44"/>
      <c r="AL10" s="44"/>
    </row>
    <row r="11" spans="1:38" ht="21.75" customHeight="1" x14ac:dyDescent="0.3">
      <c r="A11" s="44"/>
      <c r="B11" s="163"/>
      <c r="C11" s="164"/>
      <c r="D11" s="164"/>
      <c r="E11" s="164"/>
      <c r="F11" s="164"/>
      <c r="G11" s="164"/>
      <c r="H11" s="164"/>
      <c r="I11" s="165"/>
      <c r="J11" s="44"/>
      <c r="K11" s="44"/>
      <c r="L11" s="44"/>
      <c r="M11" s="44"/>
      <c r="N11" s="44"/>
      <c r="O11" s="44"/>
      <c r="P11" s="44"/>
      <c r="Q11" s="44"/>
      <c r="R11" s="44"/>
      <c r="S11" s="44"/>
      <c r="T11" s="163"/>
      <c r="U11" s="164"/>
      <c r="V11" s="164"/>
      <c r="W11" s="164"/>
      <c r="X11" s="164"/>
      <c r="Y11" s="164"/>
      <c r="Z11" s="164"/>
      <c r="AA11" s="165"/>
      <c r="AB11" s="44"/>
      <c r="AC11" s="44"/>
      <c r="AD11" s="44"/>
      <c r="AE11" s="44"/>
      <c r="AF11" s="44"/>
      <c r="AG11" s="44"/>
      <c r="AH11" s="44"/>
      <c r="AI11" s="44"/>
      <c r="AJ11" s="44"/>
      <c r="AK11" s="44"/>
      <c r="AL11" s="44"/>
    </row>
    <row r="12" spans="1:38" ht="21.75" customHeight="1" x14ac:dyDescent="0.3">
      <c r="A12" s="44"/>
      <c r="B12" s="166"/>
      <c r="C12" s="161"/>
      <c r="D12" s="161"/>
      <c r="E12" s="161"/>
      <c r="F12" s="161"/>
      <c r="G12" s="161"/>
      <c r="H12" s="161"/>
      <c r="I12" s="167"/>
      <c r="J12" s="44"/>
      <c r="K12" s="44"/>
      <c r="L12" s="44"/>
      <c r="M12" s="44"/>
      <c r="N12" s="44"/>
      <c r="O12" s="44"/>
      <c r="P12" s="44"/>
      <c r="Q12" s="44"/>
      <c r="R12" s="44"/>
      <c r="S12" s="44"/>
      <c r="T12" s="166"/>
      <c r="U12" s="161"/>
      <c r="V12" s="161"/>
      <c r="W12" s="161"/>
      <c r="X12" s="161"/>
      <c r="Y12" s="161"/>
      <c r="Z12" s="161"/>
      <c r="AA12" s="167"/>
      <c r="AB12" s="44"/>
      <c r="AC12" s="44"/>
      <c r="AD12" s="44"/>
      <c r="AE12" s="44"/>
      <c r="AF12" s="44"/>
      <c r="AG12" s="44"/>
      <c r="AH12" s="44"/>
      <c r="AI12" s="44"/>
      <c r="AJ12" s="44"/>
      <c r="AK12" s="44"/>
      <c r="AL12" s="44"/>
    </row>
    <row r="13" spans="1:38" ht="21.75" customHeight="1" x14ac:dyDescent="0.3">
      <c r="A13" s="44"/>
      <c r="B13" s="166"/>
      <c r="C13" s="161"/>
      <c r="D13" s="161"/>
      <c r="E13" s="161"/>
      <c r="F13" s="161"/>
      <c r="G13" s="161"/>
      <c r="H13" s="161"/>
      <c r="I13" s="167"/>
      <c r="J13" s="44"/>
      <c r="K13" s="44"/>
      <c r="L13" s="44"/>
      <c r="M13" s="44"/>
      <c r="N13" s="44"/>
      <c r="O13" s="44"/>
      <c r="P13" s="44"/>
      <c r="Q13" s="44"/>
      <c r="R13" s="44"/>
      <c r="S13" s="44"/>
      <c r="T13" s="166"/>
      <c r="U13" s="161"/>
      <c r="V13" s="161"/>
      <c r="W13" s="161"/>
      <c r="X13" s="161"/>
      <c r="Y13" s="161"/>
      <c r="Z13" s="161"/>
      <c r="AA13" s="167"/>
      <c r="AB13" s="44"/>
      <c r="AC13" s="44"/>
      <c r="AD13" s="44"/>
      <c r="AE13" s="44"/>
      <c r="AF13" s="44"/>
      <c r="AG13" s="44"/>
      <c r="AH13" s="44"/>
      <c r="AI13" s="44"/>
      <c r="AJ13" s="44"/>
      <c r="AK13" s="44"/>
      <c r="AL13" s="44"/>
    </row>
    <row r="14" spans="1:38" ht="17.25" thickBot="1" x14ac:dyDescent="0.35">
      <c r="A14" s="44"/>
      <c r="B14" s="168"/>
      <c r="C14" s="169"/>
      <c r="D14" s="169"/>
      <c r="E14" s="169"/>
      <c r="F14" s="169"/>
      <c r="G14" s="169"/>
      <c r="H14" s="169"/>
      <c r="I14" s="170"/>
      <c r="J14" s="44"/>
      <c r="K14" s="44"/>
      <c r="L14" s="44"/>
      <c r="M14" s="44"/>
      <c r="N14" s="44"/>
      <c r="O14" s="44"/>
      <c r="P14" s="44"/>
      <c r="Q14" s="44"/>
      <c r="R14" s="44"/>
      <c r="S14" s="44"/>
      <c r="T14" s="168"/>
      <c r="U14" s="169"/>
      <c r="V14" s="169"/>
      <c r="W14" s="169"/>
      <c r="X14" s="169"/>
      <c r="Y14" s="169"/>
      <c r="Z14" s="169"/>
      <c r="AA14" s="170"/>
      <c r="AB14" s="44"/>
      <c r="AC14" s="44"/>
      <c r="AD14" s="44"/>
      <c r="AE14" s="44"/>
      <c r="AF14" s="44"/>
      <c r="AG14" s="44"/>
      <c r="AH14" s="44"/>
      <c r="AI14" s="44"/>
      <c r="AJ14" s="44"/>
      <c r="AK14" s="44"/>
      <c r="AL14" s="44"/>
    </row>
    <row r="15" spans="1:38" ht="21.75" customHeight="1" thickBot="1" x14ac:dyDescent="0.35">
      <c r="A15" s="44"/>
      <c r="B15" s="162" t="s">
        <v>41</v>
      </c>
      <c r="C15" s="162"/>
      <c r="D15" s="162"/>
      <c r="E15" s="162"/>
      <c r="F15" s="162"/>
      <c r="G15" s="162"/>
      <c r="H15" s="162"/>
      <c r="I15" s="162"/>
      <c r="J15" s="44"/>
      <c r="K15" s="162" t="s">
        <v>94</v>
      </c>
      <c r="L15" s="162"/>
      <c r="M15" s="162"/>
      <c r="N15" s="162"/>
      <c r="O15" s="162"/>
      <c r="P15" s="162"/>
      <c r="Q15" s="162"/>
      <c r="R15" s="162"/>
      <c r="S15" s="44"/>
      <c r="T15" s="162" t="s">
        <v>60</v>
      </c>
      <c r="U15" s="162"/>
      <c r="V15" s="162"/>
      <c r="W15" s="162"/>
      <c r="X15" s="162"/>
      <c r="Y15" s="162"/>
      <c r="Z15" s="162"/>
      <c r="AA15" s="162"/>
      <c r="AB15" s="44"/>
      <c r="AC15" s="44"/>
      <c r="AD15" s="44"/>
      <c r="AE15" s="44"/>
      <c r="AF15" s="44"/>
      <c r="AG15" s="44"/>
      <c r="AH15" s="44"/>
      <c r="AI15" s="44"/>
      <c r="AJ15" s="44"/>
      <c r="AK15" s="44"/>
      <c r="AL15" s="44"/>
    </row>
    <row r="16" spans="1:38" ht="16.5" customHeight="1" x14ac:dyDescent="0.3">
      <c r="A16" s="44"/>
      <c r="B16" s="163"/>
      <c r="C16" s="164"/>
      <c r="D16" s="164"/>
      <c r="E16" s="164"/>
      <c r="F16" s="164"/>
      <c r="G16" s="164"/>
      <c r="H16" s="164"/>
      <c r="I16" s="165"/>
      <c r="J16" s="44"/>
      <c r="K16" s="163"/>
      <c r="L16" s="164"/>
      <c r="M16" s="164"/>
      <c r="N16" s="164"/>
      <c r="O16" s="164"/>
      <c r="P16" s="164"/>
      <c r="Q16" s="164"/>
      <c r="R16" s="165"/>
      <c r="S16" s="44"/>
      <c r="T16" s="163"/>
      <c r="U16" s="164"/>
      <c r="V16" s="164"/>
      <c r="W16" s="164"/>
      <c r="X16" s="164"/>
      <c r="Y16" s="164"/>
      <c r="Z16" s="164"/>
      <c r="AA16" s="165"/>
      <c r="AB16" s="44"/>
      <c r="AC16" s="44"/>
      <c r="AD16" s="44"/>
      <c r="AE16" s="44"/>
      <c r="AF16" s="44"/>
      <c r="AG16" s="44"/>
      <c r="AH16" s="44"/>
      <c r="AI16" s="44"/>
      <c r="AJ16" s="44"/>
      <c r="AK16" s="44"/>
      <c r="AL16" s="44"/>
    </row>
    <row r="17" spans="1:38" ht="16.5" customHeight="1" x14ac:dyDescent="0.3">
      <c r="A17" s="44"/>
      <c r="B17" s="166"/>
      <c r="C17" s="161"/>
      <c r="D17" s="161"/>
      <c r="E17" s="161"/>
      <c r="F17" s="161"/>
      <c r="G17" s="161"/>
      <c r="H17" s="161"/>
      <c r="I17" s="167"/>
      <c r="J17" s="44"/>
      <c r="K17" s="166"/>
      <c r="L17" s="161"/>
      <c r="M17" s="161"/>
      <c r="N17" s="161"/>
      <c r="O17" s="161"/>
      <c r="P17" s="161"/>
      <c r="Q17" s="161"/>
      <c r="R17" s="167"/>
      <c r="S17" s="44"/>
      <c r="T17" s="166"/>
      <c r="U17" s="161"/>
      <c r="V17" s="161"/>
      <c r="W17" s="161"/>
      <c r="X17" s="161"/>
      <c r="Y17" s="161"/>
      <c r="Z17" s="161"/>
      <c r="AA17" s="167"/>
      <c r="AB17" s="44"/>
      <c r="AC17" s="44"/>
      <c r="AD17" s="44"/>
      <c r="AE17" s="44"/>
      <c r="AF17" s="44"/>
      <c r="AG17" s="44"/>
      <c r="AH17" s="44"/>
      <c r="AI17" s="44"/>
      <c r="AJ17" s="44"/>
      <c r="AK17" s="44"/>
      <c r="AL17" s="44"/>
    </row>
    <row r="18" spans="1:38" ht="16.5" customHeight="1" x14ac:dyDescent="0.3">
      <c r="A18" s="44"/>
      <c r="B18" s="166"/>
      <c r="C18" s="161"/>
      <c r="D18" s="161"/>
      <c r="E18" s="161"/>
      <c r="F18" s="161"/>
      <c r="G18" s="161"/>
      <c r="H18" s="161"/>
      <c r="I18" s="167"/>
      <c r="J18" s="44"/>
      <c r="K18" s="166"/>
      <c r="L18" s="161"/>
      <c r="M18" s="161"/>
      <c r="N18" s="161"/>
      <c r="O18" s="161"/>
      <c r="P18" s="161"/>
      <c r="Q18" s="161"/>
      <c r="R18" s="167"/>
      <c r="S18" s="44"/>
      <c r="T18" s="166"/>
      <c r="U18" s="161"/>
      <c r="V18" s="161"/>
      <c r="W18" s="161"/>
      <c r="X18" s="161"/>
      <c r="Y18" s="161"/>
      <c r="Z18" s="161"/>
      <c r="AA18" s="167"/>
      <c r="AB18" s="44"/>
      <c r="AC18" s="44"/>
      <c r="AD18" s="44"/>
      <c r="AE18" s="44"/>
      <c r="AF18" s="44"/>
      <c r="AG18" s="44"/>
      <c r="AH18" s="44"/>
      <c r="AI18" s="44"/>
      <c r="AJ18" s="44"/>
      <c r="AK18" s="44"/>
      <c r="AL18" s="44"/>
    </row>
    <row r="19" spans="1:38" ht="16.5" customHeight="1" thickBot="1" x14ac:dyDescent="0.35">
      <c r="A19" s="44"/>
      <c r="B19" s="168"/>
      <c r="C19" s="169"/>
      <c r="D19" s="169"/>
      <c r="E19" s="169"/>
      <c r="F19" s="169"/>
      <c r="G19" s="169"/>
      <c r="H19" s="169"/>
      <c r="I19" s="170"/>
      <c r="J19" s="44"/>
      <c r="K19" s="168"/>
      <c r="L19" s="169"/>
      <c r="M19" s="169"/>
      <c r="N19" s="169"/>
      <c r="O19" s="169"/>
      <c r="P19" s="169"/>
      <c r="Q19" s="169"/>
      <c r="R19" s="170"/>
      <c r="S19" s="44"/>
      <c r="T19" s="166"/>
      <c r="U19" s="161"/>
      <c r="V19" s="161"/>
      <c r="W19" s="161"/>
      <c r="X19" s="161"/>
      <c r="Y19" s="161"/>
      <c r="Z19" s="161"/>
      <c r="AA19" s="167"/>
      <c r="AB19" s="44"/>
      <c r="AC19" s="44"/>
      <c r="AD19" s="44"/>
      <c r="AE19" s="44"/>
      <c r="AF19" s="44"/>
      <c r="AG19" s="44"/>
      <c r="AH19" s="44"/>
      <c r="AI19" s="44"/>
      <c r="AJ19" s="44"/>
      <c r="AK19" s="44"/>
      <c r="AL19" s="44"/>
    </row>
    <row r="20" spans="1:38" ht="16.5" customHeight="1" thickBot="1" x14ac:dyDescent="0.35">
      <c r="A20" s="44"/>
      <c r="B20" s="162" t="s">
        <v>96</v>
      </c>
      <c r="C20" s="162"/>
      <c r="D20" s="162"/>
      <c r="E20" s="162"/>
      <c r="F20" s="162"/>
      <c r="G20" s="162"/>
      <c r="H20" s="162"/>
      <c r="I20" s="162"/>
      <c r="J20" s="44"/>
      <c r="K20" s="162" t="s">
        <v>1734</v>
      </c>
      <c r="L20" s="162"/>
      <c r="M20" s="162"/>
      <c r="N20" s="162"/>
      <c r="O20" s="162"/>
      <c r="P20" s="162"/>
      <c r="Q20" s="162"/>
      <c r="R20" s="162"/>
      <c r="S20" s="44"/>
      <c r="T20" s="166"/>
      <c r="U20" s="161"/>
      <c r="V20" s="161"/>
      <c r="W20" s="161"/>
      <c r="X20" s="161"/>
      <c r="Y20" s="161"/>
      <c r="Z20" s="161"/>
      <c r="AA20" s="167"/>
      <c r="AB20" s="44"/>
      <c r="AC20" s="44"/>
      <c r="AD20" s="44"/>
      <c r="AE20" s="44"/>
      <c r="AF20" s="44"/>
      <c r="AG20" s="44"/>
      <c r="AH20" s="44"/>
      <c r="AI20" s="44"/>
      <c r="AJ20" s="44"/>
      <c r="AK20" s="44"/>
      <c r="AL20" s="44"/>
    </row>
    <row r="21" spans="1:38" ht="16.5" customHeight="1" x14ac:dyDescent="0.3">
      <c r="A21" s="44"/>
      <c r="B21" s="163"/>
      <c r="C21" s="164"/>
      <c r="D21" s="164"/>
      <c r="E21" s="164"/>
      <c r="F21" s="164"/>
      <c r="G21" s="164"/>
      <c r="H21" s="164"/>
      <c r="I21" s="165"/>
      <c r="J21" s="44"/>
      <c r="K21" s="163"/>
      <c r="L21" s="164"/>
      <c r="M21" s="164"/>
      <c r="N21" s="164"/>
      <c r="O21" s="164"/>
      <c r="P21" s="164"/>
      <c r="Q21" s="164"/>
      <c r="R21" s="165"/>
      <c r="S21" s="44"/>
      <c r="T21" s="166"/>
      <c r="U21" s="161"/>
      <c r="V21" s="161"/>
      <c r="W21" s="161"/>
      <c r="X21" s="161"/>
      <c r="Y21" s="161"/>
      <c r="Z21" s="161"/>
      <c r="AA21" s="167"/>
      <c r="AB21" s="44"/>
      <c r="AC21" s="44"/>
      <c r="AD21" s="44"/>
      <c r="AE21" s="44"/>
      <c r="AF21" s="44"/>
      <c r="AG21" s="44"/>
      <c r="AH21" s="44"/>
      <c r="AI21" s="44"/>
      <c r="AJ21" s="44"/>
      <c r="AK21" s="44"/>
      <c r="AL21" s="44"/>
    </row>
    <row r="22" spans="1:38" ht="16.5" customHeight="1" x14ac:dyDescent="0.3">
      <c r="A22" s="44"/>
      <c r="B22" s="166"/>
      <c r="C22" s="161"/>
      <c r="D22" s="161"/>
      <c r="E22" s="161"/>
      <c r="F22" s="161"/>
      <c r="G22" s="161"/>
      <c r="H22" s="161"/>
      <c r="I22" s="167"/>
      <c r="J22" s="44"/>
      <c r="K22" s="166"/>
      <c r="L22" s="161"/>
      <c r="M22" s="161"/>
      <c r="N22" s="161"/>
      <c r="O22" s="161"/>
      <c r="P22" s="161"/>
      <c r="Q22" s="161"/>
      <c r="R22" s="167"/>
      <c r="S22" s="44"/>
      <c r="T22" s="166"/>
      <c r="U22" s="161"/>
      <c r="V22" s="161"/>
      <c r="W22" s="161"/>
      <c r="X22" s="161"/>
      <c r="Y22" s="161"/>
      <c r="Z22" s="161"/>
      <c r="AA22" s="167"/>
      <c r="AB22" s="44"/>
      <c r="AC22" s="44"/>
      <c r="AD22" s="44"/>
      <c r="AE22" s="44"/>
      <c r="AF22" s="44"/>
      <c r="AG22" s="44"/>
      <c r="AH22" s="44"/>
      <c r="AI22" s="44"/>
      <c r="AJ22" s="44"/>
      <c r="AK22" s="44"/>
      <c r="AL22" s="44"/>
    </row>
    <row r="23" spans="1:38" ht="16.5" customHeight="1" x14ac:dyDescent="0.3">
      <c r="A23" s="44"/>
      <c r="B23" s="166"/>
      <c r="C23" s="161"/>
      <c r="D23" s="161"/>
      <c r="E23" s="161"/>
      <c r="F23" s="161"/>
      <c r="G23" s="161"/>
      <c r="H23" s="161"/>
      <c r="I23" s="167"/>
      <c r="J23" s="44"/>
      <c r="K23" s="166"/>
      <c r="L23" s="161"/>
      <c r="M23" s="161"/>
      <c r="N23" s="161"/>
      <c r="O23" s="161"/>
      <c r="P23" s="161"/>
      <c r="Q23" s="161"/>
      <c r="R23" s="167"/>
      <c r="S23" s="44"/>
      <c r="T23" s="166"/>
      <c r="U23" s="161"/>
      <c r="V23" s="161"/>
      <c r="W23" s="161"/>
      <c r="X23" s="161"/>
      <c r="Y23" s="161"/>
      <c r="Z23" s="161"/>
      <c r="AA23" s="167"/>
      <c r="AB23" s="44"/>
      <c r="AC23" s="44"/>
      <c r="AD23" s="44"/>
      <c r="AE23" s="44"/>
      <c r="AF23" s="44"/>
      <c r="AG23" s="44"/>
      <c r="AH23" s="44"/>
      <c r="AI23" s="44"/>
      <c r="AJ23" s="44"/>
      <c r="AK23" s="44"/>
      <c r="AL23" s="44"/>
    </row>
    <row r="24" spans="1:38" ht="16.5" customHeight="1" thickBot="1" x14ac:dyDescent="0.35">
      <c r="A24" s="44"/>
      <c r="B24" s="168"/>
      <c r="C24" s="169"/>
      <c r="D24" s="169"/>
      <c r="E24" s="169"/>
      <c r="F24" s="169"/>
      <c r="G24" s="169"/>
      <c r="H24" s="169"/>
      <c r="I24" s="170"/>
      <c r="J24" s="44"/>
      <c r="K24" s="168"/>
      <c r="L24" s="169"/>
      <c r="M24" s="169"/>
      <c r="N24" s="169"/>
      <c r="O24" s="169"/>
      <c r="P24" s="169"/>
      <c r="Q24" s="169"/>
      <c r="R24" s="170"/>
      <c r="S24" s="44"/>
      <c r="T24" s="168"/>
      <c r="U24" s="169"/>
      <c r="V24" s="169"/>
      <c r="W24" s="169"/>
      <c r="X24" s="169"/>
      <c r="Y24" s="169"/>
      <c r="Z24" s="169"/>
      <c r="AA24" s="170"/>
      <c r="AB24" s="44"/>
      <c r="AC24" s="44"/>
      <c r="AD24" s="44"/>
      <c r="AE24" s="44"/>
      <c r="AF24" s="44"/>
      <c r="AG24" s="44"/>
      <c r="AH24" s="44"/>
      <c r="AI24" s="44"/>
      <c r="AJ24" s="44"/>
      <c r="AK24" s="44"/>
      <c r="AL24" s="44"/>
    </row>
    <row r="25" spans="1:38" ht="16.5" customHeight="1" thickBot="1" x14ac:dyDescent="0.35">
      <c r="A25" s="44"/>
      <c r="B25" s="162" t="s">
        <v>643</v>
      </c>
      <c r="C25" s="162"/>
      <c r="D25" s="162"/>
      <c r="E25" s="162"/>
      <c r="F25" s="162"/>
      <c r="G25" s="162"/>
      <c r="H25" s="162"/>
      <c r="I25" s="162"/>
      <c r="J25" s="44"/>
      <c r="K25" s="162"/>
      <c r="L25" s="162"/>
      <c r="M25" s="162"/>
      <c r="N25" s="162"/>
      <c r="O25" s="162"/>
      <c r="P25" s="162"/>
      <c r="Q25" s="162"/>
      <c r="R25" s="162"/>
      <c r="S25" s="44"/>
      <c r="T25" s="162"/>
      <c r="U25" s="162"/>
      <c r="V25" s="162"/>
      <c r="W25" s="162"/>
      <c r="X25" s="162"/>
      <c r="Y25" s="162"/>
      <c r="Z25" s="162"/>
      <c r="AA25" s="162"/>
      <c r="AB25" s="44"/>
      <c r="AC25" s="44"/>
      <c r="AD25" s="44"/>
      <c r="AE25" s="44"/>
      <c r="AF25" s="44"/>
      <c r="AG25" s="44"/>
      <c r="AH25" s="44"/>
      <c r="AI25" s="44"/>
      <c r="AJ25" s="44"/>
      <c r="AK25" s="44"/>
      <c r="AL25" s="44"/>
    </row>
    <row r="26" spans="1:38" ht="16.5" customHeight="1" x14ac:dyDescent="0.3">
      <c r="A26" s="44"/>
      <c r="B26" s="163"/>
      <c r="C26" s="164"/>
      <c r="D26" s="164"/>
      <c r="E26" s="164"/>
      <c r="F26" s="164"/>
      <c r="G26" s="164"/>
      <c r="H26" s="164"/>
      <c r="I26" s="165"/>
      <c r="J26" s="44"/>
      <c r="K26" s="163"/>
      <c r="L26" s="164"/>
      <c r="M26" s="164"/>
      <c r="N26" s="164"/>
      <c r="O26" s="164"/>
      <c r="P26" s="164"/>
      <c r="Q26" s="164"/>
      <c r="R26" s="165"/>
      <c r="S26" s="44"/>
      <c r="T26" s="163"/>
      <c r="U26" s="164"/>
      <c r="V26" s="164"/>
      <c r="W26" s="164"/>
      <c r="X26" s="164"/>
      <c r="Y26" s="164"/>
      <c r="Z26" s="164"/>
      <c r="AA26" s="165"/>
      <c r="AB26" s="44"/>
      <c r="AC26" s="44"/>
      <c r="AD26" s="44"/>
      <c r="AE26" s="44"/>
      <c r="AF26" s="44"/>
      <c r="AG26" s="44"/>
      <c r="AH26" s="44"/>
      <c r="AI26" s="44"/>
      <c r="AJ26" s="44"/>
      <c r="AK26" s="44"/>
      <c r="AL26" s="44"/>
    </row>
    <row r="27" spans="1:38" ht="16.5" customHeight="1" thickBot="1" x14ac:dyDescent="0.35">
      <c r="A27" s="44"/>
      <c r="B27" s="168"/>
      <c r="C27" s="169"/>
      <c r="D27" s="169"/>
      <c r="E27" s="169"/>
      <c r="F27" s="169"/>
      <c r="G27" s="169"/>
      <c r="H27" s="169"/>
      <c r="I27" s="170"/>
      <c r="J27" s="44"/>
      <c r="K27" s="168"/>
      <c r="L27" s="169"/>
      <c r="M27" s="169"/>
      <c r="N27" s="169"/>
      <c r="O27" s="169"/>
      <c r="P27" s="169"/>
      <c r="Q27" s="169"/>
      <c r="R27" s="170"/>
      <c r="S27" s="44"/>
      <c r="T27" s="168"/>
      <c r="U27" s="169"/>
      <c r="V27" s="169"/>
      <c r="W27" s="169"/>
      <c r="X27" s="169"/>
      <c r="Y27" s="169"/>
      <c r="Z27" s="169"/>
      <c r="AA27" s="170"/>
      <c r="AB27" s="44"/>
      <c r="AC27" s="44"/>
      <c r="AD27" s="44"/>
      <c r="AE27" s="44"/>
      <c r="AF27" s="44"/>
      <c r="AG27" s="44"/>
      <c r="AH27" s="44"/>
      <c r="AI27" s="44"/>
      <c r="AJ27" s="44"/>
      <c r="AK27" s="44"/>
      <c r="AL27" s="44"/>
    </row>
    <row r="28" spans="1:38" ht="16.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row>
    <row r="29" spans="1:38" ht="16.5" customHeight="1" thickBot="1" x14ac:dyDescent="0.35">
      <c r="A29" s="44"/>
      <c r="B29" s="162" t="s">
        <v>664</v>
      </c>
      <c r="C29" s="162"/>
      <c r="D29" s="162"/>
      <c r="E29" s="162"/>
      <c r="F29" s="162"/>
      <c r="G29" s="162"/>
      <c r="H29" s="162"/>
      <c r="I29" s="162"/>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row>
    <row r="30" spans="1:38" ht="16.5" customHeight="1" x14ac:dyDescent="0.3">
      <c r="A30" s="44"/>
      <c r="B30" s="179"/>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1"/>
      <c r="AA30" s="44"/>
      <c r="AB30" s="44"/>
      <c r="AC30" s="44"/>
      <c r="AD30" s="44"/>
      <c r="AE30" s="44"/>
      <c r="AF30" s="44"/>
      <c r="AG30" s="44"/>
      <c r="AH30" s="44"/>
      <c r="AI30" s="44"/>
      <c r="AJ30" s="44"/>
      <c r="AK30" s="44"/>
      <c r="AL30" s="44"/>
    </row>
    <row r="31" spans="1:38" ht="16.5" customHeight="1" x14ac:dyDescent="0.3">
      <c r="A31" s="44"/>
      <c r="B31" s="182"/>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4"/>
      <c r="AA31" s="44"/>
      <c r="AB31" s="44"/>
      <c r="AC31" s="44"/>
      <c r="AD31" s="44"/>
      <c r="AE31" s="44"/>
      <c r="AF31" s="44"/>
      <c r="AG31" s="44"/>
      <c r="AH31" s="44"/>
      <c r="AI31" s="44"/>
      <c r="AJ31" s="44"/>
      <c r="AK31" s="44"/>
      <c r="AL31" s="44"/>
    </row>
    <row r="32" spans="1:38" ht="16.5" customHeight="1" x14ac:dyDescent="0.3">
      <c r="A32" s="44"/>
      <c r="B32" s="182"/>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4"/>
      <c r="AA32" s="44"/>
      <c r="AB32" s="44"/>
      <c r="AC32" s="44"/>
      <c r="AD32" s="44"/>
      <c r="AE32" s="44"/>
      <c r="AF32" s="44"/>
      <c r="AG32" s="44"/>
      <c r="AH32" s="44"/>
      <c r="AI32" s="44"/>
      <c r="AJ32" s="44"/>
      <c r="AK32" s="44"/>
      <c r="AL32" s="44"/>
    </row>
    <row r="33" spans="1:38" ht="16.5" customHeight="1" x14ac:dyDescent="0.3">
      <c r="A33" s="44"/>
      <c r="B33" s="182"/>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4"/>
      <c r="AA33" s="44"/>
      <c r="AB33" s="44"/>
      <c r="AC33" s="44"/>
      <c r="AD33" s="44"/>
      <c r="AE33" s="44"/>
      <c r="AF33" s="44"/>
      <c r="AG33" s="44"/>
      <c r="AH33" s="44"/>
      <c r="AI33" s="44"/>
      <c r="AJ33" s="44"/>
      <c r="AK33" s="44"/>
      <c r="AL33" s="44"/>
    </row>
    <row r="34" spans="1:38" ht="16.5" customHeight="1" x14ac:dyDescent="0.3">
      <c r="A34" s="44"/>
      <c r="B34" s="182"/>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4"/>
      <c r="AA34" s="44"/>
      <c r="AB34" s="44"/>
      <c r="AC34" s="44"/>
      <c r="AD34" s="44"/>
      <c r="AE34" s="44"/>
      <c r="AF34" s="44"/>
      <c r="AG34" s="44"/>
      <c r="AH34" s="44"/>
      <c r="AI34" s="44"/>
      <c r="AJ34" s="44"/>
      <c r="AK34" s="44"/>
      <c r="AL34" s="44"/>
    </row>
    <row r="35" spans="1:38" ht="16.5" customHeight="1" thickBot="1" x14ac:dyDescent="0.35">
      <c r="A35" s="44"/>
      <c r="B35" s="185"/>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7"/>
      <c r="AA35" s="44"/>
      <c r="AB35" s="44"/>
      <c r="AC35" s="44"/>
      <c r="AD35" s="44"/>
      <c r="AE35" s="44"/>
      <c r="AF35" s="44"/>
      <c r="AG35" s="44"/>
      <c r="AH35" s="44"/>
      <c r="AI35" s="44"/>
      <c r="AJ35" s="44"/>
      <c r="AK35" s="44"/>
      <c r="AL35" s="44"/>
    </row>
    <row r="36" spans="1:38" ht="16.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row>
    <row r="37" spans="1:38" ht="16.5" customHeight="1" thickBot="1" x14ac:dyDescent="0.35">
      <c r="A37" s="44"/>
      <c r="B37" s="162"/>
      <c r="C37" s="162"/>
      <c r="D37" s="162"/>
      <c r="E37" s="162"/>
      <c r="F37" s="162"/>
      <c r="G37" s="162"/>
      <c r="H37" s="162"/>
      <c r="I37" s="162"/>
      <c r="J37" s="44"/>
      <c r="K37" s="162"/>
      <c r="L37" s="162"/>
      <c r="M37" s="162"/>
      <c r="N37" s="162"/>
      <c r="O37" s="162"/>
      <c r="P37" s="162"/>
      <c r="Q37" s="162"/>
      <c r="R37" s="162"/>
      <c r="S37" s="44"/>
      <c r="T37" s="162"/>
      <c r="U37" s="162"/>
      <c r="V37" s="162"/>
      <c r="W37" s="162"/>
      <c r="X37" s="162"/>
      <c r="Y37" s="162"/>
      <c r="Z37" s="162"/>
      <c r="AA37" s="162"/>
      <c r="AB37" s="44"/>
      <c r="AC37" s="44"/>
      <c r="AD37" s="44"/>
      <c r="AE37" s="44"/>
      <c r="AF37" s="44"/>
      <c r="AG37" s="44"/>
      <c r="AH37" s="44"/>
      <c r="AI37" s="44"/>
      <c r="AJ37" s="44"/>
      <c r="AK37" s="44"/>
      <c r="AL37" s="44"/>
    </row>
    <row r="38" spans="1:38" ht="16.5" customHeight="1" x14ac:dyDescent="0.3">
      <c r="A38" s="44"/>
      <c r="B38" s="163"/>
      <c r="C38" s="164"/>
      <c r="D38" s="164"/>
      <c r="E38" s="164"/>
      <c r="F38" s="164"/>
      <c r="G38" s="164"/>
      <c r="H38" s="164"/>
      <c r="I38" s="165"/>
      <c r="J38" s="44"/>
      <c r="K38" s="163"/>
      <c r="L38" s="164"/>
      <c r="M38" s="164"/>
      <c r="N38" s="164"/>
      <c r="O38" s="164"/>
      <c r="P38" s="164"/>
      <c r="Q38" s="164"/>
      <c r="R38" s="165"/>
      <c r="S38" s="44"/>
      <c r="T38" s="163"/>
      <c r="U38" s="164"/>
      <c r="V38" s="164"/>
      <c r="W38" s="164"/>
      <c r="X38" s="164"/>
      <c r="Y38" s="164"/>
      <c r="Z38" s="164"/>
      <c r="AA38" s="165"/>
      <c r="AB38" s="44"/>
      <c r="AC38" s="44"/>
      <c r="AD38" s="44"/>
      <c r="AE38" s="44"/>
      <c r="AF38" s="44"/>
      <c r="AG38" s="44"/>
      <c r="AH38" s="44"/>
      <c r="AI38" s="44"/>
      <c r="AJ38" s="44"/>
      <c r="AK38" s="44"/>
      <c r="AL38" s="44"/>
    </row>
    <row r="39" spans="1:38" ht="16.5" customHeight="1" x14ac:dyDescent="0.3">
      <c r="A39" s="44"/>
      <c r="B39" s="166"/>
      <c r="C39" s="161"/>
      <c r="D39" s="161"/>
      <c r="E39" s="161"/>
      <c r="F39" s="161"/>
      <c r="G39" s="161"/>
      <c r="H39" s="161"/>
      <c r="I39" s="167"/>
      <c r="J39" s="44"/>
      <c r="K39" s="166"/>
      <c r="L39" s="161"/>
      <c r="M39" s="161"/>
      <c r="N39" s="161"/>
      <c r="O39" s="161"/>
      <c r="P39" s="161"/>
      <c r="Q39" s="161"/>
      <c r="R39" s="167"/>
      <c r="S39" s="44"/>
      <c r="T39" s="166"/>
      <c r="U39" s="161"/>
      <c r="V39" s="161"/>
      <c r="W39" s="161"/>
      <c r="X39" s="161"/>
      <c r="Y39" s="161"/>
      <c r="Z39" s="161"/>
      <c r="AA39" s="167"/>
      <c r="AB39" s="44"/>
      <c r="AC39" s="44"/>
      <c r="AD39" s="44"/>
      <c r="AE39" s="44"/>
      <c r="AF39" s="44"/>
      <c r="AG39" s="44"/>
      <c r="AH39" s="44"/>
      <c r="AI39" s="44"/>
      <c r="AJ39" s="44"/>
      <c r="AK39" s="44"/>
      <c r="AL39" s="44"/>
    </row>
    <row r="40" spans="1:38" ht="16.5" customHeight="1" x14ac:dyDescent="0.3">
      <c r="A40" s="44"/>
      <c r="B40" s="166"/>
      <c r="C40" s="161"/>
      <c r="D40" s="161"/>
      <c r="E40" s="161"/>
      <c r="F40" s="161"/>
      <c r="G40" s="161"/>
      <c r="H40" s="161"/>
      <c r="I40" s="167"/>
      <c r="J40" s="44"/>
      <c r="K40" s="166"/>
      <c r="L40" s="161"/>
      <c r="M40" s="161"/>
      <c r="N40" s="161"/>
      <c r="O40" s="161"/>
      <c r="P40" s="161"/>
      <c r="Q40" s="161"/>
      <c r="R40" s="167"/>
      <c r="S40" s="44"/>
      <c r="T40" s="166"/>
      <c r="U40" s="161"/>
      <c r="V40" s="161"/>
      <c r="W40" s="161"/>
      <c r="X40" s="161"/>
      <c r="Y40" s="161"/>
      <c r="Z40" s="161"/>
      <c r="AA40" s="167"/>
      <c r="AB40" s="44"/>
      <c r="AC40" s="44"/>
      <c r="AD40" s="44"/>
      <c r="AE40" s="44"/>
      <c r="AF40" s="44"/>
      <c r="AG40" s="44"/>
      <c r="AH40" s="44"/>
      <c r="AI40" s="44"/>
      <c r="AJ40" s="44"/>
      <c r="AK40" s="44"/>
      <c r="AL40" s="44"/>
    </row>
    <row r="41" spans="1:38" ht="16.5" customHeight="1" thickBot="1" x14ac:dyDescent="0.35">
      <c r="A41" s="44"/>
      <c r="B41" s="168"/>
      <c r="C41" s="169"/>
      <c r="D41" s="169"/>
      <c r="E41" s="169"/>
      <c r="F41" s="169"/>
      <c r="G41" s="169"/>
      <c r="H41" s="169"/>
      <c r="I41" s="170"/>
      <c r="J41" s="44"/>
      <c r="K41" s="168"/>
      <c r="L41" s="169"/>
      <c r="M41" s="169"/>
      <c r="N41" s="169"/>
      <c r="O41" s="169"/>
      <c r="P41" s="169"/>
      <c r="Q41" s="169"/>
      <c r="R41" s="170"/>
      <c r="S41" s="44"/>
      <c r="T41" s="168"/>
      <c r="U41" s="169"/>
      <c r="V41" s="169"/>
      <c r="W41" s="169"/>
      <c r="X41" s="169"/>
      <c r="Y41" s="169"/>
      <c r="Z41" s="169"/>
      <c r="AA41" s="170"/>
      <c r="AB41" s="44"/>
      <c r="AC41" s="44"/>
      <c r="AD41" s="44"/>
      <c r="AE41" s="44"/>
      <c r="AF41" s="44"/>
      <c r="AG41" s="44"/>
      <c r="AH41" s="44"/>
      <c r="AI41" s="44"/>
      <c r="AJ41" s="44"/>
      <c r="AK41" s="44"/>
      <c r="AL41" s="44"/>
    </row>
    <row r="42" spans="1:38" ht="16.5" customHeight="1" thickBot="1" x14ac:dyDescent="0.35">
      <c r="A42" s="44"/>
      <c r="B42" s="162"/>
      <c r="C42" s="162"/>
      <c r="D42" s="162"/>
      <c r="E42" s="162"/>
      <c r="F42" s="162"/>
      <c r="G42" s="162"/>
      <c r="H42" s="162"/>
      <c r="I42" s="162"/>
      <c r="J42" s="44"/>
      <c r="K42" s="162"/>
      <c r="L42" s="162"/>
      <c r="M42" s="162"/>
      <c r="N42" s="162"/>
      <c r="O42" s="162"/>
      <c r="P42" s="162"/>
      <c r="Q42" s="162"/>
      <c r="R42" s="162"/>
      <c r="S42" s="44"/>
      <c r="T42" s="162"/>
      <c r="U42" s="162"/>
      <c r="V42" s="162"/>
      <c r="W42" s="162"/>
      <c r="X42" s="162"/>
      <c r="Y42" s="162"/>
      <c r="Z42" s="162"/>
      <c r="AA42" s="162"/>
      <c r="AB42" s="44"/>
      <c r="AC42" s="44"/>
      <c r="AD42" s="44"/>
      <c r="AE42" s="44"/>
      <c r="AF42" s="44"/>
      <c r="AG42" s="44"/>
      <c r="AH42" s="44"/>
      <c r="AI42" s="44"/>
      <c r="AJ42" s="44"/>
      <c r="AK42" s="44"/>
      <c r="AL42" s="44"/>
    </row>
    <row r="43" spans="1:38" ht="16.5" customHeight="1" x14ac:dyDescent="0.3">
      <c r="A43" s="44"/>
      <c r="B43" s="163"/>
      <c r="C43" s="164"/>
      <c r="D43" s="164"/>
      <c r="E43" s="164"/>
      <c r="F43" s="164"/>
      <c r="G43" s="164"/>
      <c r="H43" s="164"/>
      <c r="I43" s="165"/>
      <c r="J43" s="44"/>
      <c r="K43" s="163"/>
      <c r="L43" s="164"/>
      <c r="M43" s="164"/>
      <c r="N43" s="164"/>
      <c r="O43" s="164"/>
      <c r="P43" s="164"/>
      <c r="Q43" s="164"/>
      <c r="R43" s="165"/>
      <c r="S43" s="44"/>
      <c r="T43" s="163"/>
      <c r="U43" s="164"/>
      <c r="V43" s="164"/>
      <c r="W43" s="164"/>
      <c r="X43" s="164"/>
      <c r="Y43" s="164"/>
      <c r="Z43" s="164"/>
      <c r="AA43" s="165"/>
      <c r="AB43" s="44"/>
      <c r="AC43" s="44"/>
      <c r="AD43" s="44"/>
      <c r="AE43" s="44"/>
      <c r="AF43" s="44"/>
      <c r="AG43" s="44"/>
      <c r="AH43" s="44"/>
      <c r="AI43" s="44"/>
      <c r="AJ43" s="44"/>
      <c r="AK43" s="44"/>
      <c r="AL43" s="44"/>
    </row>
    <row r="44" spans="1:38" ht="16.5" customHeight="1" x14ac:dyDescent="0.3">
      <c r="A44" s="44"/>
      <c r="B44" s="166"/>
      <c r="C44" s="161"/>
      <c r="D44" s="161"/>
      <c r="E44" s="161"/>
      <c r="F44" s="161"/>
      <c r="G44" s="161"/>
      <c r="H44" s="161"/>
      <c r="I44" s="167"/>
      <c r="J44" s="44"/>
      <c r="K44" s="166"/>
      <c r="L44" s="161"/>
      <c r="M44" s="161"/>
      <c r="N44" s="161"/>
      <c r="O44" s="161"/>
      <c r="P44" s="161"/>
      <c r="Q44" s="161"/>
      <c r="R44" s="167"/>
      <c r="S44" s="44"/>
      <c r="T44" s="166"/>
      <c r="U44" s="161"/>
      <c r="V44" s="161"/>
      <c r="W44" s="161"/>
      <c r="X44" s="161"/>
      <c r="Y44" s="161"/>
      <c r="Z44" s="161"/>
      <c r="AA44" s="167"/>
      <c r="AB44" s="44"/>
      <c r="AC44" s="44"/>
      <c r="AD44" s="44"/>
      <c r="AE44" s="44"/>
      <c r="AF44" s="44"/>
      <c r="AG44" s="44"/>
      <c r="AH44" s="44"/>
      <c r="AI44" s="44"/>
      <c r="AJ44" s="44"/>
      <c r="AK44" s="44"/>
      <c r="AL44" s="44"/>
    </row>
    <row r="45" spans="1:38" ht="16.5" customHeight="1" x14ac:dyDescent="0.3">
      <c r="A45" s="44"/>
      <c r="B45" s="166"/>
      <c r="C45" s="161"/>
      <c r="D45" s="161"/>
      <c r="E45" s="161"/>
      <c r="F45" s="161"/>
      <c r="G45" s="161"/>
      <c r="H45" s="161"/>
      <c r="I45" s="167"/>
      <c r="J45" s="44"/>
      <c r="K45" s="166"/>
      <c r="L45" s="161"/>
      <c r="M45" s="161"/>
      <c r="N45" s="161"/>
      <c r="O45" s="161"/>
      <c r="P45" s="161"/>
      <c r="Q45" s="161"/>
      <c r="R45" s="167"/>
      <c r="S45" s="44"/>
      <c r="T45" s="166"/>
      <c r="U45" s="161"/>
      <c r="V45" s="161"/>
      <c r="W45" s="161"/>
      <c r="X45" s="161"/>
      <c r="Y45" s="161"/>
      <c r="Z45" s="161"/>
      <c r="AA45" s="167"/>
      <c r="AB45" s="44"/>
      <c r="AC45" s="44"/>
      <c r="AD45" s="44"/>
      <c r="AE45" s="44"/>
      <c r="AF45" s="44"/>
      <c r="AG45" s="44"/>
      <c r="AH45" s="44"/>
      <c r="AI45" s="44"/>
      <c r="AJ45" s="44"/>
      <c r="AK45" s="44"/>
      <c r="AL45" s="44"/>
    </row>
    <row r="46" spans="1:38" ht="16.5" customHeight="1" thickBot="1" x14ac:dyDescent="0.35">
      <c r="A46" s="44"/>
      <c r="B46" s="168"/>
      <c r="C46" s="169"/>
      <c r="D46" s="169"/>
      <c r="E46" s="169"/>
      <c r="F46" s="169"/>
      <c r="G46" s="169"/>
      <c r="H46" s="169"/>
      <c r="I46" s="170"/>
      <c r="J46" s="44"/>
      <c r="K46" s="168"/>
      <c r="L46" s="169"/>
      <c r="M46" s="169"/>
      <c r="N46" s="169"/>
      <c r="O46" s="169"/>
      <c r="P46" s="169"/>
      <c r="Q46" s="169"/>
      <c r="R46" s="170"/>
      <c r="S46" s="44"/>
      <c r="T46" s="168"/>
      <c r="U46" s="169"/>
      <c r="V46" s="169"/>
      <c r="W46" s="169"/>
      <c r="X46" s="169"/>
      <c r="Y46" s="169"/>
      <c r="Z46" s="169"/>
      <c r="AA46" s="170"/>
      <c r="AB46" s="44"/>
      <c r="AC46" s="44"/>
      <c r="AD46" s="44"/>
      <c r="AE46" s="44"/>
      <c r="AF46" s="44"/>
      <c r="AG46" s="44"/>
      <c r="AH46" s="44"/>
      <c r="AI46" s="44"/>
      <c r="AJ46" s="44"/>
      <c r="AK46" s="44"/>
      <c r="AL46" s="44"/>
    </row>
    <row r="47" spans="1:38" ht="16.5" customHeight="1" thickBot="1" x14ac:dyDescent="0.35">
      <c r="A47" s="44"/>
      <c r="B47" s="162"/>
      <c r="C47" s="162"/>
      <c r="D47" s="162"/>
      <c r="E47" s="162"/>
      <c r="F47" s="162"/>
      <c r="G47" s="162"/>
      <c r="H47" s="162"/>
      <c r="I47" s="162"/>
      <c r="J47" s="44"/>
      <c r="K47" s="162"/>
      <c r="L47" s="162"/>
      <c r="M47" s="162"/>
      <c r="N47" s="162"/>
      <c r="O47" s="162"/>
      <c r="P47" s="162"/>
      <c r="Q47" s="162"/>
      <c r="R47" s="162"/>
      <c r="S47" s="44"/>
      <c r="T47" s="162"/>
      <c r="U47" s="162"/>
      <c r="V47" s="162"/>
      <c r="W47" s="162"/>
      <c r="X47" s="162"/>
      <c r="Y47" s="162"/>
      <c r="Z47" s="162"/>
      <c r="AA47" s="162"/>
      <c r="AB47" s="44"/>
      <c r="AC47" s="44"/>
      <c r="AD47" s="44"/>
      <c r="AE47" s="44"/>
      <c r="AF47" s="44"/>
      <c r="AG47" s="44"/>
      <c r="AH47" s="44"/>
      <c r="AI47" s="44"/>
      <c r="AJ47" s="44"/>
      <c r="AK47" s="44"/>
      <c r="AL47" s="44"/>
    </row>
    <row r="48" spans="1:38" ht="16.5" customHeight="1" x14ac:dyDescent="0.3">
      <c r="A48" s="44"/>
      <c r="B48" s="163"/>
      <c r="C48" s="164"/>
      <c r="D48" s="164"/>
      <c r="E48" s="164"/>
      <c r="F48" s="164"/>
      <c r="G48" s="164"/>
      <c r="H48" s="164"/>
      <c r="I48" s="165"/>
      <c r="J48" s="44"/>
      <c r="K48" s="163"/>
      <c r="L48" s="164"/>
      <c r="M48" s="164"/>
      <c r="N48" s="164"/>
      <c r="O48" s="164"/>
      <c r="P48" s="164"/>
      <c r="Q48" s="164"/>
      <c r="R48" s="165"/>
      <c r="S48" s="44"/>
      <c r="T48" s="171"/>
      <c r="U48" s="172"/>
      <c r="V48" s="172"/>
      <c r="W48" s="172"/>
      <c r="X48" s="172"/>
      <c r="Y48" s="172"/>
      <c r="Z48" s="172"/>
      <c r="AA48" s="173"/>
      <c r="AB48" s="44"/>
      <c r="AC48" s="44"/>
      <c r="AD48" s="44"/>
      <c r="AE48" s="44"/>
      <c r="AF48" s="44"/>
      <c r="AG48" s="44"/>
      <c r="AH48" s="44"/>
      <c r="AI48" s="44"/>
      <c r="AJ48" s="44"/>
      <c r="AK48" s="44"/>
      <c r="AL48" s="44"/>
    </row>
    <row r="49" spans="1:38" ht="16.5" customHeight="1" x14ac:dyDescent="0.3">
      <c r="A49" s="44"/>
      <c r="B49" s="166"/>
      <c r="C49" s="161"/>
      <c r="D49" s="161"/>
      <c r="E49" s="161"/>
      <c r="F49" s="161"/>
      <c r="G49" s="161"/>
      <c r="H49" s="161"/>
      <c r="I49" s="167"/>
      <c r="J49" s="44"/>
      <c r="K49" s="166"/>
      <c r="L49" s="161"/>
      <c r="M49" s="161"/>
      <c r="N49" s="161"/>
      <c r="O49" s="161"/>
      <c r="P49" s="161"/>
      <c r="Q49" s="161"/>
      <c r="R49" s="167"/>
      <c r="S49" s="44"/>
      <c r="T49" s="174"/>
      <c r="U49" s="160"/>
      <c r="V49" s="160"/>
      <c r="W49" s="160"/>
      <c r="X49" s="160"/>
      <c r="Y49" s="160"/>
      <c r="Z49" s="160"/>
      <c r="AA49" s="175"/>
      <c r="AB49" s="44"/>
      <c r="AC49" s="44"/>
      <c r="AD49" s="44"/>
      <c r="AE49" s="44"/>
      <c r="AF49" s="44"/>
      <c r="AG49" s="44"/>
      <c r="AH49" s="44"/>
      <c r="AI49" s="44"/>
      <c r="AJ49" s="44"/>
      <c r="AK49" s="44"/>
      <c r="AL49" s="44"/>
    </row>
    <row r="50" spans="1:38" ht="16.5" customHeight="1" x14ac:dyDescent="0.3">
      <c r="A50" s="44"/>
      <c r="B50" s="166"/>
      <c r="C50" s="161"/>
      <c r="D50" s="161"/>
      <c r="E50" s="161"/>
      <c r="F50" s="161"/>
      <c r="G50" s="161"/>
      <c r="H50" s="161"/>
      <c r="I50" s="167"/>
      <c r="J50" s="44"/>
      <c r="K50" s="166"/>
      <c r="L50" s="161"/>
      <c r="M50" s="161"/>
      <c r="N50" s="161"/>
      <c r="O50" s="161"/>
      <c r="P50" s="161"/>
      <c r="Q50" s="161"/>
      <c r="R50" s="167"/>
      <c r="S50" s="44"/>
      <c r="T50" s="174"/>
      <c r="U50" s="160"/>
      <c r="V50" s="160"/>
      <c r="W50" s="160"/>
      <c r="X50" s="160"/>
      <c r="Y50" s="160"/>
      <c r="Z50" s="160"/>
      <c r="AA50" s="175"/>
      <c r="AB50" s="44"/>
      <c r="AC50" s="44"/>
      <c r="AD50" s="44"/>
      <c r="AE50" s="44"/>
      <c r="AF50" s="44"/>
      <c r="AG50" s="44"/>
      <c r="AH50" s="44"/>
      <c r="AI50" s="44"/>
      <c r="AJ50" s="44"/>
      <c r="AK50" s="44"/>
      <c r="AL50" s="44"/>
    </row>
    <row r="51" spans="1:38" ht="16.5" customHeight="1" thickBot="1" x14ac:dyDescent="0.35">
      <c r="A51" s="44"/>
      <c r="B51" s="168"/>
      <c r="C51" s="169"/>
      <c r="D51" s="169"/>
      <c r="E51" s="169"/>
      <c r="F51" s="169"/>
      <c r="G51" s="169"/>
      <c r="H51" s="169"/>
      <c r="I51" s="170"/>
      <c r="J51" s="44"/>
      <c r="K51" s="168"/>
      <c r="L51" s="169"/>
      <c r="M51" s="169"/>
      <c r="N51" s="169"/>
      <c r="O51" s="169"/>
      <c r="P51" s="169"/>
      <c r="Q51" s="169"/>
      <c r="R51" s="170"/>
      <c r="S51" s="44"/>
      <c r="T51" s="176"/>
      <c r="U51" s="177"/>
      <c r="V51" s="177"/>
      <c r="W51" s="177"/>
      <c r="X51" s="177"/>
      <c r="Y51" s="177"/>
      <c r="Z51" s="177"/>
      <c r="AA51" s="178"/>
      <c r="AB51" s="44"/>
      <c r="AC51" s="44"/>
      <c r="AD51" s="44"/>
      <c r="AE51" s="44"/>
      <c r="AF51" s="44"/>
      <c r="AG51" s="44"/>
      <c r="AH51" s="44"/>
      <c r="AI51" s="44"/>
      <c r="AJ51" s="44"/>
      <c r="AK51" s="44"/>
      <c r="AL51" s="44"/>
    </row>
    <row r="52" spans="1:38" ht="16.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row>
    <row r="53" spans="1:38" ht="16.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row>
    <row r="54" spans="1:38" ht="16.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row>
    <row r="55" spans="1:38" ht="16.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row>
    <row r="56" spans="1:38" ht="16.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row>
    <row r="57" spans="1:38" ht="16.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row>
    <row r="58" spans="1:38" ht="16.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row>
    <row r="59" spans="1:38" ht="16.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row>
    <row r="60" spans="1:38" ht="16.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row>
    <row r="61" spans="1:38" ht="16.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row>
    <row r="62" spans="1:38" ht="16.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row>
    <row r="63" spans="1:38" ht="16.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row>
    <row r="64" spans="1:38" ht="16.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row>
    <row r="65" spans="1:38" ht="16.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row>
    <row r="66" spans="1:38" ht="16.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row>
    <row r="67" spans="1:38" ht="16.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row>
    <row r="68" spans="1:38" ht="16.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row>
    <row r="69" spans="1:38" ht="16.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row>
    <row r="70" spans="1:38" ht="16.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row>
    <row r="71" spans="1:38" ht="16.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row>
    <row r="72" spans="1:38" ht="16.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row>
    <row r="73" spans="1:38" ht="16.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row>
    <row r="74" spans="1:38" ht="16.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row>
    <row r="75" spans="1:38" ht="16.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row>
    <row r="76" spans="1:38" ht="16.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row>
    <row r="77" spans="1:38" ht="16.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row>
    <row r="78" spans="1:38" ht="16.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row>
    <row r="79" spans="1:38" x14ac:dyDescent="0.3">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row>
    <row r="80" spans="1:38" x14ac:dyDescent="0.3">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row>
    <row r="81" spans="11:38" x14ac:dyDescent="0.3">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row>
    <row r="82" spans="11:38" x14ac:dyDescent="0.3">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row>
    <row r="83" spans="11:38" x14ac:dyDescent="0.3">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row>
    <row r="84" spans="11:38" x14ac:dyDescent="0.3">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row>
    <row r="85" spans="11:38" x14ac:dyDescent="0.3">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row>
    <row r="86" spans="11:38" x14ac:dyDescent="0.3">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row>
    <row r="87" spans="11:38" x14ac:dyDescent="0.3">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row>
    <row r="88" spans="11:38" x14ac:dyDescent="0.3">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row>
    <row r="89" spans="11:38" x14ac:dyDescent="0.3">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row>
    <row r="90" spans="11:38" x14ac:dyDescent="0.3">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row>
    <row r="91" spans="11:38" x14ac:dyDescent="0.3">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row>
    <row r="92" spans="11:38" x14ac:dyDescent="0.3">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row>
    <row r="93" spans="11:38" x14ac:dyDescent="0.3">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row>
    <row r="94" spans="11:38" x14ac:dyDescent="0.3">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row>
    <row r="95" spans="11:38" x14ac:dyDescent="0.3">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row>
    <row r="96" spans="11:38" x14ac:dyDescent="0.3">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row>
    <row r="97" spans="11:38" x14ac:dyDescent="0.3">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row>
    <row r="98" spans="11:38" x14ac:dyDescent="0.3">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row>
    <row r="99" spans="11:38" x14ac:dyDescent="0.3">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row>
    <row r="100" spans="11:38" x14ac:dyDescent="0.3">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row>
    <row r="101" spans="11:38" x14ac:dyDescent="0.3">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row>
    <row r="102" spans="11:38" x14ac:dyDescent="0.3">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row>
    <row r="103" spans="11:38" x14ac:dyDescent="0.3">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row>
    <row r="104" spans="11:38" x14ac:dyDescent="0.3">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row>
    <row r="105" spans="11:38" x14ac:dyDescent="0.3">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row>
    <row r="106" spans="11:38" x14ac:dyDescent="0.3">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row>
    <row r="107" spans="11:38" x14ac:dyDescent="0.3">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row>
    <row r="108" spans="11:38" x14ac:dyDescent="0.3">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row>
    <row r="109" spans="11:38" x14ac:dyDescent="0.3">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row>
    <row r="110" spans="11:38" x14ac:dyDescent="0.3">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row>
    <row r="111" spans="11:38" x14ac:dyDescent="0.3">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row>
    <row r="112" spans="11:38" x14ac:dyDescent="0.3">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row>
    <row r="113" spans="11:38" x14ac:dyDescent="0.3">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row>
    <row r="114" spans="11:38" x14ac:dyDescent="0.3">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row>
    <row r="115" spans="11:38" x14ac:dyDescent="0.3">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row>
    <row r="116" spans="11:38" x14ac:dyDescent="0.3">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row>
    <row r="117" spans="11:38" x14ac:dyDescent="0.3">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row>
    <row r="118" spans="11:38" x14ac:dyDescent="0.3">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row>
    <row r="119" spans="11:38" x14ac:dyDescent="0.3">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row>
    <row r="120" spans="11:38" x14ac:dyDescent="0.3">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row>
    <row r="121" spans="11:38" x14ac:dyDescent="0.3">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row>
    <row r="122" spans="11:38" x14ac:dyDescent="0.3">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row>
    <row r="123" spans="11:38" x14ac:dyDescent="0.3">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row>
    <row r="124" spans="11:38" x14ac:dyDescent="0.3">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row>
    <row r="125" spans="11:38" x14ac:dyDescent="0.3">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row>
    <row r="126" spans="11:38" x14ac:dyDescent="0.3">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row>
    <row r="127" spans="11:38" x14ac:dyDescent="0.3">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row>
    <row r="128" spans="11:38" x14ac:dyDescent="0.3">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row>
    <row r="129" spans="11:38" x14ac:dyDescent="0.3">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row>
    <row r="130" spans="11:38" x14ac:dyDescent="0.3">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row>
    <row r="131" spans="11:38" x14ac:dyDescent="0.3">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row>
    <row r="132" spans="11:38" x14ac:dyDescent="0.3">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row>
    <row r="133" spans="11:38" x14ac:dyDescent="0.3">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row>
    <row r="134" spans="11:38" x14ac:dyDescent="0.3">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row>
    <row r="135" spans="11:38" x14ac:dyDescent="0.3">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row>
    <row r="136" spans="11:38" x14ac:dyDescent="0.3">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row>
    <row r="137" spans="11:38" x14ac:dyDescent="0.3">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row>
    <row r="138" spans="11:38" x14ac:dyDescent="0.3">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row>
    <row r="139" spans="11:38" x14ac:dyDescent="0.3">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row>
    <row r="140" spans="11:38" x14ac:dyDescent="0.3">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row>
    <row r="141" spans="11:38" x14ac:dyDescent="0.3">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row>
    <row r="142" spans="11:38" x14ac:dyDescent="0.3">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row>
    <row r="143" spans="11:38" x14ac:dyDescent="0.3">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row>
    <row r="144" spans="11:38" x14ac:dyDescent="0.3">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row>
    <row r="145" spans="11:38" x14ac:dyDescent="0.3">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row>
    <row r="146" spans="11:38" x14ac:dyDescent="0.3">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row>
    <row r="147" spans="11:38" x14ac:dyDescent="0.3">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row>
    <row r="148" spans="11:38" x14ac:dyDescent="0.3">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row>
    <row r="149" spans="11:38" x14ac:dyDescent="0.3">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row>
    <row r="150" spans="11:38" x14ac:dyDescent="0.3">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row>
    <row r="151" spans="11:38" x14ac:dyDescent="0.3">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row>
    <row r="152" spans="11:38" x14ac:dyDescent="0.3">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row>
    <row r="153" spans="11:38" x14ac:dyDescent="0.3">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row>
    <row r="154" spans="11:38" x14ac:dyDescent="0.3">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row>
    <row r="155" spans="11:38" x14ac:dyDescent="0.3">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row>
    <row r="156" spans="11:38" x14ac:dyDescent="0.3">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row>
    <row r="157" spans="11:38" x14ac:dyDescent="0.3">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row>
    <row r="158" spans="11:38" x14ac:dyDescent="0.3">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row>
    <row r="159" spans="11:38" x14ac:dyDescent="0.3">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row>
    <row r="160" spans="11:38" x14ac:dyDescent="0.3">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row>
  </sheetData>
  <mergeCells count="41">
    <mergeCell ref="B47:I47"/>
    <mergeCell ref="K47:R47"/>
    <mergeCell ref="T47:AA47"/>
    <mergeCell ref="B48:I51"/>
    <mergeCell ref="K48:R51"/>
    <mergeCell ref="B42:I42"/>
    <mergeCell ref="K42:R42"/>
    <mergeCell ref="T42:AA42"/>
    <mergeCell ref="B43:I46"/>
    <mergeCell ref="K43:R46"/>
    <mergeCell ref="T43:AA46"/>
    <mergeCell ref="B37:I37"/>
    <mergeCell ref="B38:I41"/>
    <mergeCell ref="K37:R37"/>
    <mergeCell ref="K38:R41"/>
    <mergeCell ref="T37:AA37"/>
    <mergeCell ref="T38:AA41"/>
    <mergeCell ref="K26:R27"/>
    <mergeCell ref="T25:AA25"/>
    <mergeCell ref="T26:AA27"/>
    <mergeCell ref="B29:I29"/>
    <mergeCell ref="B30:Z35"/>
    <mergeCell ref="T16:AA24"/>
    <mergeCell ref="K20:R20"/>
    <mergeCell ref="K21:R24"/>
    <mergeCell ref="B25:I25"/>
    <mergeCell ref="K25:R25"/>
    <mergeCell ref="K15:R15"/>
    <mergeCell ref="K16:R19"/>
    <mergeCell ref="T10:AA10"/>
    <mergeCell ref="T11:AA14"/>
    <mergeCell ref="T15:AA15"/>
    <mergeCell ref="B2:D2"/>
    <mergeCell ref="B9:I9"/>
    <mergeCell ref="B11:I14"/>
    <mergeCell ref="B10:I10"/>
    <mergeCell ref="B15:I15"/>
    <mergeCell ref="B16:I19"/>
    <mergeCell ref="B20:I20"/>
    <mergeCell ref="B21:I24"/>
    <mergeCell ref="B26:I2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377CA8-87C7-4444-BFA5-7437D8B510AB}">
          <x14:formula1>
            <xm:f>CONFIG!$B$3:$B$4</xm:f>
          </x14:formula1>
          <xm:sqref>C4:C5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5CF3-A99A-47F9-BB0B-45FEDAF622B0}">
  <dimension ref="B3:DU33"/>
  <sheetViews>
    <sheetView tabSelected="1" topLeftCell="D1" zoomScale="130" zoomScaleNormal="130" workbookViewId="0">
      <selection activeCell="DN5" sqref="A1:XFD1048576"/>
    </sheetView>
  </sheetViews>
  <sheetFormatPr defaultRowHeight="16.5" x14ac:dyDescent="0.3"/>
  <sheetData>
    <row r="3" spans="2:125" customFormat="1" x14ac:dyDescent="0.3"/>
    <row r="4" spans="2:125" customFormat="1" ht="39" customHeight="1" x14ac:dyDescent="0.3">
      <c r="B4" t="s">
        <v>565</v>
      </c>
      <c r="F4" t="s">
        <v>28</v>
      </c>
      <c r="G4" t="s">
        <v>583</v>
      </c>
      <c r="J4" t="s">
        <v>12</v>
      </c>
      <c r="K4" t="s">
        <v>29</v>
      </c>
      <c r="M4" t="s">
        <v>436</v>
      </c>
      <c r="N4" t="s">
        <v>41</v>
      </c>
      <c r="P4" t="s">
        <v>633</v>
      </c>
      <c r="R4" t="s">
        <v>28</v>
      </c>
      <c r="S4" t="s">
        <v>643</v>
      </c>
      <c r="U4" t="s">
        <v>647</v>
      </c>
      <c r="W4" t="s">
        <v>158</v>
      </c>
      <c r="X4" t="s">
        <v>659</v>
      </c>
      <c r="Z4" t="s">
        <v>59</v>
      </c>
      <c r="AA4" t="s">
        <v>664</v>
      </c>
      <c r="AE4" t="s">
        <v>675</v>
      </c>
      <c r="AI4" t="s">
        <v>59</v>
      </c>
      <c r="AJ4" t="s">
        <v>694</v>
      </c>
      <c r="AM4" t="s">
        <v>708</v>
      </c>
      <c r="AN4" t="s">
        <v>709</v>
      </c>
      <c r="AQ4" t="s">
        <v>702</v>
      </c>
      <c r="AT4" t="s">
        <v>59</v>
      </c>
      <c r="AU4" t="s">
        <v>74</v>
      </c>
      <c r="AW4" t="s">
        <v>59</v>
      </c>
      <c r="AX4" t="s">
        <v>725</v>
      </c>
      <c r="AZ4" t="s">
        <v>59</v>
      </c>
      <c r="BA4" t="s">
        <v>127</v>
      </c>
      <c r="BC4" t="s">
        <v>731</v>
      </c>
      <c r="BG4" t="s">
        <v>59</v>
      </c>
      <c r="BH4" t="s">
        <v>133</v>
      </c>
      <c r="BK4" t="s">
        <v>463</v>
      </c>
      <c r="BO4" t="s">
        <v>775</v>
      </c>
      <c r="BS4" t="s">
        <v>708</v>
      </c>
      <c r="BT4" t="s">
        <v>782</v>
      </c>
      <c r="BW4" t="s">
        <v>783</v>
      </c>
      <c r="BZ4" t="s">
        <v>158</v>
      </c>
      <c r="CA4" t="s">
        <v>787</v>
      </c>
      <c r="CD4" t="s">
        <v>158</v>
      </c>
      <c r="CE4" t="s">
        <v>792</v>
      </c>
      <c r="CH4" t="s">
        <v>158</v>
      </c>
      <c r="CI4" t="s">
        <v>794</v>
      </c>
      <c r="CL4" t="s">
        <v>412</v>
      </c>
      <c r="CM4" t="s">
        <v>310</v>
      </c>
      <c r="CN4" t="s">
        <v>412</v>
      </c>
      <c r="CO4" t="s">
        <v>317</v>
      </c>
      <c r="CQ4" t="s">
        <v>436</v>
      </c>
      <c r="CR4" t="s">
        <v>324</v>
      </c>
      <c r="CT4" t="s">
        <v>708</v>
      </c>
      <c r="CU4" t="s">
        <v>799</v>
      </c>
      <c r="CW4" t="s">
        <v>28</v>
      </c>
      <c r="CX4" t="s">
        <v>800</v>
      </c>
      <c r="CZ4" t="s">
        <v>484</v>
      </c>
      <c r="DA4" t="s">
        <v>186</v>
      </c>
      <c r="DC4" t="s">
        <v>806</v>
      </c>
      <c r="DF4" t="s">
        <v>484</v>
      </c>
      <c r="DG4" t="s">
        <v>269</v>
      </c>
      <c r="DI4" t="s">
        <v>827</v>
      </c>
      <c r="DM4" t="s">
        <v>12</v>
      </c>
      <c r="DN4" t="s">
        <v>329</v>
      </c>
      <c r="DQ4" t="s">
        <v>843</v>
      </c>
      <c r="DT4" t="s">
        <v>299</v>
      </c>
      <c r="DU4" t="s">
        <v>857</v>
      </c>
    </row>
    <row r="5" spans="2:125" customFormat="1" x14ac:dyDescent="0.3">
      <c r="B5">
        <v>1</v>
      </c>
      <c r="C5" t="s">
        <v>566</v>
      </c>
      <c r="F5">
        <v>1</v>
      </c>
      <c r="G5" t="s">
        <v>593</v>
      </c>
      <c r="J5">
        <v>1</v>
      </c>
      <c r="K5" t="s">
        <v>606</v>
      </c>
      <c r="M5">
        <v>44228</v>
      </c>
      <c r="N5" t="s">
        <v>623</v>
      </c>
      <c r="R5">
        <v>44228</v>
      </c>
      <c r="S5" t="s">
        <v>644</v>
      </c>
      <c r="W5">
        <v>1</v>
      </c>
      <c r="X5" t="s">
        <v>660</v>
      </c>
      <c r="Z5">
        <v>1</v>
      </c>
      <c r="AA5" t="s">
        <v>665</v>
      </c>
      <c r="AI5">
        <v>1</v>
      </c>
      <c r="AJ5" t="s">
        <v>695</v>
      </c>
      <c r="AM5" t="s">
        <v>108</v>
      </c>
      <c r="AN5" t="s">
        <v>710</v>
      </c>
      <c r="AQ5">
        <v>44287</v>
      </c>
      <c r="AR5" t="s">
        <v>703</v>
      </c>
      <c r="AT5">
        <v>44256</v>
      </c>
      <c r="AU5" t="s">
        <v>713</v>
      </c>
      <c r="AW5">
        <v>44228</v>
      </c>
      <c r="AX5" t="s">
        <v>726</v>
      </c>
      <c r="AZ5">
        <v>44228</v>
      </c>
      <c r="BA5" t="s">
        <v>455</v>
      </c>
      <c r="BC5">
        <v>42005</v>
      </c>
      <c r="BD5" t="s">
        <v>732</v>
      </c>
      <c r="BG5">
        <v>1</v>
      </c>
      <c r="BH5" t="s">
        <v>753</v>
      </c>
      <c r="BK5" t="s">
        <v>763</v>
      </c>
      <c r="BO5" t="s">
        <v>776</v>
      </c>
      <c r="BS5" t="s">
        <v>108</v>
      </c>
      <c r="BT5">
        <v>1</v>
      </c>
      <c r="BW5">
        <v>1</v>
      </c>
      <c r="BX5" t="s">
        <v>784</v>
      </c>
      <c r="BZ5">
        <v>1</v>
      </c>
      <c r="CA5" t="s">
        <v>788</v>
      </c>
      <c r="CD5">
        <v>1</v>
      </c>
      <c r="CE5" t="s">
        <v>481</v>
      </c>
      <c r="CH5">
        <v>1</v>
      </c>
      <c r="CI5" t="s">
        <v>795</v>
      </c>
      <c r="CL5">
        <v>1</v>
      </c>
      <c r="CM5" t="s">
        <v>470</v>
      </c>
      <c r="CN5">
        <v>1</v>
      </c>
      <c r="CO5" t="s">
        <v>475</v>
      </c>
      <c r="CQ5">
        <v>1</v>
      </c>
      <c r="CR5" t="s">
        <v>325</v>
      </c>
      <c r="CT5" t="s">
        <v>108</v>
      </c>
      <c r="CU5">
        <v>4</v>
      </c>
      <c r="CW5">
        <v>44256</v>
      </c>
      <c r="CX5" t="s">
        <v>801</v>
      </c>
      <c r="CZ5">
        <v>44287</v>
      </c>
      <c r="DA5" t="s">
        <v>486</v>
      </c>
      <c r="DC5" t="s">
        <v>226</v>
      </c>
      <c r="DD5" t="s">
        <v>517</v>
      </c>
      <c r="DF5">
        <v>44409</v>
      </c>
      <c r="DG5" t="s">
        <v>528</v>
      </c>
      <c r="DM5">
        <v>1</v>
      </c>
      <c r="DN5" t="s">
        <v>835</v>
      </c>
      <c r="DQ5">
        <v>1</v>
      </c>
      <c r="DR5" t="s">
        <v>844</v>
      </c>
      <c r="DT5">
        <v>1</v>
      </c>
      <c r="DU5" t="s">
        <v>858</v>
      </c>
    </row>
    <row r="6" spans="2:125" customFormat="1" x14ac:dyDescent="0.3">
      <c r="B6">
        <v>2</v>
      </c>
      <c r="C6" t="s">
        <v>567</v>
      </c>
      <c r="G6" t="s">
        <v>594</v>
      </c>
      <c r="J6">
        <v>2</v>
      </c>
      <c r="K6" t="s">
        <v>607</v>
      </c>
      <c r="N6" t="s">
        <v>624</v>
      </c>
      <c r="P6" t="s">
        <v>634</v>
      </c>
      <c r="R6">
        <v>44289</v>
      </c>
      <c r="S6" t="s">
        <v>645</v>
      </c>
      <c r="U6" t="s">
        <v>648</v>
      </c>
      <c r="X6" t="s">
        <v>595</v>
      </c>
      <c r="AA6" t="s">
        <v>666</v>
      </c>
      <c r="AE6">
        <v>44228</v>
      </c>
      <c r="AI6">
        <v>44288</v>
      </c>
      <c r="AJ6" t="s">
        <v>696</v>
      </c>
      <c r="AM6" t="s">
        <v>109</v>
      </c>
      <c r="AN6" t="s">
        <v>711</v>
      </c>
      <c r="AQ6">
        <v>44505</v>
      </c>
      <c r="AR6" t="s">
        <v>704</v>
      </c>
      <c r="AU6" t="s">
        <v>714</v>
      </c>
      <c r="AW6">
        <v>44350</v>
      </c>
      <c r="AX6" t="s">
        <v>727</v>
      </c>
      <c r="AZ6">
        <v>44350</v>
      </c>
      <c r="BA6" t="s">
        <v>456</v>
      </c>
      <c r="BC6" t="s">
        <v>733</v>
      </c>
      <c r="BD6" t="s">
        <v>734</v>
      </c>
      <c r="BH6" t="s">
        <v>754</v>
      </c>
      <c r="BK6" t="s">
        <v>756</v>
      </c>
      <c r="BO6" t="s">
        <v>777</v>
      </c>
      <c r="BS6" t="s">
        <v>109</v>
      </c>
      <c r="BT6">
        <v>2</v>
      </c>
      <c r="BW6">
        <v>2</v>
      </c>
      <c r="BX6" t="s">
        <v>785</v>
      </c>
      <c r="BZ6">
        <v>2</v>
      </c>
      <c r="CA6" t="s">
        <v>789</v>
      </c>
      <c r="CD6">
        <v>2</v>
      </c>
      <c r="CE6" t="s">
        <v>482</v>
      </c>
      <c r="CH6">
        <v>2</v>
      </c>
      <c r="CI6" t="s">
        <v>796</v>
      </c>
      <c r="CL6">
        <v>44318</v>
      </c>
      <c r="CM6" t="s">
        <v>471</v>
      </c>
      <c r="CN6">
        <v>44318</v>
      </c>
      <c r="CO6" t="s">
        <v>476</v>
      </c>
      <c r="CQ6">
        <v>44318</v>
      </c>
      <c r="CR6" t="s">
        <v>326</v>
      </c>
      <c r="CT6" t="s">
        <v>109</v>
      </c>
      <c r="CU6">
        <v>6</v>
      </c>
      <c r="CW6">
        <v>44351</v>
      </c>
      <c r="CX6" t="s">
        <v>802</v>
      </c>
      <c r="CZ6">
        <v>44413</v>
      </c>
      <c r="DA6" t="s">
        <v>487</v>
      </c>
      <c r="DC6" t="s">
        <v>228</v>
      </c>
      <c r="DD6" t="s">
        <v>518</v>
      </c>
      <c r="DF6">
        <v>42614</v>
      </c>
      <c r="DG6" t="s">
        <v>530</v>
      </c>
      <c r="DI6" t="s">
        <v>828</v>
      </c>
      <c r="DJ6" t="s">
        <v>295</v>
      </c>
      <c r="DM6">
        <v>2</v>
      </c>
      <c r="DN6" t="s">
        <v>836</v>
      </c>
      <c r="DQ6">
        <v>2</v>
      </c>
      <c r="DR6" t="s">
        <v>845</v>
      </c>
      <c r="DT6">
        <v>2</v>
      </c>
      <c r="DU6" t="s">
        <v>859</v>
      </c>
    </row>
    <row r="7" spans="2:125" customFormat="1" x14ac:dyDescent="0.3">
      <c r="B7" t="s">
        <v>568</v>
      </c>
      <c r="G7" t="s">
        <v>595</v>
      </c>
      <c r="K7" t="s">
        <v>608</v>
      </c>
      <c r="M7">
        <v>44289</v>
      </c>
      <c r="N7" t="s">
        <v>625</v>
      </c>
      <c r="P7" t="s">
        <v>635</v>
      </c>
      <c r="R7">
        <v>44352</v>
      </c>
      <c r="S7" t="s">
        <v>646</v>
      </c>
      <c r="W7">
        <v>2</v>
      </c>
      <c r="X7" t="s">
        <v>661</v>
      </c>
      <c r="Z7">
        <v>44410</v>
      </c>
      <c r="AA7" t="s">
        <v>667</v>
      </c>
      <c r="AI7">
        <v>44535</v>
      </c>
      <c r="AJ7" t="s">
        <v>697</v>
      </c>
      <c r="AM7" t="s">
        <v>110</v>
      </c>
      <c r="AN7" t="s">
        <v>711</v>
      </c>
      <c r="AQ7">
        <v>42705</v>
      </c>
      <c r="AR7" t="s">
        <v>705</v>
      </c>
      <c r="AT7">
        <v>44443</v>
      </c>
      <c r="AU7" t="s">
        <v>715</v>
      </c>
      <c r="AW7">
        <v>41821</v>
      </c>
      <c r="AX7" t="s">
        <v>728</v>
      </c>
      <c r="AZ7">
        <v>41821</v>
      </c>
      <c r="BA7" t="s">
        <v>457</v>
      </c>
      <c r="BC7" t="s">
        <v>735</v>
      </c>
      <c r="BD7" t="s">
        <v>736</v>
      </c>
      <c r="BG7">
        <v>44288</v>
      </c>
      <c r="BH7" t="s">
        <v>755</v>
      </c>
      <c r="BK7" t="s">
        <v>764</v>
      </c>
      <c r="BO7" t="s">
        <v>778</v>
      </c>
      <c r="BS7" t="s">
        <v>110</v>
      </c>
      <c r="BT7">
        <v>3</v>
      </c>
      <c r="BW7">
        <v>3</v>
      </c>
      <c r="BX7" t="s">
        <v>786</v>
      </c>
      <c r="BZ7">
        <v>3</v>
      </c>
      <c r="CA7" t="s">
        <v>790</v>
      </c>
      <c r="CD7">
        <v>3</v>
      </c>
      <c r="CE7" t="s">
        <v>793</v>
      </c>
      <c r="CH7">
        <v>3</v>
      </c>
      <c r="CI7" t="s">
        <v>797</v>
      </c>
      <c r="CL7">
        <v>44475</v>
      </c>
      <c r="CM7" t="s">
        <v>472</v>
      </c>
      <c r="CN7">
        <v>44475</v>
      </c>
      <c r="CO7" t="s">
        <v>477</v>
      </c>
      <c r="CQ7">
        <v>44475</v>
      </c>
      <c r="CR7" t="s">
        <v>327</v>
      </c>
      <c r="CT7" t="s">
        <v>110</v>
      </c>
      <c r="CU7">
        <v>8</v>
      </c>
      <c r="CZ7">
        <v>44539</v>
      </c>
      <c r="DA7" t="s">
        <v>488</v>
      </c>
      <c r="DC7" t="s">
        <v>230</v>
      </c>
      <c r="DD7" t="s">
        <v>519</v>
      </c>
      <c r="DF7" t="s">
        <v>192</v>
      </c>
      <c r="DG7" t="s">
        <v>532</v>
      </c>
      <c r="DI7">
        <v>44348</v>
      </c>
      <c r="DJ7" t="s">
        <v>829</v>
      </c>
      <c r="DM7">
        <v>3</v>
      </c>
      <c r="DN7" t="s">
        <v>837</v>
      </c>
      <c r="DQ7">
        <v>3</v>
      </c>
      <c r="DR7" t="s">
        <v>846</v>
      </c>
      <c r="DT7">
        <v>3</v>
      </c>
      <c r="DU7" t="s">
        <v>860</v>
      </c>
    </row>
    <row r="8" spans="2:125" customFormat="1" x14ac:dyDescent="0.3">
      <c r="B8" t="s">
        <v>569</v>
      </c>
      <c r="F8">
        <v>2</v>
      </c>
      <c r="G8" t="s">
        <v>596</v>
      </c>
      <c r="J8">
        <v>3</v>
      </c>
      <c r="K8" t="s">
        <v>609</v>
      </c>
      <c r="N8" t="s">
        <v>626</v>
      </c>
      <c r="P8" t="s">
        <v>636</v>
      </c>
      <c r="U8">
        <v>2</v>
      </c>
      <c r="W8">
        <v>3</v>
      </c>
      <c r="X8" t="s">
        <v>662</v>
      </c>
      <c r="AA8" t="s">
        <v>668</v>
      </c>
      <c r="AE8">
        <v>44350</v>
      </c>
      <c r="AI8" t="s">
        <v>698</v>
      </c>
      <c r="AJ8" t="s">
        <v>699</v>
      </c>
      <c r="AM8" t="s">
        <v>111</v>
      </c>
      <c r="AN8" t="s">
        <v>712</v>
      </c>
      <c r="AQ8" t="s">
        <v>706</v>
      </c>
      <c r="AR8" t="s">
        <v>707</v>
      </c>
      <c r="AU8" t="s">
        <v>716</v>
      </c>
      <c r="AW8" t="s">
        <v>67</v>
      </c>
      <c r="AX8" t="s">
        <v>729</v>
      </c>
      <c r="AZ8" t="s">
        <v>67</v>
      </c>
      <c r="BA8" t="s">
        <v>458</v>
      </c>
      <c r="BC8" t="s">
        <v>737</v>
      </c>
      <c r="BD8" t="s">
        <v>738</v>
      </c>
      <c r="BH8" t="s">
        <v>756</v>
      </c>
      <c r="BK8" t="s">
        <v>765</v>
      </c>
      <c r="BO8" t="s">
        <v>465</v>
      </c>
      <c r="BS8" t="s">
        <v>111</v>
      </c>
      <c r="BT8">
        <v>4</v>
      </c>
      <c r="BW8">
        <v>4</v>
      </c>
      <c r="BX8" t="s">
        <v>305</v>
      </c>
      <c r="BZ8">
        <v>4</v>
      </c>
      <c r="CA8" t="s">
        <v>791</v>
      </c>
      <c r="CD8">
        <v>4</v>
      </c>
      <c r="CE8" t="s">
        <v>483</v>
      </c>
      <c r="CH8">
        <v>4</v>
      </c>
      <c r="CI8" t="s">
        <v>798</v>
      </c>
      <c r="CL8">
        <v>42675</v>
      </c>
      <c r="CN8">
        <v>42675</v>
      </c>
      <c r="CO8" t="s">
        <v>478</v>
      </c>
      <c r="CT8" t="s">
        <v>111</v>
      </c>
      <c r="CU8" t="s">
        <v>447</v>
      </c>
      <c r="CZ8" t="s">
        <v>190</v>
      </c>
      <c r="DA8" t="s">
        <v>489</v>
      </c>
      <c r="DC8" t="s">
        <v>232</v>
      </c>
      <c r="DD8" t="s">
        <v>807</v>
      </c>
      <c r="DF8" t="s">
        <v>273</v>
      </c>
      <c r="DG8" t="s">
        <v>534</v>
      </c>
      <c r="DI8">
        <v>44476</v>
      </c>
      <c r="DJ8" t="s">
        <v>830</v>
      </c>
      <c r="DM8">
        <v>4</v>
      </c>
      <c r="DN8" t="s">
        <v>838</v>
      </c>
      <c r="DQ8">
        <v>4</v>
      </c>
      <c r="DR8" t="s">
        <v>847</v>
      </c>
      <c r="DT8">
        <v>4</v>
      </c>
      <c r="DU8" t="s">
        <v>861</v>
      </c>
    </row>
    <row r="9" spans="2:125" customFormat="1" x14ac:dyDescent="0.3">
      <c r="B9" t="s">
        <v>570</v>
      </c>
      <c r="G9" t="s">
        <v>595</v>
      </c>
      <c r="K9" t="s">
        <v>610</v>
      </c>
      <c r="M9">
        <v>44352</v>
      </c>
      <c r="N9" t="s">
        <v>627</v>
      </c>
      <c r="P9" t="s">
        <v>637</v>
      </c>
      <c r="W9">
        <v>4</v>
      </c>
      <c r="X9" t="s">
        <v>663</v>
      </c>
      <c r="Z9">
        <v>42248</v>
      </c>
      <c r="AA9" t="s">
        <v>669</v>
      </c>
      <c r="AI9" t="s">
        <v>51</v>
      </c>
      <c r="AJ9" t="s">
        <v>700</v>
      </c>
      <c r="AM9" t="s">
        <v>112</v>
      </c>
      <c r="AN9" t="s">
        <v>712</v>
      </c>
      <c r="AT9">
        <v>41913</v>
      </c>
      <c r="AU9" t="s">
        <v>717</v>
      </c>
      <c r="AW9" t="s">
        <v>70</v>
      </c>
      <c r="AX9" t="s">
        <v>730</v>
      </c>
      <c r="AZ9" t="s">
        <v>70</v>
      </c>
      <c r="BA9" t="s">
        <v>459</v>
      </c>
      <c r="BD9" t="s">
        <v>739</v>
      </c>
      <c r="BG9">
        <v>44444</v>
      </c>
      <c r="BH9" t="s">
        <v>757</v>
      </c>
      <c r="BK9" t="s">
        <v>460</v>
      </c>
      <c r="BO9" t="s">
        <v>779</v>
      </c>
      <c r="BS9" t="s">
        <v>112</v>
      </c>
      <c r="BT9">
        <v>5</v>
      </c>
      <c r="CN9" t="s">
        <v>154</v>
      </c>
      <c r="CO9" t="s">
        <v>479</v>
      </c>
      <c r="CT9" t="s">
        <v>112</v>
      </c>
      <c r="CU9">
        <v>12</v>
      </c>
      <c r="CZ9" t="s">
        <v>192</v>
      </c>
      <c r="DA9" t="s">
        <v>491</v>
      </c>
      <c r="DC9" t="s">
        <v>234</v>
      </c>
      <c r="DD9" t="s">
        <v>808</v>
      </c>
      <c r="DF9" t="s">
        <v>275</v>
      </c>
      <c r="DG9" t="s">
        <v>536</v>
      </c>
      <c r="DI9">
        <v>44541</v>
      </c>
      <c r="DJ9" t="s">
        <v>831</v>
      </c>
      <c r="DM9">
        <v>5</v>
      </c>
      <c r="DN9" t="s">
        <v>839</v>
      </c>
      <c r="DQ9">
        <v>5</v>
      </c>
      <c r="DR9" t="s">
        <v>848</v>
      </c>
      <c r="DT9">
        <v>5</v>
      </c>
      <c r="DU9" t="s">
        <v>862</v>
      </c>
    </row>
    <row r="10" spans="2:125" customFormat="1" x14ac:dyDescent="0.3">
      <c r="G10" t="s">
        <v>597</v>
      </c>
      <c r="K10" t="s">
        <v>611</v>
      </c>
      <c r="N10" t="s">
        <v>628</v>
      </c>
      <c r="P10" t="s">
        <v>638</v>
      </c>
      <c r="U10" t="s">
        <v>649</v>
      </c>
      <c r="AA10" t="s">
        <v>670</v>
      </c>
      <c r="AE10" t="s">
        <v>676</v>
      </c>
      <c r="AI10">
        <v>20</v>
      </c>
      <c r="AJ10" t="s">
        <v>701</v>
      </c>
      <c r="AU10" t="s">
        <v>718</v>
      </c>
      <c r="BC10" t="s">
        <v>740</v>
      </c>
      <c r="BD10" t="s">
        <v>741</v>
      </c>
      <c r="BH10" t="s">
        <v>460</v>
      </c>
      <c r="BK10" t="s">
        <v>766</v>
      </c>
      <c r="BO10" t="s">
        <v>466</v>
      </c>
      <c r="CL10" t="s">
        <v>473</v>
      </c>
      <c r="CN10">
        <v>20</v>
      </c>
      <c r="CO10" t="s">
        <v>480</v>
      </c>
      <c r="CZ10" t="s">
        <v>194</v>
      </c>
      <c r="DA10" t="s">
        <v>493</v>
      </c>
      <c r="DC10" t="s">
        <v>236</v>
      </c>
      <c r="DD10" t="s">
        <v>809</v>
      </c>
      <c r="DF10" t="s">
        <v>277</v>
      </c>
      <c r="DG10" t="s">
        <v>813</v>
      </c>
      <c r="DI10" t="s">
        <v>832</v>
      </c>
      <c r="DM10">
        <v>6</v>
      </c>
      <c r="DN10" t="s">
        <v>840</v>
      </c>
      <c r="DQ10">
        <v>6</v>
      </c>
      <c r="DR10" t="s">
        <v>849</v>
      </c>
      <c r="DT10">
        <v>6</v>
      </c>
      <c r="DU10" t="s">
        <v>863</v>
      </c>
    </row>
    <row r="11" spans="2:125" customFormat="1" x14ac:dyDescent="0.3">
      <c r="B11">
        <v>4</v>
      </c>
      <c r="G11" t="s">
        <v>585</v>
      </c>
      <c r="K11" t="s">
        <v>612</v>
      </c>
      <c r="M11">
        <v>44415</v>
      </c>
      <c r="N11" t="s">
        <v>629</v>
      </c>
      <c r="P11" t="s">
        <v>639</v>
      </c>
      <c r="U11" t="s">
        <v>650</v>
      </c>
      <c r="Z11" t="s">
        <v>490</v>
      </c>
      <c r="AA11" t="s">
        <v>671</v>
      </c>
      <c r="AE11" t="s">
        <v>677</v>
      </c>
      <c r="AT11" t="s">
        <v>123</v>
      </c>
      <c r="AU11" t="s">
        <v>719</v>
      </c>
      <c r="BD11" t="s">
        <v>584</v>
      </c>
      <c r="BG11">
        <v>42644</v>
      </c>
      <c r="BH11" t="s">
        <v>758</v>
      </c>
      <c r="BK11" t="s">
        <v>767</v>
      </c>
      <c r="BO11" t="s">
        <v>780</v>
      </c>
      <c r="CZ11" t="s">
        <v>196</v>
      </c>
      <c r="DA11" t="s">
        <v>495</v>
      </c>
      <c r="DC11" t="s">
        <v>238</v>
      </c>
      <c r="DD11" t="s">
        <v>523</v>
      </c>
      <c r="DF11" t="s">
        <v>279</v>
      </c>
      <c r="DG11" t="s">
        <v>814</v>
      </c>
      <c r="DM11">
        <v>7</v>
      </c>
      <c r="DN11" t="s">
        <v>841</v>
      </c>
      <c r="DQ11">
        <v>7</v>
      </c>
      <c r="DR11" t="s">
        <v>850</v>
      </c>
      <c r="DT11">
        <v>7</v>
      </c>
      <c r="DU11" t="s">
        <v>864</v>
      </c>
    </row>
    <row r="12" spans="2:125" customFormat="1" x14ac:dyDescent="0.3">
      <c r="F12">
        <v>3</v>
      </c>
      <c r="G12" t="s">
        <v>598</v>
      </c>
      <c r="K12" t="s">
        <v>613</v>
      </c>
      <c r="N12" t="s">
        <v>630</v>
      </c>
      <c r="U12" t="s">
        <v>651</v>
      </c>
      <c r="AA12" t="s">
        <v>672</v>
      </c>
      <c r="AU12" t="s">
        <v>720</v>
      </c>
      <c r="BC12" t="s">
        <v>742</v>
      </c>
      <c r="BD12" t="s">
        <v>743</v>
      </c>
      <c r="BH12" t="s">
        <v>462</v>
      </c>
      <c r="BK12" t="s">
        <v>462</v>
      </c>
      <c r="BO12" t="s">
        <v>467</v>
      </c>
      <c r="CL12" t="s">
        <v>412</v>
      </c>
      <c r="CM12" t="s">
        <v>310</v>
      </c>
      <c r="CZ12" t="s">
        <v>198</v>
      </c>
      <c r="DA12" t="s">
        <v>497</v>
      </c>
      <c r="DC12" t="s">
        <v>240</v>
      </c>
      <c r="DD12" t="s">
        <v>524</v>
      </c>
      <c r="DF12" t="s">
        <v>281</v>
      </c>
      <c r="DG12" t="s">
        <v>815</v>
      </c>
      <c r="DI12">
        <v>44474</v>
      </c>
      <c r="DM12">
        <v>8</v>
      </c>
      <c r="DN12" t="s">
        <v>842</v>
      </c>
      <c r="DQ12">
        <v>8</v>
      </c>
      <c r="DR12" t="s">
        <v>851</v>
      </c>
      <c r="DT12">
        <v>8</v>
      </c>
      <c r="DU12" t="s">
        <v>865</v>
      </c>
    </row>
    <row r="13" spans="2:125" customFormat="1" x14ac:dyDescent="0.3">
      <c r="B13" t="s">
        <v>571</v>
      </c>
      <c r="G13" t="s">
        <v>599</v>
      </c>
      <c r="J13">
        <v>4</v>
      </c>
      <c r="K13" t="s">
        <v>614</v>
      </c>
      <c r="M13">
        <v>44478</v>
      </c>
      <c r="N13" t="s">
        <v>631</v>
      </c>
      <c r="P13" t="s">
        <v>640</v>
      </c>
      <c r="U13" t="s">
        <v>652</v>
      </c>
      <c r="Z13">
        <v>20</v>
      </c>
      <c r="AA13" t="s">
        <v>673</v>
      </c>
      <c r="AE13" t="s">
        <v>678</v>
      </c>
      <c r="AT13" t="s">
        <v>51</v>
      </c>
      <c r="AU13" t="s">
        <v>721</v>
      </c>
      <c r="BD13" t="s">
        <v>744</v>
      </c>
      <c r="BG13" t="s">
        <v>154</v>
      </c>
      <c r="BH13" t="s">
        <v>759</v>
      </c>
      <c r="BK13" t="s">
        <v>768</v>
      </c>
      <c r="BO13" t="s">
        <v>781</v>
      </c>
      <c r="CL13">
        <v>20</v>
      </c>
      <c r="CM13" t="s">
        <v>474</v>
      </c>
      <c r="CZ13" t="s">
        <v>200</v>
      </c>
      <c r="DA13" t="s">
        <v>499</v>
      </c>
      <c r="DC13" t="s">
        <v>242</v>
      </c>
      <c r="DD13" t="s">
        <v>810</v>
      </c>
      <c r="DF13" t="s">
        <v>283</v>
      </c>
      <c r="DG13" t="s">
        <v>816</v>
      </c>
      <c r="DQ13" t="s">
        <v>852</v>
      </c>
      <c r="DT13" t="s">
        <v>866</v>
      </c>
    </row>
    <row r="14" spans="2:125" customFormat="1" x14ac:dyDescent="0.3">
      <c r="B14" t="s">
        <v>572</v>
      </c>
      <c r="F14">
        <v>4</v>
      </c>
      <c r="G14" t="s">
        <v>600</v>
      </c>
      <c r="J14">
        <v>5</v>
      </c>
      <c r="K14" t="s">
        <v>615</v>
      </c>
      <c r="N14" t="s">
        <v>632</v>
      </c>
      <c r="P14" t="s">
        <v>641</v>
      </c>
      <c r="U14" t="s">
        <v>653</v>
      </c>
      <c r="AA14" t="s">
        <v>674</v>
      </c>
      <c r="AE14" t="s">
        <v>679</v>
      </c>
      <c r="AU14" t="s">
        <v>722</v>
      </c>
      <c r="BD14" t="s">
        <v>745</v>
      </c>
      <c r="BH14" t="s">
        <v>760</v>
      </c>
      <c r="BK14" t="s">
        <v>769</v>
      </c>
      <c r="BO14" t="s">
        <v>468</v>
      </c>
      <c r="CZ14" t="s">
        <v>202</v>
      </c>
      <c r="DA14" t="s">
        <v>501</v>
      </c>
      <c r="DC14" t="s">
        <v>811</v>
      </c>
      <c r="DF14" t="s">
        <v>224</v>
      </c>
      <c r="DG14" t="s">
        <v>817</v>
      </c>
      <c r="DI14" t="s">
        <v>833</v>
      </c>
      <c r="DQ14">
        <v>1</v>
      </c>
      <c r="DR14" t="s">
        <v>853</v>
      </c>
      <c r="DT14">
        <v>9</v>
      </c>
      <c r="DU14" t="s">
        <v>867</v>
      </c>
    </row>
    <row r="15" spans="2:125" customFormat="1" x14ac:dyDescent="0.3">
      <c r="G15" t="s">
        <v>601</v>
      </c>
      <c r="J15">
        <v>6</v>
      </c>
      <c r="K15" t="s">
        <v>616</v>
      </c>
      <c r="P15" t="s">
        <v>642</v>
      </c>
      <c r="U15" t="s">
        <v>654</v>
      </c>
      <c r="AT15">
        <v>20</v>
      </c>
      <c r="AU15" t="s">
        <v>723</v>
      </c>
      <c r="BD15" t="s">
        <v>746</v>
      </c>
      <c r="BG15">
        <v>20</v>
      </c>
      <c r="BH15" t="s">
        <v>761</v>
      </c>
      <c r="BK15" t="s">
        <v>461</v>
      </c>
      <c r="CZ15" t="s">
        <v>204</v>
      </c>
      <c r="DA15" t="s">
        <v>503</v>
      </c>
      <c r="DC15" t="s">
        <v>812</v>
      </c>
      <c r="DF15" t="s">
        <v>226</v>
      </c>
      <c r="DG15" t="s">
        <v>818</v>
      </c>
      <c r="DQ15">
        <v>44257</v>
      </c>
      <c r="DR15" t="s">
        <v>854</v>
      </c>
      <c r="DT15">
        <v>10</v>
      </c>
      <c r="DU15" t="s">
        <v>868</v>
      </c>
    </row>
    <row r="16" spans="2:125" customFormat="1" x14ac:dyDescent="0.3">
      <c r="B16" t="s">
        <v>573</v>
      </c>
      <c r="G16" t="s">
        <v>602</v>
      </c>
      <c r="J16">
        <v>7</v>
      </c>
      <c r="K16" t="s">
        <v>617</v>
      </c>
      <c r="U16" t="s">
        <v>655</v>
      </c>
      <c r="AE16" t="s">
        <v>680</v>
      </c>
      <c r="AU16" t="s">
        <v>724</v>
      </c>
      <c r="BD16" t="s">
        <v>747</v>
      </c>
      <c r="BH16" t="s">
        <v>762</v>
      </c>
      <c r="BK16" t="s">
        <v>770</v>
      </c>
      <c r="CZ16" t="s">
        <v>206</v>
      </c>
      <c r="DA16" t="s">
        <v>505</v>
      </c>
      <c r="DF16" t="s">
        <v>228</v>
      </c>
      <c r="DG16" t="s">
        <v>819</v>
      </c>
      <c r="DI16">
        <v>44541</v>
      </c>
      <c r="DQ16">
        <v>44320</v>
      </c>
      <c r="DR16" t="s">
        <v>855</v>
      </c>
      <c r="DT16">
        <v>11</v>
      </c>
      <c r="DU16" t="s">
        <v>869</v>
      </c>
    </row>
    <row r="17" spans="2:125" customFormat="1" ht="17.25" x14ac:dyDescent="0.3">
      <c r="F17">
        <v>5</v>
      </c>
      <c r="G17" t="s">
        <v>603</v>
      </c>
      <c r="K17" t="s">
        <v>618</v>
      </c>
      <c r="AE17" t="s">
        <v>681</v>
      </c>
      <c r="BD17" t="s">
        <v>748</v>
      </c>
      <c r="BK17" t="s">
        <v>771</v>
      </c>
      <c r="CZ17" t="s">
        <v>208</v>
      </c>
      <c r="DA17" t="s">
        <v>507</v>
      </c>
      <c r="DF17" t="s">
        <v>230</v>
      </c>
      <c r="DG17" t="s">
        <v>820</v>
      </c>
      <c r="DQ17" t="s">
        <v>856</v>
      </c>
      <c r="DT17">
        <v>12</v>
      </c>
      <c r="DU17" t="s">
        <v>870</v>
      </c>
    </row>
    <row r="18" spans="2:125" customFormat="1" x14ac:dyDescent="0.3">
      <c r="B18" t="s">
        <v>574</v>
      </c>
      <c r="G18" t="s">
        <v>604</v>
      </c>
      <c r="J18">
        <v>8</v>
      </c>
      <c r="K18" t="s">
        <v>619</v>
      </c>
      <c r="U18" t="s">
        <v>656</v>
      </c>
      <c r="AE18" t="s">
        <v>682</v>
      </c>
      <c r="BD18" t="s">
        <v>749</v>
      </c>
      <c r="BK18" t="s">
        <v>460</v>
      </c>
      <c r="CZ18" t="s">
        <v>210</v>
      </c>
      <c r="DA18" t="s">
        <v>509</v>
      </c>
      <c r="DF18" t="s">
        <v>232</v>
      </c>
      <c r="DG18" t="s">
        <v>821</v>
      </c>
      <c r="DI18" t="s">
        <v>834</v>
      </c>
    </row>
    <row r="19" spans="2:125" customFormat="1" x14ac:dyDescent="0.3">
      <c r="F19">
        <v>6</v>
      </c>
      <c r="G19" t="s">
        <v>605</v>
      </c>
      <c r="K19" t="s">
        <v>620</v>
      </c>
      <c r="U19" t="s">
        <v>657</v>
      </c>
      <c r="AE19" t="s">
        <v>683</v>
      </c>
      <c r="BC19" t="s">
        <v>750</v>
      </c>
      <c r="BD19" t="s">
        <v>751</v>
      </c>
      <c r="BK19" t="s">
        <v>772</v>
      </c>
      <c r="CZ19" t="s">
        <v>212</v>
      </c>
      <c r="DA19" t="s">
        <v>803</v>
      </c>
      <c r="DF19" t="s">
        <v>234</v>
      </c>
      <c r="DG19" t="s">
        <v>822</v>
      </c>
    </row>
    <row r="20" spans="2:125" customFormat="1" x14ac:dyDescent="0.3">
      <c r="B20">
        <v>6</v>
      </c>
      <c r="G20" t="s">
        <v>586</v>
      </c>
      <c r="K20" t="s">
        <v>621</v>
      </c>
      <c r="AE20" t="s">
        <v>684</v>
      </c>
      <c r="BD20" t="s">
        <v>461</v>
      </c>
      <c r="BK20" t="s">
        <v>773</v>
      </c>
      <c r="CZ20" t="s">
        <v>214</v>
      </c>
      <c r="DA20" t="s">
        <v>511</v>
      </c>
      <c r="DF20" t="s">
        <v>236</v>
      </c>
      <c r="DG20" t="s">
        <v>823</v>
      </c>
    </row>
    <row r="21" spans="2:125" customFormat="1" ht="17.25" x14ac:dyDescent="0.3">
      <c r="G21" t="s">
        <v>587</v>
      </c>
      <c r="K21" t="s">
        <v>622</v>
      </c>
      <c r="U21" t="s">
        <v>658</v>
      </c>
      <c r="BC21">
        <v>100</v>
      </c>
      <c r="BD21" t="s">
        <v>752</v>
      </c>
      <c r="BK21" t="s">
        <v>464</v>
      </c>
      <c r="CZ21" t="s">
        <v>216</v>
      </c>
      <c r="DA21" t="s">
        <v>804</v>
      </c>
      <c r="DF21" t="s">
        <v>238</v>
      </c>
      <c r="DG21" t="s">
        <v>824</v>
      </c>
    </row>
    <row r="22" spans="2:125" customFormat="1" x14ac:dyDescent="0.3">
      <c r="B22" t="s">
        <v>575</v>
      </c>
      <c r="G22" t="s">
        <v>588</v>
      </c>
      <c r="AE22" t="s">
        <v>580</v>
      </c>
      <c r="BK22" t="s">
        <v>774</v>
      </c>
      <c r="CZ22" t="s">
        <v>218</v>
      </c>
      <c r="DA22" t="s">
        <v>513</v>
      </c>
      <c r="DF22" t="s">
        <v>240</v>
      </c>
      <c r="DG22" t="s">
        <v>825</v>
      </c>
    </row>
    <row r="23" spans="2:125" customFormat="1" x14ac:dyDescent="0.3">
      <c r="B23" t="s">
        <v>576</v>
      </c>
      <c r="G23" t="s">
        <v>589</v>
      </c>
      <c r="CZ23" t="s">
        <v>220</v>
      </c>
      <c r="DA23" t="s">
        <v>805</v>
      </c>
      <c r="DF23" t="s">
        <v>242</v>
      </c>
      <c r="DG23" t="s">
        <v>826</v>
      </c>
    </row>
    <row r="24" spans="2:125" customFormat="1" x14ac:dyDescent="0.3">
      <c r="B24" t="s">
        <v>577</v>
      </c>
      <c r="G24" t="s">
        <v>590</v>
      </c>
      <c r="AE24" t="s">
        <v>412</v>
      </c>
      <c r="AF24" t="s">
        <v>420</v>
      </c>
      <c r="CZ24" t="s">
        <v>222</v>
      </c>
      <c r="DA24" t="s">
        <v>515</v>
      </c>
    </row>
    <row r="25" spans="2:125" customFormat="1" x14ac:dyDescent="0.3">
      <c r="B25" t="s">
        <v>578</v>
      </c>
      <c r="G25" t="s">
        <v>591</v>
      </c>
      <c r="AE25">
        <v>41821</v>
      </c>
      <c r="AF25" t="s">
        <v>685</v>
      </c>
      <c r="CZ25" t="s">
        <v>224</v>
      </c>
      <c r="DA25" t="s">
        <v>516</v>
      </c>
    </row>
    <row r="26" spans="2:125" customFormat="1" x14ac:dyDescent="0.3">
      <c r="B26" t="s">
        <v>579</v>
      </c>
      <c r="G26" t="s">
        <v>592</v>
      </c>
      <c r="AF26" t="s">
        <v>686</v>
      </c>
    </row>
    <row r="27" spans="2:125" customFormat="1" x14ac:dyDescent="0.3">
      <c r="AF27" t="s">
        <v>687</v>
      </c>
    </row>
    <row r="28" spans="2:125" customFormat="1" x14ac:dyDescent="0.3">
      <c r="B28" t="s">
        <v>580</v>
      </c>
      <c r="AE28" t="s">
        <v>67</v>
      </c>
      <c r="AF28" t="s">
        <v>688</v>
      </c>
    </row>
    <row r="29" spans="2:125" customFormat="1" x14ac:dyDescent="0.3">
      <c r="AF29" t="s">
        <v>689</v>
      </c>
    </row>
    <row r="30" spans="2:125" customFormat="1" x14ac:dyDescent="0.3">
      <c r="B30" t="s">
        <v>12</v>
      </c>
      <c r="C30" t="s">
        <v>13</v>
      </c>
      <c r="AF30" t="s">
        <v>690</v>
      </c>
    </row>
    <row r="31" spans="2:125" customFormat="1" x14ac:dyDescent="0.3">
      <c r="B31">
        <v>7</v>
      </c>
      <c r="C31" t="s">
        <v>581</v>
      </c>
      <c r="AE31" t="s">
        <v>70</v>
      </c>
      <c r="AF31" t="s">
        <v>691</v>
      </c>
    </row>
    <row r="32" spans="2:125" customFormat="1" x14ac:dyDescent="0.3">
      <c r="B32">
        <v>8</v>
      </c>
      <c r="C32" t="s">
        <v>582</v>
      </c>
      <c r="AF32" t="s">
        <v>692</v>
      </c>
    </row>
    <row r="33" spans="32:32" customFormat="1" x14ac:dyDescent="0.3">
      <c r="AF33" t="s">
        <v>693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0D1C3-AD78-4B9D-B0A1-3F003000EA08}">
  <dimension ref="A1"/>
  <sheetViews>
    <sheetView workbookViewId="0"/>
  </sheetViews>
  <sheetFormatPr defaultRowHeight="16.5"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E53D-65BF-4A83-8295-D4C9E9622394}">
  <dimension ref="B3:AR46"/>
  <sheetViews>
    <sheetView topLeftCell="AE1" workbookViewId="0">
      <selection activeCell="AQ4" sqref="AQ4:AR18"/>
    </sheetView>
  </sheetViews>
  <sheetFormatPr defaultRowHeight="16.5" x14ac:dyDescent="0.3"/>
  <sheetData>
    <row r="3" spans="2:44" ht="17.25" thickBot="1" x14ac:dyDescent="0.35"/>
    <row r="4" spans="2:44" ht="25.5" customHeight="1" thickBot="1" x14ac:dyDescent="0.35">
      <c r="B4" t="s">
        <v>871</v>
      </c>
      <c r="E4" t="s">
        <v>28</v>
      </c>
      <c r="F4" t="s">
        <v>583</v>
      </c>
      <c r="H4" t="s">
        <v>436</v>
      </c>
      <c r="I4" t="s">
        <v>41</v>
      </c>
      <c r="K4" t="s">
        <v>926</v>
      </c>
      <c r="N4" t="s">
        <v>412</v>
      </c>
      <c r="O4" t="s">
        <v>939</v>
      </c>
      <c r="R4" t="s">
        <v>947</v>
      </c>
      <c r="S4" t="s">
        <v>948</v>
      </c>
      <c r="V4" t="s">
        <v>39</v>
      </c>
      <c r="W4" t="s">
        <v>11</v>
      </c>
      <c r="Z4" t="s">
        <v>412</v>
      </c>
      <c r="AA4" t="s">
        <v>972</v>
      </c>
      <c r="AD4" t="s">
        <v>59</v>
      </c>
      <c r="AE4" t="s">
        <v>664</v>
      </c>
      <c r="AH4" s="46" t="s">
        <v>158</v>
      </c>
      <c r="AI4" s="47" t="s">
        <v>989</v>
      </c>
      <c r="AK4" s="46" t="s">
        <v>158</v>
      </c>
      <c r="AL4" s="47" t="s">
        <v>994</v>
      </c>
      <c r="AN4" s="58" t="s">
        <v>28</v>
      </c>
      <c r="AO4" s="47" t="s">
        <v>643</v>
      </c>
      <c r="AQ4" s="46" t="s">
        <v>412</v>
      </c>
      <c r="AR4" s="47" t="s">
        <v>1002</v>
      </c>
    </row>
    <row r="5" spans="2:44" ht="179.25" thickBot="1" x14ac:dyDescent="0.35">
      <c r="B5" t="s">
        <v>872</v>
      </c>
      <c r="E5">
        <v>1</v>
      </c>
      <c r="F5" t="s">
        <v>907</v>
      </c>
      <c r="H5">
        <v>44228</v>
      </c>
      <c r="I5" t="s">
        <v>918</v>
      </c>
      <c r="K5" t="s">
        <v>927</v>
      </c>
      <c r="N5">
        <v>1</v>
      </c>
      <c r="O5" t="s">
        <v>940</v>
      </c>
      <c r="R5" t="s">
        <v>108</v>
      </c>
      <c r="S5">
        <v>5</v>
      </c>
      <c r="V5">
        <v>1</v>
      </c>
      <c r="W5" t="s">
        <v>962</v>
      </c>
      <c r="Z5">
        <v>1</v>
      </c>
      <c r="AA5" t="s">
        <v>973</v>
      </c>
      <c r="AD5">
        <v>1</v>
      </c>
      <c r="AE5" t="s">
        <v>984</v>
      </c>
      <c r="AH5" s="53">
        <v>1</v>
      </c>
      <c r="AI5" s="48" t="s">
        <v>990</v>
      </c>
      <c r="AK5" s="76">
        <v>1</v>
      </c>
      <c r="AL5" s="48" t="s">
        <v>995</v>
      </c>
      <c r="AN5" s="59">
        <v>44228</v>
      </c>
      <c r="AO5" s="48" t="s">
        <v>999</v>
      </c>
      <c r="AQ5" s="56">
        <v>44409</v>
      </c>
      <c r="AR5" s="54" t="s">
        <v>1003</v>
      </c>
    </row>
    <row r="6" spans="2:44" ht="243" thickBot="1" x14ac:dyDescent="0.35">
      <c r="B6" t="s">
        <v>873</v>
      </c>
      <c r="F6" t="s">
        <v>908</v>
      </c>
      <c r="I6" t="s">
        <v>919</v>
      </c>
      <c r="K6" t="s">
        <v>928</v>
      </c>
      <c r="N6">
        <v>44257</v>
      </c>
      <c r="O6" t="s">
        <v>941</v>
      </c>
      <c r="R6" t="s">
        <v>109</v>
      </c>
      <c r="S6">
        <v>4</v>
      </c>
      <c r="V6">
        <v>2</v>
      </c>
      <c r="W6" t="s">
        <v>963</v>
      </c>
      <c r="AA6" t="s">
        <v>974</v>
      </c>
      <c r="AE6" t="s">
        <v>666</v>
      </c>
      <c r="AH6" s="55">
        <v>2</v>
      </c>
      <c r="AI6" s="48" t="s">
        <v>991</v>
      </c>
      <c r="AK6" s="77"/>
      <c r="AL6" s="52" t="s">
        <v>584</v>
      </c>
      <c r="AN6" s="60">
        <v>44289</v>
      </c>
      <c r="AO6" s="48" t="s">
        <v>1000</v>
      </c>
      <c r="AQ6" s="57">
        <v>41883</v>
      </c>
    </row>
    <row r="7" spans="2:44" ht="217.5" thickBot="1" x14ac:dyDescent="0.35">
      <c r="B7" t="s">
        <v>874</v>
      </c>
      <c r="E7">
        <v>2</v>
      </c>
      <c r="F7" t="s">
        <v>909</v>
      </c>
      <c r="H7">
        <v>44289</v>
      </c>
      <c r="I7" t="s">
        <v>920</v>
      </c>
      <c r="K7">
        <v>44228</v>
      </c>
      <c r="L7" t="s">
        <v>929</v>
      </c>
      <c r="N7">
        <v>44473</v>
      </c>
      <c r="O7" t="s">
        <v>942</v>
      </c>
      <c r="R7" t="s">
        <v>110</v>
      </c>
      <c r="S7">
        <v>3</v>
      </c>
      <c r="V7">
        <v>3</v>
      </c>
      <c r="W7" t="s">
        <v>964</v>
      </c>
      <c r="Z7" s="10">
        <v>44288</v>
      </c>
      <c r="AA7" t="s">
        <v>975</v>
      </c>
      <c r="AD7" s="10">
        <v>44410</v>
      </c>
      <c r="AE7" t="s">
        <v>985</v>
      </c>
      <c r="AH7" s="51">
        <v>3</v>
      </c>
      <c r="AI7" s="48" t="s">
        <v>992</v>
      </c>
      <c r="AK7" s="51">
        <v>2</v>
      </c>
      <c r="AL7" s="48" t="s">
        <v>996</v>
      </c>
      <c r="AN7" s="60">
        <v>44352</v>
      </c>
      <c r="AO7" s="48" t="s">
        <v>1001</v>
      </c>
    </row>
    <row r="8" spans="2:44" ht="255.75" thickBot="1" x14ac:dyDescent="0.35">
      <c r="B8" t="s">
        <v>875</v>
      </c>
      <c r="F8" t="s">
        <v>910</v>
      </c>
      <c r="I8" t="s">
        <v>921</v>
      </c>
      <c r="L8" t="s">
        <v>930</v>
      </c>
      <c r="N8">
        <v>41944</v>
      </c>
      <c r="O8" t="s">
        <v>943</v>
      </c>
      <c r="R8" t="s">
        <v>111</v>
      </c>
      <c r="S8">
        <v>2</v>
      </c>
      <c r="V8">
        <v>4</v>
      </c>
      <c r="W8" t="s">
        <v>965</v>
      </c>
      <c r="AA8" t="s">
        <v>976</v>
      </c>
      <c r="AE8" t="s">
        <v>668</v>
      </c>
      <c r="AH8" s="51">
        <v>4</v>
      </c>
      <c r="AI8" s="48" t="s">
        <v>993</v>
      </c>
      <c r="AK8" s="51">
        <v>3</v>
      </c>
      <c r="AL8" s="48" t="s">
        <v>997</v>
      </c>
      <c r="AQ8" s="49" t="s">
        <v>1004</v>
      </c>
    </row>
    <row r="9" spans="2:44" ht="408" x14ac:dyDescent="0.3">
      <c r="B9" t="s">
        <v>876</v>
      </c>
      <c r="E9">
        <v>3</v>
      </c>
      <c r="F9" t="s">
        <v>911</v>
      </c>
      <c r="H9">
        <v>44352</v>
      </c>
      <c r="I9" t="s">
        <v>922</v>
      </c>
      <c r="K9">
        <v>44350</v>
      </c>
      <c r="L9" t="s">
        <v>931</v>
      </c>
      <c r="N9" t="s">
        <v>123</v>
      </c>
      <c r="O9" t="s">
        <v>944</v>
      </c>
      <c r="R9" t="s">
        <v>112</v>
      </c>
      <c r="S9">
        <v>1</v>
      </c>
      <c r="V9">
        <v>5</v>
      </c>
      <c r="W9" t="s">
        <v>966</v>
      </c>
      <c r="Z9" s="10">
        <v>44535</v>
      </c>
      <c r="AA9" t="s">
        <v>977</v>
      </c>
      <c r="AD9" s="11">
        <v>42248</v>
      </c>
      <c r="AE9" t="s">
        <v>986</v>
      </c>
      <c r="AK9" s="51">
        <v>4</v>
      </c>
      <c r="AL9" s="48" t="s">
        <v>998</v>
      </c>
    </row>
    <row r="10" spans="2:44" x14ac:dyDescent="0.3">
      <c r="B10" t="s">
        <v>877</v>
      </c>
      <c r="F10" t="s">
        <v>912</v>
      </c>
      <c r="I10" t="s">
        <v>416</v>
      </c>
      <c r="L10" t="s">
        <v>932</v>
      </c>
      <c r="N10" t="s">
        <v>51</v>
      </c>
      <c r="O10" t="s">
        <v>945</v>
      </c>
      <c r="R10" t="s">
        <v>59</v>
      </c>
      <c r="S10" t="s">
        <v>949</v>
      </c>
      <c r="V10">
        <v>6</v>
      </c>
      <c r="W10" t="s">
        <v>967</v>
      </c>
      <c r="AA10" t="s">
        <v>978</v>
      </c>
      <c r="AE10" t="s">
        <v>670</v>
      </c>
      <c r="AQ10" s="50" t="s">
        <v>123</v>
      </c>
    </row>
    <row r="11" spans="2:44" x14ac:dyDescent="0.3">
      <c r="B11" t="s">
        <v>878</v>
      </c>
      <c r="E11">
        <v>4</v>
      </c>
      <c r="F11" t="s">
        <v>913</v>
      </c>
      <c r="H11">
        <v>44415</v>
      </c>
      <c r="I11" t="s">
        <v>923</v>
      </c>
      <c r="K11">
        <v>41821</v>
      </c>
      <c r="L11" t="s">
        <v>933</v>
      </c>
      <c r="N11">
        <v>20</v>
      </c>
      <c r="O11" t="s">
        <v>946</v>
      </c>
      <c r="R11">
        <v>44287</v>
      </c>
      <c r="S11" t="s">
        <v>703</v>
      </c>
      <c r="V11">
        <v>7</v>
      </c>
      <c r="W11" t="s">
        <v>968</v>
      </c>
      <c r="Z11" t="s">
        <v>979</v>
      </c>
      <c r="AA11" t="s">
        <v>980</v>
      </c>
      <c r="AD11" t="s">
        <v>490</v>
      </c>
      <c r="AE11" t="s">
        <v>987</v>
      </c>
    </row>
    <row r="12" spans="2:44" ht="165.75" x14ac:dyDescent="0.3">
      <c r="B12" t="s">
        <v>879</v>
      </c>
      <c r="F12" t="s">
        <v>914</v>
      </c>
      <c r="H12">
        <v>44478</v>
      </c>
      <c r="I12" t="s">
        <v>924</v>
      </c>
      <c r="L12" t="s">
        <v>934</v>
      </c>
      <c r="R12">
        <v>44352</v>
      </c>
      <c r="S12" t="s">
        <v>950</v>
      </c>
      <c r="V12">
        <v>8</v>
      </c>
      <c r="W12" t="s">
        <v>969</v>
      </c>
      <c r="AA12" t="s">
        <v>981</v>
      </c>
      <c r="AE12" t="s">
        <v>672</v>
      </c>
      <c r="AQ12" s="49" t="s">
        <v>1005</v>
      </c>
    </row>
    <row r="13" spans="2:44" x14ac:dyDescent="0.3">
      <c r="B13" t="s">
        <v>880</v>
      </c>
      <c r="E13">
        <v>5</v>
      </c>
      <c r="F13" t="s">
        <v>915</v>
      </c>
      <c r="I13" t="s">
        <v>925</v>
      </c>
      <c r="K13" t="s">
        <v>67</v>
      </c>
      <c r="L13" t="s">
        <v>935</v>
      </c>
      <c r="R13">
        <v>44415</v>
      </c>
      <c r="S13" t="s">
        <v>951</v>
      </c>
      <c r="V13">
        <v>9</v>
      </c>
      <c r="W13" t="s">
        <v>970</v>
      </c>
      <c r="Z13">
        <v>20</v>
      </c>
      <c r="AA13" t="s">
        <v>982</v>
      </c>
      <c r="AD13">
        <v>20</v>
      </c>
      <c r="AE13" t="s">
        <v>988</v>
      </c>
    </row>
    <row r="14" spans="2:44" x14ac:dyDescent="0.3">
      <c r="B14" t="s">
        <v>881</v>
      </c>
      <c r="E14">
        <v>6</v>
      </c>
      <c r="F14" t="s">
        <v>916</v>
      </c>
      <c r="L14" t="s">
        <v>936</v>
      </c>
      <c r="R14">
        <v>44478</v>
      </c>
      <c r="S14" t="s">
        <v>952</v>
      </c>
      <c r="V14">
        <v>10</v>
      </c>
      <c r="W14" t="s">
        <v>971</v>
      </c>
      <c r="AA14" t="s">
        <v>983</v>
      </c>
      <c r="AE14" t="s">
        <v>674</v>
      </c>
      <c r="AQ14" s="50" t="s">
        <v>51</v>
      </c>
    </row>
    <row r="15" spans="2:44" x14ac:dyDescent="0.3">
      <c r="B15" t="s">
        <v>882</v>
      </c>
      <c r="F15" t="s">
        <v>917</v>
      </c>
      <c r="K15" t="s">
        <v>70</v>
      </c>
      <c r="L15" t="s">
        <v>937</v>
      </c>
      <c r="R15">
        <v>44541</v>
      </c>
      <c r="S15" t="s">
        <v>953</v>
      </c>
    </row>
    <row r="16" spans="2:44" ht="369.75" x14ac:dyDescent="0.3">
      <c r="B16" t="s">
        <v>883</v>
      </c>
      <c r="L16" t="s">
        <v>938</v>
      </c>
      <c r="R16">
        <v>13</v>
      </c>
      <c r="S16" t="s">
        <v>954</v>
      </c>
      <c r="AQ16" s="49" t="s">
        <v>1006</v>
      </c>
    </row>
    <row r="17" spans="2:43" x14ac:dyDescent="0.3">
      <c r="B17" t="s">
        <v>884</v>
      </c>
      <c r="R17" t="s">
        <v>59</v>
      </c>
      <c r="S17" t="s">
        <v>949</v>
      </c>
    </row>
    <row r="18" spans="2:43" ht="153" x14ac:dyDescent="0.3">
      <c r="B18" t="s">
        <v>885</v>
      </c>
      <c r="R18">
        <v>14</v>
      </c>
      <c r="S18" t="s">
        <v>955</v>
      </c>
      <c r="AQ18" s="49" t="s">
        <v>1007</v>
      </c>
    </row>
    <row r="19" spans="2:43" x14ac:dyDescent="0.3">
      <c r="B19" t="s">
        <v>886</v>
      </c>
      <c r="R19">
        <v>15</v>
      </c>
      <c r="S19" t="s">
        <v>956</v>
      </c>
    </row>
    <row r="20" spans="2:43" x14ac:dyDescent="0.3">
      <c r="B20" t="s">
        <v>887</v>
      </c>
      <c r="R20">
        <v>16</v>
      </c>
      <c r="S20" t="s">
        <v>957</v>
      </c>
    </row>
    <row r="21" spans="2:43" x14ac:dyDescent="0.3">
      <c r="B21" t="s">
        <v>888</v>
      </c>
      <c r="R21" t="s">
        <v>958</v>
      </c>
      <c r="S21" t="s">
        <v>959</v>
      </c>
    </row>
    <row r="22" spans="2:43" x14ac:dyDescent="0.3">
      <c r="B22" t="s">
        <v>889</v>
      </c>
      <c r="R22">
        <v>19</v>
      </c>
      <c r="S22" t="s">
        <v>960</v>
      </c>
    </row>
    <row r="23" spans="2:43" x14ac:dyDescent="0.3">
      <c r="B23" t="s">
        <v>890</v>
      </c>
      <c r="R23">
        <v>20</v>
      </c>
      <c r="S23" t="s">
        <v>961</v>
      </c>
    </row>
    <row r="24" spans="2:43" x14ac:dyDescent="0.3">
      <c r="B24" t="s">
        <v>891</v>
      </c>
    </row>
    <row r="25" spans="2:43" x14ac:dyDescent="0.3">
      <c r="B25" t="s">
        <v>892</v>
      </c>
    </row>
    <row r="26" spans="2:43" x14ac:dyDescent="0.3">
      <c r="B26" t="s">
        <v>893</v>
      </c>
    </row>
    <row r="27" spans="2:43" x14ac:dyDescent="0.3">
      <c r="B27" t="s">
        <v>894</v>
      </c>
    </row>
    <row r="28" spans="2:43" x14ac:dyDescent="0.3">
      <c r="B28" t="s">
        <v>895</v>
      </c>
    </row>
    <row r="29" spans="2:43" x14ac:dyDescent="0.3">
      <c r="B29" t="s">
        <v>896</v>
      </c>
    </row>
    <row r="30" spans="2:43" x14ac:dyDescent="0.3">
      <c r="B30" t="s">
        <v>897</v>
      </c>
    </row>
    <row r="31" spans="2:43" x14ac:dyDescent="0.3">
      <c r="B31" t="s">
        <v>898</v>
      </c>
    </row>
    <row r="32" spans="2:43" x14ac:dyDescent="0.3">
      <c r="B32" t="s">
        <v>899</v>
      </c>
    </row>
    <row r="33" spans="2:3" x14ac:dyDescent="0.3">
      <c r="B33" t="s">
        <v>900</v>
      </c>
    </row>
    <row r="34" spans="2:3" x14ac:dyDescent="0.3">
      <c r="B34" t="s">
        <v>901</v>
      </c>
    </row>
    <row r="36" spans="2:3" x14ac:dyDescent="0.3">
      <c r="B36">
        <v>5</v>
      </c>
    </row>
    <row r="38" spans="2:3" x14ac:dyDescent="0.3">
      <c r="B38" t="s">
        <v>902</v>
      </c>
    </row>
    <row r="42" spans="2:3" x14ac:dyDescent="0.3">
      <c r="B42" t="s">
        <v>436</v>
      </c>
      <c r="C42" t="s">
        <v>13</v>
      </c>
    </row>
    <row r="43" spans="2:3" x14ac:dyDescent="0.3">
      <c r="B43">
        <v>7</v>
      </c>
      <c r="C43" t="s">
        <v>903</v>
      </c>
    </row>
    <row r="44" spans="2:3" x14ac:dyDescent="0.3">
      <c r="B44">
        <v>8</v>
      </c>
      <c r="C44" t="s">
        <v>904</v>
      </c>
    </row>
    <row r="45" spans="2:3" x14ac:dyDescent="0.3">
      <c r="B45">
        <v>9</v>
      </c>
      <c r="C45" t="s">
        <v>905</v>
      </c>
    </row>
    <row r="46" spans="2:3" x14ac:dyDescent="0.3">
      <c r="B46">
        <v>10</v>
      </c>
      <c r="C46" t="s">
        <v>906</v>
      </c>
    </row>
  </sheetData>
  <mergeCells count="1">
    <mergeCell ref="AK5:AK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83C0A-0635-43D2-9D85-7466ABF36801}">
  <dimension ref="B3:AP156"/>
  <sheetViews>
    <sheetView workbookViewId="0">
      <selection activeCell="AA5" sqref="A1:XFD1048576"/>
    </sheetView>
  </sheetViews>
  <sheetFormatPr defaultRowHeight="16.5" x14ac:dyDescent="0.3"/>
  <cols>
    <col min="1" max="16384" width="9" style="17"/>
  </cols>
  <sheetData>
    <row r="3" spans="2:42" ht="17.25" thickBot="1" x14ac:dyDescent="0.35"/>
    <row r="4" spans="2:42" ht="23.25" thickBot="1" x14ac:dyDescent="0.35">
      <c r="B4" s="78" t="s">
        <v>59</v>
      </c>
      <c r="C4" s="79" t="s">
        <v>1008</v>
      </c>
      <c r="E4" s="78" t="s">
        <v>59</v>
      </c>
      <c r="F4" s="79" t="s">
        <v>1020</v>
      </c>
      <c r="H4" s="78" t="s">
        <v>59</v>
      </c>
      <c r="I4" s="79" t="s">
        <v>1020</v>
      </c>
      <c r="K4" s="80" t="s">
        <v>59</v>
      </c>
      <c r="L4" s="79" t="s">
        <v>1020</v>
      </c>
      <c r="N4" s="78" t="s">
        <v>484</v>
      </c>
      <c r="O4" s="79" t="s">
        <v>1045</v>
      </c>
      <c r="Q4" s="81" t="s">
        <v>28</v>
      </c>
      <c r="R4" s="79" t="s">
        <v>1126</v>
      </c>
      <c r="T4" s="78" t="s">
        <v>12</v>
      </c>
      <c r="U4" s="79" t="s">
        <v>1182</v>
      </c>
      <c r="W4" s="82" t="s">
        <v>1313</v>
      </c>
      <c r="Z4" s="83" t="s">
        <v>1362</v>
      </c>
      <c r="AD4" s="84" t="s">
        <v>828</v>
      </c>
      <c r="AE4" s="84"/>
      <c r="AF4" s="84"/>
      <c r="AG4" s="85" t="s">
        <v>1395</v>
      </c>
      <c r="AH4" s="85"/>
      <c r="AK4" s="86" t="s">
        <v>267</v>
      </c>
      <c r="AL4" s="79" t="s">
        <v>801</v>
      </c>
      <c r="AO4" s="87" t="s">
        <v>267</v>
      </c>
      <c r="AP4" s="79" t="s">
        <v>801</v>
      </c>
    </row>
    <row r="5" spans="2:42" ht="17.25" thickBot="1" x14ac:dyDescent="0.35">
      <c r="B5" s="88">
        <v>1</v>
      </c>
      <c r="C5" s="89" t="s">
        <v>1009</v>
      </c>
      <c r="E5" s="90">
        <v>42370</v>
      </c>
      <c r="F5" s="89" t="s">
        <v>1021</v>
      </c>
      <c r="H5" s="90">
        <v>41640</v>
      </c>
      <c r="I5" s="89" t="s">
        <v>1021</v>
      </c>
      <c r="K5" s="88">
        <v>1</v>
      </c>
      <c r="L5" s="89" t="s">
        <v>1025</v>
      </c>
      <c r="N5" s="91">
        <v>44228</v>
      </c>
      <c r="O5" s="92" t="s">
        <v>1046</v>
      </c>
      <c r="Q5" s="88">
        <v>1</v>
      </c>
      <c r="R5" s="92" t="s">
        <v>1127</v>
      </c>
      <c r="T5" s="88">
        <v>1</v>
      </c>
      <c r="U5" s="92" t="s">
        <v>1183</v>
      </c>
      <c r="AD5" s="93"/>
      <c r="AE5" s="93"/>
      <c r="AF5" s="94">
        <v>1</v>
      </c>
      <c r="AG5" s="95" t="s">
        <v>1396</v>
      </c>
      <c r="AH5" s="96"/>
      <c r="AK5" s="91">
        <v>44317</v>
      </c>
      <c r="AL5" s="89" t="s">
        <v>486</v>
      </c>
      <c r="AO5" s="91">
        <v>44317</v>
      </c>
      <c r="AP5" s="89" t="s">
        <v>486</v>
      </c>
    </row>
    <row r="6" spans="2:42" ht="17.25" thickBot="1" x14ac:dyDescent="0.35">
      <c r="B6" s="88">
        <v>2</v>
      </c>
      <c r="C6" s="89" t="s">
        <v>1010</v>
      </c>
      <c r="E6" s="97" t="s">
        <v>1022</v>
      </c>
      <c r="F6" s="89" t="s">
        <v>1023</v>
      </c>
      <c r="H6" s="97" t="s">
        <v>1024</v>
      </c>
      <c r="I6" s="89" t="s">
        <v>1023</v>
      </c>
      <c r="K6" s="88">
        <v>2</v>
      </c>
      <c r="L6" s="89" t="s">
        <v>1026</v>
      </c>
      <c r="N6" s="91">
        <v>44289</v>
      </c>
      <c r="O6" s="92" t="s">
        <v>1047</v>
      </c>
      <c r="Q6" s="88">
        <v>2</v>
      </c>
      <c r="R6" s="92" t="s">
        <v>1128</v>
      </c>
      <c r="T6" s="88">
        <v>2</v>
      </c>
      <c r="U6" s="92" t="s">
        <v>1184</v>
      </c>
      <c r="W6" s="88">
        <v>1</v>
      </c>
      <c r="X6" s="92" t="s">
        <v>1314</v>
      </c>
      <c r="Z6" s="80" t="s">
        <v>436</v>
      </c>
      <c r="AA6" s="79" t="s">
        <v>1363</v>
      </c>
      <c r="AD6" s="93"/>
      <c r="AE6" s="98"/>
      <c r="AF6" s="88">
        <v>2</v>
      </c>
      <c r="AG6" s="99" t="s">
        <v>1397</v>
      </c>
      <c r="AH6" s="100"/>
      <c r="AK6" s="91">
        <v>44475</v>
      </c>
      <c r="AL6" s="89" t="s">
        <v>487</v>
      </c>
      <c r="AO6" s="91">
        <v>44475</v>
      </c>
      <c r="AP6" s="89" t="s">
        <v>487</v>
      </c>
    </row>
    <row r="7" spans="2:42" ht="17.25" thickBot="1" x14ac:dyDescent="0.35">
      <c r="B7" s="88">
        <v>3</v>
      </c>
      <c r="C7" s="89" t="s">
        <v>1011</v>
      </c>
      <c r="K7" s="88">
        <v>3</v>
      </c>
      <c r="L7" s="89" t="s">
        <v>1027</v>
      </c>
      <c r="N7" s="91">
        <v>44352</v>
      </c>
      <c r="O7" s="92" t="s">
        <v>1048</v>
      </c>
      <c r="Q7" s="88">
        <v>3</v>
      </c>
      <c r="R7" s="92" t="s">
        <v>1129</v>
      </c>
      <c r="T7" s="88">
        <v>3</v>
      </c>
      <c r="U7" s="92" t="s">
        <v>1185</v>
      </c>
      <c r="W7" s="88">
        <v>2</v>
      </c>
      <c r="X7" s="92" t="s">
        <v>1315</v>
      </c>
      <c r="Z7" s="88">
        <v>1</v>
      </c>
      <c r="AA7" s="92" t="s">
        <v>1364</v>
      </c>
      <c r="AD7" s="93"/>
      <c r="AE7" s="98"/>
      <c r="AF7" s="88">
        <v>3</v>
      </c>
      <c r="AG7" s="99" t="s">
        <v>1398</v>
      </c>
      <c r="AH7" s="100"/>
      <c r="AK7" s="90">
        <v>42309</v>
      </c>
      <c r="AL7" s="89" t="s">
        <v>488</v>
      </c>
      <c r="AO7" s="101">
        <v>42309</v>
      </c>
      <c r="AP7" s="89" t="s">
        <v>488</v>
      </c>
    </row>
    <row r="8" spans="2:42" ht="17.25" thickBot="1" x14ac:dyDescent="0.35">
      <c r="B8" s="88">
        <v>4</v>
      </c>
      <c r="C8" s="89" t="s">
        <v>1012</v>
      </c>
      <c r="K8" s="88">
        <v>4</v>
      </c>
      <c r="L8" s="89" t="s">
        <v>1028</v>
      </c>
      <c r="N8" s="91">
        <v>44415</v>
      </c>
      <c r="O8" s="92" t="s">
        <v>1049</v>
      </c>
      <c r="Q8" s="88">
        <v>4</v>
      </c>
      <c r="R8" s="92" t="s">
        <v>1130</v>
      </c>
      <c r="T8" s="88">
        <v>4</v>
      </c>
      <c r="U8" s="92" t="s">
        <v>1186</v>
      </c>
      <c r="W8" s="88">
        <v>3</v>
      </c>
      <c r="X8" s="92" t="s">
        <v>1316</v>
      </c>
      <c r="Z8" s="88">
        <v>2</v>
      </c>
      <c r="AA8" s="92" t="s">
        <v>1365</v>
      </c>
      <c r="AD8" s="93"/>
      <c r="AE8" s="98"/>
      <c r="AF8" s="88">
        <v>4</v>
      </c>
      <c r="AG8" s="99" t="s">
        <v>1399</v>
      </c>
      <c r="AH8" s="100"/>
      <c r="AK8" s="88" t="s">
        <v>1521</v>
      </c>
      <c r="AL8" s="89" t="s">
        <v>489</v>
      </c>
      <c r="AO8" s="88" t="s">
        <v>1521</v>
      </c>
      <c r="AP8" s="89" t="s">
        <v>489</v>
      </c>
    </row>
    <row r="9" spans="2:42" ht="17.25" thickBot="1" x14ac:dyDescent="0.35">
      <c r="B9" s="88">
        <v>5</v>
      </c>
      <c r="C9" s="89" t="s">
        <v>1013</v>
      </c>
      <c r="K9" s="88">
        <v>5</v>
      </c>
      <c r="L9" s="89" t="s">
        <v>1029</v>
      </c>
      <c r="N9" s="91">
        <v>44478</v>
      </c>
      <c r="O9" s="92" t="s">
        <v>1050</v>
      </c>
      <c r="Q9" s="88">
        <v>5</v>
      </c>
      <c r="R9" s="92" t="s">
        <v>1131</v>
      </c>
      <c r="T9" s="88">
        <v>5</v>
      </c>
      <c r="U9" s="92" t="s">
        <v>1187</v>
      </c>
      <c r="W9" s="88">
        <v>4</v>
      </c>
      <c r="X9" s="92" t="s">
        <v>1317</v>
      </c>
      <c r="Z9" s="88">
        <v>3</v>
      </c>
      <c r="AA9" s="92" t="s">
        <v>1366</v>
      </c>
      <c r="AD9" s="93"/>
      <c r="AE9" s="98"/>
      <c r="AF9" s="88">
        <v>5</v>
      </c>
      <c r="AG9" s="99" t="s">
        <v>1400</v>
      </c>
      <c r="AH9" s="100"/>
      <c r="AK9" s="88" t="s">
        <v>1522</v>
      </c>
      <c r="AL9" s="89" t="s">
        <v>491</v>
      </c>
      <c r="AO9" s="88" t="s">
        <v>1522</v>
      </c>
      <c r="AP9" s="89" t="s">
        <v>491</v>
      </c>
    </row>
    <row r="10" spans="2:42" ht="17.25" thickBot="1" x14ac:dyDescent="0.35">
      <c r="B10" s="88">
        <v>6</v>
      </c>
      <c r="C10" s="89" t="s">
        <v>1014</v>
      </c>
      <c r="K10" s="88">
        <v>6</v>
      </c>
      <c r="L10" s="89" t="s">
        <v>1030</v>
      </c>
      <c r="N10" s="91">
        <v>44541</v>
      </c>
      <c r="O10" s="92" t="s">
        <v>1051</v>
      </c>
      <c r="Q10" s="88">
        <v>6</v>
      </c>
      <c r="R10" s="92" t="s">
        <v>1132</v>
      </c>
      <c r="T10" s="88">
        <v>6</v>
      </c>
      <c r="U10" s="92" t="s">
        <v>1188</v>
      </c>
      <c r="W10" s="88">
        <v>5</v>
      </c>
      <c r="X10" s="92" t="s">
        <v>1318</v>
      </c>
      <c r="Z10" s="88">
        <v>4</v>
      </c>
      <c r="AA10" s="92" t="s">
        <v>1367</v>
      </c>
      <c r="AD10" s="93"/>
      <c r="AE10" s="98"/>
      <c r="AF10" s="88">
        <v>6</v>
      </c>
      <c r="AG10" s="99" t="s">
        <v>1401</v>
      </c>
      <c r="AH10" s="100"/>
      <c r="AK10" s="88" t="s">
        <v>1523</v>
      </c>
      <c r="AL10" s="89" t="s">
        <v>493</v>
      </c>
      <c r="AO10" s="88" t="s">
        <v>1523</v>
      </c>
      <c r="AP10" s="89" t="s">
        <v>493</v>
      </c>
    </row>
    <row r="11" spans="2:42" ht="17.25" thickBot="1" x14ac:dyDescent="0.35">
      <c r="B11" s="88">
        <v>7</v>
      </c>
      <c r="C11" s="89" t="s">
        <v>1015</v>
      </c>
      <c r="K11" s="88">
        <v>7</v>
      </c>
      <c r="L11" s="89" t="s">
        <v>1031</v>
      </c>
      <c r="N11" s="97" t="s">
        <v>1052</v>
      </c>
      <c r="O11" s="92" t="s">
        <v>1053</v>
      </c>
      <c r="Q11" s="78" t="s">
        <v>59</v>
      </c>
      <c r="R11" s="79" t="s">
        <v>1133</v>
      </c>
      <c r="T11" s="88">
        <v>7</v>
      </c>
      <c r="U11" s="92" t="s">
        <v>1189</v>
      </c>
      <c r="W11" s="88">
        <v>6</v>
      </c>
      <c r="X11" s="92" t="s">
        <v>1319</v>
      </c>
      <c r="Z11" s="88">
        <v>5</v>
      </c>
      <c r="AA11" s="92" t="s">
        <v>1368</v>
      </c>
      <c r="AD11" s="93"/>
      <c r="AE11" s="98"/>
      <c r="AF11" s="88">
        <v>7</v>
      </c>
      <c r="AG11" s="99" t="s">
        <v>1402</v>
      </c>
      <c r="AH11" s="100"/>
      <c r="AK11" s="88" t="s">
        <v>1524</v>
      </c>
      <c r="AL11" s="89" t="s">
        <v>495</v>
      </c>
      <c r="AO11" s="88" t="s">
        <v>1524</v>
      </c>
      <c r="AP11" s="89" t="s">
        <v>495</v>
      </c>
    </row>
    <row r="12" spans="2:42" ht="17.25" thickBot="1" x14ac:dyDescent="0.35">
      <c r="B12" s="88">
        <v>8</v>
      </c>
      <c r="C12" s="89" t="s">
        <v>1016</v>
      </c>
      <c r="K12" s="88">
        <v>8</v>
      </c>
      <c r="L12" s="89" t="s">
        <v>1032</v>
      </c>
      <c r="N12" s="86" t="s">
        <v>484</v>
      </c>
      <c r="O12" s="79" t="s">
        <v>1045</v>
      </c>
      <c r="Q12" s="88">
        <v>1</v>
      </c>
      <c r="R12" s="92" t="s">
        <v>1134</v>
      </c>
      <c r="T12" s="88">
        <v>8</v>
      </c>
      <c r="U12" s="89" t="s">
        <v>1190</v>
      </c>
      <c r="W12" s="88">
        <v>7</v>
      </c>
      <c r="X12" s="92" t="s">
        <v>1320</v>
      </c>
      <c r="Z12" s="88">
        <v>6</v>
      </c>
      <c r="AA12" s="92" t="s">
        <v>1369</v>
      </c>
      <c r="AD12" s="93"/>
      <c r="AE12" s="98"/>
      <c r="AF12" s="88">
        <v>8</v>
      </c>
      <c r="AG12" s="99" t="s">
        <v>1403</v>
      </c>
      <c r="AH12" s="100"/>
      <c r="AK12" s="88" t="s">
        <v>1525</v>
      </c>
      <c r="AL12" s="89" t="s">
        <v>497</v>
      </c>
      <c r="AO12" s="88" t="s">
        <v>1533</v>
      </c>
      <c r="AP12" s="89" t="s">
        <v>497</v>
      </c>
    </row>
    <row r="13" spans="2:42" ht="17.25" thickBot="1" x14ac:dyDescent="0.35">
      <c r="B13" s="88">
        <v>9</v>
      </c>
      <c r="C13" s="89" t="s">
        <v>1017</v>
      </c>
      <c r="K13" s="88">
        <v>9</v>
      </c>
      <c r="L13" s="89" t="s">
        <v>1033</v>
      </c>
      <c r="N13" s="88" t="s">
        <v>1054</v>
      </c>
      <c r="O13" s="92" t="s">
        <v>1055</v>
      </c>
      <c r="Q13" s="88">
        <v>2</v>
      </c>
      <c r="R13" s="92" t="s">
        <v>1135</v>
      </c>
      <c r="T13" s="78" t="s">
        <v>12</v>
      </c>
      <c r="U13" s="81" t="s">
        <v>1191</v>
      </c>
      <c r="W13" s="88">
        <v>8</v>
      </c>
      <c r="X13" s="92" t="s">
        <v>1321</v>
      </c>
      <c r="Z13" s="88">
        <v>7</v>
      </c>
      <c r="AA13" s="92" t="s">
        <v>1370</v>
      </c>
      <c r="AD13" s="93"/>
      <c r="AE13" s="98"/>
      <c r="AF13" s="88">
        <v>9</v>
      </c>
      <c r="AG13" s="99" t="s">
        <v>1404</v>
      </c>
      <c r="AH13" s="100"/>
      <c r="AK13" s="88" t="s">
        <v>1526</v>
      </c>
      <c r="AL13" s="89" t="s">
        <v>499</v>
      </c>
      <c r="AO13" s="88" t="s">
        <v>1534</v>
      </c>
      <c r="AP13" s="89" t="s">
        <v>499</v>
      </c>
    </row>
    <row r="14" spans="2:42" ht="17.25" thickBot="1" x14ac:dyDescent="0.35">
      <c r="B14" s="97">
        <v>10</v>
      </c>
      <c r="C14" s="89" t="s">
        <v>1018</v>
      </c>
      <c r="K14" s="102" t="s">
        <v>447</v>
      </c>
      <c r="L14" s="89" t="s">
        <v>1034</v>
      </c>
      <c r="N14" s="103" t="s">
        <v>1056</v>
      </c>
      <c r="O14" s="92" t="s">
        <v>1057</v>
      </c>
      <c r="Q14" s="88">
        <v>3</v>
      </c>
      <c r="R14" s="92" t="s">
        <v>1136</v>
      </c>
      <c r="T14" s="88">
        <v>1</v>
      </c>
      <c r="U14" s="89" t="s">
        <v>1192</v>
      </c>
      <c r="W14" s="88">
        <v>9</v>
      </c>
      <c r="X14" s="92" t="s">
        <v>1322</v>
      </c>
      <c r="Z14" s="88">
        <v>8</v>
      </c>
      <c r="AA14" s="92" t="s">
        <v>1371</v>
      </c>
      <c r="AD14" s="93"/>
      <c r="AE14" s="98"/>
      <c r="AF14" s="88">
        <v>10</v>
      </c>
      <c r="AG14" s="99" t="s">
        <v>1405</v>
      </c>
      <c r="AH14" s="100"/>
      <c r="AK14" s="88" t="s">
        <v>1527</v>
      </c>
      <c r="AL14" s="89" t="s">
        <v>501</v>
      </c>
      <c r="AO14" s="88" t="s">
        <v>1535</v>
      </c>
      <c r="AP14" s="89" t="s">
        <v>501</v>
      </c>
    </row>
    <row r="15" spans="2:42" ht="17.25" thickBot="1" x14ac:dyDescent="0.35">
      <c r="B15" s="90">
        <v>44136</v>
      </c>
      <c r="C15" s="89" t="s">
        <v>1019</v>
      </c>
      <c r="K15" s="88">
        <v>11</v>
      </c>
      <c r="L15" s="89" t="s">
        <v>1035</v>
      </c>
      <c r="N15" s="103" t="s">
        <v>1058</v>
      </c>
      <c r="O15" s="92" t="s">
        <v>1059</v>
      </c>
      <c r="Q15" s="88">
        <v>4</v>
      </c>
      <c r="R15" s="92" t="s">
        <v>1137</v>
      </c>
      <c r="T15" s="88">
        <v>2</v>
      </c>
      <c r="U15" s="92" t="s">
        <v>1193</v>
      </c>
      <c r="W15" s="97" t="s">
        <v>447</v>
      </c>
      <c r="X15" s="92" t="s">
        <v>1323</v>
      </c>
      <c r="Z15" s="88">
        <v>9</v>
      </c>
      <c r="AA15" s="92" t="s">
        <v>1335</v>
      </c>
      <c r="AD15" s="93"/>
      <c r="AE15" s="98"/>
      <c r="AF15" s="88">
        <v>11</v>
      </c>
      <c r="AG15" s="99" t="s">
        <v>1406</v>
      </c>
      <c r="AH15" s="100"/>
      <c r="AK15" s="88" t="s">
        <v>1528</v>
      </c>
      <c r="AL15" s="89" t="s">
        <v>503</v>
      </c>
      <c r="AO15" s="88" t="s">
        <v>1536</v>
      </c>
      <c r="AP15" s="89" t="s">
        <v>503</v>
      </c>
    </row>
    <row r="16" spans="2:42" ht="17.25" thickBot="1" x14ac:dyDescent="0.35">
      <c r="K16" s="104">
        <v>12</v>
      </c>
      <c r="L16" s="105" t="s">
        <v>1036</v>
      </c>
      <c r="N16" s="88" t="s">
        <v>1060</v>
      </c>
      <c r="O16" s="92" t="s">
        <v>1061</v>
      </c>
      <c r="Q16" s="88">
        <v>5</v>
      </c>
      <c r="R16" s="92" t="s">
        <v>1138</v>
      </c>
      <c r="T16" s="88">
        <v>3</v>
      </c>
      <c r="U16" s="92" t="s">
        <v>1194</v>
      </c>
      <c r="W16" s="78" t="s">
        <v>28</v>
      </c>
      <c r="X16" s="79" t="s">
        <v>1324</v>
      </c>
      <c r="Z16" s="102" t="s">
        <v>447</v>
      </c>
      <c r="AA16" s="92" t="s">
        <v>1372</v>
      </c>
      <c r="AD16" s="93"/>
      <c r="AE16" s="98"/>
      <c r="AF16" s="98"/>
      <c r="AG16" s="106"/>
      <c r="AH16" s="107"/>
      <c r="AK16" s="88" t="s">
        <v>1529</v>
      </c>
      <c r="AL16" s="89" t="s">
        <v>505</v>
      </c>
      <c r="AO16" s="88" t="s">
        <v>1537</v>
      </c>
      <c r="AP16" s="89" t="s">
        <v>505</v>
      </c>
    </row>
    <row r="17" spans="11:42" ht="17.25" thickBot="1" x14ac:dyDescent="0.35">
      <c r="K17" s="78" t="s">
        <v>59</v>
      </c>
      <c r="L17" s="81" t="s">
        <v>1020</v>
      </c>
      <c r="N17" s="88" t="s">
        <v>1062</v>
      </c>
      <c r="O17" s="92" t="s">
        <v>1063</v>
      </c>
      <c r="Q17" s="88">
        <v>6</v>
      </c>
      <c r="R17" s="92" t="s">
        <v>1129</v>
      </c>
      <c r="T17" s="88">
        <v>4</v>
      </c>
      <c r="U17" s="92" t="s">
        <v>1195</v>
      </c>
      <c r="W17" s="88">
        <v>1</v>
      </c>
      <c r="X17" s="92" t="s">
        <v>1325</v>
      </c>
      <c r="Z17" s="78" t="s">
        <v>828</v>
      </c>
      <c r="AA17" s="79" t="s">
        <v>1373</v>
      </c>
      <c r="AD17" s="93"/>
      <c r="AE17" s="108" t="s">
        <v>1407</v>
      </c>
      <c r="AF17" s="102">
        <v>12</v>
      </c>
      <c r="AG17" s="92" t="s">
        <v>1408</v>
      </c>
      <c r="AH17" s="109"/>
      <c r="AK17" s="88" t="s">
        <v>212</v>
      </c>
      <c r="AL17" s="89" t="s">
        <v>507</v>
      </c>
      <c r="AO17" s="88" t="s">
        <v>1538</v>
      </c>
      <c r="AP17" s="89" t="s">
        <v>507</v>
      </c>
    </row>
    <row r="18" spans="11:42" ht="17.25" thickBot="1" x14ac:dyDescent="0.35">
      <c r="K18" s="103">
        <v>13</v>
      </c>
      <c r="L18" s="89" t="s">
        <v>1037</v>
      </c>
      <c r="N18" s="88" t="s">
        <v>1064</v>
      </c>
      <c r="O18" s="92" t="s">
        <v>1065</v>
      </c>
      <c r="Q18" s="88">
        <v>7</v>
      </c>
      <c r="R18" s="92" t="s">
        <v>1139</v>
      </c>
      <c r="T18" s="103">
        <v>5</v>
      </c>
      <c r="U18" s="92" t="s">
        <v>1196</v>
      </c>
      <c r="W18" s="88">
        <v>2</v>
      </c>
      <c r="X18" s="92" t="s">
        <v>1326</v>
      </c>
      <c r="Z18" s="88">
        <v>1</v>
      </c>
      <c r="AA18" s="92" t="s">
        <v>1374</v>
      </c>
      <c r="AD18" s="93"/>
      <c r="AE18" s="93"/>
      <c r="AF18" s="93"/>
      <c r="AG18" s="93"/>
      <c r="AH18" s="110"/>
      <c r="AK18" s="88" t="s">
        <v>214</v>
      </c>
      <c r="AL18" s="89" t="s">
        <v>509</v>
      </c>
      <c r="AO18" s="88" t="s">
        <v>1539</v>
      </c>
      <c r="AP18" s="89" t="s">
        <v>509</v>
      </c>
    </row>
    <row r="19" spans="11:42" ht="34.5" thickBot="1" x14ac:dyDescent="0.35">
      <c r="K19" s="111">
        <v>14</v>
      </c>
      <c r="L19" s="112" t="s">
        <v>1038</v>
      </c>
      <c r="N19" s="88" t="s">
        <v>1066</v>
      </c>
      <c r="O19" s="92" t="s">
        <v>1067</v>
      </c>
      <c r="Q19" s="88">
        <v>8</v>
      </c>
      <c r="R19" s="92" t="s">
        <v>1140</v>
      </c>
      <c r="T19" s="88">
        <v>6</v>
      </c>
      <c r="U19" s="92" t="s">
        <v>1197</v>
      </c>
      <c r="W19" s="88">
        <v>3</v>
      </c>
      <c r="X19" s="92" t="s">
        <v>1327</v>
      </c>
      <c r="Z19" s="88">
        <v>2</v>
      </c>
      <c r="AA19" s="92" t="s">
        <v>1375</v>
      </c>
      <c r="AD19" s="93"/>
      <c r="AE19" s="113" t="s">
        <v>1409</v>
      </c>
      <c r="AF19" s="81" t="s">
        <v>828</v>
      </c>
      <c r="AG19" s="81" t="s">
        <v>1410</v>
      </c>
      <c r="AH19" s="114"/>
      <c r="AK19" s="88" t="s">
        <v>216</v>
      </c>
      <c r="AL19" s="89" t="s">
        <v>803</v>
      </c>
      <c r="AO19" s="88" t="s">
        <v>1540</v>
      </c>
      <c r="AP19" s="89" t="s">
        <v>803</v>
      </c>
    </row>
    <row r="20" spans="11:42" ht="17.25" thickBot="1" x14ac:dyDescent="0.35">
      <c r="K20" s="88">
        <v>15</v>
      </c>
      <c r="L20" s="89" t="s">
        <v>1039</v>
      </c>
      <c r="N20" s="88" t="s">
        <v>1068</v>
      </c>
      <c r="O20" s="92" t="s">
        <v>1069</v>
      </c>
      <c r="Q20" s="88">
        <v>9</v>
      </c>
      <c r="R20" s="92" t="s">
        <v>1141</v>
      </c>
      <c r="T20" s="88">
        <v>7</v>
      </c>
      <c r="U20" s="92" t="s">
        <v>1198</v>
      </c>
      <c r="W20" s="88">
        <v>4</v>
      </c>
      <c r="X20" s="92" t="s">
        <v>1328</v>
      </c>
      <c r="Z20" s="88">
        <v>3</v>
      </c>
      <c r="AA20" s="92" t="s">
        <v>1376</v>
      </c>
      <c r="AD20" s="93"/>
      <c r="AE20" s="93"/>
      <c r="AF20" s="94">
        <v>1</v>
      </c>
      <c r="AG20" s="115" t="s">
        <v>1411</v>
      </c>
      <c r="AH20" s="93"/>
      <c r="AK20" s="88" t="s">
        <v>218</v>
      </c>
      <c r="AL20" s="89" t="s">
        <v>511</v>
      </c>
      <c r="AO20" s="88" t="s">
        <v>1541</v>
      </c>
      <c r="AP20" s="89" t="s">
        <v>511</v>
      </c>
    </row>
    <row r="21" spans="11:42" ht="17.25" thickBot="1" x14ac:dyDescent="0.35">
      <c r="K21" s="88">
        <v>16</v>
      </c>
      <c r="L21" s="89" t="s">
        <v>1040</v>
      </c>
      <c r="N21" s="88" t="s">
        <v>1070</v>
      </c>
      <c r="O21" s="92" t="s">
        <v>1071</v>
      </c>
      <c r="Q21" s="88" t="s">
        <v>447</v>
      </c>
      <c r="R21" s="92" t="s">
        <v>1142</v>
      </c>
      <c r="T21" s="88">
        <v>8</v>
      </c>
      <c r="U21" s="92" t="s">
        <v>1199</v>
      </c>
      <c r="W21" s="88">
        <v>5</v>
      </c>
      <c r="X21" s="92" t="s">
        <v>1329</v>
      </c>
      <c r="Z21" s="88">
        <v>4</v>
      </c>
      <c r="AA21" s="92" t="s">
        <v>1377</v>
      </c>
      <c r="AD21" s="93"/>
      <c r="AE21" s="98"/>
      <c r="AF21" s="88">
        <v>2</v>
      </c>
      <c r="AG21" s="92" t="s">
        <v>1412</v>
      </c>
      <c r="AH21" s="98"/>
      <c r="AK21" s="88" t="s">
        <v>220</v>
      </c>
      <c r="AL21" s="89" t="s">
        <v>804</v>
      </c>
      <c r="AO21" s="88" t="s">
        <v>1542</v>
      </c>
      <c r="AP21" s="89" t="s">
        <v>804</v>
      </c>
    </row>
    <row r="22" spans="11:42" ht="17.25" thickBot="1" x14ac:dyDescent="0.35">
      <c r="K22" s="88">
        <v>17</v>
      </c>
      <c r="L22" s="89" t="s">
        <v>1041</v>
      </c>
      <c r="N22" s="88" t="s">
        <v>1072</v>
      </c>
      <c r="O22" s="92" t="s">
        <v>1073</v>
      </c>
      <c r="Q22" s="88">
        <v>11</v>
      </c>
      <c r="R22" s="92" t="s">
        <v>1143</v>
      </c>
      <c r="T22" s="78" t="s">
        <v>28</v>
      </c>
      <c r="U22" s="79" t="s">
        <v>1200</v>
      </c>
      <c r="W22" s="88">
        <v>6</v>
      </c>
      <c r="X22" s="92" t="s">
        <v>1330</v>
      </c>
      <c r="Z22" s="88">
        <v>5</v>
      </c>
      <c r="AA22" s="92" t="s">
        <v>1378</v>
      </c>
      <c r="AD22" s="93"/>
      <c r="AE22" s="98"/>
      <c r="AF22" s="88">
        <v>3</v>
      </c>
      <c r="AG22" s="92" t="s">
        <v>1413</v>
      </c>
      <c r="AH22" s="98"/>
      <c r="AK22" s="88" t="s">
        <v>222</v>
      </c>
      <c r="AL22" s="89" t="s">
        <v>513</v>
      </c>
      <c r="AO22" s="88" t="s">
        <v>1543</v>
      </c>
      <c r="AP22" s="89" t="s">
        <v>1544</v>
      </c>
    </row>
    <row r="23" spans="11:42" ht="23.25" thickBot="1" x14ac:dyDescent="0.35">
      <c r="K23" s="88">
        <v>18</v>
      </c>
      <c r="L23" s="89" t="s">
        <v>1042</v>
      </c>
      <c r="N23" s="88" t="s">
        <v>508</v>
      </c>
      <c r="O23" s="92" t="s">
        <v>1074</v>
      </c>
      <c r="Q23" s="88">
        <v>12</v>
      </c>
      <c r="R23" s="92" t="s">
        <v>1144</v>
      </c>
      <c r="T23" s="88">
        <v>1</v>
      </c>
      <c r="U23" s="89" t="s">
        <v>1201</v>
      </c>
      <c r="W23" s="116" t="s">
        <v>1331</v>
      </c>
      <c r="Z23" s="88">
        <v>6</v>
      </c>
      <c r="AA23" s="92" t="s">
        <v>1379</v>
      </c>
      <c r="AD23" s="93"/>
      <c r="AE23" s="98"/>
      <c r="AF23" s="88">
        <v>4</v>
      </c>
      <c r="AG23" s="92" t="s">
        <v>1414</v>
      </c>
      <c r="AH23" s="98"/>
      <c r="AK23" s="88" t="s">
        <v>1530</v>
      </c>
      <c r="AL23" s="89" t="s">
        <v>805</v>
      </c>
      <c r="AO23" s="88" t="s">
        <v>1545</v>
      </c>
      <c r="AP23" s="89" t="s">
        <v>805</v>
      </c>
    </row>
    <row r="24" spans="11:42" ht="17.25" thickBot="1" x14ac:dyDescent="0.35">
      <c r="K24" s="88">
        <v>19</v>
      </c>
      <c r="L24" s="89" t="s">
        <v>1043</v>
      </c>
      <c r="N24" s="88" t="s">
        <v>1075</v>
      </c>
      <c r="O24" s="92" t="s">
        <v>1076</v>
      </c>
      <c r="Q24" s="88">
        <v>13</v>
      </c>
      <c r="R24" s="92" t="s">
        <v>1145</v>
      </c>
      <c r="T24" s="88">
        <v>2</v>
      </c>
      <c r="U24" s="92" t="s">
        <v>1202</v>
      </c>
      <c r="Z24" s="88">
        <v>7</v>
      </c>
      <c r="AA24" s="92" t="s">
        <v>1380</v>
      </c>
      <c r="AD24" s="93"/>
      <c r="AE24" s="98"/>
      <c r="AF24" s="88">
        <v>5</v>
      </c>
      <c r="AG24" s="92" t="s">
        <v>1415</v>
      </c>
      <c r="AH24" s="98"/>
      <c r="AK24" s="117" t="s">
        <v>1531</v>
      </c>
      <c r="AL24" s="89" t="s">
        <v>515</v>
      </c>
      <c r="AO24" s="88" t="s">
        <v>1546</v>
      </c>
      <c r="AP24" s="89" t="s">
        <v>515</v>
      </c>
    </row>
    <row r="25" spans="11:42" ht="17.25" thickBot="1" x14ac:dyDescent="0.35">
      <c r="K25" s="97">
        <v>20</v>
      </c>
      <c r="L25" s="89" t="s">
        <v>1044</v>
      </c>
      <c r="N25" s="88" t="s">
        <v>1077</v>
      </c>
      <c r="O25" s="92" t="s">
        <v>1078</v>
      </c>
      <c r="Q25" s="88">
        <v>14</v>
      </c>
      <c r="R25" s="92" t="s">
        <v>1146</v>
      </c>
      <c r="T25" s="88">
        <v>3</v>
      </c>
      <c r="U25" s="92" t="s">
        <v>1203</v>
      </c>
      <c r="W25" s="78" t="s">
        <v>412</v>
      </c>
      <c r="X25" s="79" t="s">
        <v>1331</v>
      </c>
      <c r="Z25" s="88">
        <v>8</v>
      </c>
      <c r="AA25" s="92" t="s">
        <v>1381</v>
      </c>
      <c r="AD25" s="118"/>
      <c r="AE25" s="98"/>
      <c r="AF25" s="88">
        <v>6</v>
      </c>
      <c r="AG25" s="92" t="s">
        <v>1416</v>
      </c>
      <c r="AH25" s="98"/>
      <c r="AK25" s="119" t="s">
        <v>1532</v>
      </c>
      <c r="AL25" s="120"/>
      <c r="AO25" s="78" t="s">
        <v>267</v>
      </c>
      <c r="AP25" s="81" t="s">
        <v>801</v>
      </c>
    </row>
    <row r="26" spans="11:42" ht="17.25" thickBot="1" x14ac:dyDescent="0.35">
      <c r="N26" s="88" t="s">
        <v>1079</v>
      </c>
      <c r="O26" s="92" t="s">
        <v>1080</v>
      </c>
      <c r="Q26" s="88">
        <v>15</v>
      </c>
      <c r="R26" s="92" t="s">
        <v>1147</v>
      </c>
      <c r="T26" s="88">
        <v>4</v>
      </c>
      <c r="U26" s="92" t="s">
        <v>1204</v>
      </c>
      <c r="W26" s="88">
        <v>1</v>
      </c>
      <c r="X26" s="92" t="s">
        <v>1332</v>
      </c>
      <c r="Z26" s="88">
        <v>9</v>
      </c>
      <c r="AA26" s="92" t="s">
        <v>1382</v>
      </c>
      <c r="AD26" s="118"/>
      <c r="AE26" s="93"/>
      <c r="AF26" s="94">
        <v>7</v>
      </c>
      <c r="AG26" s="115" t="s">
        <v>1417</v>
      </c>
      <c r="AH26" s="93"/>
      <c r="AK26" s="97" t="s">
        <v>230</v>
      </c>
      <c r="AL26" s="89" t="s">
        <v>516</v>
      </c>
      <c r="AO26" s="97" t="s">
        <v>1547</v>
      </c>
      <c r="AP26" s="89" t="s">
        <v>516</v>
      </c>
    </row>
    <row r="27" spans="11:42" ht="17.25" thickBot="1" x14ac:dyDescent="0.35">
      <c r="N27" s="88" t="s">
        <v>1081</v>
      </c>
      <c r="O27" s="92" t="s">
        <v>1082</v>
      </c>
      <c r="Q27" s="88">
        <v>16</v>
      </c>
      <c r="R27" s="92" t="s">
        <v>1148</v>
      </c>
      <c r="T27" s="88">
        <v>5</v>
      </c>
      <c r="U27" s="92" t="s">
        <v>1205</v>
      </c>
      <c r="W27" s="88">
        <v>2</v>
      </c>
      <c r="X27" s="92" t="s">
        <v>1333</v>
      </c>
      <c r="Z27" s="97" t="s">
        <v>447</v>
      </c>
      <c r="AA27" s="92" t="s">
        <v>1383</v>
      </c>
      <c r="AD27" s="118"/>
      <c r="AE27" s="121"/>
      <c r="AF27" s="88">
        <v>8</v>
      </c>
      <c r="AG27" s="92" t="s">
        <v>1418</v>
      </c>
      <c r="AH27" s="98"/>
      <c r="AK27" s="97" t="s">
        <v>232</v>
      </c>
      <c r="AL27" s="89" t="s">
        <v>517</v>
      </c>
      <c r="AO27" s="122" t="s">
        <v>1548</v>
      </c>
      <c r="AP27" s="89" t="s">
        <v>517</v>
      </c>
    </row>
    <row r="28" spans="11:42" ht="17.25" thickBot="1" x14ac:dyDescent="0.35">
      <c r="N28" s="88" t="s">
        <v>1083</v>
      </c>
      <c r="O28" s="92" t="s">
        <v>1084</v>
      </c>
      <c r="Q28" s="88">
        <v>17</v>
      </c>
      <c r="R28" s="123" t="s">
        <v>1149</v>
      </c>
      <c r="T28" s="88">
        <v>6</v>
      </c>
      <c r="U28" s="92" t="s">
        <v>1206</v>
      </c>
      <c r="W28" s="88">
        <v>3</v>
      </c>
      <c r="X28" s="92" t="s">
        <v>1334</v>
      </c>
      <c r="Z28" s="88">
        <v>11</v>
      </c>
      <c r="AA28" s="92" t="s">
        <v>1384</v>
      </c>
      <c r="AD28" s="118"/>
      <c r="AE28" s="121"/>
      <c r="AF28" s="88">
        <v>9</v>
      </c>
      <c r="AG28" s="92" t="s">
        <v>1419</v>
      </c>
      <c r="AH28" s="98"/>
      <c r="AK28" s="122" t="s">
        <v>234</v>
      </c>
      <c r="AL28" s="89" t="s">
        <v>518</v>
      </c>
      <c r="AO28" s="122" t="s">
        <v>1549</v>
      </c>
      <c r="AP28" s="89" t="s">
        <v>518</v>
      </c>
    </row>
    <row r="29" spans="11:42" ht="17.25" thickBot="1" x14ac:dyDescent="0.35">
      <c r="N29" s="88" t="s">
        <v>1085</v>
      </c>
      <c r="O29" s="92" t="s">
        <v>1086</v>
      </c>
      <c r="Q29" s="88">
        <v>18</v>
      </c>
      <c r="R29" s="92" t="s">
        <v>1150</v>
      </c>
      <c r="T29" s="88">
        <v>7</v>
      </c>
      <c r="U29" s="92" t="s">
        <v>1207</v>
      </c>
      <c r="W29" s="88">
        <v>4</v>
      </c>
      <c r="X29" s="92" t="s">
        <v>1335</v>
      </c>
      <c r="Z29" s="97">
        <v>12</v>
      </c>
      <c r="AA29" s="92" t="s">
        <v>1385</v>
      </c>
      <c r="AD29" s="118"/>
      <c r="AE29" s="121"/>
      <c r="AF29" s="124">
        <v>10</v>
      </c>
      <c r="AG29" s="92" t="s">
        <v>1420</v>
      </c>
      <c r="AH29" s="98"/>
      <c r="AK29" s="97" t="s">
        <v>236</v>
      </c>
      <c r="AL29" s="89" t="s">
        <v>519</v>
      </c>
      <c r="AO29" s="97" t="s">
        <v>1550</v>
      </c>
      <c r="AP29" s="89" t="s">
        <v>519</v>
      </c>
    </row>
    <row r="30" spans="11:42" ht="17.25" thickBot="1" x14ac:dyDescent="0.35">
      <c r="N30" s="88" t="s">
        <v>1087</v>
      </c>
      <c r="O30" s="92" t="s">
        <v>1088</v>
      </c>
      <c r="Q30" s="88">
        <v>19</v>
      </c>
      <c r="R30" s="92" t="s">
        <v>1151</v>
      </c>
      <c r="T30" s="88">
        <v>8</v>
      </c>
      <c r="U30" s="89" t="s">
        <v>1208</v>
      </c>
      <c r="W30" s="88">
        <v>5</v>
      </c>
      <c r="X30" s="92" t="s">
        <v>1336</v>
      </c>
      <c r="Z30" s="78" t="s">
        <v>12</v>
      </c>
      <c r="AA30" s="79" t="s">
        <v>1386</v>
      </c>
      <c r="AD30" s="125"/>
      <c r="AE30" s="126"/>
      <c r="AF30" s="124">
        <v>11</v>
      </c>
      <c r="AG30" s="92" t="s">
        <v>1421</v>
      </c>
      <c r="AH30" s="98"/>
      <c r="AK30" s="97">
        <v>95</v>
      </c>
      <c r="AL30" s="89" t="s">
        <v>520</v>
      </c>
      <c r="AO30" s="127">
        <v>100</v>
      </c>
      <c r="AP30" s="89" t="s">
        <v>1551</v>
      </c>
    </row>
    <row r="31" spans="11:42" ht="23.25" thickBot="1" x14ac:dyDescent="0.35">
      <c r="N31" s="128" t="s">
        <v>1089</v>
      </c>
      <c r="O31" s="115" t="s">
        <v>1101</v>
      </c>
      <c r="Q31" s="88">
        <v>20</v>
      </c>
      <c r="R31" s="92" t="s">
        <v>1152</v>
      </c>
      <c r="T31" s="83" t="s">
        <v>1209</v>
      </c>
      <c r="W31" s="88">
        <v>6</v>
      </c>
      <c r="X31" s="92" t="s">
        <v>1337</v>
      </c>
      <c r="Z31" s="88">
        <v>1</v>
      </c>
      <c r="AA31" s="92" t="s">
        <v>1387</v>
      </c>
      <c r="AD31" s="129">
        <v>1</v>
      </c>
      <c r="AE31" s="126"/>
      <c r="AF31" s="124">
        <v>12</v>
      </c>
      <c r="AG31" s="92" t="s">
        <v>1422</v>
      </c>
      <c r="AH31" s="98"/>
      <c r="AK31" s="88">
        <v>96</v>
      </c>
      <c r="AL31" s="89" t="s">
        <v>521</v>
      </c>
      <c r="AO31" s="130"/>
      <c r="AP31" s="115" t="s">
        <v>1552</v>
      </c>
    </row>
    <row r="32" spans="11:42" ht="17.25" thickBot="1" x14ac:dyDescent="0.35">
      <c r="Q32" s="78" t="s">
        <v>59</v>
      </c>
      <c r="R32" s="79" t="s">
        <v>1153</v>
      </c>
      <c r="W32" s="88">
        <v>7</v>
      </c>
      <c r="X32" s="92" t="s">
        <v>1338</v>
      </c>
      <c r="Z32" s="88">
        <v>2</v>
      </c>
      <c r="AA32" s="92" t="s">
        <v>1388</v>
      </c>
      <c r="AD32" s="131" t="s">
        <v>1423</v>
      </c>
      <c r="AE32" s="125"/>
      <c r="AF32" s="125"/>
      <c r="AG32" s="93"/>
      <c r="AH32" s="93"/>
      <c r="AK32" s="97">
        <v>97</v>
      </c>
      <c r="AL32" s="89" t="s">
        <v>522</v>
      </c>
      <c r="AO32" s="130"/>
      <c r="AP32" s="115" t="s">
        <v>588</v>
      </c>
    </row>
    <row r="33" spans="14:42" ht="34.5" thickBot="1" x14ac:dyDescent="0.35">
      <c r="N33" s="132" t="s">
        <v>958</v>
      </c>
      <c r="O33" s="115" t="s">
        <v>1090</v>
      </c>
      <c r="Q33" s="88">
        <v>1</v>
      </c>
      <c r="R33" s="92" t="s">
        <v>1154</v>
      </c>
      <c r="T33" s="78" t="s">
        <v>436</v>
      </c>
      <c r="U33" s="79" t="s">
        <v>1210</v>
      </c>
      <c r="W33" s="88">
        <v>8</v>
      </c>
      <c r="X33" s="92" t="s">
        <v>1339</v>
      </c>
      <c r="Z33" s="88">
        <v>3</v>
      </c>
      <c r="AA33" s="92" t="s">
        <v>1389</v>
      </c>
      <c r="AD33" s="133" t="s">
        <v>1424</v>
      </c>
      <c r="AE33" s="134" t="s">
        <v>1425</v>
      </c>
      <c r="AF33" s="125"/>
      <c r="AG33" s="135" t="s">
        <v>1426</v>
      </c>
      <c r="AH33" s="93"/>
      <c r="AK33" s="97">
        <v>98</v>
      </c>
      <c r="AL33" s="89" t="s">
        <v>523</v>
      </c>
      <c r="AO33" s="130"/>
      <c r="AP33" s="115" t="s">
        <v>589</v>
      </c>
    </row>
    <row r="34" spans="14:42" ht="17.25" thickBot="1" x14ac:dyDescent="0.35">
      <c r="N34" s="97" t="s">
        <v>70</v>
      </c>
      <c r="O34" s="92" t="s">
        <v>1091</v>
      </c>
      <c r="Q34" s="103">
        <v>2</v>
      </c>
      <c r="R34" s="92" t="s">
        <v>1155</v>
      </c>
      <c r="T34" s="88">
        <v>1</v>
      </c>
      <c r="U34" s="89" t="s">
        <v>1211</v>
      </c>
      <c r="W34" s="88">
        <v>9</v>
      </c>
      <c r="X34" s="92" t="s">
        <v>1340</v>
      </c>
      <c r="Z34" s="88">
        <v>4</v>
      </c>
      <c r="AA34" s="92" t="s">
        <v>1390</v>
      </c>
      <c r="AD34" s="93"/>
      <c r="AE34" s="93"/>
      <c r="AF34" s="93"/>
      <c r="AG34" s="136" t="s">
        <v>1427</v>
      </c>
      <c r="AH34" s="93"/>
      <c r="AK34" s="97">
        <v>99</v>
      </c>
      <c r="AL34" s="89" t="s">
        <v>524</v>
      </c>
      <c r="AO34" s="130"/>
      <c r="AP34" s="115" t="s">
        <v>590</v>
      </c>
    </row>
    <row r="35" spans="14:42" ht="17.25" thickBot="1" x14ac:dyDescent="0.35">
      <c r="N35" s="97" t="s">
        <v>1092</v>
      </c>
      <c r="O35" s="92" t="s">
        <v>1093</v>
      </c>
      <c r="Q35" s="103">
        <v>3</v>
      </c>
      <c r="R35" s="92" t="s">
        <v>1156</v>
      </c>
      <c r="T35" s="88">
        <v>2</v>
      </c>
      <c r="U35" s="92" t="s">
        <v>1212</v>
      </c>
      <c r="W35" s="97" t="s">
        <v>447</v>
      </c>
      <c r="X35" s="92" t="s">
        <v>1341</v>
      </c>
      <c r="Z35" s="88">
        <v>5</v>
      </c>
      <c r="AA35" s="92" t="s">
        <v>1391</v>
      </c>
      <c r="AD35" s="137" t="s">
        <v>1428</v>
      </c>
      <c r="AE35" s="126"/>
      <c r="AF35" s="126"/>
      <c r="AG35" s="98"/>
      <c r="AH35" s="93"/>
      <c r="AK35" s="127">
        <v>100</v>
      </c>
      <c r="AL35" s="89" t="s">
        <v>525</v>
      </c>
      <c r="AO35" s="130"/>
      <c r="AP35" s="115" t="s">
        <v>591</v>
      </c>
    </row>
    <row r="36" spans="14:42" ht="17.25" thickBot="1" x14ac:dyDescent="0.35">
      <c r="N36" s="97" t="s">
        <v>1094</v>
      </c>
      <c r="O36" s="92" t="s">
        <v>1095</v>
      </c>
      <c r="Q36" s="103">
        <v>4</v>
      </c>
      <c r="R36" s="92" t="s">
        <v>1157</v>
      </c>
      <c r="T36" s="88">
        <v>3</v>
      </c>
      <c r="U36" s="92" t="s">
        <v>1213</v>
      </c>
      <c r="W36" s="78" t="s">
        <v>412</v>
      </c>
      <c r="X36" s="81" t="s">
        <v>1331</v>
      </c>
      <c r="Z36" s="88">
        <v>6</v>
      </c>
      <c r="AA36" s="92" t="s">
        <v>1392</v>
      </c>
      <c r="AD36" s="78" t="s">
        <v>436</v>
      </c>
      <c r="AE36" s="79" t="s">
        <v>1429</v>
      </c>
      <c r="AK36" s="130"/>
      <c r="AL36" s="115" t="s">
        <v>526</v>
      </c>
      <c r="AO36" s="138"/>
      <c r="AP36" s="115" t="s">
        <v>1553</v>
      </c>
    </row>
    <row r="37" spans="14:42" ht="17.25" thickBot="1" x14ac:dyDescent="0.35">
      <c r="N37" s="139" t="s">
        <v>1096</v>
      </c>
      <c r="O37" s="92" t="s">
        <v>1097</v>
      </c>
      <c r="Q37" s="88">
        <v>5</v>
      </c>
      <c r="R37" s="92" t="s">
        <v>1158</v>
      </c>
      <c r="T37" s="88">
        <v>4</v>
      </c>
      <c r="U37" s="92" t="s">
        <v>1214</v>
      </c>
      <c r="W37" s="88">
        <v>11</v>
      </c>
      <c r="X37" s="92" t="s">
        <v>1342</v>
      </c>
      <c r="Z37" s="88">
        <v>7</v>
      </c>
      <c r="AA37" s="92" t="s">
        <v>1393</v>
      </c>
      <c r="AD37" s="88">
        <v>1</v>
      </c>
      <c r="AE37" s="92" t="s">
        <v>1430</v>
      </c>
      <c r="AO37" s="97">
        <v>100</v>
      </c>
      <c r="AP37" s="89" t="s">
        <v>1554</v>
      </c>
    </row>
    <row r="38" spans="14:42" ht="17.25" thickBot="1" x14ac:dyDescent="0.35">
      <c r="N38" s="140" t="s">
        <v>1098</v>
      </c>
      <c r="O38" s="141" t="s">
        <v>1099</v>
      </c>
      <c r="Q38" s="88">
        <v>6</v>
      </c>
      <c r="R38" s="92" t="s">
        <v>1159</v>
      </c>
      <c r="T38" s="88">
        <v>5</v>
      </c>
      <c r="U38" s="92" t="s">
        <v>1215</v>
      </c>
      <c r="W38" s="88">
        <v>12</v>
      </c>
      <c r="X38" s="92" t="s">
        <v>1303</v>
      </c>
      <c r="Z38" s="88">
        <v>8</v>
      </c>
      <c r="AA38" s="92" t="s">
        <v>1394</v>
      </c>
      <c r="AD38" s="88">
        <v>2</v>
      </c>
      <c r="AE38" s="92" t="s">
        <v>1431</v>
      </c>
    </row>
    <row r="39" spans="14:42" ht="17.25" thickBot="1" x14ac:dyDescent="0.35">
      <c r="N39" s="128" t="s">
        <v>1100</v>
      </c>
      <c r="Q39" s="88">
        <v>7</v>
      </c>
      <c r="R39" s="92" t="s">
        <v>1160</v>
      </c>
      <c r="T39" s="88">
        <v>6</v>
      </c>
      <c r="U39" s="92" t="s">
        <v>1216</v>
      </c>
      <c r="W39" s="88">
        <v>13</v>
      </c>
      <c r="X39" s="92" t="s">
        <v>1343</v>
      </c>
      <c r="AD39" s="88">
        <v>3</v>
      </c>
      <c r="AE39" s="92" t="s">
        <v>1432</v>
      </c>
    </row>
    <row r="40" spans="14:42" ht="17.25" thickBot="1" x14ac:dyDescent="0.35">
      <c r="N40" s="88" t="s">
        <v>1102</v>
      </c>
      <c r="O40" s="92" t="s">
        <v>1103</v>
      </c>
      <c r="Q40" s="88">
        <v>8</v>
      </c>
      <c r="R40" s="92" t="s">
        <v>1161</v>
      </c>
      <c r="T40" s="88">
        <v>7</v>
      </c>
      <c r="U40" s="92" t="s">
        <v>1217</v>
      </c>
      <c r="W40" s="88">
        <v>14</v>
      </c>
      <c r="X40" s="92" t="s">
        <v>1344</v>
      </c>
      <c r="AD40" s="103">
        <v>4</v>
      </c>
      <c r="AE40" s="92" t="s">
        <v>1433</v>
      </c>
    </row>
    <row r="41" spans="14:42" ht="17.25" thickBot="1" x14ac:dyDescent="0.35">
      <c r="N41" s="88" t="s">
        <v>1104</v>
      </c>
      <c r="O41" s="92" t="s">
        <v>1105</v>
      </c>
      <c r="Q41" s="88">
        <v>9</v>
      </c>
      <c r="R41" s="92" t="s">
        <v>1162</v>
      </c>
      <c r="T41" s="88">
        <v>8</v>
      </c>
      <c r="U41" s="92" t="s">
        <v>1218</v>
      </c>
      <c r="W41" s="103">
        <v>15</v>
      </c>
      <c r="X41" s="92" t="s">
        <v>1345</v>
      </c>
      <c r="AD41" s="103">
        <v>5</v>
      </c>
      <c r="AE41" s="92" t="s">
        <v>1434</v>
      </c>
    </row>
    <row r="42" spans="14:42" ht="17.25" thickBot="1" x14ac:dyDescent="0.35">
      <c r="N42" s="88" t="s">
        <v>1106</v>
      </c>
      <c r="O42" s="92" t="s">
        <v>1107</v>
      </c>
      <c r="Q42" s="88" t="s">
        <v>447</v>
      </c>
      <c r="R42" s="92" t="s">
        <v>1163</v>
      </c>
      <c r="T42" s="88">
        <v>9</v>
      </c>
      <c r="U42" s="92" t="s">
        <v>1219</v>
      </c>
      <c r="W42" s="103">
        <v>16</v>
      </c>
      <c r="X42" s="92" t="s">
        <v>1346</v>
      </c>
      <c r="AD42" s="88">
        <v>6</v>
      </c>
      <c r="AE42" s="92" t="s">
        <v>1435</v>
      </c>
    </row>
    <row r="43" spans="14:42" ht="17.25" thickBot="1" x14ac:dyDescent="0.35">
      <c r="N43" s="88" t="s">
        <v>1108</v>
      </c>
      <c r="O43" s="92" t="s">
        <v>1109</v>
      </c>
      <c r="Q43" s="88">
        <v>11</v>
      </c>
      <c r="R43" s="92" t="s">
        <v>1164</v>
      </c>
      <c r="T43" s="97" t="s">
        <v>447</v>
      </c>
      <c r="U43" s="89" t="s">
        <v>1220</v>
      </c>
      <c r="W43" s="103">
        <v>17</v>
      </c>
      <c r="X43" s="92" t="s">
        <v>1347</v>
      </c>
      <c r="AD43" s="88">
        <v>7</v>
      </c>
      <c r="AE43" s="92" t="s">
        <v>1436</v>
      </c>
    </row>
    <row r="44" spans="14:42" ht="17.25" thickBot="1" x14ac:dyDescent="0.35">
      <c r="N44" s="88" t="s">
        <v>1110</v>
      </c>
      <c r="O44" s="92" t="s">
        <v>1111</v>
      </c>
      <c r="Q44" s="88">
        <v>12</v>
      </c>
      <c r="R44" s="92" t="s">
        <v>1165</v>
      </c>
      <c r="T44" s="78" t="s">
        <v>828</v>
      </c>
      <c r="U44" s="79" t="s">
        <v>1221</v>
      </c>
      <c r="W44" s="88">
        <v>18</v>
      </c>
      <c r="X44" s="92" t="s">
        <v>1348</v>
      </c>
      <c r="AD44" s="88">
        <v>8</v>
      </c>
      <c r="AE44" s="92" t="s">
        <v>1437</v>
      </c>
    </row>
    <row r="45" spans="14:42" ht="17.25" thickBot="1" x14ac:dyDescent="0.35">
      <c r="N45" s="88" t="s">
        <v>1112</v>
      </c>
      <c r="O45" s="92" t="s">
        <v>1113</v>
      </c>
      <c r="Q45" s="88">
        <v>13</v>
      </c>
      <c r="R45" s="92" t="s">
        <v>1166</v>
      </c>
      <c r="T45" s="88">
        <v>1</v>
      </c>
      <c r="U45" s="92" t="s">
        <v>1222</v>
      </c>
      <c r="W45" s="88">
        <v>19</v>
      </c>
      <c r="X45" s="92" t="s">
        <v>1349</v>
      </c>
      <c r="AD45" s="88">
        <v>9</v>
      </c>
      <c r="AE45" s="92" t="s">
        <v>1438</v>
      </c>
    </row>
    <row r="46" spans="14:42" ht="17.25" thickBot="1" x14ac:dyDescent="0.35">
      <c r="N46" s="88" t="s">
        <v>1114</v>
      </c>
      <c r="O46" s="92" t="s">
        <v>1115</v>
      </c>
      <c r="Q46" s="88">
        <v>14</v>
      </c>
      <c r="R46" s="92" t="s">
        <v>1167</v>
      </c>
      <c r="T46" s="88">
        <v>2</v>
      </c>
      <c r="U46" s="92" t="s">
        <v>1223</v>
      </c>
      <c r="W46" s="88">
        <v>20</v>
      </c>
      <c r="X46" s="92" t="s">
        <v>1350</v>
      </c>
      <c r="AD46" s="97">
        <v>10</v>
      </c>
      <c r="AE46" s="92" t="s">
        <v>1439</v>
      </c>
    </row>
    <row r="47" spans="14:42" ht="23.25" thickBot="1" x14ac:dyDescent="0.35">
      <c r="N47" s="88" t="s">
        <v>224</v>
      </c>
      <c r="O47" s="92" t="s">
        <v>1116</v>
      </c>
      <c r="Q47" s="88">
        <v>15</v>
      </c>
      <c r="R47" s="92" t="s">
        <v>1168</v>
      </c>
      <c r="T47" s="88">
        <v>3</v>
      </c>
      <c r="U47" s="92" t="s">
        <v>1224</v>
      </c>
      <c r="W47" s="83" t="s">
        <v>1351</v>
      </c>
      <c r="AD47" s="82" t="s">
        <v>1440</v>
      </c>
    </row>
    <row r="48" spans="14:42" ht="17.25" thickBot="1" x14ac:dyDescent="0.35">
      <c r="N48" s="88" t="s">
        <v>226</v>
      </c>
      <c r="O48" s="92" t="s">
        <v>1117</v>
      </c>
      <c r="Q48" s="88">
        <v>16</v>
      </c>
      <c r="R48" s="92" t="s">
        <v>1169</v>
      </c>
      <c r="T48" s="88">
        <v>4</v>
      </c>
      <c r="U48" s="92" t="s">
        <v>1225</v>
      </c>
    </row>
    <row r="49" spans="14:31" ht="17.25" thickBot="1" x14ac:dyDescent="0.35">
      <c r="N49" s="88" t="s">
        <v>228</v>
      </c>
      <c r="O49" s="92" t="s">
        <v>1118</v>
      </c>
      <c r="Q49" s="88">
        <v>17</v>
      </c>
      <c r="R49" s="92" t="s">
        <v>1170</v>
      </c>
      <c r="T49" s="88">
        <v>5</v>
      </c>
      <c r="U49" s="92" t="s">
        <v>1226</v>
      </c>
      <c r="W49" s="78" t="s">
        <v>436</v>
      </c>
      <c r="X49" s="79" t="s">
        <v>1351</v>
      </c>
      <c r="AD49" s="94">
        <v>1</v>
      </c>
      <c r="AE49" s="115" t="s">
        <v>1441</v>
      </c>
    </row>
    <row r="50" spans="14:31" ht="17.25" thickBot="1" x14ac:dyDescent="0.35">
      <c r="N50" s="88" t="s">
        <v>230</v>
      </c>
      <c r="O50" s="92" t="s">
        <v>1119</v>
      </c>
      <c r="Q50" s="88">
        <v>18</v>
      </c>
      <c r="R50" s="92" t="s">
        <v>1171</v>
      </c>
      <c r="T50" s="88">
        <v>6</v>
      </c>
      <c r="U50" s="92" t="s">
        <v>1227</v>
      </c>
      <c r="W50" s="88">
        <v>1</v>
      </c>
      <c r="X50" s="92" t="s">
        <v>1352</v>
      </c>
      <c r="AD50" s="88">
        <v>2</v>
      </c>
      <c r="AE50" s="92" t="s">
        <v>1442</v>
      </c>
    </row>
    <row r="51" spans="14:31" ht="17.25" thickBot="1" x14ac:dyDescent="0.35">
      <c r="N51" s="88" t="s">
        <v>232</v>
      </c>
      <c r="O51" s="92" t="s">
        <v>1120</v>
      </c>
      <c r="Q51" s="88">
        <v>19</v>
      </c>
      <c r="R51" s="92" t="s">
        <v>1172</v>
      </c>
      <c r="T51" s="88">
        <v>7</v>
      </c>
      <c r="U51" s="92" t="s">
        <v>1228</v>
      </c>
      <c r="W51" s="88">
        <v>2</v>
      </c>
      <c r="X51" s="92" t="s">
        <v>1353</v>
      </c>
      <c r="AD51" s="88">
        <v>3</v>
      </c>
      <c r="AE51" s="142" t="s">
        <v>1443</v>
      </c>
    </row>
    <row r="52" spans="14:31" ht="17.25" thickBot="1" x14ac:dyDescent="0.35">
      <c r="N52" s="88" t="s">
        <v>234</v>
      </c>
      <c r="O52" s="92" t="s">
        <v>1121</v>
      </c>
      <c r="Q52" s="88">
        <v>20</v>
      </c>
      <c r="R52" s="92" t="s">
        <v>1173</v>
      </c>
      <c r="T52" s="88">
        <v>8</v>
      </c>
      <c r="U52" s="92" t="s">
        <v>1229</v>
      </c>
      <c r="W52" s="88">
        <v>3</v>
      </c>
      <c r="X52" s="142" t="s">
        <v>1354</v>
      </c>
      <c r="AD52" s="88">
        <v>4</v>
      </c>
      <c r="AE52" s="92" t="s">
        <v>1444</v>
      </c>
    </row>
    <row r="53" spans="14:31" ht="17.25" thickBot="1" x14ac:dyDescent="0.35">
      <c r="N53" s="88" t="s">
        <v>236</v>
      </c>
      <c r="O53" s="92" t="s">
        <v>1122</v>
      </c>
      <c r="Q53" s="78" t="s">
        <v>12</v>
      </c>
      <c r="R53" s="79" t="s">
        <v>1174</v>
      </c>
      <c r="T53" s="88">
        <v>9</v>
      </c>
      <c r="U53" s="92" t="s">
        <v>1230</v>
      </c>
      <c r="W53" s="88">
        <v>4</v>
      </c>
      <c r="X53" s="92" t="s">
        <v>1355</v>
      </c>
      <c r="AD53" s="88">
        <v>5</v>
      </c>
      <c r="AE53" s="92" t="s">
        <v>1445</v>
      </c>
    </row>
    <row r="54" spans="14:31" ht="17.25" thickBot="1" x14ac:dyDescent="0.35">
      <c r="N54" s="88" t="s">
        <v>238</v>
      </c>
      <c r="O54" s="92" t="s">
        <v>1123</v>
      </c>
      <c r="Q54" s="143">
        <v>44228</v>
      </c>
      <c r="R54" s="89" t="s">
        <v>1175</v>
      </c>
      <c r="T54" s="97" t="s">
        <v>447</v>
      </c>
      <c r="U54" s="92" t="s">
        <v>1231</v>
      </c>
      <c r="W54" s="88">
        <v>5</v>
      </c>
      <c r="X54" s="92" t="s">
        <v>1356</v>
      </c>
      <c r="AD54" s="88">
        <v>6</v>
      </c>
      <c r="AE54" s="92" t="s">
        <v>1446</v>
      </c>
    </row>
    <row r="55" spans="14:31" ht="17.25" thickBot="1" x14ac:dyDescent="0.35">
      <c r="N55" s="88" t="s">
        <v>240</v>
      </c>
      <c r="O55" s="92" t="s">
        <v>1124</v>
      </c>
      <c r="Q55" s="143">
        <v>44350</v>
      </c>
      <c r="R55" s="89" t="s">
        <v>1176</v>
      </c>
      <c r="T55" s="88">
        <v>11</v>
      </c>
      <c r="U55" s="92" t="s">
        <v>1232</v>
      </c>
      <c r="W55" s="88">
        <v>6</v>
      </c>
      <c r="X55" s="92" t="s">
        <v>1357</v>
      </c>
      <c r="AD55" s="88">
        <v>7</v>
      </c>
      <c r="AE55" s="92" t="s">
        <v>1447</v>
      </c>
    </row>
    <row r="56" spans="14:31" ht="17.25" thickBot="1" x14ac:dyDescent="0.35">
      <c r="N56" s="97" t="s">
        <v>242</v>
      </c>
      <c r="O56" s="92" t="s">
        <v>1125</v>
      </c>
      <c r="Q56" s="91">
        <v>44415</v>
      </c>
      <c r="R56" s="89" t="s">
        <v>1177</v>
      </c>
      <c r="T56" s="88">
        <v>12</v>
      </c>
      <c r="U56" s="92" t="s">
        <v>1233</v>
      </c>
      <c r="W56" s="88">
        <v>7</v>
      </c>
      <c r="X56" s="92" t="s">
        <v>1358</v>
      </c>
      <c r="AD56" s="88">
        <v>8</v>
      </c>
      <c r="AE56" s="92" t="s">
        <v>1448</v>
      </c>
    </row>
    <row r="57" spans="14:31" ht="17.25" thickBot="1" x14ac:dyDescent="0.35">
      <c r="Q57" s="78" t="s">
        <v>12</v>
      </c>
      <c r="R57" s="79" t="s">
        <v>1178</v>
      </c>
      <c r="T57" s="78" t="s">
        <v>828</v>
      </c>
      <c r="U57" s="79" t="s">
        <v>1234</v>
      </c>
      <c r="W57" s="88">
        <v>8</v>
      </c>
      <c r="X57" s="92" t="s">
        <v>1359</v>
      </c>
      <c r="AD57" s="88">
        <v>9</v>
      </c>
      <c r="AE57" s="92" t="s">
        <v>1449</v>
      </c>
    </row>
    <row r="58" spans="14:31" ht="17.25" thickBot="1" x14ac:dyDescent="0.35">
      <c r="Q58" s="91">
        <v>44228</v>
      </c>
      <c r="R58" s="89" t="s">
        <v>1179</v>
      </c>
      <c r="T58" s="88">
        <v>1</v>
      </c>
      <c r="U58" s="92" t="s">
        <v>1235</v>
      </c>
      <c r="W58" s="88">
        <v>9</v>
      </c>
      <c r="X58" s="92" t="s">
        <v>1360</v>
      </c>
      <c r="AD58" s="88">
        <v>10</v>
      </c>
      <c r="AE58" s="92" t="s">
        <v>1450</v>
      </c>
    </row>
    <row r="59" spans="14:31" ht="17.25" thickBot="1" x14ac:dyDescent="0.35">
      <c r="Q59" s="91">
        <v>44350</v>
      </c>
      <c r="R59" s="89" t="s">
        <v>1180</v>
      </c>
      <c r="T59" s="88">
        <v>2</v>
      </c>
      <c r="U59" s="92" t="s">
        <v>1236</v>
      </c>
      <c r="W59" s="88" t="s">
        <v>447</v>
      </c>
      <c r="X59" s="92" t="s">
        <v>1361</v>
      </c>
      <c r="AD59" s="88">
        <v>11</v>
      </c>
      <c r="AE59" s="92" t="s">
        <v>1451</v>
      </c>
    </row>
    <row r="60" spans="14:31" ht="17.25" thickBot="1" x14ac:dyDescent="0.35">
      <c r="Q60" s="91">
        <v>44415</v>
      </c>
      <c r="R60" s="89" t="s">
        <v>1181</v>
      </c>
      <c r="T60" s="88">
        <v>3</v>
      </c>
      <c r="U60" s="92" t="s">
        <v>1237</v>
      </c>
      <c r="AD60" s="88">
        <v>12</v>
      </c>
      <c r="AE60" s="92" t="s">
        <v>1452</v>
      </c>
    </row>
    <row r="61" spans="14:31" ht="17.25" thickBot="1" x14ac:dyDescent="0.35">
      <c r="T61" s="88">
        <v>4</v>
      </c>
      <c r="U61" s="92" t="s">
        <v>1238</v>
      </c>
      <c r="AD61" s="88">
        <v>13</v>
      </c>
      <c r="AE61" s="92" t="s">
        <v>1453</v>
      </c>
    </row>
    <row r="62" spans="14:31" ht="17.25" thickBot="1" x14ac:dyDescent="0.35">
      <c r="T62" s="88">
        <v>5</v>
      </c>
      <c r="U62" s="92" t="s">
        <v>1239</v>
      </c>
      <c r="AD62" s="88">
        <v>14</v>
      </c>
      <c r="AE62" s="92" t="s">
        <v>1454</v>
      </c>
    </row>
    <row r="63" spans="14:31" ht="17.25" thickBot="1" x14ac:dyDescent="0.35">
      <c r="T63" s="88">
        <v>6</v>
      </c>
      <c r="U63" s="92" t="s">
        <v>1240</v>
      </c>
      <c r="AD63" s="88">
        <v>15</v>
      </c>
      <c r="AE63" s="92" t="s">
        <v>1455</v>
      </c>
    </row>
    <row r="64" spans="14:31" ht="17.25" thickBot="1" x14ac:dyDescent="0.35">
      <c r="T64" s="88">
        <v>7</v>
      </c>
      <c r="U64" s="92" t="s">
        <v>1241</v>
      </c>
      <c r="AD64" s="94">
        <v>16</v>
      </c>
      <c r="AE64" s="115" t="s">
        <v>1456</v>
      </c>
    </row>
    <row r="65" spans="20:31" ht="17.25" thickBot="1" x14ac:dyDescent="0.35">
      <c r="T65" s="88">
        <v>8</v>
      </c>
      <c r="U65" s="92" t="s">
        <v>1242</v>
      </c>
      <c r="AD65" s="88">
        <v>17</v>
      </c>
      <c r="AE65" s="92" t="s">
        <v>1457</v>
      </c>
    </row>
    <row r="66" spans="20:31" ht="17.25" thickBot="1" x14ac:dyDescent="0.35">
      <c r="T66" s="88">
        <v>9</v>
      </c>
      <c r="U66" s="92" t="s">
        <v>1243</v>
      </c>
      <c r="AD66" s="88">
        <v>18</v>
      </c>
      <c r="AE66" s="92" t="s">
        <v>1458</v>
      </c>
    </row>
    <row r="67" spans="20:31" ht="17.25" thickBot="1" x14ac:dyDescent="0.35">
      <c r="T67" s="97" t="s">
        <v>447</v>
      </c>
      <c r="U67" s="92" t="s">
        <v>1244</v>
      </c>
      <c r="AD67" s="88">
        <v>19</v>
      </c>
      <c r="AE67" s="92" t="s">
        <v>1459</v>
      </c>
    </row>
    <row r="68" spans="20:31" ht="17.25" thickBot="1" x14ac:dyDescent="0.35">
      <c r="T68" s="88">
        <v>11</v>
      </c>
      <c r="U68" s="92" t="s">
        <v>1245</v>
      </c>
      <c r="AD68" s="88">
        <v>20</v>
      </c>
      <c r="AE68" s="92" t="s">
        <v>1460</v>
      </c>
    </row>
    <row r="69" spans="20:31" ht="17.25" x14ac:dyDescent="0.3">
      <c r="T69" s="88">
        <v>12</v>
      </c>
      <c r="U69" s="92" t="s">
        <v>1246</v>
      </c>
      <c r="AD69" s="144"/>
    </row>
    <row r="70" spans="20:31" ht="17.25" x14ac:dyDescent="0.3">
      <c r="T70" s="144"/>
      <c r="AD70" s="145"/>
    </row>
    <row r="71" spans="20:31" ht="17.25" x14ac:dyDescent="0.3">
      <c r="T71" s="145"/>
    </row>
    <row r="72" spans="20:31" x14ac:dyDescent="0.3">
      <c r="AD72" s="146" t="s">
        <v>412</v>
      </c>
      <c r="AE72" s="147" t="s">
        <v>255</v>
      </c>
    </row>
    <row r="73" spans="20:31" ht="23.25" thickBot="1" x14ac:dyDescent="0.35">
      <c r="T73" s="83" t="s">
        <v>1247</v>
      </c>
      <c r="AD73" s="148">
        <v>1</v>
      </c>
      <c r="AE73" s="115" t="s">
        <v>1461</v>
      </c>
    </row>
    <row r="74" spans="20:31" ht="17.25" thickBot="1" x14ac:dyDescent="0.35">
      <c r="AD74" s="88">
        <v>2</v>
      </c>
      <c r="AE74" s="92" t="s">
        <v>1462</v>
      </c>
    </row>
    <row r="75" spans="20:31" ht="23.25" thickBot="1" x14ac:dyDescent="0.35">
      <c r="T75" s="83" t="s">
        <v>1248</v>
      </c>
      <c r="AD75" s="88">
        <v>3</v>
      </c>
      <c r="AE75" s="92" t="s">
        <v>1463</v>
      </c>
    </row>
    <row r="76" spans="20:31" ht="17.25" thickBot="1" x14ac:dyDescent="0.35">
      <c r="AD76" s="88">
        <v>4</v>
      </c>
      <c r="AE76" s="92" t="s">
        <v>1464</v>
      </c>
    </row>
    <row r="77" spans="20:31" ht="18" thickBot="1" x14ac:dyDescent="0.35">
      <c r="T77" s="145"/>
      <c r="AD77" s="88">
        <v>5</v>
      </c>
      <c r="AE77" s="92" t="s">
        <v>1465</v>
      </c>
    </row>
    <row r="78" spans="20:31" ht="17.25" thickBot="1" x14ac:dyDescent="0.35">
      <c r="AD78" s="88">
        <v>6</v>
      </c>
      <c r="AE78" s="92" t="s">
        <v>1466</v>
      </c>
    </row>
    <row r="79" spans="20:31" ht="26.25" thickBot="1" x14ac:dyDescent="0.35">
      <c r="T79" s="80" t="s">
        <v>436</v>
      </c>
      <c r="U79" s="149" t="s">
        <v>1249</v>
      </c>
      <c r="AD79" s="88">
        <v>7</v>
      </c>
      <c r="AE79" s="92" t="s">
        <v>1467</v>
      </c>
    </row>
    <row r="80" spans="20:31" ht="26.25" thickBot="1" x14ac:dyDescent="0.35">
      <c r="T80" s="88">
        <v>1</v>
      </c>
      <c r="U80" s="150" t="s">
        <v>1250</v>
      </c>
      <c r="AD80" s="88">
        <v>8</v>
      </c>
      <c r="AE80" s="92" t="s">
        <v>1468</v>
      </c>
    </row>
    <row r="81" spans="20:31" ht="39" thickBot="1" x14ac:dyDescent="0.35">
      <c r="T81" s="88">
        <v>2</v>
      </c>
      <c r="U81" s="150" t="s">
        <v>1251</v>
      </c>
      <c r="AD81" s="88">
        <v>9</v>
      </c>
      <c r="AE81" s="92" t="s">
        <v>1469</v>
      </c>
    </row>
    <row r="82" spans="20:31" ht="51.75" thickBot="1" x14ac:dyDescent="0.35">
      <c r="T82" s="88">
        <v>3</v>
      </c>
      <c r="U82" s="150" t="s">
        <v>1252</v>
      </c>
      <c r="AD82" s="88">
        <v>10</v>
      </c>
      <c r="AE82" s="92" t="s">
        <v>1470</v>
      </c>
    </row>
    <row r="83" spans="20:31" ht="51.75" thickBot="1" x14ac:dyDescent="0.35">
      <c r="T83" s="88">
        <v>4</v>
      </c>
      <c r="U83" s="150" t="s">
        <v>1253</v>
      </c>
      <c r="AD83" s="88">
        <v>11</v>
      </c>
      <c r="AE83" s="92" t="s">
        <v>1471</v>
      </c>
    </row>
    <row r="84" spans="20:31" ht="17.25" thickBot="1" x14ac:dyDescent="0.35">
      <c r="T84" s="88">
        <v>5</v>
      </c>
      <c r="U84" s="150" t="s">
        <v>1254</v>
      </c>
      <c r="AD84" s="88">
        <v>12</v>
      </c>
      <c r="AE84" s="92" t="s">
        <v>1472</v>
      </c>
    </row>
    <row r="85" spans="20:31" ht="17.25" thickBot="1" x14ac:dyDescent="0.35">
      <c r="T85" s="88">
        <v>6</v>
      </c>
      <c r="U85" s="150" t="s">
        <v>1255</v>
      </c>
      <c r="AD85" s="88">
        <v>13</v>
      </c>
      <c r="AE85" s="92" t="s">
        <v>1473</v>
      </c>
    </row>
    <row r="86" spans="20:31" ht="17.25" thickBot="1" x14ac:dyDescent="0.35">
      <c r="T86" s="88">
        <v>7</v>
      </c>
      <c r="U86" s="150" t="s">
        <v>1256</v>
      </c>
      <c r="AD86" s="88">
        <v>14</v>
      </c>
      <c r="AE86" s="92" t="s">
        <v>1474</v>
      </c>
    </row>
    <row r="87" spans="20:31" ht="17.25" thickBot="1" x14ac:dyDescent="0.35">
      <c r="T87" s="88">
        <v>8</v>
      </c>
      <c r="U87" s="92" t="s">
        <v>1257</v>
      </c>
      <c r="AD87" s="88">
        <v>15</v>
      </c>
      <c r="AE87" s="92" t="s">
        <v>1475</v>
      </c>
    </row>
    <row r="88" spans="20:31" ht="17.25" thickBot="1" x14ac:dyDescent="0.35">
      <c r="T88" s="88">
        <v>9</v>
      </c>
      <c r="U88" s="92" t="s">
        <v>1258</v>
      </c>
      <c r="AD88" s="88">
        <v>16</v>
      </c>
      <c r="AE88" s="92" t="s">
        <v>1476</v>
      </c>
    </row>
    <row r="89" spans="20:31" ht="17.25" thickBot="1" x14ac:dyDescent="0.35">
      <c r="T89" s="102" t="s">
        <v>447</v>
      </c>
      <c r="U89" s="92" t="s">
        <v>1259</v>
      </c>
      <c r="AD89" s="88">
        <v>17</v>
      </c>
      <c r="AE89" s="92" t="s">
        <v>1477</v>
      </c>
    </row>
    <row r="90" spans="20:31" ht="17.25" thickBot="1" x14ac:dyDescent="0.35">
      <c r="T90" s="78" t="s">
        <v>12</v>
      </c>
      <c r="U90" s="79" t="s">
        <v>1260</v>
      </c>
      <c r="AD90" s="88">
        <v>18</v>
      </c>
      <c r="AE90" s="92" t="s">
        <v>1478</v>
      </c>
    </row>
    <row r="91" spans="20:31" ht="17.25" thickBot="1" x14ac:dyDescent="0.35">
      <c r="T91" s="88">
        <v>1</v>
      </c>
      <c r="U91" s="92" t="s">
        <v>1261</v>
      </c>
      <c r="AD91" s="88">
        <v>19</v>
      </c>
      <c r="AE91" s="92" t="s">
        <v>1479</v>
      </c>
    </row>
    <row r="92" spans="20:31" ht="17.25" thickBot="1" x14ac:dyDescent="0.35">
      <c r="T92" s="88">
        <v>2</v>
      </c>
      <c r="U92" s="92" t="s">
        <v>1262</v>
      </c>
      <c r="AD92" s="88">
        <v>20</v>
      </c>
      <c r="AE92" s="92" t="s">
        <v>1480</v>
      </c>
    </row>
    <row r="93" spans="20:31" ht="17.25" thickBot="1" x14ac:dyDescent="0.35">
      <c r="T93" s="88">
        <v>3</v>
      </c>
      <c r="U93" s="92" t="s">
        <v>1263</v>
      </c>
      <c r="AD93" s="78" t="s">
        <v>412</v>
      </c>
      <c r="AE93" s="81" t="s">
        <v>1481</v>
      </c>
    </row>
    <row r="94" spans="20:31" ht="17.25" thickBot="1" x14ac:dyDescent="0.35">
      <c r="T94" s="88">
        <v>4</v>
      </c>
      <c r="U94" s="92" t="s">
        <v>1264</v>
      </c>
      <c r="AD94" s="88">
        <v>1</v>
      </c>
      <c r="AE94" s="92" t="s">
        <v>1482</v>
      </c>
    </row>
    <row r="95" spans="20:31" ht="17.25" thickBot="1" x14ac:dyDescent="0.35">
      <c r="T95" s="88">
        <v>5</v>
      </c>
      <c r="U95" s="92" t="s">
        <v>1265</v>
      </c>
      <c r="AD95" s="88">
        <v>2</v>
      </c>
      <c r="AE95" s="92" t="s">
        <v>1483</v>
      </c>
    </row>
    <row r="96" spans="20:31" ht="17.25" thickBot="1" x14ac:dyDescent="0.35">
      <c r="T96" s="88">
        <v>6</v>
      </c>
      <c r="U96" s="92" t="s">
        <v>1266</v>
      </c>
      <c r="AD96" s="88">
        <v>3</v>
      </c>
      <c r="AE96" s="92" t="s">
        <v>1484</v>
      </c>
    </row>
    <row r="97" spans="20:31" ht="17.25" thickBot="1" x14ac:dyDescent="0.35">
      <c r="T97" s="88">
        <v>7</v>
      </c>
      <c r="U97" s="92" t="s">
        <v>1267</v>
      </c>
      <c r="AD97" s="103">
        <v>4</v>
      </c>
      <c r="AE97" s="92" t="s">
        <v>1485</v>
      </c>
    </row>
    <row r="98" spans="20:31" ht="17.25" thickBot="1" x14ac:dyDescent="0.35">
      <c r="T98" s="88">
        <v>8</v>
      </c>
      <c r="U98" s="92" t="s">
        <v>1268</v>
      </c>
      <c r="AD98" s="103">
        <v>5</v>
      </c>
      <c r="AE98" s="92" t="s">
        <v>1486</v>
      </c>
    </row>
    <row r="99" spans="20:31" ht="17.25" thickBot="1" x14ac:dyDescent="0.35">
      <c r="T99" s="78" t="s">
        <v>412</v>
      </c>
      <c r="U99" s="79" t="s">
        <v>1269</v>
      </c>
      <c r="AD99" s="103">
        <v>6</v>
      </c>
      <c r="AE99" s="92" t="s">
        <v>1487</v>
      </c>
    </row>
    <row r="100" spans="20:31" ht="17.25" thickBot="1" x14ac:dyDescent="0.35">
      <c r="T100" s="88">
        <v>1</v>
      </c>
      <c r="U100" s="92" t="s">
        <v>1270</v>
      </c>
      <c r="AD100" s="88">
        <v>7</v>
      </c>
      <c r="AE100" s="92" t="s">
        <v>1488</v>
      </c>
    </row>
    <row r="101" spans="20:31" ht="17.25" thickBot="1" x14ac:dyDescent="0.35">
      <c r="T101" s="103">
        <v>2</v>
      </c>
      <c r="U101" s="92" t="s">
        <v>1271</v>
      </c>
      <c r="AD101" s="88">
        <v>8</v>
      </c>
      <c r="AE101" s="92" t="s">
        <v>1151</v>
      </c>
    </row>
    <row r="102" spans="20:31" ht="17.25" thickBot="1" x14ac:dyDescent="0.35">
      <c r="T102" s="103">
        <v>3</v>
      </c>
      <c r="U102" s="92" t="s">
        <v>1272</v>
      </c>
      <c r="AD102" s="88">
        <v>9</v>
      </c>
      <c r="AE102" s="92" t="s">
        <v>1489</v>
      </c>
    </row>
    <row r="103" spans="20:31" ht="17.25" thickBot="1" x14ac:dyDescent="0.35">
      <c r="T103" s="103">
        <v>4</v>
      </c>
      <c r="U103" s="92" t="s">
        <v>1273</v>
      </c>
      <c r="AD103" s="88">
        <v>10</v>
      </c>
      <c r="AE103" s="92" t="s">
        <v>1150</v>
      </c>
    </row>
    <row r="104" spans="20:31" ht="17.25" thickBot="1" x14ac:dyDescent="0.35">
      <c r="T104" s="88">
        <v>5</v>
      </c>
      <c r="U104" s="92" t="s">
        <v>1274</v>
      </c>
      <c r="AD104" s="88">
        <v>11</v>
      </c>
      <c r="AE104" s="92" t="s">
        <v>1152</v>
      </c>
    </row>
    <row r="105" spans="20:31" ht="17.25" thickBot="1" x14ac:dyDescent="0.35">
      <c r="T105" s="88">
        <v>6</v>
      </c>
      <c r="U105" s="92" t="s">
        <v>1275</v>
      </c>
      <c r="AD105" s="88">
        <v>12</v>
      </c>
      <c r="AE105" s="92" t="s">
        <v>1490</v>
      </c>
    </row>
    <row r="106" spans="20:31" ht="17.25" thickBot="1" x14ac:dyDescent="0.35">
      <c r="T106" s="88">
        <v>7</v>
      </c>
      <c r="U106" s="92" t="s">
        <v>1276</v>
      </c>
      <c r="AD106" s="88">
        <v>13</v>
      </c>
      <c r="AE106" s="92" t="s">
        <v>1491</v>
      </c>
    </row>
    <row r="107" spans="20:31" ht="17.25" thickBot="1" x14ac:dyDescent="0.35">
      <c r="T107" s="88">
        <v>8</v>
      </c>
      <c r="U107" s="92" t="s">
        <v>1277</v>
      </c>
      <c r="AD107" s="88">
        <v>14</v>
      </c>
      <c r="AE107" s="92" t="s">
        <v>1492</v>
      </c>
    </row>
    <row r="108" spans="20:31" ht="17.25" thickBot="1" x14ac:dyDescent="0.35">
      <c r="T108" s="88">
        <v>9</v>
      </c>
      <c r="U108" s="92" t="s">
        <v>1278</v>
      </c>
      <c r="AD108" s="88">
        <v>15</v>
      </c>
      <c r="AE108" s="92" t="s">
        <v>1493</v>
      </c>
    </row>
    <row r="109" spans="20:31" ht="17.25" thickBot="1" x14ac:dyDescent="0.35">
      <c r="T109" s="88" t="s">
        <v>447</v>
      </c>
      <c r="U109" s="92" t="s">
        <v>1279</v>
      </c>
      <c r="AD109" s="88">
        <v>16</v>
      </c>
      <c r="AE109" s="92" t="s">
        <v>1494</v>
      </c>
    </row>
    <row r="110" spans="20:31" ht="17.25" thickBot="1" x14ac:dyDescent="0.35">
      <c r="T110" s="88">
        <v>11</v>
      </c>
      <c r="U110" s="92" t="s">
        <v>1280</v>
      </c>
      <c r="AD110" s="88">
        <v>17</v>
      </c>
      <c r="AE110" s="92" t="s">
        <v>1495</v>
      </c>
    </row>
    <row r="111" spans="20:31" ht="17.25" thickBot="1" x14ac:dyDescent="0.35">
      <c r="T111" s="88">
        <v>12</v>
      </c>
      <c r="U111" s="92" t="s">
        <v>1281</v>
      </c>
      <c r="AD111" s="88">
        <v>18</v>
      </c>
      <c r="AE111" s="92" t="s">
        <v>1496</v>
      </c>
    </row>
    <row r="112" spans="20:31" ht="17.25" thickBot="1" x14ac:dyDescent="0.35">
      <c r="T112" s="88">
        <v>13</v>
      </c>
      <c r="U112" s="92" t="s">
        <v>1282</v>
      </c>
      <c r="AD112" s="88">
        <v>19</v>
      </c>
      <c r="AE112" s="92" t="s">
        <v>1497</v>
      </c>
    </row>
    <row r="113" spans="20:31" ht="17.25" thickBot="1" x14ac:dyDescent="0.35">
      <c r="T113" s="88">
        <v>14</v>
      </c>
      <c r="U113" s="92" t="s">
        <v>1283</v>
      </c>
      <c r="AD113" s="88">
        <v>20</v>
      </c>
      <c r="AE113" s="92" t="s">
        <v>1498</v>
      </c>
    </row>
    <row r="114" spans="20:31" ht="17.25" thickBot="1" x14ac:dyDescent="0.35">
      <c r="T114" s="88">
        <v>15</v>
      </c>
      <c r="U114" s="92" t="s">
        <v>1284</v>
      </c>
      <c r="AD114" s="78" t="s">
        <v>436</v>
      </c>
      <c r="AE114" s="79" t="s">
        <v>1499</v>
      </c>
    </row>
    <row r="115" spans="20:31" ht="17.25" thickBot="1" x14ac:dyDescent="0.35">
      <c r="T115" s="88">
        <v>16</v>
      </c>
      <c r="U115" s="92" t="s">
        <v>1285</v>
      </c>
      <c r="AD115" s="88">
        <v>1</v>
      </c>
      <c r="AE115" s="92" t="s">
        <v>1165</v>
      </c>
    </row>
    <row r="116" spans="20:31" ht="17.25" thickBot="1" x14ac:dyDescent="0.35">
      <c r="T116" s="88">
        <v>17</v>
      </c>
      <c r="U116" s="92" t="s">
        <v>1286</v>
      </c>
      <c r="AD116" s="88">
        <v>2</v>
      </c>
      <c r="AE116" s="92" t="s">
        <v>1166</v>
      </c>
    </row>
    <row r="117" spans="20:31" ht="17.25" thickBot="1" x14ac:dyDescent="0.35">
      <c r="T117" s="88">
        <v>18</v>
      </c>
      <c r="U117" s="92" t="s">
        <v>1287</v>
      </c>
      <c r="AD117" s="88">
        <v>3</v>
      </c>
      <c r="AE117" s="92" t="s">
        <v>1500</v>
      </c>
    </row>
    <row r="118" spans="20:31" ht="17.25" thickBot="1" x14ac:dyDescent="0.35">
      <c r="T118" s="88">
        <v>19</v>
      </c>
      <c r="U118" s="92" t="s">
        <v>1288</v>
      </c>
      <c r="AD118" s="88">
        <v>4</v>
      </c>
      <c r="AE118" s="92" t="s">
        <v>1501</v>
      </c>
    </row>
    <row r="119" spans="20:31" ht="17.25" thickBot="1" x14ac:dyDescent="0.35">
      <c r="T119" s="88">
        <v>20</v>
      </c>
      <c r="U119" s="92" t="s">
        <v>1289</v>
      </c>
      <c r="AD119" s="88">
        <v>5</v>
      </c>
      <c r="AE119" s="92" t="s">
        <v>1502</v>
      </c>
    </row>
    <row r="120" spans="20:31" ht="18" thickBot="1" x14ac:dyDescent="0.35">
      <c r="T120" s="145"/>
      <c r="AD120" s="88">
        <v>6</v>
      </c>
      <c r="AE120" s="92" t="s">
        <v>1503</v>
      </c>
    </row>
    <row r="121" spans="20:31" ht="17.25" thickBot="1" x14ac:dyDescent="0.35">
      <c r="AD121" s="88">
        <v>7</v>
      </c>
      <c r="AE121" s="92" t="s">
        <v>1504</v>
      </c>
    </row>
    <row r="122" spans="20:31" ht="18" thickBot="1" x14ac:dyDescent="0.35">
      <c r="T122" s="145"/>
      <c r="AD122" s="88">
        <v>8</v>
      </c>
      <c r="AE122" s="92" t="s">
        <v>1505</v>
      </c>
    </row>
    <row r="123" spans="20:31" ht="17.25" thickBot="1" x14ac:dyDescent="0.35">
      <c r="AD123" s="88">
        <v>9</v>
      </c>
      <c r="AE123" s="92" t="s">
        <v>1506</v>
      </c>
    </row>
    <row r="124" spans="20:31" ht="17.25" thickBot="1" x14ac:dyDescent="0.35">
      <c r="T124" s="78" t="s">
        <v>28</v>
      </c>
      <c r="U124" s="79" t="s">
        <v>1290</v>
      </c>
      <c r="AD124" s="97">
        <v>10</v>
      </c>
      <c r="AE124" s="92" t="s">
        <v>1507</v>
      </c>
    </row>
    <row r="125" spans="20:31" ht="17.25" thickBot="1" x14ac:dyDescent="0.35">
      <c r="T125" s="88">
        <v>1</v>
      </c>
      <c r="U125" s="92" t="s">
        <v>1262</v>
      </c>
      <c r="AD125" s="78" t="s">
        <v>828</v>
      </c>
      <c r="AE125" s="79" t="s">
        <v>1508</v>
      </c>
    </row>
    <row r="126" spans="20:31" ht="17.25" thickBot="1" x14ac:dyDescent="0.35">
      <c r="T126" s="88">
        <v>2</v>
      </c>
      <c r="U126" s="92" t="s">
        <v>1291</v>
      </c>
      <c r="AD126" s="88">
        <v>1</v>
      </c>
      <c r="AE126" s="92" t="s">
        <v>1509</v>
      </c>
    </row>
    <row r="127" spans="20:31" ht="17.25" thickBot="1" x14ac:dyDescent="0.35">
      <c r="T127" s="88">
        <v>3</v>
      </c>
      <c r="U127" s="92" t="s">
        <v>1258</v>
      </c>
      <c r="AD127" s="88">
        <v>2</v>
      </c>
      <c r="AE127" s="92" t="s">
        <v>1510</v>
      </c>
    </row>
    <row r="128" spans="20:31" ht="17.25" thickBot="1" x14ac:dyDescent="0.35">
      <c r="T128" s="88">
        <v>4</v>
      </c>
      <c r="U128" s="92" t="s">
        <v>1255</v>
      </c>
      <c r="AD128" s="103">
        <v>3</v>
      </c>
      <c r="AE128" s="92" t="s">
        <v>1511</v>
      </c>
    </row>
    <row r="129" spans="20:31" ht="17.25" thickBot="1" x14ac:dyDescent="0.35">
      <c r="T129" s="88">
        <v>5</v>
      </c>
      <c r="U129" s="92" t="s">
        <v>1266</v>
      </c>
      <c r="AD129" s="88">
        <v>4</v>
      </c>
      <c r="AE129" s="92" t="s">
        <v>1512</v>
      </c>
    </row>
    <row r="130" spans="20:31" ht="17.25" thickBot="1" x14ac:dyDescent="0.35">
      <c r="T130" s="88">
        <v>6</v>
      </c>
      <c r="U130" s="92" t="s">
        <v>1292</v>
      </c>
      <c r="AD130" s="103">
        <v>5</v>
      </c>
      <c r="AE130" s="92" t="s">
        <v>1513</v>
      </c>
    </row>
    <row r="131" spans="20:31" ht="18" thickBot="1" x14ac:dyDescent="0.35">
      <c r="T131" s="145"/>
      <c r="AD131" s="88">
        <v>6</v>
      </c>
      <c r="AE131" s="92" t="s">
        <v>1514</v>
      </c>
    </row>
    <row r="132" spans="20:31" ht="17.25" thickBot="1" x14ac:dyDescent="0.35">
      <c r="AD132" s="88">
        <v>7</v>
      </c>
      <c r="AE132" s="92" t="s">
        <v>1515</v>
      </c>
    </row>
    <row r="133" spans="20:31" ht="18" thickBot="1" x14ac:dyDescent="0.35">
      <c r="T133" s="145"/>
      <c r="AD133" s="88">
        <v>8</v>
      </c>
      <c r="AE133" s="92" t="s">
        <v>1516</v>
      </c>
    </row>
    <row r="134" spans="20:31" ht="17.25" thickBot="1" x14ac:dyDescent="0.35">
      <c r="AD134" s="88">
        <v>9</v>
      </c>
      <c r="AE134" s="92" t="s">
        <v>1517</v>
      </c>
    </row>
    <row r="135" spans="20:31" ht="18" thickBot="1" x14ac:dyDescent="0.35">
      <c r="T135" s="145"/>
      <c r="AD135" s="88">
        <v>10</v>
      </c>
      <c r="AE135" s="92" t="s">
        <v>1518</v>
      </c>
    </row>
    <row r="136" spans="20:31" ht="17.25" thickBot="1" x14ac:dyDescent="0.35">
      <c r="AD136" s="88">
        <v>11</v>
      </c>
      <c r="AE136" s="92" t="s">
        <v>1519</v>
      </c>
    </row>
    <row r="137" spans="20:31" ht="17.25" thickBot="1" x14ac:dyDescent="0.35">
      <c r="T137" s="78" t="s">
        <v>12</v>
      </c>
      <c r="U137" s="79" t="s">
        <v>1293</v>
      </c>
      <c r="AD137" s="88">
        <v>12</v>
      </c>
      <c r="AE137" s="92" t="s">
        <v>1520</v>
      </c>
    </row>
    <row r="138" spans="20:31" ht="17.25" thickBot="1" x14ac:dyDescent="0.35">
      <c r="T138" s="88">
        <v>1</v>
      </c>
      <c r="U138" s="89" t="s">
        <v>1294</v>
      </c>
    </row>
    <row r="139" spans="20:31" ht="17.25" thickBot="1" x14ac:dyDescent="0.35">
      <c r="T139" s="88">
        <v>2</v>
      </c>
      <c r="U139" s="89" t="s">
        <v>1295</v>
      </c>
    </row>
    <row r="140" spans="20:31" ht="17.25" thickBot="1" x14ac:dyDescent="0.35">
      <c r="T140" s="88">
        <v>3</v>
      </c>
      <c r="U140" s="89" t="s">
        <v>1296</v>
      </c>
    </row>
    <row r="141" spans="20:31" ht="17.25" thickBot="1" x14ac:dyDescent="0.35">
      <c r="T141" s="88">
        <v>4</v>
      </c>
      <c r="U141" s="89" t="s">
        <v>1297</v>
      </c>
    </row>
    <row r="142" spans="20:31" ht="17.25" thickBot="1" x14ac:dyDescent="0.35">
      <c r="T142" s="88">
        <v>5</v>
      </c>
      <c r="U142" s="89" t="s">
        <v>1298</v>
      </c>
    </row>
    <row r="143" spans="20:31" ht="17.25" thickBot="1" x14ac:dyDescent="0.35">
      <c r="T143" s="88">
        <v>6</v>
      </c>
      <c r="U143" s="89" t="s">
        <v>1299</v>
      </c>
    </row>
    <row r="144" spans="20:31" ht="17.25" thickBot="1" x14ac:dyDescent="0.35">
      <c r="T144" s="88">
        <v>7</v>
      </c>
      <c r="U144" s="89" t="s">
        <v>1300</v>
      </c>
    </row>
    <row r="145" spans="20:21" ht="17.25" thickBot="1" x14ac:dyDescent="0.35">
      <c r="T145" s="88">
        <v>8</v>
      </c>
      <c r="U145" s="89" t="s">
        <v>1301</v>
      </c>
    </row>
    <row r="146" spans="20:21" ht="17.25" thickBot="1" x14ac:dyDescent="0.35">
      <c r="T146" s="78" t="s">
        <v>436</v>
      </c>
      <c r="U146" s="79" t="s">
        <v>1302</v>
      </c>
    </row>
    <row r="147" spans="20:21" ht="17.25" thickBot="1" x14ac:dyDescent="0.35">
      <c r="T147" s="103">
        <v>1</v>
      </c>
      <c r="U147" s="92" t="s">
        <v>1303</v>
      </c>
    </row>
    <row r="148" spans="20:21" ht="17.25" thickBot="1" x14ac:dyDescent="0.35">
      <c r="T148" s="103">
        <v>2</v>
      </c>
      <c r="U148" s="92" t="s">
        <v>1304</v>
      </c>
    </row>
    <row r="149" spans="20:21" ht="17.25" thickBot="1" x14ac:dyDescent="0.35">
      <c r="T149" s="88">
        <v>3</v>
      </c>
      <c r="U149" s="92" t="s">
        <v>1305</v>
      </c>
    </row>
    <row r="150" spans="20:21" ht="17.25" thickBot="1" x14ac:dyDescent="0.35">
      <c r="T150" s="88">
        <v>4</v>
      </c>
      <c r="U150" s="92" t="s">
        <v>1306</v>
      </c>
    </row>
    <row r="151" spans="20:21" ht="17.25" thickBot="1" x14ac:dyDescent="0.35">
      <c r="T151" s="88">
        <v>5</v>
      </c>
      <c r="U151" s="92" t="s">
        <v>1307</v>
      </c>
    </row>
    <row r="152" spans="20:21" ht="17.25" thickBot="1" x14ac:dyDescent="0.35">
      <c r="T152" s="88">
        <v>6</v>
      </c>
      <c r="U152" s="92" t="s">
        <v>1308</v>
      </c>
    </row>
    <row r="153" spans="20:21" ht="17.25" thickBot="1" x14ac:dyDescent="0.35">
      <c r="T153" s="88">
        <v>7</v>
      </c>
      <c r="U153" s="92" t="s">
        <v>1309</v>
      </c>
    </row>
    <row r="154" spans="20:21" ht="17.25" thickBot="1" x14ac:dyDescent="0.35">
      <c r="T154" s="88">
        <v>8</v>
      </c>
      <c r="U154" s="92" t="s">
        <v>1310</v>
      </c>
    </row>
    <row r="155" spans="20:21" ht="17.25" thickBot="1" x14ac:dyDescent="0.35">
      <c r="T155" s="88">
        <v>9</v>
      </c>
      <c r="U155" s="92" t="s">
        <v>1311</v>
      </c>
    </row>
    <row r="156" spans="20:21" x14ac:dyDescent="0.3">
      <c r="T156" s="88" t="s">
        <v>447</v>
      </c>
      <c r="U156" s="92" t="s">
        <v>1312</v>
      </c>
    </row>
  </sheetData>
  <mergeCells count="17">
    <mergeCell ref="AG14:AH14"/>
    <mergeCell ref="AD4:AF4"/>
    <mergeCell ref="AG4:AH4"/>
    <mergeCell ref="AG5:AH5"/>
    <mergeCell ref="AG6:AH6"/>
    <mergeCell ref="AG7:AH7"/>
    <mergeCell ref="AG8:AH8"/>
    <mergeCell ref="AG9:AH9"/>
    <mergeCell ref="AG10:AH10"/>
    <mergeCell ref="AG11:AH11"/>
    <mergeCell ref="AG12:AH12"/>
    <mergeCell ref="AG13:AH13"/>
    <mergeCell ref="AG15:AH15"/>
    <mergeCell ref="AG16:AH16"/>
    <mergeCell ref="AK25:AL25"/>
    <mergeCell ref="AK35:AK36"/>
    <mergeCell ref="AO30:AO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FEEAB-A7FA-432B-9727-F3D8D5004A1A}">
  <dimension ref="A1"/>
  <sheetViews>
    <sheetView workbookViewId="0"/>
  </sheetViews>
  <sheetFormatPr defaultRowHeight="16.5"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A8AA0-42E1-48A0-B05E-535C33C6D691}">
  <dimension ref="A1"/>
  <sheetViews>
    <sheetView workbookViewId="0"/>
  </sheetViews>
  <sheetFormatPr defaultRowHeight="16.5"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93BD3-1283-4ED5-810D-E47AFE0B0E84}">
  <dimension ref="A1"/>
  <sheetViews>
    <sheetView workbookViewId="0"/>
  </sheetViews>
  <sheetFormatPr defaultRowHeight="16.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4EBF-AB7A-4B97-99AD-374AF9BD2BA2}">
  <dimension ref="B3:C4"/>
  <sheetViews>
    <sheetView workbookViewId="0">
      <selection activeCell="B4" sqref="B4"/>
    </sheetView>
  </sheetViews>
  <sheetFormatPr defaultRowHeight="16.5" x14ac:dyDescent="0.3"/>
  <cols>
    <col min="2" max="2" width="27.5" bestFit="1" customWidth="1"/>
  </cols>
  <sheetData>
    <row r="3" spans="2:3" x14ac:dyDescent="0.3">
      <c r="B3" t="s">
        <v>4</v>
      </c>
      <c r="C3" t="s">
        <v>3</v>
      </c>
    </row>
    <row r="4" spans="2:3" x14ac:dyDescent="0.3">
      <c r="B4" t="s">
        <v>1</v>
      </c>
      <c r="C4" t="s">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DD81E-23B7-40FF-B3F0-53CD8BA806FA}">
  <dimension ref="B2:B8"/>
  <sheetViews>
    <sheetView workbookViewId="0">
      <selection activeCell="D15" sqref="D15"/>
    </sheetView>
  </sheetViews>
  <sheetFormatPr defaultRowHeight="16.5" x14ac:dyDescent="0.3"/>
  <cols>
    <col min="2" max="2" width="28.875" customWidth="1"/>
  </cols>
  <sheetData>
    <row r="2" spans="2:2" x14ac:dyDescent="0.3">
      <c r="B2" t="s">
        <v>7</v>
      </c>
    </row>
    <row r="3" spans="2:2" x14ac:dyDescent="0.3">
      <c r="B3" t="s">
        <v>8</v>
      </c>
    </row>
    <row r="4" spans="2:2" x14ac:dyDescent="0.3">
      <c r="B4" t="s">
        <v>9</v>
      </c>
    </row>
    <row r="6" spans="2:2" x14ac:dyDescent="0.3">
      <c r="B6" t="s">
        <v>10</v>
      </c>
    </row>
    <row r="7" spans="2:2" x14ac:dyDescent="0.3">
      <c r="B7" t="s">
        <v>8</v>
      </c>
    </row>
    <row r="8" spans="2:2" x14ac:dyDescent="0.3">
      <c r="B8" t="s">
        <v>9</v>
      </c>
    </row>
  </sheetData>
  <pageMargins left="0.7" right="0.7" top="0.75" bottom="0.75" header="0.3" footer="0.3"/>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8599-CDCA-4FB1-8FAA-C9726E01839F}">
  <dimension ref="A1"/>
  <sheetViews>
    <sheetView workbookViewId="0"/>
  </sheetViews>
  <sheetFormatPr defaultRowHeight="16.5"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1466-A972-4A05-AA9E-DFB067226DC1}">
  <dimension ref="A1"/>
  <sheetViews>
    <sheetView workbookViewId="0"/>
  </sheetViews>
  <sheetFormatPr defaultRowHeight="16.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19</vt:i4>
      </vt:variant>
      <vt:variant>
        <vt:lpstr>Іменовані діапазони</vt:lpstr>
      </vt:variant>
      <vt:variant>
        <vt:i4>5</vt:i4>
      </vt:variant>
    </vt:vector>
  </HeadingPairs>
  <TitlesOfParts>
    <vt:vector size="24" baseType="lpstr">
      <vt:lpstr>TITLE</vt:lpstr>
      <vt:lpstr>TRADING POST</vt:lpstr>
      <vt:lpstr>TradingPostTables</vt:lpstr>
      <vt:lpstr>VILLAGE</vt:lpstr>
      <vt:lpstr>VillageTable</vt:lpstr>
      <vt:lpstr>Аркуш2</vt:lpstr>
      <vt:lpstr>Аркуш1</vt:lpstr>
      <vt:lpstr>TOWN</vt:lpstr>
      <vt:lpstr>TownTables</vt:lpstr>
      <vt:lpstr>CITY</vt:lpstr>
      <vt:lpstr>CityTables</vt:lpstr>
      <vt:lpstr>APPENDIX</vt:lpstr>
      <vt:lpstr>CAPITOL</vt:lpstr>
      <vt:lpstr>DISTRICT</vt:lpstr>
      <vt:lpstr>DistrictTables</vt:lpstr>
      <vt:lpstr>CREDITS</vt:lpstr>
      <vt:lpstr>CONFIG</vt:lpstr>
      <vt:lpstr>LICENSE</vt:lpstr>
      <vt:lpstr>Аркуш4</vt:lpstr>
      <vt:lpstr>'TRADING POST'!bookmark9</vt:lpstr>
      <vt:lpstr>TPENV_VAR</vt:lpstr>
      <vt:lpstr>TPSIZE_VAR</vt:lpstr>
      <vt:lpstr>VillageHardshipsNumber</vt:lpstr>
      <vt:lpstr>VillageSizeRollModifier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Anton Palikhov</cp:lastModifiedBy>
  <dcterms:created xsi:type="dcterms:W3CDTF">2020-12-05T15:59:10Z</dcterms:created>
  <dcterms:modified xsi:type="dcterms:W3CDTF">2022-02-08T02:41:22Z</dcterms:modified>
</cp:coreProperties>
</file>