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alikhovAV\Desktop\"/>
    </mc:Choice>
  </mc:AlternateContent>
  <bookViews>
    <workbookView xWindow="0" yWindow="0" windowWidth="24000" windowHeight="7545" activeTab="1"/>
  </bookViews>
  <sheets>
    <sheet name="Очередь строительства" sheetId="1" r:id="rId1"/>
    <sheet name="Бухгалтерия" sheetId="2" r:id="rId2"/>
    <sheet name="ОТК" sheetId="9" r:id="rId3"/>
    <sheet name="Джилли ОТК" sheetId="15" r:id="rId4"/>
    <sheet name="Общий инвентарь" sheetId="11" r:id="rId5"/>
    <sheet name="Reliquary" sheetId="17" r:id="rId6"/>
    <sheet name="NPC" sheetId="16" r:id="rId7"/>
    <sheet name="Details" sheetId="8" r:id="rId8"/>
    <sheet name="Лист1" sheetId="12" r:id="rId9"/>
  </sheets>
  <definedNames>
    <definedName name="_xlnm._FilterDatabase" localSheetId="1" hidden="1">Бухгалтерия!$A$3:$H$91</definedName>
    <definedName name="_xlnm._FilterDatabase" localSheetId="0" hidden="1">'Очередь строительства'!$A$1:$S$103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65" i="2" l="1"/>
  <c r="H65" i="2"/>
  <c r="J61" i="2"/>
  <c r="H61" i="2"/>
  <c r="J31" i="2"/>
  <c r="J32" i="2" s="1"/>
  <c r="J33" i="2" s="1"/>
  <c r="J34" i="2" s="1"/>
  <c r="J35" i="2" s="1"/>
  <c r="J36" i="2" s="1"/>
  <c r="J37" i="2" s="1"/>
  <c r="J38" i="2" s="1"/>
  <c r="J39" i="2" s="1"/>
  <c r="J40" i="2" s="1"/>
  <c r="J41" i="2" s="1"/>
  <c r="J42" i="2" s="1"/>
  <c r="J43" i="2" s="1"/>
  <c r="J30" i="2"/>
  <c r="I40" i="2"/>
  <c r="F34" i="2"/>
  <c r="F33" i="2"/>
  <c r="F32" i="2"/>
  <c r="BG26" i="11" l="1"/>
  <c r="BG25" i="11"/>
  <c r="BG24" i="11"/>
  <c r="BG23" i="11"/>
  <c r="BG22" i="11"/>
  <c r="BG21" i="11"/>
  <c r="BG20" i="11"/>
  <c r="BG19" i="11"/>
  <c r="BG18" i="11"/>
  <c r="BG17" i="11"/>
  <c r="BG16" i="11"/>
  <c r="BG15" i="11"/>
  <c r="BG14" i="11"/>
  <c r="BG13" i="11"/>
  <c r="BG12" i="11"/>
  <c r="BG11" i="11"/>
  <c r="BG10" i="11"/>
  <c r="BG9" i="11"/>
  <c r="BG8" i="11"/>
  <c r="BG7" i="11"/>
  <c r="BG6" i="11"/>
  <c r="BG5" i="11"/>
  <c r="BG4" i="11"/>
  <c r="BA104" i="11"/>
  <c r="BA103" i="11"/>
  <c r="BA102" i="11"/>
  <c r="BA101" i="11"/>
  <c r="BA100" i="11"/>
  <c r="BA99" i="11"/>
  <c r="BA98" i="11"/>
  <c r="BA97" i="11"/>
  <c r="BA96" i="11"/>
  <c r="BA95" i="11"/>
  <c r="BA94" i="11"/>
  <c r="BA93" i="11"/>
  <c r="BA92" i="11"/>
  <c r="BA91" i="11"/>
  <c r="BA90" i="11"/>
  <c r="BA89" i="11"/>
  <c r="BA88" i="11"/>
  <c r="BA87" i="11"/>
  <c r="BA86" i="11"/>
  <c r="BA85" i="11"/>
  <c r="BA84" i="11"/>
  <c r="BA83" i="11"/>
  <c r="BA82" i="11"/>
  <c r="BA81" i="11"/>
  <c r="BA80" i="11"/>
  <c r="BA79" i="11"/>
  <c r="BA78" i="11"/>
  <c r="BA77" i="11"/>
  <c r="BA76" i="11"/>
  <c r="BA75" i="11"/>
  <c r="BA74" i="11"/>
  <c r="BA73" i="11"/>
  <c r="BA72" i="11"/>
  <c r="BA71" i="11"/>
  <c r="BA70" i="11"/>
  <c r="BA69" i="11"/>
  <c r="BA68" i="11"/>
  <c r="BA67" i="11"/>
  <c r="BA66" i="11"/>
  <c r="BA65" i="11"/>
  <c r="BA64" i="11"/>
  <c r="BA63" i="11"/>
  <c r="BA62" i="11"/>
  <c r="BA61" i="11"/>
  <c r="BA60" i="11"/>
  <c r="BA59" i="11"/>
  <c r="BA58" i="11"/>
  <c r="BA57" i="11"/>
  <c r="BA56" i="11"/>
  <c r="BA55" i="11"/>
  <c r="BA54" i="11"/>
  <c r="BA53" i="11"/>
  <c r="BA52" i="11"/>
  <c r="BA51" i="11"/>
  <c r="BA50" i="11"/>
  <c r="BA49" i="11"/>
  <c r="BA48" i="11"/>
  <c r="BA47" i="11"/>
  <c r="BA46" i="11"/>
  <c r="BA45" i="11"/>
  <c r="BA44" i="11"/>
  <c r="BA43" i="11"/>
  <c r="BA42" i="11"/>
  <c r="BA41" i="11"/>
  <c r="BA40" i="11"/>
  <c r="BA39" i="11"/>
  <c r="BA38" i="11"/>
  <c r="BA37" i="11"/>
  <c r="BA36" i="11"/>
  <c r="BA35" i="11"/>
  <c r="BA34" i="11"/>
  <c r="BA33" i="11"/>
  <c r="BA32" i="11"/>
  <c r="BA31" i="11"/>
  <c r="BA30" i="11"/>
  <c r="BA29" i="11"/>
  <c r="BA28" i="11"/>
  <c r="BA27" i="11"/>
  <c r="BA26" i="11"/>
  <c r="BA25" i="11"/>
  <c r="BA24" i="11"/>
  <c r="BA23" i="11"/>
  <c r="BA22" i="11"/>
  <c r="BA21" i="11"/>
  <c r="BA20" i="11"/>
  <c r="BA19" i="11"/>
  <c r="BA18" i="11"/>
  <c r="BA17" i="11"/>
  <c r="BA16" i="11"/>
  <c r="BA15" i="11"/>
  <c r="BA14" i="11"/>
  <c r="BA13" i="11"/>
  <c r="BA12" i="11"/>
  <c r="BA11" i="11"/>
  <c r="BA10" i="11"/>
  <c r="BA9" i="11"/>
  <c r="BA8" i="11"/>
  <c r="BA7" i="11"/>
  <c r="BA6" i="11"/>
  <c r="BA5" i="11"/>
  <c r="BA2" i="11" s="1"/>
  <c r="BA4" i="11"/>
  <c r="AU104" i="11"/>
  <c r="AU103" i="11"/>
  <c r="AU102" i="11"/>
  <c r="AU101" i="11"/>
  <c r="AU100" i="11"/>
  <c r="AU99" i="11"/>
  <c r="AU98" i="11"/>
  <c r="AU97" i="11"/>
  <c r="AU96" i="11"/>
  <c r="AU95" i="11"/>
  <c r="AU94" i="11"/>
  <c r="AU93" i="11"/>
  <c r="AU92" i="11"/>
  <c r="AU91" i="11"/>
  <c r="AU90" i="11"/>
  <c r="AU89" i="11"/>
  <c r="AU88" i="11"/>
  <c r="AU87" i="11"/>
  <c r="AU86" i="11"/>
  <c r="AU85" i="11"/>
  <c r="AU84" i="11"/>
  <c r="AU83" i="11"/>
  <c r="AU82" i="11"/>
  <c r="AU81" i="11"/>
  <c r="AU80" i="11"/>
  <c r="AU79" i="11"/>
  <c r="AU78" i="11"/>
  <c r="AU77" i="11"/>
  <c r="AU76" i="11"/>
  <c r="AU75" i="11"/>
  <c r="AU74" i="11"/>
  <c r="AU73" i="11"/>
  <c r="AU72" i="11"/>
  <c r="AU71" i="11"/>
  <c r="AU70" i="11"/>
  <c r="AU69" i="11"/>
  <c r="AU68" i="11"/>
  <c r="AU67" i="11"/>
  <c r="AU66" i="11"/>
  <c r="AU65" i="11"/>
  <c r="AU64" i="11"/>
  <c r="AU63" i="11"/>
  <c r="AU62" i="11"/>
  <c r="AU61" i="11"/>
  <c r="AU60" i="11"/>
  <c r="AU59" i="11"/>
  <c r="AU58" i="11"/>
  <c r="AU57" i="11"/>
  <c r="AU56" i="11"/>
  <c r="AU55" i="11"/>
  <c r="AU54" i="11"/>
  <c r="AU53" i="11"/>
  <c r="AU52" i="11"/>
  <c r="AU51" i="11"/>
  <c r="AU50" i="11"/>
  <c r="AU49" i="11"/>
  <c r="AU48" i="11"/>
  <c r="AU47" i="11"/>
  <c r="AU46" i="11"/>
  <c r="AU45" i="11"/>
  <c r="AU44" i="11"/>
  <c r="AU43" i="11"/>
  <c r="AU42" i="11"/>
  <c r="AU41" i="11"/>
  <c r="AU40" i="11"/>
  <c r="AU39" i="11"/>
  <c r="AU38" i="11"/>
  <c r="AU37" i="11"/>
  <c r="AU36" i="11"/>
  <c r="AU35" i="11"/>
  <c r="AU34" i="11"/>
  <c r="AU33" i="11"/>
  <c r="AU32" i="11"/>
  <c r="AU31" i="11"/>
  <c r="AU30" i="11"/>
  <c r="AU29" i="11"/>
  <c r="AU28" i="11"/>
  <c r="AU27" i="11"/>
  <c r="AU26" i="11"/>
  <c r="AU25" i="11"/>
  <c r="AU24" i="11"/>
  <c r="AU23" i="11"/>
  <c r="AU22" i="11"/>
  <c r="AU21" i="11"/>
  <c r="AU20" i="11"/>
  <c r="AU19" i="11"/>
  <c r="AU18" i="11"/>
  <c r="AU17" i="11"/>
  <c r="AU16" i="11"/>
  <c r="AU15" i="11"/>
  <c r="AU14" i="11"/>
  <c r="AU13" i="11"/>
  <c r="AU12" i="11"/>
  <c r="AU11" i="11"/>
  <c r="AU10" i="11"/>
  <c r="AU9" i="11"/>
  <c r="AU8" i="11"/>
  <c r="AU7" i="11"/>
  <c r="AU6" i="11"/>
  <c r="AU5" i="11"/>
  <c r="AU4" i="11"/>
  <c r="AO104" i="11"/>
  <c r="AO103" i="11"/>
  <c r="AO102" i="11"/>
  <c r="AO101" i="11"/>
  <c r="AO100" i="11"/>
  <c r="AO99" i="11"/>
  <c r="AO98" i="11"/>
  <c r="AO97" i="11"/>
  <c r="AO96" i="11"/>
  <c r="AO95" i="11"/>
  <c r="AO94" i="11"/>
  <c r="AO93" i="11"/>
  <c r="AO92" i="11"/>
  <c r="AO91" i="11"/>
  <c r="AO90" i="11"/>
  <c r="AO89" i="11"/>
  <c r="AO88" i="11"/>
  <c r="AO87" i="11"/>
  <c r="AO86" i="11"/>
  <c r="AO85" i="11"/>
  <c r="AO84" i="11"/>
  <c r="AO83" i="11"/>
  <c r="AO82" i="11"/>
  <c r="AO81" i="11"/>
  <c r="AO80" i="11"/>
  <c r="AO79" i="11"/>
  <c r="AO78" i="11"/>
  <c r="AO77" i="11"/>
  <c r="AO76" i="11"/>
  <c r="AO75" i="11"/>
  <c r="AO74" i="11"/>
  <c r="AO73" i="11"/>
  <c r="AO72" i="11"/>
  <c r="AO71" i="11"/>
  <c r="AO70" i="11"/>
  <c r="AO69" i="11"/>
  <c r="AO68" i="11"/>
  <c r="AO67" i="11"/>
  <c r="AO66" i="11"/>
  <c r="AO65" i="11"/>
  <c r="AO64" i="11"/>
  <c r="AO63" i="11"/>
  <c r="AO62" i="11"/>
  <c r="AO61" i="11"/>
  <c r="AO60" i="11"/>
  <c r="AO59" i="11"/>
  <c r="AO58" i="11"/>
  <c r="AO57" i="11"/>
  <c r="AO56" i="11"/>
  <c r="AO55" i="11"/>
  <c r="AO54" i="11"/>
  <c r="AO53" i="11"/>
  <c r="AO52" i="11"/>
  <c r="AO51" i="11"/>
  <c r="AO50" i="11"/>
  <c r="AO49" i="11"/>
  <c r="AO48" i="11"/>
  <c r="AO47" i="11"/>
  <c r="AO46" i="11"/>
  <c r="AO45" i="11"/>
  <c r="AO44" i="11"/>
  <c r="AO43" i="11"/>
  <c r="AO42" i="11"/>
  <c r="AO41" i="11"/>
  <c r="AO40" i="11"/>
  <c r="AO39" i="11"/>
  <c r="AO38" i="11"/>
  <c r="AO37" i="11"/>
  <c r="AO36" i="11"/>
  <c r="AO35" i="11"/>
  <c r="AO34" i="11"/>
  <c r="AO33" i="11"/>
  <c r="AO32" i="11"/>
  <c r="AO31" i="11"/>
  <c r="AO30" i="11"/>
  <c r="AO29" i="11"/>
  <c r="AO28" i="11"/>
  <c r="AO27" i="11"/>
  <c r="AO26" i="11"/>
  <c r="AO25" i="11"/>
  <c r="AO24" i="11"/>
  <c r="AO23" i="11"/>
  <c r="AO22" i="11"/>
  <c r="AO21" i="11"/>
  <c r="AO20" i="11"/>
  <c r="AO19" i="11"/>
  <c r="AO18" i="11"/>
  <c r="AO17" i="11"/>
  <c r="AO16" i="11"/>
  <c r="AO15" i="11"/>
  <c r="AO14" i="11"/>
  <c r="AO13" i="11"/>
  <c r="AO12" i="11"/>
  <c r="AO11" i="11"/>
  <c r="AO10" i="11"/>
  <c r="AO9" i="11"/>
  <c r="AO8" i="11"/>
  <c r="AO7" i="11"/>
  <c r="AO6" i="11"/>
  <c r="AO5" i="11"/>
  <c r="AO4" i="11"/>
  <c r="AO2" i="11" s="1"/>
  <c r="AI104" i="11"/>
  <c r="AI103" i="11"/>
  <c r="AI102" i="11"/>
  <c r="AI101" i="11"/>
  <c r="AI100" i="11"/>
  <c r="AI99" i="11"/>
  <c r="AI98" i="11"/>
  <c r="AI97" i="11"/>
  <c r="AI96" i="11"/>
  <c r="AI95" i="11"/>
  <c r="AI94" i="11"/>
  <c r="AI93" i="11"/>
  <c r="AI92" i="11"/>
  <c r="AI91" i="11"/>
  <c r="AI90" i="11"/>
  <c r="AI89" i="11"/>
  <c r="AI88" i="11"/>
  <c r="AI87" i="11"/>
  <c r="AI86" i="11"/>
  <c r="AI85" i="11"/>
  <c r="AI84" i="11"/>
  <c r="AI83" i="11"/>
  <c r="AI82" i="11"/>
  <c r="AI81" i="11"/>
  <c r="AI80" i="11"/>
  <c r="AI79" i="11"/>
  <c r="AI78" i="11"/>
  <c r="AI77" i="11"/>
  <c r="AI76" i="11"/>
  <c r="AI75" i="11"/>
  <c r="AI74" i="11"/>
  <c r="AI73" i="11"/>
  <c r="AI72" i="11"/>
  <c r="AI71" i="11"/>
  <c r="AI70" i="11"/>
  <c r="AI69" i="11"/>
  <c r="AI68" i="11"/>
  <c r="AI67" i="11"/>
  <c r="AI66" i="11"/>
  <c r="AI65" i="11"/>
  <c r="AI64" i="11"/>
  <c r="AI63" i="11"/>
  <c r="AI62" i="11"/>
  <c r="AI61" i="11"/>
  <c r="AI60" i="11"/>
  <c r="AI59" i="11"/>
  <c r="AI58" i="11"/>
  <c r="AI57" i="11"/>
  <c r="AI56" i="11"/>
  <c r="AI55" i="11"/>
  <c r="AI54" i="11"/>
  <c r="AI53" i="11"/>
  <c r="AI52" i="11"/>
  <c r="AI51" i="11"/>
  <c r="AI50" i="11"/>
  <c r="AI49" i="11"/>
  <c r="AI48" i="11"/>
  <c r="AI47" i="11"/>
  <c r="AI46" i="11"/>
  <c r="AI45" i="11"/>
  <c r="AI44" i="11"/>
  <c r="AI43" i="11"/>
  <c r="AI42" i="11"/>
  <c r="AI41" i="11"/>
  <c r="AI40" i="11"/>
  <c r="AI39" i="11"/>
  <c r="AI38" i="11"/>
  <c r="AI37" i="11"/>
  <c r="AI36" i="11"/>
  <c r="AI35" i="11"/>
  <c r="AI34" i="11"/>
  <c r="AI33" i="11"/>
  <c r="AI32" i="11"/>
  <c r="AI31" i="11"/>
  <c r="AI30" i="11"/>
  <c r="AI29" i="11"/>
  <c r="AI28" i="11"/>
  <c r="AI27" i="11"/>
  <c r="AI26" i="11"/>
  <c r="AI25" i="11"/>
  <c r="AI24" i="11"/>
  <c r="AI23" i="11"/>
  <c r="AI22" i="11"/>
  <c r="AI21" i="11"/>
  <c r="AI20" i="11"/>
  <c r="AI19" i="11"/>
  <c r="AI18" i="11"/>
  <c r="AI17" i="11"/>
  <c r="AI16" i="11"/>
  <c r="AI15" i="11"/>
  <c r="AI14" i="11"/>
  <c r="AI13" i="11"/>
  <c r="AI12" i="11"/>
  <c r="AI11" i="11"/>
  <c r="AI10" i="11"/>
  <c r="AI9" i="11"/>
  <c r="AI8" i="11"/>
  <c r="AI7" i="11"/>
  <c r="AI6" i="11"/>
  <c r="AI5" i="11"/>
  <c r="AI4" i="11"/>
  <c r="AI2" i="11" s="1"/>
  <c r="AC104" i="11"/>
  <c r="AC103" i="11"/>
  <c r="AC102" i="11"/>
  <c r="AC101" i="11"/>
  <c r="AC100" i="11"/>
  <c r="AC99" i="11"/>
  <c r="AC98" i="11"/>
  <c r="AC97" i="11"/>
  <c r="AC96" i="11"/>
  <c r="AC95" i="11"/>
  <c r="AC94" i="11"/>
  <c r="AC93" i="11"/>
  <c r="AC92" i="11"/>
  <c r="AC91" i="11"/>
  <c r="AC90" i="11"/>
  <c r="AC89" i="11"/>
  <c r="AC88" i="11"/>
  <c r="AC87" i="11"/>
  <c r="AC86" i="11"/>
  <c r="AC85" i="11"/>
  <c r="AC84" i="11"/>
  <c r="AC83" i="11"/>
  <c r="AC82" i="11"/>
  <c r="AC81" i="11"/>
  <c r="AC80" i="11"/>
  <c r="AC79" i="11"/>
  <c r="AC78" i="11"/>
  <c r="AC77" i="11"/>
  <c r="AC76" i="11"/>
  <c r="AC75" i="11"/>
  <c r="AC74" i="11"/>
  <c r="AC73" i="11"/>
  <c r="AC72" i="11"/>
  <c r="AC71" i="11"/>
  <c r="AC70" i="11"/>
  <c r="AC69" i="11"/>
  <c r="AC68" i="11"/>
  <c r="AC67" i="11"/>
  <c r="AC66" i="11"/>
  <c r="AC65" i="11"/>
  <c r="AC64" i="11"/>
  <c r="AC63" i="11"/>
  <c r="AC62" i="11"/>
  <c r="AC61" i="11"/>
  <c r="AC60" i="11"/>
  <c r="AC59" i="11"/>
  <c r="AC58" i="11"/>
  <c r="AC57" i="11"/>
  <c r="AC56" i="11"/>
  <c r="AC55" i="11"/>
  <c r="AC54" i="11"/>
  <c r="AC53" i="11"/>
  <c r="AC52" i="11"/>
  <c r="AC51" i="11"/>
  <c r="AC50" i="11"/>
  <c r="AC49" i="11"/>
  <c r="AC48" i="11"/>
  <c r="AC47" i="11"/>
  <c r="AC46" i="11"/>
  <c r="AC45" i="11"/>
  <c r="AC44" i="11"/>
  <c r="AC43" i="11"/>
  <c r="AC42" i="11"/>
  <c r="AC41" i="11"/>
  <c r="AC40" i="11"/>
  <c r="AC39" i="11"/>
  <c r="AC38" i="11"/>
  <c r="AC37" i="11"/>
  <c r="AC36" i="11"/>
  <c r="AC35" i="11"/>
  <c r="AC34" i="11"/>
  <c r="AC33" i="11"/>
  <c r="AC32" i="11"/>
  <c r="AC31" i="11"/>
  <c r="AC30" i="11"/>
  <c r="AC29" i="11"/>
  <c r="AC28" i="11"/>
  <c r="AC27" i="11"/>
  <c r="AC26" i="11"/>
  <c r="AC25" i="11"/>
  <c r="AC24" i="11"/>
  <c r="AC23" i="11"/>
  <c r="AC22" i="11"/>
  <c r="AC21" i="11"/>
  <c r="AC20" i="11"/>
  <c r="AC19" i="11"/>
  <c r="AC18" i="11"/>
  <c r="AC17" i="11"/>
  <c r="AC16" i="11"/>
  <c r="AC15" i="11"/>
  <c r="AC14" i="11"/>
  <c r="AC13" i="11"/>
  <c r="AC12" i="11"/>
  <c r="AC11" i="11"/>
  <c r="AC10" i="11"/>
  <c r="AC9" i="11"/>
  <c r="AC8" i="11"/>
  <c r="AC7" i="11"/>
  <c r="AC6" i="11"/>
  <c r="AC5" i="11"/>
  <c r="AC4" i="11"/>
  <c r="W104" i="11"/>
  <c r="W103" i="11"/>
  <c r="W102" i="11"/>
  <c r="W101" i="11"/>
  <c r="W100" i="11"/>
  <c r="W99" i="11"/>
  <c r="W98" i="11"/>
  <c r="W97" i="11"/>
  <c r="W96" i="11"/>
  <c r="W95" i="11"/>
  <c r="W94" i="11"/>
  <c r="W93" i="11"/>
  <c r="W92" i="11"/>
  <c r="W91" i="11"/>
  <c r="W90" i="11"/>
  <c r="W89" i="11"/>
  <c r="W88" i="11"/>
  <c r="W87" i="11"/>
  <c r="W86" i="11"/>
  <c r="W85" i="11"/>
  <c r="W84" i="11"/>
  <c r="W83" i="11"/>
  <c r="W82" i="11"/>
  <c r="W81" i="11"/>
  <c r="W80" i="11"/>
  <c r="W79" i="11"/>
  <c r="W78" i="11"/>
  <c r="W77" i="11"/>
  <c r="W76" i="11"/>
  <c r="W75" i="11"/>
  <c r="W74" i="11"/>
  <c r="W73" i="11"/>
  <c r="W72" i="11"/>
  <c r="W71" i="11"/>
  <c r="W70" i="11"/>
  <c r="W69" i="11"/>
  <c r="W68" i="11"/>
  <c r="W67" i="11"/>
  <c r="W66" i="11"/>
  <c r="W65" i="11"/>
  <c r="W64" i="11"/>
  <c r="W63" i="11"/>
  <c r="W62" i="11"/>
  <c r="W61" i="11"/>
  <c r="W60" i="11"/>
  <c r="W59" i="11"/>
  <c r="W58" i="11"/>
  <c r="W57" i="11"/>
  <c r="W56" i="11"/>
  <c r="W55" i="11"/>
  <c r="W54" i="11"/>
  <c r="W53" i="11"/>
  <c r="W52" i="11"/>
  <c r="W51" i="11"/>
  <c r="W50" i="11"/>
  <c r="W49" i="11"/>
  <c r="W48" i="11"/>
  <c r="W47" i="11"/>
  <c r="W46" i="11"/>
  <c r="W45" i="11"/>
  <c r="W44" i="11"/>
  <c r="W43" i="11"/>
  <c r="W42" i="11"/>
  <c r="W41" i="11"/>
  <c r="W40" i="11"/>
  <c r="W39" i="11"/>
  <c r="W38" i="11"/>
  <c r="W37" i="11"/>
  <c r="W36" i="11"/>
  <c r="W35" i="11"/>
  <c r="W34" i="11"/>
  <c r="W33" i="11"/>
  <c r="W32" i="11"/>
  <c r="W31" i="11"/>
  <c r="W30" i="11"/>
  <c r="W29" i="11"/>
  <c r="W28" i="11"/>
  <c r="W27" i="11"/>
  <c r="W26" i="11"/>
  <c r="W25" i="11"/>
  <c r="W24" i="11"/>
  <c r="W23" i="11"/>
  <c r="W22" i="11"/>
  <c r="W21" i="11"/>
  <c r="W20" i="11"/>
  <c r="W19" i="11"/>
  <c r="W18" i="11"/>
  <c r="W17" i="11"/>
  <c r="W16" i="11"/>
  <c r="W15" i="11"/>
  <c r="W14" i="11"/>
  <c r="W13" i="11"/>
  <c r="W12" i="11"/>
  <c r="W11" i="11"/>
  <c r="W10" i="11"/>
  <c r="W9" i="11"/>
  <c r="W8" i="11"/>
  <c r="W7" i="11"/>
  <c r="W6" i="11"/>
  <c r="W5" i="11"/>
  <c r="W4" i="11"/>
  <c r="Q104" i="11"/>
  <c r="Q103" i="11"/>
  <c r="Q102" i="11"/>
  <c r="Q101" i="11"/>
  <c r="Q100" i="11"/>
  <c r="Q99" i="11"/>
  <c r="Q98" i="11"/>
  <c r="Q97" i="11"/>
  <c r="Q96" i="11"/>
  <c r="Q95" i="11"/>
  <c r="Q94" i="11"/>
  <c r="Q93" i="11"/>
  <c r="Q92" i="11"/>
  <c r="Q91" i="11"/>
  <c r="Q90" i="11"/>
  <c r="Q89" i="11"/>
  <c r="Q88" i="11"/>
  <c r="Q87" i="11"/>
  <c r="Q86" i="11"/>
  <c r="Q85" i="11"/>
  <c r="Q84" i="11"/>
  <c r="Q83" i="11"/>
  <c r="Q82" i="11"/>
  <c r="Q81" i="11"/>
  <c r="Q80" i="11"/>
  <c r="Q79" i="11"/>
  <c r="Q78" i="11"/>
  <c r="Q77" i="11"/>
  <c r="Q76" i="11"/>
  <c r="Q75" i="11"/>
  <c r="Q74" i="11"/>
  <c r="Q73" i="11"/>
  <c r="Q72" i="11"/>
  <c r="Q71" i="11"/>
  <c r="Q70" i="11"/>
  <c r="Q69" i="11"/>
  <c r="Q68" i="11"/>
  <c r="Q67" i="11"/>
  <c r="Q66" i="11"/>
  <c r="Q65" i="11"/>
  <c r="Q64" i="11"/>
  <c r="Q63" i="11"/>
  <c r="Q62" i="11"/>
  <c r="Q61" i="11"/>
  <c r="Q60" i="11"/>
  <c r="Q59" i="11"/>
  <c r="Q58" i="11"/>
  <c r="Q57" i="11"/>
  <c r="Q56" i="11"/>
  <c r="Q55" i="11"/>
  <c r="Q54" i="11"/>
  <c r="Q53" i="11"/>
  <c r="Q52" i="11"/>
  <c r="Q51" i="11"/>
  <c r="Q50" i="11"/>
  <c r="Q49" i="11"/>
  <c r="Q48" i="11"/>
  <c r="Q47" i="11"/>
  <c r="Q46" i="11"/>
  <c r="Q45" i="11"/>
  <c r="Q44" i="11"/>
  <c r="Q43" i="11"/>
  <c r="Q42" i="11"/>
  <c r="Q41" i="11"/>
  <c r="Q40" i="11"/>
  <c r="Q39" i="11"/>
  <c r="Q38" i="11"/>
  <c r="Q37" i="11"/>
  <c r="Q36" i="11"/>
  <c r="Q35" i="11"/>
  <c r="Q34" i="11"/>
  <c r="Q33" i="11"/>
  <c r="Q32" i="11"/>
  <c r="Q31" i="11"/>
  <c r="Q30" i="1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K104" i="11"/>
  <c r="K103" i="11"/>
  <c r="K102" i="11"/>
  <c r="K101" i="11"/>
  <c r="K100" i="11"/>
  <c r="K99" i="11"/>
  <c r="K98" i="11"/>
  <c r="K97" i="11"/>
  <c r="K96" i="11"/>
  <c r="K95" i="11"/>
  <c r="K94" i="11"/>
  <c r="K93" i="11"/>
  <c r="K92" i="11"/>
  <c r="K91" i="11"/>
  <c r="K90" i="11"/>
  <c r="K89" i="11"/>
  <c r="K88" i="11"/>
  <c r="K87" i="11"/>
  <c r="K86" i="11"/>
  <c r="K85" i="11"/>
  <c r="K84" i="11"/>
  <c r="K83" i="11"/>
  <c r="K82" i="11"/>
  <c r="K81" i="11"/>
  <c r="K80" i="11"/>
  <c r="K79" i="11"/>
  <c r="K78" i="11"/>
  <c r="K77" i="11"/>
  <c r="K76" i="11"/>
  <c r="K75" i="11"/>
  <c r="K74" i="11"/>
  <c r="K73" i="11"/>
  <c r="K72" i="11"/>
  <c r="K71" i="11"/>
  <c r="K70" i="11"/>
  <c r="K69" i="11"/>
  <c r="K68" i="11"/>
  <c r="K67" i="11"/>
  <c r="K66" i="11"/>
  <c r="K65" i="11"/>
  <c r="K64" i="11"/>
  <c r="K63" i="11"/>
  <c r="K62" i="11"/>
  <c r="K61" i="11"/>
  <c r="K60" i="11"/>
  <c r="K59" i="11"/>
  <c r="K58" i="11"/>
  <c r="K57" i="11"/>
  <c r="K56" i="11"/>
  <c r="K55" i="11"/>
  <c r="K54" i="11"/>
  <c r="K53" i="11"/>
  <c r="K52" i="11"/>
  <c r="K51" i="11"/>
  <c r="K50" i="11"/>
  <c r="K49" i="11"/>
  <c r="K48" i="11"/>
  <c r="K47" i="11"/>
  <c r="K46" i="11"/>
  <c r="K45" i="11"/>
  <c r="K44" i="11"/>
  <c r="K43" i="11"/>
  <c r="K42" i="11"/>
  <c r="K41" i="11"/>
  <c r="K40" i="11"/>
  <c r="K39" i="11"/>
  <c r="K38" i="11"/>
  <c r="K37" i="11"/>
  <c r="K36" i="11"/>
  <c r="K35" i="11"/>
  <c r="K34" i="11"/>
  <c r="K33" i="11"/>
  <c r="K32" i="11"/>
  <c r="K31" i="11"/>
  <c r="K30" i="11"/>
  <c r="K29" i="11"/>
  <c r="K28" i="11"/>
  <c r="K27" i="11"/>
  <c r="K26" i="11"/>
  <c r="K25" i="11"/>
  <c r="K24" i="11"/>
  <c r="K23" i="11"/>
  <c r="K22" i="11"/>
  <c r="K21" i="11"/>
  <c r="K20" i="11"/>
  <c r="K19" i="11"/>
  <c r="K18" i="11"/>
  <c r="K17" i="11"/>
  <c r="K16" i="11"/>
  <c r="K15" i="11"/>
  <c r="K14" i="11"/>
  <c r="K13" i="11"/>
  <c r="K12" i="11"/>
  <c r="K11" i="11"/>
  <c r="K10" i="11"/>
  <c r="K9" i="11"/>
  <c r="K8" i="11"/>
  <c r="K7" i="11"/>
  <c r="K6" i="11"/>
  <c r="K5" i="11"/>
  <c r="K4"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AU2" i="11" l="1"/>
  <c r="BG2" i="11"/>
  <c r="K2" i="11"/>
  <c r="Q2" i="11"/>
  <c r="E2" i="11"/>
  <c r="AC2" i="11"/>
  <c r="W2" i="11"/>
  <c r="I12" i="2" l="1"/>
  <c r="I13" i="2"/>
  <c r="H18" i="2"/>
  <c r="I18" i="2" s="1"/>
  <c r="H19" i="2"/>
  <c r="I19" i="2" s="1"/>
  <c r="H20" i="2"/>
  <c r="I20" i="2" s="1"/>
  <c r="H21" i="2"/>
  <c r="I21" i="2" s="1"/>
  <c r="H22" i="2"/>
  <c r="I22" i="2" s="1"/>
  <c r="H23" i="2"/>
  <c r="I23" i="2" s="1"/>
  <c r="H25" i="2"/>
  <c r="I25" i="2" s="1"/>
  <c r="I14" i="2"/>
  <c r="J4" i="2" l="1"/>
  <c r="J5" i="2" s="1"/>
  <c r="J6" i="2" s="1"/>
  <c r="C31" i="15"/>
  <c r="H31" i="15"/>
  <c r="G31" i="15"/>
  <c r="F31" i="15"/>
  <c r="E31" i="15"/>
  <c r="D31" i="15"/>
  <c r="N146" i="11" l="1"/>
  <c r="N145" i="11"/>
  <c r="N144" i="11"/>
  <c r="N143" i="11"/>
  <c r="N142" i="11"/>
  <c r="N141" i="11"/>
  <c r="N140" i="11"/>
  <c r="N139" i="11"/>
  <c r="N138" i="11"/>
  <c r="N137" i="11"/>
  <c r="N136" i="11"/>
  <c r="N135" i="11"/>
  <c r="N134" i="11"/>
  <c r="N133" i="11"/>
  <c r="N132" i="11"/>
  <c r="N131" i="11"/>
  <c r="N130" i="11"/>
  <c r="N129" i="11"/>
  <c r="N147" i="11" l="1"/>
  <c r="N148" i="11" s="1"/>
  <c r="H89" i="15"/>
  <c r="H88" i="15"/>
  <c r="G87" i="15"/>
  <c r="F80" i="15"/>
  <c r="F79" i="15"/>
  <c r="C80" i="15"/>
  <c r="D75" i="15"/>
  <c r="C79" i="15"/>
  <c r="D76" i="15"/>
  <c r="D77" i="15"/>
  <c r="C77" i="15"/>
  <c r="F78" i="15"/>
  <c r="C78" i="15"/>
  <c r="E69" i="15"/>
  <c r="G72" i="15"/>
  <c r="C72" i="15"/>
  <c r="G73" i="15"/>
  <c r="C73" i="15"/>
  <c r="C74" i="15"/>
  <c r="C75" i="15"/>
  <c r="C76" i="15"/>
  <c r="H63" i="15"/>
  <c r="F63" i="15"/>
  <c r="E65" i="15"/>
  <c r="C65" i="15"/>
  <c r="E66" i="15"/>
  <c r="C66" i="15"/>
  <c r="C67" i="15"/>
  <c r="C68" i="15"/>
  <c r="E68" i="15"/>
  <c r="E67" i="15"/>
  <c r="E27" i="15"/>
  <c r="O57" i="1"/>
  <c r="R44" i="1"/>
  <c r="T44" i="1" s="1"/>
  <c r="H14" i="15"/>
  <c r="C6" i="15"/>
  <c r="C69" i="15"/>
  <c r="C36" i="15"/>
  <c r="D36" i="15"/>
  <c r="F46" i="15"/>
  <c r="F102" i="15"/>
  <c r="G102" i="15"/>
  <c r="D45" i="15"/>
  <c r="E45" i="15"/>
  <c r="H45" i="15"/>
  <c r="D46" i="15"/>
  <c r="H46" i="15"/>
  <c r="H16" i="15"/>
  <c r="H90" i="15"/>
  <c r="H91" i="15"/>
  <c r="H92" i="15"/>
  <c r="H93" i="15"/>
  <c r="H94" i="15"/>
  <c r="H95" i="15"/>
  <c r="H96" i="15"/>
  <c r="H97" i="15"/>
  <c r="K3" i="15"/>
  <c r="K4" i="15"/>
  <c r="K5" i="15"/>
  <c r="K6" i="15"/>
  <c r="K7" i="15" s="1"/>
  <c r="K8" i="15" s="1"/>
  <c r="K9" i="15" s="1"/>
  <c r="K10" i="15" s="1"/>
  <c r="K11" i="15" s="1"/>
  <c r="K12" i="15" s="1"/>
  <c r="K13" i="15" s="1"/>
  <c r="K14" i="15" s="1"/>
  <c r="K15" i="15" s="1"/>
  <c r="K16" i="15" s="1"/>
  <c r="K17" i="15" s="1"/>
  <c r="K18" i="15" s="1"/>
  <c r="K19" i="15" s="1"/>
  <c r="K20" i="15"/>
  <c r="K21" i="15" s="1"/>
  <c r="K22" i="15" s="1"/>
  <c r="K23" i="15" s="1"/>
  <c r="K24" i="15" s="1"/>
  <c r="K25" i="15" s="1"/>
  <c r="K26" i="15" s="1"/>
  <c r="K27" i="15" s="1"/>
  <c r="K28" i="15" s="1"/>
  <c r="K29" i="15" s="1"/>
  <c r="K30" i="15" s="1"/>
  <c r="K32" i="15" s="1"/>
  <c r="K33" i="15" s="1"/>
  <c r="K34" i="15" s="1"/>
  <c r="K35" i="15" s="1"/>
  <c r="K36" i="15" s="1"/>
  <c r="K37" i="15" s="1"/>
  <c r="K38" i="15" s="1"/>
  <c r="K39" i="15" s="1"/>
  <c r="K40" i="15" s="1"/>
  <c r="K41" i="15" s="1"/>
  <c r="K42" i="15" s="1"/>
  <c r="K43" i="15" s="1"/>
  <c r="K44" i="15" s="1"/>
  <c r="K45" i="15" s="1"/>
  <c r="K46" i="15" s="1"/>
  <c r="K47" i="15" s="1"/>
  <c r="K48" i="15" s="1"/>
  <c r="K49" i="15" s="1"/>
  <c r="K50" i="15" s="1"/>
  <c r="K51" i="15" s="1"/>
  <c r="K52" i="15" s="1"/>
  <c r="K53" i="15" s="1"/>
  <c r="K54" i="15" s="1"/>
  <c r="K55" i="15" s="1"/>
  <c r="K56" i="15" s="1"/>
  <c r="K57" i="15" s="1"/>
  <c r="K58" i="15" s="1"/>
  <c r="K59" i="15" s="1"/>
  <c r="K60" i="15" s="1"/>
  <c r="K61" i="15" s="1"/>
  <c r="K62" i="15" s="1"/>
  <c r="K63" i="15" s="1"/>
  <c r="K64" i="15" s="1"/>
  <c r="K65" i="15" s="1"/>
  <c r="K66" i="15" s="1"/>
  <c r="K67" i="15" s="1"/>
  <c r="K68" i="15" s="1"/>
  <c r="K69" i="15" s="1"/>
  <c r="K70" i="15" s="1"/>
  <c r="K71" i="15" s="1"/>
  <c r="K72" i="15" s="1"/>
  <c r="K73" i="15" s="1"/>
  <c r="K74" i="15" s="1"/>
  <c r="K75" i="15" s="1"/>
  <c r="K76" i="15" s="1"/>
  <c r="K77" i="15" s="1"/>
  <c r="K78" i="15" s="1"/>
  <c r="K79" i="15" s="1"/>
  <c r="K80" i="15" s="1"/>
  <c r="K81" i="15" s="1"/>
  <c r="K82" i="15" s="1"/>
  <c r="K83" i="15" s="1"/>
  <c r="K84" i="15" s="1"/>
  <c r="K85" i="15" s="1"/>
  <c r="K86" i="15" s="1"/>
  <c r="K87" i="15" s="1"/>
  <c r="K88" i="15" s="1"/>
  <c r="K89" i="15" s="1"/>
  <c r="K90" i="15" s="1"/>
  <c r="K91" i="15" s="1"/>
  <c r="K92" i="15" s="1"/>
  <c r="K93" i="15" s="1"/>
  <c r="K94" i="15" s="1"/>
  <c r="K95" i="15" s="1"/>
  <c r="K96" i="15" s="1"/>
  <c r="K97" i="15" s="1"/>
  <c r="K98" i="15" s="1"/>
  <c r="K99" i="15" s="1"/>
  <c r="K100" i="15" s="1"/>
  <c r="K101" i="15" s="1"/>
  <c r="K102" i="15" s="1"/>
  <c r="C27" i="15"/>
  <c r="C41" i="15"/>
  <c r="C42" i="15"/>
  <c r="J6" i="15"/>
  <c r="J7" i="15" s="1"/>
  <c r="J8" i="15" s="1"/>
  <c r="J9" i="15" s="1"/>
  <c r="J10" i="15" s="1"/>
  <c r="J11" i="15" s="1"/>
  <c r="J12" i="15" s="1"/>
  <c r="J13" i="15" s="1"/>
  <c r="J14" i="15" s="1"/>
  <c r="J15" i="15" s="1"/>
  <c r="J16" i="15" s="1"/>
  <c r="J17" i="15" s="1"/>
  <c r="J18" i="15" s="1"/>
  <c r="J19" i="15" s="1"/>
  <c r="J20" i="15" s="1"/>
  <c r="J21" i="15" s="1"/>
  <c r="J22" i="15" s="1"/>
  <c r="J23" i="15" s="1"/>
  <c r="J24" i="15" s="1"/>
  <c r="J25" i="15" s="1"/>
  <c r="J26" i="15" s="1"/>
  <c r="J27" i="15" s="1"/>
  <c r="J28" i="15" s="1"/>
  <c r="J29" i="15" s="1"/>
  <c r="J30" i="15" s="1"/>
  <c r="J32" i="15" s="1"/>
  <c r="J33" i="15" s="1"/>
  <c r="J34" i="15" s="1"/>
  <c r="J35" i="15" s="1"/>
  <c r="J36" i="15" s="1"/>
  <c r="J37" i="15" s="1"/>
  <c r="J38" i="15" s="1"/>
  <c r="J39" i="15" s="1"/>
  <c r="J40" i="15" s="1"/>
  <c r="J41" i="15" s="1"/>
  <c r="J42" i="15" s="1"/>
  <c r="J43" i="15" s="1"/>
  <c r="J44" i="15" s="1"/>
  <c r="J45" i="15" s="1"/>
  <c r="J46" i="15" s="1"/>
  <c r="J47" i="15" s="1"/>
  <c r="J48" i="15" s="1"/>
  <c r="J49" i="15" s="1"/>
  <c r="J50" i="15" s="1"/>
  <c r="J51" i="15" s="1"/>
  <c r="J52" i="15" s="1"/>
  <c r="J53" i="15" s="1"/>
  <c r="J54" i="15" s="1"/>
  <c r="J55" i="15" s="1"/>
  <c r="J56" i="15" s="1"/>
  <c r="J57" i="15" s="1"/>
  <c r="J58" i="15" s="1"/>
  <c r="J59" i="15" s="1"/>
  <c r="J60" i="15" s="1"/>
  <c r="J61" i="15" s="1"/>
  <c r="J62" i="15" s="1"/>
  <c r="J63" i="15" s="1"/>
  <c r="J64" i="15" s="1"/>
  <c r="J65" i="15" s="1"/>
  <c r="J66" i="15" s="1"/>
  <c r="J67" i="15" s="1"/>
  <c r="J68" i="15" s="1"/>
  <c r="J69" i="15" s="1"/>
  <c r="J70" i="15" s="1"/>
  <c r="J71" i="15" s="1"/>
  <c r="J72" i="15" s="1"/>
  <c r="J73" i="15" s="1"/>
  <c r="J74" i="15" s="1"/>
  <c r="J75" i="15" s="1"/>
  <c r="J76" i="15" s="1"/>
  <c r="J77" i="15" s="1"/>
  <c r="J78" i="15" s="1"/>
  <c r="J79" i="15" s="1"/>
  <c r="J80" i="15" s="1"/>
  <c r="J81" i="15" s="1"/>
  <c r="J82" i="15" s="1"/>
  <c r="J83" i="15" s="1"/>
  <c r="J84" i="15" s="1"/>
  <c r="J85" i="15" s="1"/>
  <c r="J86" i="15" s="1"/>
  <c r="J87" i="15" s="1"/>
  <c r="J88" i="15" s="1"/>
  <c r="J89" i="15" s="1"/>
  <c r="J90" i="15" s="1"/>
  <c r="J91" i="15" s="1"/>
  <c r="J92" i="15" s="1"/>
  <c r="J93" i="15" s="1"/>
  <c r="J94" i="15" s="1"/>
  <c r="J95" i="15" s="1"/>
  <c r="J96" i="15" s="1"/>
  <c r="J97" i="15" s="1"/>
  <c r="J98" i="15" s="1"/>
  <c r="J99" i="15" s="1"/>
  <c r="J100" i="15" s="1"/>
  <c r="J101" i="15" s="1"/>
  <c r="J102" i="15" s="1"/>
  <c r="E102" i="15"/>
  <c r="D102" i="15"/>
  <c r="H98" i="15"/>
  <c r="H99" i="15"/>
  <c r="H100" i="15"/>
  <c r="H101" i="15"/>
  <c r="C33" i="15"/>
  <c r="C61" i="15"/>
  <c r="C60" i="15"/>
  <c r="C59" i="15"/>
  <c r="C58" i="15"/>
  <c r="C62" i="15"/>
  <c r="C35" i="15"/>
  <c r="D35" i="15"/>
  <c r="C26" i="15"/>
  <c r="E26" i="15"/>
  <c r="C38" i="15"/>
  <c r="C39" i="15"/>
  <c r="C40" i="15"/>
  <c r="C34" i="15"/>
  <c r="F30" i="15"/>
  <c r="C30" i="15"/>
  <c r="E29" i="15"/>
  <c r="C29" i="15"/>
  <c r="E28" i="15"/>
  <c r="C28" i="15"/>
  <c r="E25" i="15"/>
  <c r="C25" i="15"/>
  <c r="J3" i="15"/>
  <c r="D18" i="15"/>
  <c r="C18" i="15"/>
  <c r="D19" i="15"/>
  <c r="C19" i="15"/>
  <c r="D20" i="15"/>
  <c r="C20" i="15"/>
  <c r="D24" i="15"/>
  <c r="C24" i="15"/>
  <c r="J4" i="15"/>
  <c r="J5" i="15"/>
  <c r="E8" i="15"/>
  <c r="F8" i="15"/>
  <c r="D8" i="15"/>
  <c r="H8" i="15"/>
  <c r="H10" i="15"/>
  <c r="H11" i="15"/>
  <c r="H12" i="15"/>
  <c r="H13" i="15"/>
  <c r="H15" i="15"/>
  <c r="A4" i="15"/>
  <c r="A5" i="15"/>
  <c r="A6" i="15"/>
  <c r="A7" i="15"/>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N3" i="9"/>
  <c r="G26" i="9"/>
  <c r="N2" i="9"/>
  <c r="K42" i="1"/>
  <c r="K3" i="1" s="1"/>
  <c r="E42" i="1"/>
  <c r="J42" i="1" s="1"/>
  <c r="N42" i="1" s="1"/>
  <c r="D42" i="1"/>
  <c r="I42" i="1"/>
  <c r="M42" i="1" s="1"/>
  <c r="D33" i="1"/>
  <c r="I33" i="1" s="1"/>
  <c r="M33" i="1" s="1"/>
  <c r="E32" i="1"/>
  <c r="J32" i="1"/>
  <c r="J3" i="1" s="1"/>
  <c r="D32" i="1"/>
  <c r="I32" i="1" s="1"/>
  <c r="H20" i="12"/>
  <c r="G20" i="12"/>
  <c r="F20" i="12"/>
  <c r="H36" i="9"/>
  <c r="G36" i="9"/>
  <c r="F36" i="9"/>
  <c r="E36" i="9"/>
  <c r="D36" i="9"/>
  <c r="H35" i="9"/>
  <c r="G35" i="9"/>
  <c r="F35" i="9"/>
  <c r="E35" i="9"/>
  <c r="D35" i="9"/>
  <c r="H34" i="9"/>
  <c r="G34" i="9"/>
  <c r="F34" i="9"/>
  <c r="E34" i="9"/>
  <c r="D34" i="9"/>
  <c r="H33" i="9"/>
  <c r="G33" i="9"/>
  <c r="F33" i="9"/>
  <c r="E33" i="9"/>
  <c r="D33" i="9"/>
  <c r="H32" i="9"/>
  <c r="G32" i="9"/>
  <c r="F32" i="9"/>
  <c r="E32" i="9"/>
  <c r="D32" i="9"/>
  <c r="H37" i="9"/>
  <c r="G37" i="9"/>
  <c r="F37" i="9"/>
  <c r="E37" i="9"/>
  <c r="D37" i="9"/>
  <c r="M34" i="1"/>
  <c r="N34" i="1"/>
  <c r="O34" i="1"/>
  <c r="P34" i="1"/>
  <c r="R34" i="1"/>
  <c r="P20" i="1"/>
  <c r="O20" i="1"/>
  <c r="N20" i="1"/>
  <c r="M20" i="1"/>
  <c r="P19" i="1"/>
  <c r="O19" i="1"/>
  <c r="N19" i="1"/>
  <c r="M19" i="1"/>
  <c r="J9" i="12"/>
  <c r="K9" i="12"/>
  <c r="M9" i="12"/>
  <c r="J8" i="12"/>
  <c r="K8" i="12"/>
  <c r="M8" i="12"/>
  <c r="J7" i="12"/>
  <c r="K7" i="12"/>
  <c r="M7" i="12"/>
  <c r="J6" i="12"/>
  <c r="K6" i="12"/>
  <c r="M6" i="12"/>
  <c r="J5" i="12"/>
  <c r="K5" i="12"/>
  <c r="M5" i="12"/>
  <c r="J4" i="12"/>
  <c r="K4" i="12"/>
  <c r="M4" i="12"/>
  <c r="J3" i="12"/>
  <c r="K3" i="12"/>
  <c r="M3" i="12"/>
  <c r="J2" i="12"/>
  <c r="M12" i="1"/>
  <c r="H29" i="9"/>
  <c r="G29" i="9"/>
  <c r="F29" i="9"/>
  <c r="E29" i="9"/>
  <c r="D29" i="9"/>
  <c r="H28" i="9"/>
  <c r="F28" i="9"/>
  <c r="E28" i="9"/>
  <c r="D28" i="9"/>
  <c r="H27" i="9"/>
  <c r="G27" i="9"/>
  <c r="F27" i="9"/>
  <c r="E27" i="9"/>
  <c r="D27" i="9"/>
  <c r="H26" i="9"/>
  <c r="F26" i="9"/>
  <c r="E26" i="9"/>
  <c r="D26" i="9"/>
  <c r="H25" i="9"/>
  <c r="G25" i="9"/>
  <c r="F25" i="9"/>
  <c r="E25" i="9"/>
  <c r="D25" i="9"/>
  <c r="H24" i="9"/>
  <c r="G24" i="9"/>
  <c r="F24" i="9"/>
  <c r="E24" i="9"/>
  <c r="D24" i="9"/>
  <c r="H23" i="9"/>
  <c r="G23" i="9"/>
  <c r="F23" i="9"/>
  <c r="E23" i="9"/>
  <c r="D23" i="9"/>
  <c r="H22" i="9"/>
  <c r="G22" i="9"/>
  <c r="F22" i="9"/>
  <c r="E22" i="9"/>
  <c r="D22" i="9"/>
  <c r="H21" i="9"/>
  <c r="G21" i="9"/>
  <c r="F21" i="9"/>
  <c r="E21" i="9"/>
  <c r="D21" i="9"/>
  <c r="H20" i="9"/>
  <c r="G20" i="9"/>
  <c r="F20" i="9"/>
  <c r="E20" i="9"/>
  <c r="D20" i="9"/>
  <c r="H19" i="9"/>
  <c r="G19" i="9"/>
  <c r="F19" i="9"/>
  <c r="E19" i="9"/>
  <c r="D19" i="9"/>
  <c r="H18" i="9"/>
  <c r="G18" i="9"/>
  <c r="F18" i="9"/>
  <c r="E18" i="9"/>
  <c r="D18" i="9"/>
  <c r="H17" i="9"/>
  <c r="G17" i="9"/>
  <c r="F17" i="9"/>
  <c r="E17" i="9"/>
  <c r="D17" i="9"/>
  <c r="H16" i="9"/>
  <c r="G16" i="9"/>
  <c r="F16" i="9"/>
  <c r="E16" i="9"/>
  <c r="D16" i="9"/>
  <c r="H15" i="9"/>
  <c r="G15" i="9"/>
  <c r="F15" i="9"/>
  <c r="E15" i="9"/>
  <c r="D15" i="9"/>
  <c r="H14" i="9"/>
  <c r="G14" i="9"/>
  <c r="F14" i="9"/>
  <c r="E14" i="9"/>
  <c r="D14" i="9"/>
  <c r="H13" i="9"/>
  <c r="G13" i="9"/>
  <c r="F13" i="9"/>
  <c r="E13" i="9"/>
  <c r="D13" i="9"/>
  <c r="H12" i="9"/>
  <c r="G12" i="9"/>
  <c r="F12" i="9"/>
  <c r="E12" i="9"/>
  <c r="D12" i="9"/>
  <c r="H11" i="9"/>
  <c r="G11" i="9"/>
  <c r="F11" i="9"/>
  <c r="E11" i="9"/>
  <c r="D11" i="9"/>
  <c r="H10" i="9"/>
  <c r="G10" i="9"/>
  <c r="F10" i="9"/>
  <c r="E10" i="9"/>
  <c r="D10" i="9"/>
  <c r="H9" i="9"/>
  <c r="G9" i="9"/>
  <c r="F9" i="9"/>
  <c r="E9" i="9"/>
  <c r="D9" i="9"/>
  <c r="H8" i="9"/>
  <c r="G8" i="9"/>
  <c r="F8" i="9"/>
  <c r="E8" i="9"/>
  <c r="D8" i="9"/>
  <c r="H7" i="9"/>
  <c r="G7" i="9"/>
  <c r="F7" i="9"/>
  <c r="E7" i="9"/>
  <c r="D7" i="9"/>
  <c r="H6" i="9"/>
  <c r="G6" i="9"/>
  <c r="F6" i="9"/>
  <c r="E6" i="9"/>
  <c r="D6" i="9"/>
  <c r="H5" i="9"/>
  <c r="G5" i="9"/>
  <c r="F5" i="9"/>
  <c r="E5" i="9"/>
  <c r="D5" i="9"/>
  <c r="H4" i="9"/>
  <c r="G4" i="9"/>
  <c r="F4" i="9"/>
  <c r="E4" i="9"/>
  <c r="D4" i="9"/>
  <c r="Q9" i="9"/>
  <c r="Q10" i="9"/>
  <c r="L101" i="8"/>
  <c r="M101" i="8"/>
  <c r="S101" i="8"/>
  <c r="L93" i="8"/>
  <c r="M93" i="8"/>
  <c r="S93" i="8"/>
  <c r="L89" i="8"/>
  <c r="M89" i="8"/>
  <c r="S89" i="8"/>
  <c r="L85" i="8"/>
  <c r="M85" i="8"/>
  <c r="S85" i="8"/>
  <c r="L76" i="8"/>
  <c r="M76" i="8"/>
  <c r="S76" i="8"/>
  <c r="L73" i="8"/>
  <c r="M73" i="8"/>
  <c r="S73" i="8"/>
  <c r="L66" i="8"/>
  <c r="M66" i="8"/>
  <c r="S66" i="8"/>
  <c r="L57" i="8"/>
  <c r="M57" i="8"/>
  <c r="S57" i="8"/>
  <c r="L49" i="8"/>
  <c r="M49" i="8"/>
  <c r="S49" i="8"/>
  <c r="L45" i="8"/>
  <c r="M45" i="8"/>
  <c r="S45" i="8"/>
  <c r="L42" i="8"/>
  <c r="M42" i="8"/>
  <c r="S42" i="8"/>
  <c r="L38" i="8"/>
  <c r="M38" i="8"/>
  <c r="S38" i="8"/>
  <c r="L37" i="8"/>
  <c r="M37" i="8"/>
  <c r="S37" i="8"/>
  <c r="L35" i="8"/>
  <c r="M35" i="8"/>
  <c r="S35" i="8"/>
  <c r="L34" i="8"/>
  <c r="M34" i="8"/>
  <c r="S34" i="8"/>
  <c r="L15" i="8"/>
  <c r="M15" i="8"/>
  <c r="S15" i="8"/>
  <c r="L14" i="8"/>
  <c r="M14" i="8"/>
  <c r="S14" i="8"/>
  <c r="L13" i="8"/>
  <c r="M13" i="8"/>
  <c r="S13" i="8"/>
  <c r="L12" i="8"/>
  <c r="M12" i="8"/>
  <c r="S12" i="8"/>
  <c r="L11" i="8"/>
  <c r="M11" i="8"/>
  <c r="S11" i="8"/>
  <c r="L10" i="8"/>
  <c r="M10" i="8"/>
  <c r="S10" i="8"/>
  <c r="L9" i="8"/>
  <c r="M9" i="8"/>
  <c r="S9" i="8"/>
  <c r="L8" i="8"/>
  <c r="M8" i="8"/>
  <c r="S8" i="8"/>
  <c r="L7" i="8"/>
  <c r="M7" i="8"/>
  <c r="S7" i="8"/>
  <c r="L6" i="8"/>
  <c r="M6" i="8"/>
  <c r="S6" i="8"/>
  <c r="L5" i="8"/>
  <c r="M5" i="8"/>
  <c r="S5" i="8"/>
  <c r="L4" i="8"/>
  <c r="M4" i="8"/>
  <c r="S4" i="8"/>
  <c r="L3" i="8"/>
  <c r="M3" i="8"/>
  <c r="S3" i="8"/>
  <c r="L102" i="8"/>
  <c r="M102" i="8"/>
  <c r="S102" i="8"/>
  <c r="L100" i="8"/>
  <c r="M100" i="8"/>
  <c r="S100" i="8"/>
  <c r="L99" i="8"/>
  <c r="M99" i="8"/>
  <c r="S99" i="8"/>
  <c r="L98" i="8"/>
  <c r="M98" i="8"/>
  <c r="S98" i="8"/>
  <c r="L97" i="8"/>
  <c r="M97" i="8"/>
  <c r="S97" i="8"/>
  <c r="L96" i="8"/>
  <c r="M96" i="8"/>
  <c r="S96" i="8"/>
  <c r="L95" i="8"/>
  <c r="M95" i="8"/>
  <c r="S95" i="8"/>
  <c r="L94" i="8"/>
  <c r="M94" i="8"/>
  <c r="S94" i="8"/>
  <c r="L92" i="8"/>
  <c r="M92" i="8"/>
  <c r="S92" i="8"/>
  <c r="L91" i="8"/>
  <c r="M91" i="8"/>
  <c r="S91" i="8"/>
  <c r="L90" i="8"/>
  <c r="M90" i="8"/>
  <c r="S90" i="8"/>
  <c r="L88" i="8"/>
  <c r="M88" i="8"/>
  <c r="S88" i="8"/>
  <c r="L87" i="8"/>
  <c r="M87" i="8"/>
  <c r="S87" i="8"/>
  <c r="L86" i="8"/>
  <c r="M86" i="8"/>
  <c r="S86" i="8"/>
  <c r="L84" i="8"/>
  <c r="M84" i="8"/>
  <c r="S84" i="8"/>
  <c r="L83" i="8"/>
  <c r="M83" i="8"/>
  <c r="S83" i="8"/>
  <c r="L82" i="8"/>
  <c r="M82" i="8"/>
  <c r="S82" i="8"/>
  <c r="L81" i="8"/>
  <c r="M81" i="8"/>
  <c r="S81" i="8"/>
  <c r="L80" i="8"/>
  <c r="M80" i="8"/>
  <c r="S80" i="8"/>
  <c r="L79" i="8"/>
  <c r="M79" i="8"/>
  <c r="S79" i="8"/>
  <c r="L78" i="8"/>
  <c r="M78" i="8"/>
  <c r="S78" i="8"/>
  <c r="L77" i="8"/>
  <c r="M77" i="8"/>
  <c r="S77" i="8"/>
  <c r="L75" i="8"/>
  <c r="M75" i="8"/>
  <c r="S75" i="8"/>
  <c r="L74" i="8"/>
  <c r="M74" i="8"/>
  <c r="S74" i="8"/>
  <c r="L72" i="8"/>
  <c r="M72" i="8"/>
  <c r="S72" i="8"/>
  <c r="L71" i="8"/>
  <c r="M71" i="8"/>
  <c r="S71" i="8"/>
  <c r="L70" i="8"/>
  <c r="M70" i="8"/>
  <c r="S70" i="8"/>
  <c r="L69" i="8"/>
  <c r="M69" i="8"/>
  <c r="S69" i="8"/>
  <c r="L68" i="8"/>
  <c r="M68" i="8"/>
  <c r="S68" i="8"/>
  <c r="L67" i="8"/>
  <c r="M67" i="8"/>
  <c r="S67" i="8"/>
  <c r="L65" i="8"/>
  <c r="M65" i="8"/>
  <c r="S65" i="8"/>
  <c r="L64" i="8"/>
  <c r="M64" i="8"/>
  <c r="S64" i="8"/>
  <c r="L63" i="8"/>
  <c r="M63" i="8"/>
  <c r="S63" i="8"/>
  <c r="L62" i="8"/>
  <c r="M62" i="8"/>
  <c r="S62" i="8"/>
  <c r="L61" i="8"/>
  <c r="M61" i="8"/>
  <c r="S61" i="8"/>
  <c r="L60" i="8"/>
  <c r="M60" i="8"/>
  <c r="S60" i="8"/>
  <c r="L59" i="8"/>
  <c r="M59" i="8"/>
  <c r="S59" i="8"/>
  <c r="L58" i="8"/>
  <c r="M58" i="8"/>
  <c r="S58" i="8"/>
  <c r="L56" i="8"/>
  <c r="M56" i="8"/>
  <c r="S56" i="8"/>
  <c r="L55" i="8"/>
  <c r="M55" i="8"/>
  <c r="S55" i="8"/>
  <c r="L54" i="8"/>
  <c r="M54" i="8"/>
  <c r="S54" i="8"/>
  <c r="L53" i="8"/>
  <c r="M53" i="8"/>
  <c r="S53" i="8"/>
  <c r="L52" i="8"/>
  <c r="M52" i="8"/>
  <c r="S52" i="8"/>
  <c r="L51" i="8"/>
  <c r="M51" i="8"/>
  <c r="S51" i="8"/>
  <c r="L50" i="8"/>
  <c r="M50" i="8"/>
  <c r="S50" i="8"/>
  <c r="L48" i="8"/>
  <c r="M48" i="8"/>
  <c r="S48" i="8"/>
  <c r="L47" i="8"/>
  <c r="M47" i="8"/>
  <c r="S47" i="8"/>
  <c r="L46" i="8"/>
  <c r="M46" i="8"/>
  <c r="S46" i="8"/>
  <c r="L44" i="8"/>
  <c r="M44" i="8"/>
  <c r="S44" i="8"/>
  <c r="L43" i="8"/>
  <c r="M43" i="8"/>
  <c r="S43" i="8"/>
  <c r="L41" i="8"/>
  <c r="M41" i="8"/>
  <c r="S41" i="8"/>
  <c r="L40" i="8"/>
  <c r="M40" i="8"/>
  <c r="S40" i="8"/>
  <c r="L39" i="8"/>
  <c r="M39" i="8"/>
  <c r="S39" i="8"/>
  <c r="L36" i="8"/>
  <c r="M36" i="8"/>
  <c r="S36" i="8"/>
  <c r="L33" i="8"/>
  <c r="M33" i="8"/>
  <c r="S33" i="8"/>
  <c r="L32" i="8"/>
  <c r="M32" i="8"/>
  <c r="S32" i="8"/>
  <c r="L31" i="8"/>
  <c r="M31" i="8"/>
  <c r="S31" i="8"/>
  <c r="L30" i="8"/>
  <c r="M30" i="8"/>
  <c r="S30" i="8"/>
  <c r="L29" i="8"/>
  <c r="M29" i="8"/>
  <c r="S29" i="8"/>
  <c r="L28" i="8"/>
  <c r="M28" i="8"/>
  <c r="S28" i="8"/>
  <c r="L27" i="8"/>
  <c r="M27" i="8"/>
  <c r="S27" i="8"/>
  <c r="L26" i="8"/>
  <c r="M26" i="8"/>
  <c r="S26" i="8"/>
  <c r="L25" i="8"/>
  <c r="M25" i="8"/>
  <c r="S25" i="8"/>
  <c r="L24" i="8"/>
  <c r="M24" i="8"/>
  <c r="S24" i="8"/>
  <c r="L23" i="8"/>
  <c r="M23" i="8"/>
  <c r="S23" i="8"/>
  <c r="L22" i="8"/>
  <c r="M22" i="8"/>
  <c r="S22" i="8"/>
  <c r="L21" i="8"/>
  <c r="M21" i="8"/>
  <c r="S21" i="8"/>
  <c r="L20" i="8"/>
  <c r="M20" i="8"/>
  <c r="S20" i="8"/>
  <c r="L19" i="8"/>
  <c r="M19" i="8"/>
  <c r="S19" i="8"/>
  <c r="L18" i="8"/>
  <c r="M18" i="8"/>
  <c r="S18" i="8"/>
  <c r="L17" i="8"/>
  <c r="M17" i="8"/>
  <c r="S17" i="8"/>
  <c r="L16" i="8"/>
  <c r="M16" i="8"/>
  <c r="S16" i="8"/>
  <c r="O3" i="9"/>
  <c r="M3" i="9"/>
  <c r="K3" i="9"/>
  <c r="M22" i="1"/>
  <c r="P103" i="1"/>
  <c r="O103" i="1"/>
  <c r="N103" i="1"/>
  <c r="M103" i="1"/>
  <c r="P102" i="1"/>
  <c r="S102" i="1" s="1"/>
  <c r="O102" i="1"/>
  <c r="N102" i="1"/>
  <c r="M102" i="1"/>
  <c r="P101" i="1"/>
  <c r="O101" i="1"/>
  <c r="N101" i="1"/>
  <c r="M101" i="1"/>
  <c r="P100" i="1"/>
  <c r="S100" i="1" s="1"/>
  <c r="O100" i="1"/>
  <c r="N100" i="1"/>
  <c r="M100" i="1"/>
  <c r="P99" i="1"/>
  <c r="O99" i="1"/>
  <c r="N99" i="1"/>
  <c r="M99" i="1"/>
  <c r="P98" i="1"/>
  <c r="O98" i="1"/>
  <c r="N98" i="1"/>
  <c r="M98" i="1"/>
  <c r="P97" i="1"/>
  <c r="O97" i="1"/>
  <c r="N97" i="1"/>
  <c r="M97" i="1"/>
  <c r="P96" i="1"/>
  <c r="S96" i="1" s="1"/>
  <c r="O96" i="1"/>
  <c r="N96" i="1"/>
  <c r="M96" i="1"/>
  <c r="P95" i="1"/>
  <c r="O95" i="1"/>
  <c r="N95" i="1"/>
  <c r="M95" i="1"/>
  <c r="P94" i="1"/>
  <c r="S94" i="1" s="1"/>
  <c r="O94" i="1"/>
  <c r="N94" i="1"/>
  <c r="M94" i="1"/>
  <c r="P93" i="1"/>
  <c r="O93" i="1"/>
  <c r="N93" i="1"/>
  <c r="M93" i="1"/>
  <c r="P92" i="1"/>
  <c r="S92" i="1" s="1"/>
  <c r="O92" i="1"/>
  <c r="N92" i="1"/>
  <c r="M92" i="1"/>
  <c r="P91" i="1"/>
  <c r="O91" i="1"/>
  <c r="N91" i="1"/>
  <c r="M91" i="1"/>
  <c r="P90" i="1"/>
  <c r="O90" i="1"/>
  <c r="N90" i="1"/>
  <c r="M90" i="1"/>
  <c r="P89" i="1"/>
  <c r="O89" i="1"/>
  <c r="N89" i="1"/>
  <c r="M89" i="1"/>
  <c r="P88" i="1"/>
  <c r="S88" i="1" s="1"/>
  <c r="O88" i="1"/>
  <c r="N88" i="1"/>
  <c r="M88" i="1"/>
  <c r="P87" i="1"/>
  <c r="O87" i="1"/>
  <c r="N87" i="1"/>
  <c r="M87" i="1"/>
  <c r="P86" i="1"/>
  <c r="S86" i="1" s="1"/>
  <c r="O86" i="1"/>
  <c r="N86" i="1"/>
  <c r="M86" i="1"/>
  <c r="P85" i="1"/>
  <c r="O85" i="1"/>
  <c r="N85" i="1"/>
  <c r="M85" i="1"/>
  <c r="P84" i="1"/>
  <c r="S84" i="1" s="1"/>
  <c r="O84" i="1"/>
  <c r="N84" i="1"/>
  <c r="M84" i="1"/>
  <c r="P83" i="1"/>
  <c r="O83" i="1"/>
  <c r="N83" i="1"/>
  <c r="M83" i="1"/>
  <c r="P82" i="1"/>
  <c r="O82" i="1"/>
  <c r="N82" i="1"/>
  <c r="M82" i="1"/>
  <c r="P81" i="1"/>
  <c r="O81" i="1"/>
  <c r="N81" i="1"/>
  <c r="M81" i="1"/>
  <c r="P80" i="1"/>
  <c r="S80" i="1" s="1"/>
  <c r="O80" i="1"/>
  <c r="N80" i="1"/>
  <c r="M80" i="1"/>
  <c r="P79" i="1"/>
  <c r="O79" i="1"/>
  <c r="N79" i="1"/>
  <c r="M79" i="1"/>
  <c r="P78" i="1"/>
  <c r="S78" i="1" s="1"/>
  <c r="O78" i="1"/>
  <c r="N78" i="1"/>
  <c r="M78" i="1"/>
  <c r="P77" i="1"/>
  <c r="O77" i="1"/>
  <c r="N77" i="1"/>
  <c r="M77" i="1"/>
  <c r="P76" i="1"/>
  <c r="O76" i="1"/>
  <c r="N76" i="1"/>
  <c r="M76" i="1"/>
  <c r="P75" i="1"/>
  <c r="O75" i="1"/>
  <c r="N75" i="1"/>
  <c r="M75" i="1"/>
  <c r="P74" i="1"/>
  <c r="O74" i="1"/>
  <c r="N74" i="1"/>
  <c r="M74" i="1"/>
  <c r="S74" i="1" s="1"/>
  <c r="P73" i="1"/>
  <c r="O73" i="1"/>
  <c r="N73" i="1"/>
  <c r="M73" i="1"/>
  <c r="P72" i="1"/>
  <c r="O72" i="1"/>
  <c r="N72" i="1"/>
  <c r="M72" i="1"/>
  <c r="P71" i="1"/>
  <c r="O71" i="1"/>
  <c r="N71" i="1"/>
  <c r="M71" i="1"/>
  <c r="P70" i="1"/>
  <c r="O70" i="1"/>
  <c r="N70" i="1"/>
  <c r="M70" i="1"/>
  <c r="P69" i="1"/>
  <c r="O69" i="1"/>
  <c r="N69" i="1"/>
  <c r="M69" i="1"/>
  <c r="P68" i="1"/>
  <c r="O68" i="1"/>
  <c r="N68" i="1"/>
  <c r="M68" i="1"/>
  <c r="P67" i="1"/>
  <c r="O67" i="1"/>
  <c r="N67" i="1"/>
  <c r="M67" i="1"/>
  <c r="P66" i="1"/>
  <c r="O66" i="1"/>
  <c r="N66" i="1"/>
  <c r="M66" i="1"/>
  <c r="P65" i="1"/>
  <c r="O65" i="1"/>
  <c r="N65" i="1"/>
  <c r="M65" i="1"/>
  <c r="P64" i="1"/>
  <c r="S64" i="1" s="1"/>
  <c r="O64" i="1"/>
  <c r="N64" i="1"/>
  <c r="M64" i="1"/>
  <c r="P63" i="1"/>
  <c r="O63" i="1"/>
  <c r="N63" i="1"/>
  <c r="M63" i="1"/>
  <c r="P62" i="1"/>
  <c r="O62" i="1"/>
  <c r="N62" i="1"/>
  <c r="M62" i="1"/>
  <c r="P61" i="1"/>
  <c r="O61" i="1"/>
  <c r="N61" i="1"/>
  <c r="M61" i="1"/>
  <c r="P60" i="1"/>
  <c r="S60" i="1" s="1"/>
  <c r="O60" i="1"/>
  <c r="N60" i="1"/>
  <c r="M60" i="1"/>
  <c r="P59" i="1"/>
  <c r="O59" i="1"/>
  <c r="N59" i="1"/>
  <c r="M59" i="1"/>
  <c r="P58" i="1"/>
  <c r="O58" i="1"/>
  <c r="N58" i="1"/>
  <c r="M58" i="1"/>
  <c r="P57" i="1"/>
  <c r="N57" i="1"/>
  <c r="M57" i="1"/>
  <c r="P56" i="1"/>
  <c r="O56" i="1"/>
  <c r="S56" i="1" s="1"/>
  <c r="N56" i="1"/>
  <c r="M56" i="1"/>
  <c r="P55" i="1"/>
  <c r="O55" i="1"/>
  <c r="N55" i="1"/>
  <c r="M55" i="1"/>
  <c r="P54" i="1"/>
  <c r="O54" i="1"/>
  <c r="S54" i="1" s="1"/>
  <c r="N54" i="1"/>
  <c r="M54" i="1"/>
  <c r="P53" i="1"/>
  <c r="O53" i="1"/>
  <c r="N53" i="1"/>
  <c r="M53" i="1"/>
  <c r="P52" i="1"/>
  <c r="O52" i="1"/>
  <c r="S52" i="1" s="1"/>
  <c r="N52" i="1"/>
  <c r="M52" i="1"/>
  <c r="P51" i="1"/>
  <c r="O51" i="1"/>
  <c r="N51" i="1"/>
  <c r="M51" i="1"/>
  <c r="P50" i="1"/>
  <c r="O50" i="1"/>
  <c r="N50" i="1"/>
  <c r="M50" i="1"/>
  <c r="P49" i="1"/>
  <c r="O49" i="1"/>
  <c r="N49" i="1"/>
  <c r="M49" i="1"/>
  <c r="P48" i="1"/>
  <c r="O48" i="1"/>
  <c r="S48" i="1" s="1"/>
  <c r="N48" i="1"/>
  <c r="M48" i="1"/>
  <c r="P47" i="1"/>
  <c r="O47" i="1"/>
  <c r="N47" i="1"/>
  <c r="M47" i="1"/>
  <c r="P46" i="1"/>
  <c r="O46" i="1"/>
  <c r="S46" i="1" s="1"/>
  <c r="N46" i="1"/>
  <c r="M46" i="1"/>
  <c r="P45" i="1"/>
  <c r="O45" i="1"/>
  <c r="N45" i="1"/>
  <c r="M45" i="1"/>
  <c r="P44" i="1"/>
  <c r="O44" i="1"/>
  <c r="N44" i="1"/>
  <c r="M44" i="1"/>
  <c r="P43" i="1"/>
  <c r="O43" i="1"/>
  <c r="N43" i="1"/>
  <c r="M43" i="1"/>
  <c r="P42" i="1"/>
  <c r="P41" i="1"/>
  <c r="O41" i="1"/>
  <c r="N41" i="1"/>
  <c r="M41" i="1"/>
  <c r="P40" i="1"/>
  <c r="O40" i="1"/>
  <c r="N40" i="1"/>
  <c r="M40" i="1"/>
  <c r="P39" i="1"/>
  <c r="O39" i="1"/>
  <c r="N39" i="1"/>
  <c r="M39" i="1"/>
  <c r="P38" i="1"/>
  <c r="O38" i="1"/>
  <c r="N38" i="1"/>
  <c r="M38" i="1"/>
  <c r="P37" i="1"/>
  <c r="S37" i="1" s="1"/>
  <c r="O37" i="1"/>
  <c r="N37" i="1"/>
  <c r="M37" i="1"/>
  <c r="P36" i="1"/>
  <c r="O36" i="1"/>
  <c r="N36" i="1"/>
  <c r="M36" i="1"/>
  <c r="P35" i="1"/>
  <c r="O35" i="1"/>
  <c r="N35" i="1"/>
  <c r="M35" i="1"/>
  <c r="P33" i="1"/>
  <c r="O33" i="1"/>
  <c r="N33" i="1"/>
  <c r="P32" i="1"/>
  <c r="O32" i="1"/>
  <c r="N32" i="1"/>
  <c r="P31" i="1"/>
  <c r="P4" i="1"/>
  <c r="P5" i="1"/>
  <c r="P3" i="1" s="1"/>
  <c r="P6" i="1"/>
  <c r="P7" i="1"/>
  <c r="P8" i="1"/>
  <c r="P9" i="1"/>
  <c r="P10" i="1"/>
  <c r="P11" i="1"/>
  <c r="P12" i="1"/>
  <c r="P13" i="1"/>
  <c r="S13" i="1" s="1"/>
  <c r="P14" i="1"/>
  <c r="P15" i="1"/>
  <c r="P16" i="1"/>
  <c r="P17" i="1"/>
  <c r="P18" i="1"/>
  <c r="P23" i="1"/>
  <c r="P24" i="1"/>
  <c r="P25" i="1"/>
  <c r="P26" i="1"/>
  <c r="P27" i="1"/>
  <c r="P28" i="1"/>
  <c r="P29" i="1"/>
  <c r="P30" i="1"/>
  <c r="O31" i="1"/>
  <c r="N31" i="1"/>
  <c r="M31" i="1"/>
  <c r="O30" i="1"/>
  <c r="N30" i="1"/>
  <c r="M30" i="1"/>
  <c r="O29" i="1"/>
  <c r="S29" i="1" s="1"/>
  <c r="N29" i="1"/>
  <c r="M29" i="1"/>
  <c r="O28" i="1"/>
  <c r="N28" i="1"/>
  <c r="M28" i="1"/>
  <c r="H3" i="9"/>
  <c r="N22" i="1"/>
  <c r="R103" i="1"/>
  <c r="S103" i="1" s="1"/>
  <c r="R102" i="1"/>
  <c r="R101" i="1"/>
  <c r="R100" i="1"/>
  <c r="R99" i="1"/>
  <c r="R98" i="1"/>
  <c r="S98" i="1"/>
  <c r="R97" i="1"/>
  <c r="R96" i="1"/>
  <c r="R95" i="1"/>
  <c r="S95" i="1" s="1"/>
  <c r="R94" i="1"/>
  <c r="R93" i="1"/>
  <c r="R92" i="1"/>
  <c r="R91" i="1"/>
  <c r="R90" i="1"/>
  <c r="S90" i="1"/>
  <c r="R89" i="1"/>
  <c r="R88" i="1"/>
  <c r="R87" i="1"/>
  <c r="S87" i="1" s="1"/>
  <c r="R86" i="1"/>
  <c r="R85" i="1"/>
  <c r="R84" i="1"/>
  <c r="R83" i="1"/>
  <c r="R82" i="1"/>
  <c r="S82" i="1"/>
  <c r="R81" i="1"/>
  <c r="R80" i="1"/>
  <c r="R79" i="1"/>
  <c r="S79" i="1" s="1"/>
  <c r="R78" i="1"/>
  <c r="R77" i="1"/>
  <c r="R76" i="1"/>
  <c r="R75" i="1"/>
  <c r="R74" i="1"/>
  <c r="R73" i="1"/>
  <c r="R72" i="1"/>
  <c r="R71" i="1"/>
  <c r="S71" i="1" s="1"/>
  <c r="R70" i="1"/>
  <c r="R69" i="1"/>
  <c r="R68" i="1"/>
  <c r="R67" i="1"/>
  <c r="R66" i="1"/>
  <c r="S66" i="1"/>
  <c r="R65" i="1"/>
  <c r="R64" i="1"/>
  <c r="R63" i="1"/>
  <c r="S63" i="1" s="1"/>
  <c r="R62" i="1"/>
  <c r="R61" i="1"/>
  <c r="R60" i="1"/>
  <c r="R59" i="1"/>
  <c r="R58" i="1"/>
  <c r="S58" i="1"/>
  <c r="R57" i="1"/>
  <c r="R56" i="1"/>
  <c r="R55" i="1"/>
  <c r="S55" i="1" s="1"/>
  <c r="R54" i="1"/>
  <c r="R53" i="1"/>
  <c r="R52" i="1"/>
  <c r="R51" i="1"/>
  <c r="R50" i="1"/>
  <c r="S50" i="1"/>
  <c r="R49" i="1"/>
  <c r="R48" i="1"/>
  <c r="R47" i="1"/>
  <c r="S47" i="1" s="1"/>
  <c r="R46" i="1"/>
  <c r="R45" i="1"/>
  <c r="R43" i="1"/>
  <c r="S43" i="1" s="1"/>
  <c r="R42" i="1"/>
  <c r="R41" i="1"/>
  <c r="R40" i="1"/>
  <c r="R39" i="1"/>
  <c r="S39" i="1" s="1"/>
  <c r="R38" i="1"/>
  <c r="R37" i="1"/>
  <c r="R36" i="1"/>
  <c r="R35" i="1"/>
  <c r="R33" i="1"/>
  <c r="R32" i="1"/>
  <c r="R31" i="1"/>
  <c r="R30" i="1"/>
  <c r="M21" i="1"/>
  <c r="N21" i="1"/>
  <c r="R19" i="1"/>
  <c r="M18" i="1"/>
  <c r="N18" i="1"/>
  <c r="O18" i="1"/>
  <c r="R18" i="1"/>
  <c r="S18" i="1" s="1"/>
  <c r="M17" i="1"/>
  <c r="N17" i="1"/>
  <c r="O17" i="1"/>
  <c r="R17" i="1"/>
  <c r="M14" i="1"/>
  <c r="N14" i="1"/>
  <c r="O14" i="1"/>
  <c r="S14" i="1" s="1"/>
  <c r="R14" i="1"/>
  <c r="M13" i="1"/>
  <c r="N13" i="1"/>
  <c r="O13" i="1"/>
  <c r="R13" i="1"/>
  <c r="M11" i="1"/>
  <c r="N11" i="1"/>
  <c r="O11" i="1"/>
  <c r="R11" i="1"/>
  <c r="M10" i="1"/>
  <c r="N10" i="1"/>
  <c r="O10" i="1"/>
  <c r="M9" i="1"/>
  <c r="N9" i="1"/>
  <c r="O9" i="1"/>
  <c r="M8" i="1"/>
  <c r="N8" i="1"/>
  <c r="O8" i="1"/>
  <c r="R8" i="1"/>
  <c r="M7" i="1"/>
  <c r="N7" i="1"/>
  <c r="O7" i="1"/>
  <c r="R7" i="1"/>
  <c r="M6" i="1"/>
  <c r="N6" i="1"/>
  <c r="O6" i="1"/>
  <c r="R6" i="1"/>
  <c r="M5" i="1"/>
  <c r="N5" i="1"/>
  <c r="O5" i="1"/>
  <c r="M4" i="1"/>
  <c r="N4" i="1"/>
  <c r="O4" i="1"/>
  <c r="R4" i="1"/>
  <c r="H91" i="2"/>
  <c r="H90" i="2"/>
  <c r="H89" i="2"/>
  <c r="H88" i="2"/>
  <c r="H87" i="2"/>
  <c r="H86" i="2"/>
  <c r="H85" i="2"/>
  <c r="H84" i="2"/>
  <c r="H83" i="2"/>
  <c r="H82" i="2"/>
  <c r="H81" i="2"/>
  <c r="H80" i="2"/>
  <c r="H79" i="2"/>
  <c r="H78" i="2"/>
  <c r="H77" i="2"/>
  <c r="H76" i="2"/>
  <c r="H75" i="2"/>
  <c r="H74" i="2"/>
  <c r="H73" i="2"/>
  <c r="H72" i="2"/>
  <c r="H71" i="2"/>
  <c r="H70" i="2"/>
  <c r="H69" i="2"/>
  <c r="H68" i="2"/>
  <c r="H67" i="2"/>
  <c r="H66" i="2"/>
  <c r="H64" i="2"/>
  <c r="H63" i="2"/>
  <c r="H62" i="2"/>
  <c r="H60" i="2"/>
  <c r="H59" i="2"/>
  <c r="H58" i="2"/>
  <c r="H57" i="2"/>
  <c r="H56" i="2"/>
  <c r="H55" i="2"/>
  <c r="H54" i="2"/>
  <c r="H53" i="2"/>
  <c r="H52" i="2"/>
  <c r="H51" i="2"/>
  <c r="H50" i="2"/>
  <c r="H49" i="2"/>
  <c r="H48" i="2"/>
  <c r="H47" i="2"/>
  <c r="H46" i="2"/>
  <c r="H45" i="2"/>
  <c r="H44" i="2"/>
  <c r="H43" i="2"/>
  <c r="H42" i="2"/>
  <c r="H41" i="2"/>
  <c r="H40" i="2"/>
  <c r="H39" i="2"/>
  <c r="H38" i="2"/>
  <c r="H37" i="2"/>
  <c r="H36" i="2"/>
  <c r="H35" i="2"/>
  <c r="H34" i="2"/>
  <c r="I34" i="2" s="1"/>
  <c r="H33" i="2"/>
  <c r="I33" i="2" s="1"/>
  <c r="H32" i="2"/>
  <c r="I32" i="2" s="1"/>
  <c r="H30" i="2"/>
  <c r="I30" i="2" s="1"/>
  <c r="H29" i="2"/>
  <c r="H28" i="2"/>
  <c r="H27" i="2"/>
  <c r="I27" i="2" s="1"/>
  <c r="H26" i="2"/>
  <c r="I26" i="2" s="1"/>
  <c r="H17" i="2"/>
  <c r="H16" i="2"/>
  <c r="H15" i="2"/>
  <c r="H14" i="2"/>
  <c r="H13" i="2"/>
  <c r="H12" i="2"/>
  <c r="H11" i="2"/>
  <c r="H10" i="2"/>
  <c r="H9" i="2"/>
  <c r="H8" i="2"/>
  <c r="I8" i="2" s="1"/>
  <c r="H7" i="2"/>
  <c r="I7" i="2" s="1"/>
  <c r="J7" i="2" s="1"/>
  <c r="J8" i="2" s="1"/>
  <c r="J9" i="2" s="1"/>
  <c r="J10" i="2" s="1"/>
  <c r="J11" i="2" s="1"/>
  <c r="J12" i="2" s="1"/>
  <c r="J13" i="2" s="1"/>
  <c r="J14" i="2" s="1"/>
  <c r="J15" i="2" s="1"/>
  <c r="J16" i="2" s="1"/>
  <c r="J17" i="2" s="1"/>
  <c r="J18" i="2" s="1"/>
  <c r="J19" i="2" s="1"/>
  <c r="J20" i="2" s="1"/>
  <c r="J21" i="2" s="1"/>
  <c r="J22" i="2" s="1"/>
  <c r="J23" i="2" s="1"/>
  <c r="J24" i="2" s="1"/>
  <c r="J25" i="2" s="1"/>
  <c r="H6" i="2"/>
  <c r="H5" i="2"/>
  <c r="H4" i="2"/>
  <c r="R28" i="1"/>
  <c r="R27" i="1"/>
  <c r="R26" i="1"/>
  <c r="R25" i="1"/>
  <c r="R24" i="1"/>
  <c r="R23" i="1"/>
  <c r="R22" i="1"/>
  <c r="G3" i="2"/>
  <c r="O2" i="2" s="1"/>
  <c r="L3" i="1"/>
  <c r="F3" i="2"/>
  <c r="N2" i="2" s="1"/>
  <c r="E3" i="2"/>
  <c r="M2" i="2" s="1"/>
  <c r="D3" i="2"/>
  <c r="L2" i="2" s="1"/>
  <c r="O27" i="1"/>
  <c r="N27" i="1"/>
  <c r="M27" i="1"/>
  <c r="O26" i="1"/>
  <c r="N26" i="1"/>
  <c r="M26" i="1"/>
  <c r="O25" i="1"/>
  <c r="N25" i="1"/>
  <c r="M25" i="1"/>
  <c r="O24" i="1"/>
  <c r="N24" i="1"/>
  <c r="M24" i="1"/>
  <c r="O23" i="1"/>
  <c r="O12" i="1"/>
  <c r="O15" i="1"/>
  <c r="O16" i="1"/>
  <c r="N23" i="1"/>
  <c r="M23" i="1"/>
  <c r="R16" i="1"/>
  <c r="N16" i="1"/>
  <c r="M16" i="1"/>
  <c r="R15" i="1"/>
  <c r="M15" i="1"/>
  <c r="S15" i="1" s="1"/>
  <c r="N15" i="1"/>
  <c r="H12" i="1"/>
  <c r="R12" i="1" s="1"/>
  <c r="N12" i="1"/>
  <c r="S30" i="1"/>
  <c r="L2" i="9"/>
  <c r="M2" i="9"/>
  <c r="L3" i="9"/>
  <c r="K2" i="9"/>
  <c r="E3" i="9"/>
  <c r="D3" i="9"/>
  <c r="O2" i="9"/>
  <c r="G3" i="9"/>
  <c r="F3" i="9"/>
  <c r="S35" i="1"/>
  <c r="S22" i="1"/>
  <c r="S23" i="1"/>
  <c r="J26" i="2" l="1"/>
  <c r="J27" i="2" s="1"/>
  <c r="J28" i="2" s="1"/>
  <c r="J29" i="2" s="1"/>
  <c r="S76" i="1"/>
  <c r="S72" i="1"/>
  <c r="S62" i="1"/>
  <c r="S68" i="1"/>
  <c r="S70" i="1"/>
  <c r="H102" i="15"/>
  <c r="S12" i="1"/>
  <c r="S26" i="1"/>
  <c r="S27" i="1"/>
  <c r="S7" i="1"/>
  <c r="S16" i="1"/>
  <c r="S25" i="1"/>
  <c r="S28" i="1"/>
  <c r="S9" i="1"/>
  <c r="S10" i="1"/>
  <c r="S11" i="1"/>
  <c r="S17" i="1"/>
  <c r="S38" i="1"/>
  <c r="S49" i="1"/>
  <c r="S57" i="1"/>
  <c r="S65" i="1"/>
  <c r="S73" i="1"/>
  <c r="S81" i="1"/>
  <c r="S89" i="1"/>
  <c r="S97" i="1"/>
  <c r="S44" i="1"/>
  <c r="S19" i="1"/>
  <c r="S20" i="1"/>
  <c r="S33" i="1"/>
  <c r="N3" i="1"/>
  <c r="S5" i="1"/>
  <c r="S6" i="1"/>
  <c r="S45" i="1"/>
  <c r="S53" i="1"/>
  <c r="S61" i="1"/>
  <c r="S69" i="1"/>
  <c r="S77" i="1"/>
  <c r="S85" i="1"/>
  <c r="S93" i="1"/>
  <c r="S101" i="1"/>
  <c r="S31" i="1"/>
  <c r="S24" i="1"/>
  <c r="S8" i="1"/>
  <c r="S21" i="1"/>
  <c r="S41" i="1"/>
  <c r="S51" i="1"/>
  <c r="S59" i="1"/>
  <c r="S67" i="1"/>
  <c r="S75" i="1"/>
  <c r="S83" i="1"/>
  <c r="S91" i="1"/>
  <c r="S99" i="1"/>
  <c r="S36" i="1"/>
  <c r="S40" i="1"/>
  <c r="S34" i="1"/>
  <c r="M32" i="1"/>
  <c r="S32" i="1" s="1"/>
  <c r="I3" i="1"/>
  <c r="T3" i="1" s="1"/>
  <c r="V3" i="1"/>
  <c r="W3" i="1"/>
  <c r="O42" i="1"/>
  <c r="O3" i="1" s="1"/>
  <c r="M3" i="1"/>
  <c r="S4" i="1"/>
  <c r="U3" i="1"/>
  <c r="J44" i="2" l="1"/>
  <c r="J45" i="2" s="1"/>
  <c r="J46" i="2" s="1"/>
  <c r="J47" i="2" s="1"/>
  <c r="J48" i="2" s="1"/>
  <c r="J49" i="2" s="1"/>
  <c r="J50" i="2" s="1"/>
  <c r="J51" i="2" s="1"/>
  <c r="J52" i="2" s="1"/>
  <c r="J53" i="2" s="1"/>
  <c r="J54" i="2" s="1"/>
  <c r="J55" i="2" s="1"/>
  <c r="J56" i="2" s="1"/>
  <c r="J57" i="2" s="1"/>
  <c r="J58" i="2" s="1"/>
  <c r="J59" i="2" s="1"/>
  <c r="J60" i="2" s="1"/>
  <c r="J62" i="2" s="1"/>
  <c r="J63" i="2" s="1"/>
  <c r="J64" i="2" s="1"/>
  <c r="J66" i="2" s="1"/>
  <c r="J67" i="2" s="1"/>
  <c r="J68" i="2" s="1"/>
  <c r="J69" i="2" s="1"/>
  <c r="J70" i="2" s="1"/>
  <c r="J71" i="2" s="1"/>
  <c r="J72" i="2" s="1"/>
  <c r="J73" i="2" s="1"/>
  <c r="J74" i="2" s="1"/>
  <c r="J75" i="2" s="1"/>
  <c r="J76" i="2" s="1"/>
  <c r="J77" i="2" s="1"/>
  <c r="J78" i="2" s="1"/>
  <c r="J79" i="2" s="1"/>
  <c r="J80" i="2" s="1"/>
  <c r="J81" i="2" s="1"/>
  <c r="J82" i="2" s="1"/>
  <c r="J83" i="2" s="1"/>
  <c r="J84" i="2" s="1"/>
  <c r="J85" i="2" s="1"/>
  <c r="J86" i="2" s="1"/>
  <c r="J87" i="2" s="1"/>
  <c r="J88" i="2" s="1"/>
  <c r="J89" i="2" s="1"/>
  <c r="J90" i="2" s="1"/>
  <c r="J91" i="2" s="1"/>
  <c r="S42" i="1"/>
</calcChain>
</file>

<file path=xl/comments1.xml><?xml version="1.0" encoding="utf-8"?>
<comments xmlns="http://schemas.openxmlformats.org/spreadsheetml/2006/main">
  <authors>
    <author>Гость</author>
  </authors>
  <commentList>
    <comment ref="H2" authorId="0" shapeId="0">
      <text>
        <r>
          <rPr>
            <sz val="11"/>
            <color theme="1"/>
            <rFont val="Calibri"/>
            <family val="2"/>
            <charset val="204"/>
            <scheme val="minor"/>
          </rPr>
          <t>Spending Limit</t>
        </r>
      </text>
    </comment>
    <comment ref="I2" authorId="0" shapeId="0">
      <text>
        <r>
          <rPr>
            <sz val="11"/>
            <color theme="1"/>
            <rFont val="Calibri"/>
            <family val="2"/>
            <charset val="204"/>
            <scheme val="minor"/>
          </rPr>
          <t>Чтобы подтвердить, вписать 1</t>
        </r>
      </text>
    </comment>
    <comment ref="F14" authorId="0" shapeId="0">
      <text>
        <r>
          <rPr>
            <sz val="11"/>
            <color theme="1"/>
            <rFont val="Calibri"/>
            <family val="2"/>
            <charset val="204"/>
            <scheme val="minor"/>
          </rPr>
          <t>Обеспечивается Заказчиком</t>
        </r>
      </text>
    </comment>
    <comment ref="F16" authorId="0" shapeId="0">
      <text>
        <r>
          <rPr>
            <sz val="11"/>
            <color theme="1"/>
            <rFont val="Calibri"/>
            <family val="2"/>
            <charset val="204"/>
            <scheme val="minor"/>
          </rPr>
          <t>Обеспечивается Заказчиком</t>
        </r>
      </text>
    </comment>
    <comment ref="B22" authorId="0" shapeId="0">
      <text>
        <r>
          <rPr>
            <sz val="11"/>
            <color theme="1"/>
            <rFont val="Calibri"/>
            <family val="2"/>
            <charset val="204"/>
            <scheme val="minor"/>
          </rPr>
          <t>Mill room x1
Office x1
Storage x2
Stal x1
Courtyard x1
Statue x1</t>
        </r>
      </text>
    </comment>
    <comment ref="B41" authorId="0" shapeId="0">
      <text>
        <r>
          <rPr>
            <sz val="11"/>
            <color theme="1"/>
            <rFont val="Calibri"/>
            <family val="2"/>
            <charset val="204"/>
            <scheme val="minor"/>
          </rPr>
          <t>Если продалось - ставишь 1 в столбце "ок", если не продалось - ставишь 0 там же</t>
        </r>
      </text>
    </comment>
    <comment ref="B42" authorId="0" shapeId="0">
      <text>
        <r>
          <rPr>
            <sz val="11"/>
            <color theme="1"/>
            <rFont val="Calibri"/>
            <family val="2"/>
            <charset val="204"/>
            <scheme val="minor"/>
          </rPr>
          <t>А именно по 1 Farmland на 2 Stall. Здесь ссылаемся на типовой дизайн Stable. Пытаемся продать по полной стоимости столько Farmland, сколько купит, чем больше, тем лучше. В поле "ок" записать, например, 2*0.5 при предоплате 50% за два поля.</t>
        </r>
      </text>
    </comment>
    <comment ref="B87" authorId="0" shapeId="0">
      <text>
        <r>
          <rPr>
            <sz val="11"/>
            <color theme="1"/>
            <rFont val="Calibri"/>
            <family val="2"/>
            <charset val="204"/>
            <scheme val="minor"/>
          </rPr>
          <t>You can trade 5 points of Goods, Labor, or Influence for 1 point of Magic.</t>
        </r>
      </text>
    </comment>
    <comment ref="B93" authorId="0" shapeId="0">
      <text>
        <r>
          <rPr>
            <sz val="11"/>
            <color theme="1"/>
            <rFont val="Calibri"/>
            <family val="2"/>
            <charset val="204"/>
            <scheme val="minor"/>
          </rPr>
          <t>Украиния. Во главе с баронессой Джилли Украинкой. Герб - зелёный фон, голова оленя. Животное - олень. Девиз - каждому своё.</t>
        </r>
      </text>
    </comment>
  </commentList>
</comments>
</file>

<file path=xl/sharedStrings.xml><?xml version="1.0" encoding="utf-8"?>
<sst xmlns="http://schemas.openxmlformats.org/spreadsheetml/2006/main" count="1600" uniqueCount="609">
  <si>
    <t>Название</t>
  </si>
  <si>
    <t>Инициатор</t>
  </si>
  <si>
    <t>Name</t>
  </si>
  <si>
    <t>Стоимость</t>
  </si>
  <si>
    <t>Время</t>
  </si>
  <si>
    <t>Оплаченные ресурсы</t>
  </si>
  <si>
    <t>Остаток до завершения</t>
  </si>
  <si>
    <t>Дата начала строительства</t>
  </si>
  <si>
    <t>Дата готовности</t>
  </si>
  <si>
    <t>СТАТУС</t>
  </si>
  <si>
    <t>Labor</t>
  </si>
  <si>
    <t>Goods</t>
  </si>
  <si>
    <t>Influence</t>
  </si>
  <si>
    <t>Magic</t>
  </si>
  <si>
    <t>Баня Лютика</t>
  </si>
  <si>
    <t>Лютик</t>
  </si>
  <si>
    <t>Sauna</t>
  </si>
  <si>
    <t>Второй этаж гостевых комнат Олега</t>
  </si>
  <si>
    <t>Лекс</t>
  </si>
  <si>
    <t>Bunks</t>
  </si>
  <si>
    <t xml:space="preserve">   </t>
  </si>
  <si>
    <t>Казармы</t>
  </si>
  <si>
    <t>Пек</t>
  </si>
  <si>
    <t>Dojo</t>
  </si>
  <si>
    <t>Погонщик ОТК</t>
  </si>
  <si>
    <t>Рудольф</t>
  </si>
  <si>
    <t>Driver</t>
  </si>
  <si>
    <t>Работники ОТК</t>
  </si>
  <si>
    <t>Laborers</t>
  </si>
  <si>
    <t>Ямы для животных ОТК</t>
  </si>
  <si>
    <t>Animal Pen</t>
  </si>
  <si>
    <t>Шлагбаум ОТК</t>
  </si>
  <si>
    <t>Tollbooth</t>
  </si>
  <si>
    <t>Стены ТПО</t>
  </si>
  <si>
    <t>Джилли</t>
  </si>
  <si>
    <t>Defensive Wall x 10</t>
  </si>
  <si>
    <t>Дом Радомира Люткинса</t>
  </si>
  <si>
    <t>Сортир</t>
  </si>
  <si>
    <t>Туалет</t>
  </si>
  <si>
    <t>Сад ОТК</t>
  </si>
  <si>
    <t>Garden</t>
  </si>
  <si>
    <t>Farmland</t>
  </si>
  <si>
    <t>Инкубатор ОТК</t>
  </si>
  <si>
    <t>Hatchery</t>
  </si>
  <si>
    <t>Алхимическая лаборатория ОТК</t>
  </si>
  <si>
    <t>Alchemy Lab</t>
  </si>
  <si>
    <t>Кузница ОТК</t>
  </si>
  <si>
    <t>Forge</t>
  </si>
  <si>
    <t>Найм крестьян</t>
  </si>
  <si>
    <t>Гал</t>
  </si>
  <si>
    <t>Тренировка в стражников</t>
  </si>
  <si>
    <t>Guards</t>
  </si>
  <si>
    <t>Второй этаж дома Радомира Люткинса</t>
  </si>
  <si>
    <t>Artisan's Workshop</t>
  </si>
  <si>
    <t>Огороды</t>
  </si>
  <si>
    <t>Тренировка в солдат</t>
  </si>
  <si>
    <t>Soldiers</t>
  </si>
  <si>
    <t>Дом Радомира Корбута</t>
  </si>
  <si>
    <t>House</t>
  </si>
  <si>
    <t>Бар Ложи Порохового Рассвета</t>
  </si>
  <si>
    <t>Bar</t>
  </si>
  <si>
    <t>Тренировка обычных стражей</t>
  </si>
  <si>
    <t>Тренировка элитных стражей</t>
  </si>
  <si>
    <t>Кестен</t>
  </si>
  <si>
    <t>Elite Guards</t>
  </si>
  <si>
    <t>Зверинец</t>
  </si>
  <si>
    <t>Таверна Олега</t>
  </si>
  <si>
    <t>Inn</t>
  </si>
  <si>
    <t>Найм Сильвен</t>
  </si>
  <si>
    <t>Apprentice</t>
  </si>
  <si>
    <t>Строительство Лесопилки</t>
  </si>
  <si>
    <t>Mill</t>
  </si>
  <si>
    <t>Склады Олега</t>
  </si>
  <si>
    <t>Warehouse</t>
  </si>
  <si>
    <t>Большая конюшня Олега</t>
  </si>
  <si>
    <t>Stall</t>
  </si>
  <si>
    <t>Тренировка Элиных лучников (два отряда)</t>
  </si>
  <si>
    <t>Elite Archers</t>
  </si>
  <si>
    <t>Тренировка Элитных солдат (из ЭГ)</t>
  </si>
  <si>
    <t>Elite Soldiers</t>
  </si>
  <si>
    <t>Lodging</t>
  </si>
  <si>
    <t>Office</t>
  </si>
  <si>
    <t>Storage</t>
  </si>
  <si>
    <t>Vault</t>
  </si>
  <si>
    <t>Book repository</t>
  </si>
  <si>
    <t>Storefront</t>
  </si>
  <si>
    <t>Персонаж</t>
  </si>
  <si>
    <t>Описание</t>
  </si>
  <si>
    <t>GP</t>
  </si>
  <si>
    <t>ВСЕГО</t>
  </si>
  <si>
    <t>Анджей</t>
  </si>
  <si>
    <t>Лучники</t>
  </si>
  <si>
    <t>Earnings</t>
  </si>
  <si>
    <t>использование</t>
  </si>
  <si>
    <t>Labour</t>
  </si>
  <si>
    <t>ОТК</t>
  </si>
  <si>
    <t>Шлагбаум</t>
  </si>
  <si>
    <t>Лаборатория</t>
  </si>
  <si>
    <t>Кузница</t>
  </si>
  <si>
    <t>Солдаты</t>
  </si>
  <si>
    <t>Операция</t>
  </si>
  <si>
    <t>№</t>
  </si>
  <si>
    <t>Движение</t>
  </si>
  <si>
    <t>ДМ</t>
  </si>
  <si>
    <t>Остаток gp</t>
  </si>
  <si>
    <t>gp</t>
  </si>
  <si>
    <t>L</t>
  </si>
  <si>
    <t>G</t>
  </si>
  <si>
    <t>I</t>
  </si>
  <si>
    <t>M</t>
  </si>
  <si>
    <t>spnd</t>
  </si>
  <si>
    <t>Ок</t>
  </si>
  <si>
    <t>План</t>
  </si>
  <si>
    <t>Факт</t>
  </si>
  <si>
    <t>Перенос остатков</t>
  </si>
  <si>
    <t>-</t>
  </si>
  <si>
    <t>Промениваем Folding Plate (12650) на мешок (2500), два кольца (4000)  и золото (6150?)</t>
  </si>
  <si>
    <t>Промениваем светящийся +1 боевый топор (2310) и шпагу +1 (2320) на золото (4630)</t>
  </si>
  <si>
    <t>Выплачиваем трём служащим зарплаты за эрастус</t>
  </si>
  <si>
    <t>Расплачиваемся за ранее заложенные достраиваемые постройки, а именно:</t>
  </si>
  <si>
    <t>    Animal Pen x5 (в работе с 3 эрастуса)</t>
  </si>
  <si>
    <t>    Лесопилка (spending limit на достройку; баблос оплачен ранее; в работе со 2 эрастуса)</t>
  </si>
  <si>
    <t>    Lodging на 10 комнат (для собственного проживания)</t>
  </si>
  <si>
    <t xml:space="preserve">    Office стражи</t>
  </si>
  <si>
    <t xml:space="preserve">    Storage для собственного пользования</t>
  </si>
  <si>
    <t xml:space="preserve">    Vault для собственного пользования</t>
  </si>
  <si>
    <t>    Stall x4 для Олега</t>
  </si>
  <si>
    <t xml:space="preserve">    Storage x4 для Олега</t>
  </si>
  <si>
    <t xml:space="preserve">    Inn для Олега</t>
  </si>
  <si>
    <t>При этом учитывая наше производство:</t>
  </si>
  <si>
    <t>    Animal Pen x5 работают в течение 20 дней с 16 саренита по 5 эрастуса включительно</t>
  </si>
  <si>
    <t xml:space="preserve">        с человеком-начальником, работающим 15 дней из этого времени</t>
  </si>
  <si>
    <t>    Animal Pen x5 работают в течение 3 дней с 3 саренита по 5 эрастуса включительно</t>
  </si>
  <si>
    <t>        с человеком-пастухом, не отличающимся особыми талантами</t>
  </si>
  <si>
    <t>    Лесопилка работа 4 дня со 2 по 5 эрастуса включительно, производя лабор и голд</t>
  </si>
  <si>
    <t>дата завершения постройки 9 Эрастуса</t>
  </si>
  <si>
    <t>        эксплуатируемая погонщиком ОТК</t>
  </si>
  <si>
    <t>    Анджей работает на стройке течение 15 из 20 дней с 16 саренита по 5 эрастуса включительно</t>
  </si>
  <si>
    <t>    Кузница работает в течение 20 дней с 16 саренита по 5 эрастуса включительно</t>
  </si>
  <si>
    <t>        эксплуатируемая элитными солдатами-молотобойцами в режиме ковки полуфабрикатных чушек для настоящего кузнеца, а также  в режиме заточки ножей и т.п. суммарно в течение 15 рабочих дней на брата</t>
  </si>
  <si>
    <t>    Garden x7 (кагбэ x8) и Hatchery x1 работают в течение 20 дней с 16 саренита по 5 эрастуса</t>
  </si>
  <si>
    <t>        и некоторой помощью работников ОТК</t>
  </si>
  <si>
    <t>    Gilly Talbot днями с 1 по 5 эрастуса расслабляется после похода, не забывая всячески демонстрировать своё влияние путём раздачи ценных указаний по вопросам Handle Animal</t>
  </si>
  <si>
    <t xml:space="preserve">        она же вечерами почитывает книжки, доставляемые для нового строительства и практикуется, разговаривая с Ветерком и Земляничкой</t>
  </si>
  <si>
    <t>    Алхимическая лаба задействована в течение 20 дней с 16 саренита по 5 эрастуса включительно</t>
  </si>
  <si>
    <t>заработок денег</t>
  </si>
  <si>
    <t>        под управлением Сильвен, в сумме отработавшей за это время 15 дней россыпью</t>
  </si>
  <si>
    <t>    Лучники трудятся физиццки на строительных работах суммарно по 15 рабочих дней каждый</t>
  </si>
  <si>
    <t>    Кестен Гаресс тренирует войска в течение 5 дней с 1 по 5 эрастуса</t>
  </si>
  <si>
    <t>Пытаемся получить с Олега за строительство:</t>
  </si>
  <si>
    <t xml:space="preserve">    Inn</t>
  </si>
  <si>
    <t xml:space="preserve">    Stall x4</t>
  </si>
  <si>
    <t xml:space="preserve">    Storage x4</t>
  </si>
  <si>
    <t>Пытаемся продать шлагбаум Олегу за полную стоимость (diplomacy 14)</t>
  </si>
  <si>
    <t>Пытаемся убедить Олега, что к конюшням положены сенокос и овсоводство (diplomacy 17)</t>
  </si>
  <si>
    <t>Пытаемся проконсультироваться с фермерами по вопросам использования полей для выпаса свиней и выращивания кормовой биомассы (кукуруза, горох, клевер, турнепс и т.п.) (diplomacy 19)</t>
  </si>
  <si>
    <t>Пытаемся найти арендаторов для полей (diplomacy 26)</t>
  </si>
  <si>
    <t>И начать/закончить (?) производить Farmlands, для которых нашлось применение (максимум х6)</t>
  </si>
  <si>
    <t>Пытаемся нанять всех своболных лабореров, но не более 20 человек</t>
  </si>
  <si>
    <t>Начинаем, и возможно частично оплачиваем, новое строительство:</t>
  </si>
  <si>
    <t xml:space="preserve">    для заказчиков, ежели таковые находятся (diplomacy 17)</t>
  </si>
  <si>
    <t>?</t>
  </si>
  <si>
    <t>    Book Repositories (linguistics, the planes, arcana, local)</t>
  </si>
  <si>
    <t xml:space="preserve">    Garden x2</t>
  </si>
  <si>
    <t>    Stall x5</t>
  </si>
  <si>
    <t>    Кестен Гаресс приступает к тренировке всех работников в элитных лучников</t>
  </si>
  <si>
    <t>Общаемся в баре с Аркадием, сообщая, что:</t>
  </si>
  <si>
    <t xml:space="preserve">    нет времени прямо сейчас разобраться с обменом мелочёвки, но в следующий раз займёмся</t>
  </si>
  <si>
    <t xml:space="preserve">    такие-то и такие-то караваны были уничтожены такими-то и такими-то деятелями, имейте в виду</t>
  </si>
  <si>
    <t>    если вы купите сундук с замком, его можно ставить в Vault ОТК (ключи у Джилли, Пека, Кестена)</t>
  </si>
  <si>
    <t>Изготовление по заказу Джилли хафлингской шляпы, предназначенной скрывать корону, прочно крепясь к ней снаружи</t>
  </si>
  <si>
    <t>Продажа Олегу +1 studded leather, small</t>
  </si>
  <si>
    <t>Продажа Олегу +1 light crossbow, small</t>
  </si>
  <si>
    <t>Продажа Олегу 6 штук masterwork longsword, small</t>
  </si>
  <si>
    <t>Заказ ещё одной палки лечения</t>
  </si>
  <si>
    <t>Заказ wand of magic missile 33/50 CL9 из Рестова</t>
  </si>
  <si>
    <t>Организация питания на фестивале лучников</t>
  </si>
  <si>
    <t>В течение последующей двадцатипятидневки работаем работу:</t>
  </si>
  <si>
    <t>    Animal Pen x10 работают в течение 25 дней с 6 по 30 включительно</t>
  </si>
  <si>
    <t>        с человеком-начальником, работающим 20 дней из этого времени</t>
  </si>
  <si>
    <t>        и с человеком-пастухом, не отличающимся особыми талантами</t>
  </si>
  <si>
    <t>    Анджей работает на стройке течение 20 дней на интервале с 6 по 30 включительно</t>
  </si>
  <si>
    <t>    Garden x7 (кагбэ x8) и Hatchery x1 работают в течение 25 дней с 6 по 30 включительно</t>
  </si>
  <si>
    <t>        и ещё Garden x2 в течение 17 дней из этого времени</t>
  </si>
  <si>
    <t>^^</t>
  </si>
  <si>
    <t>    Алхимическая лаба задействована в течение 25 дней с 6 по 30 включительно</t>
  </si>
  <si>
    <t>        с входящими в работу и работающими в течение 20 дней Storefront x2</t>
  </si>
  <si>
    <t>        под управлением Влодека, осваивающего оборудование и начинающего крафтить шмот</t>
  </si>
  <si>
    <t>    Солдаты и лучники трудятся физиццки в течение 20 дней на интервале с 6 по 30 включительно</t>
  </si>
  <si>
    <t>        не стесняясь задействовать Stall x5 в течение 13 дней из этого времени</t>
  </si>
  <si>
    <t>    Кестен Гаресс тренирует войска в течение 15 дней на интервале с 7 по 30 эрастуса</t>
  </si>
  <si>
    <t>    Gilly Talbot днями с 5 по 10 эрастуса расслабляется после похода, не забывая всячески демонстрировать своё влияние путём раздачи ценных указаний по вопросам Handle Animal</t>
  </si>
  <si>
    <t xml:space="preserve">    Свежепостроенные библиотеки открыты в течение 9 дней с 22 по 30 для всех, ищущих ответы на вопросы по соответствующим тематикам</t>
  </si>
  <si>
    <t>        при этом в течение 3 дней из этого времени Джилли активно рекламирует эти библиотеки, пропагандирует чтение и грамоту, помогает ищущим найти ответы и ваапще (1 день Diplomacy, 2 дня Linguistics)</t>
  </si>
  <si>
    <t xml:space="preserve">    Кузница и лесопилка как-то управляются Лексом</t>
  </si>
  <si>
    <t>Продолжаем строительство старого и начинаем строительство нового:</t>
  </si>
  <si>
    <t xml:space="preserve">    Lodging x2 с земляной крышей вплотную к стене чтобы ходить поверх, стрелять за стену и не горело</t>
  </si>
  <si>
    <t>    Storefront x2 к магической лавочке наконец-то берёмся достроить</t>
  </si>
  <si>
    <t>    Тренировка последних 5 работников ОТК в элитных лучников</t>
  </si>
  <si>
    <t>Нанимаем 5 элитных солдат</t>
  </si>
  <si>
    <t>Проторговываем часть работ и товаров за магические реактивы</t>
  </si>
  <si>
    <t>Предоставлено в распоряжение Влодека</t>
  </si>
  <si>
    <t>Получена от Влодека одна повязка интеллекта +2</t>
  </si>
  <si>
    <t>На закупку пайков и фуража</t>
  </si>
  <si>
    <t>Награда от Темиора Стагара</t>
  </si>
  <si>
    <t>Постой в таверне на пятерых</t>
  </si>
  <si>
    <t>Грамота, подтверждающая дворянское звание Джилли (нужен герб)</t>
  </si>
  <si>
    <t>Грамота на Лекса Рестовского (нужен герб и девиз)</t>
  </si>
  <si>
    <t>Грамота на Готтлиба Азовского (нужен герб и девиз)</t>
  </si>
  <si>
    <t>Выручка от продажи Collar of Inferno</t>
  </si>
  <si>
    <t>Прибыль от торговли с кобольдами за месяц Ародус</t>
  </si>
  <si>
    <t>##</t>
  </si>
  <si>
    <t>Итого</t>
  </si>
  <si>
    <t>###</t>
  </si>
  <si>
    <t>Cost</t>
  </si>
  <si>
    <t>Time</t>
  </si>
  <si>
    <t>Cost (earn)</t>
  </si>
  <si>
    <t>Cost (purchase)</t>
  </si>
  <si>
    <t>RoR</t>
  </si>
  <si>
    <t>Manager</t>
  </si>
  <si>
    <t>Wage per day</t>
  </si>
  <si>
    <t>Level</t>
  </si>
  <si>
    <t>Алхимическая лаборатория</t>
  </si>
  <si>
    <t>Room</t>
  </si>
  <si>
    <t>Постройка</t>
  </si>
  <si>
    <t>Altar</t>
  </si>
  <si>
    <t>Алтарь</t>
  </si>
  <si>
    <t>Abbot</t>
  </si>
  <si>
    <t>Accountant</t>
  </si>
  <si>
    <t>Armoury</t>
  </si>
  <si>
    <t>Captain</t>
  </si>
  <si>
    <t>Doctor</t>
  </si>
  <si>
    <t>Auditorium</t>
  </si>
  <si>
    <t>Guildmaster</t>
  </si>
  <si>
    <t>Ballroom</t>
  </si>
  <si>
    <t>Headmaster</t>
  </si>
  <si>
    <t>Bath</t>
  </si>
  <si>
    <t>Innkeeper</t>
  </si>
  <si>
    <t>Battle Ring</t>
  </si>
  <si>
    <t>Lieutenant</t>
  </si>
  <si>
    <t>Bedroom</t>
  </si>
  <si>
    <t>Master Smith</t>
  </si>
  <si>
    <t>Bell Tower</t>
  </si>
  <si>
    <t>Partner</t>
  </si>
  <si>
    <t>Book Repository</t>
  </si>
  <si>
    <t>Sensei</t>
  </si>
  <si>
    <t>Brewery</t>
  </si>
  <si>
    <t>Smuggler</t>
  </si>
  <si>
    <t>Stage Manager</t>
  </si>
  <si>
    <t>Burial Ground</t>
  </si>
  <si>
    <t>Steward</t>
  </si>
  <si>
    <t>Cell</t>
  </si>
  <si>
    <t>Underboss</t>
  </si>
  <si>
    <t>Ceremonial Room</t>
  </si>
  <si>
    <t>Warden</t>
  </si>
  <si>
    <t>Classroom</t>
  </si>
  <si>
    <t>Clockwork Shop</t>
  </si>
  <si>
    <t>Common Room</t>
  </si>
  <si>
    <t>Confessional</t>
  </si>
  <si>
    <t>Courtyard</t>
  </si>
  <si>
    <t>Crypt</t>
  </si>
  <si>
    <t>Defensive Wall</t>
  </si>
  <si>
    <t>Dock</t>
  </si>
  <si>
    <t>Drawbridge</t>
  </si>
  <si>
    <t>Escape Route</t>
  </si>
  <si>
    <t>False Front</t>
  </si>
  <si>
    <t>Game Room</t>
  </si>
  <si>
    <t>Gatehouse</t>
  </si>
  <si>
    <t>Gauntlet</t>
  </si>
  <si>
    <t>Greenhouse</t>
  </si>
  <si>
    <t>Guard Post</t>
  </si>
  <si>
    <t>Habitat</t>
  </si>
  <si>
    <t>Infirmary</t>
  </si>
  <si>
    <t>Kitchen</t>
  </si>
  <si>
    <t>Labyrinth</t>
  </si>
  <si>
    <t>Laundry</t>
  </si>
  <si>
    <t>Lavatory</t>
  </si>
  <si>
    <t>Leather Workshop</t>
  </si>
  <si>
    <t>Magical Repository</t>
  </si>
  <si>
    <t>Mill Room</t>
  </si>
  <si>
    <t>Nursery</t>
  </si>
  <si>
    <t>Observation Dome</t>
  </si>
  <si>
    <t>Pit</t>
  </si>
  <si>
    <t>Printer</t>
  </si>
  <si>
    <t>Reliquary</t>
  </si>
  <si>
    <t>Sanctum</t>
  </si>
  <si>
    <t>Scriptorium</t>
  </si>
  <si>
    <t>Scrying Room</t>
  </si>
  <si>
    <t>Secret Room</t>
  </si>
  <si>
    <t>Sewer Access</t>
  </si>
  <si>
    <t>Sewing Room</t>
  </si>
  <si>
    <t>Shack</t>
  </si>
  <si>
    <t>Sitting Room</t>
  </si>
  <si>
    <t>Sports Field</t>
  </si>
  <si>
    <t>Statue</t>
  </si>
  <si>
    <t>Summoning Chamber</t>
  </si>
  <si>
    <t>Throne Room</t>
  </si>
  <si>
    <t>Torture Chamber</t>
  </si>
  <si>
    <t>Trap</t>
  </si>
  <si>
    <t>Trophy Room</t>
  </si>
  <si>
    <t>War Room</t>
  </si>
  <si>
    <t>Workstation</t>
  </si>
  <si>
    <t>Acolyte</t>
  </si>
  <si>
    <t>Team</t>
  </si>
  <si>
    <t>Отряды / Работники</t>
  </si>
  <si>
    <t>1 person</t>
  </si>
  <si>
    <t>Archers</t>
  </si>
  <si>
    <t>5 people</t>
  </si>
  <si>
    <t>Bureaucrats</t>
  </si>
  <si>
    <t>Cavalry</t>
  </si>
  <si>
    <t>Cavalry Archers</t>
  </si>
  <si>
    <t>Craftspeople</t>
  </si>
  <si>
    <t>3 people</t>
  </si>
  <si>
    <t>Cutpurses</t>
  </si>
  <si>
    <t>Lackeys</t>
  </si>
  <si>
    <t>Mage</t>
  </si>
  <si>
    <t>Priest</t>
  </si>
  <si>
    <t>Robbers</t>
  </si>
  <si>
    <t>Sage</t>
  </si>
  <si>
    <t>Sailors</t>
  </si>
  <si>
    <t>Scofflaws</t>
  </si>
  <si>
    <t>Equipment</t>
  </si>
  <si>
    <t>Equipment cost</t>
  </si>
  <si>
    <t>Max Cost</t>
  </si>
  <si>
    <t>combat-trained light horse, breastplate, longsword, lance, heavy steel shield</t>
  </si>
  <si>
    <t>15 gp +10 gp + 200 gp +110 gp</t>
  </si>
  <si>
    <t>335 gp</t>
  </si>
  <si>
    <t>combat-trained light horse, shortbow, breastplate, longsword, lance, heavy steel shield</t>
  </si>
  <si>
    <t>30 gp +15 gp +10 gp + 200 gp +110 gp</t>
  </si>
  <si>
    <t>365 gp</t>
  </si>
  <si>
    <t>scalemail, longbow, buckler, longsword</t>
  </si>
  <si>
    <t>75 gp + 15 gp + 50 gp + 5 gp</t>
  </si>
  <si>
    <t>145 gp</t>
  </si>
  <si>
    <t>chainshirt or banded mail, heavy steel shield, shortspear, guisarme or halberd</t>
  </si>
  <si>
    <t xml:space="preserve">1 gp +  20 gp or 9 gp or 10 gp , 100 gp or 250 gp, </t>
  </si>
  <si>
    <t>271 gp</t>
  </si>
  <si>
    <t>scalemail, glaive or heavy wooden shield + short spear</t>
  </si>
  <si>
    <t>50 gp, 1 gp + 7 gp or 8 gp</t>
  </si>
  <si>
    <t>58 gp</t>
  </si>
  <si>
    <t>scalemail, heavy wooden shield, longsword, 5 javelins</t>
  </si>
  <si>
    <t>50 gp, 15 gp + 5 gp, 7 gp</t>
  </si>
  <si>
    <t>77 gp</t>
  </si>
  <si>
    <t>Количество</t>
  </si>
  <si>
    <t>Вес</t>
  </si>
  <si>
    <t>Blanket</t>
  </si>
  <si>
    <t>Blanket, winter</t>
  </si>
  <si>
    <t>Caltrops</t>
  </si>
  <si>
    <t xml:space="preserve">Chalk </t>
  </si>
  <si>
    <t>Crowbar</t>
  </si>
  <si>
    <t>Fishhook</t>
  </si>
  <si>
    <t>Fishing net</t>
  </si>
  <si>
    <t>Grappling hook</t>
  </si>
  <si>
    <t>Hammer</t>
  </si>
  <si>
    <t>Ink</t>
  </si>
  <si>
    <t>Lantern, hooded</t>
  </si>
  <si>
    <t>Mess kit</t>
  </si>
  <si>
    <t>Mirror, small</t>
  </si>
  <si>
    <t>Paper</t>
  </si>
  <si>
    <t xml:space="preserve">Piton </t>
  </si>
  <si>
    <t>Pole, 10 ft.</t>
  </si>
  <si>
    <t>Pot</t>
  </si>
  <si>
    <t>Rope, hemp</t>
  </si>
  <si>
    <t xml:space="preserve">Sack </t>
  </si>
  <si>
    <t>Signal Whistle</t>
  </si>
  <si>
    <t xml:space="preserve">Tindertwig </t>
  </si>
  <si>
    <t>Wooden box x10 (дешманская расходная тара)</t>
  </si>
  <si>
    <t>Медвежий капкан (Trap, Bear)</t>
  </si>
  <si>
    <t>Wrist Sheath (Medium creature)</t>
  </si>
  <si>
    <t xml:space="preserve">Traveler's outfit </t>
  </si>
  <si>
    <t>Camouflage netting</t>
  </si>
  <si>
    <t>Shovel or Spade, </t>
  </si>
  <si>
    <t>Rations - Elven Trail </t>
  </si>
  <si>
    <t>Waterskin</t>
  </si>
  <si>
    <t>Torch</t>
  </si>
  <si>
    <t>Flint and Steel</t>
  </si>
  <si>
    <t>a set of chisels, 3 tins of iron nails</t>
  </si>
  <si>
    <t>ring of climbing +5 competence </t>
  </si>
  <si>
    <t>Ring of Swimming +5 competence (РЫБА + ЖАБА)</t>
  </si>
  <si>
    <t>Breastplate +1</t>
  </si>
  <si>
    <t>Давор Хеструк</t>
  </si>
  <si>
    <t>adamantine warhammer</t>
  </si>
  <si>
    <t>+1 handaxe</t>
  </si>
  <si>
    <t>Coldiron Dagger</t>
  </si>
  <si>
    <t>mwk light silver hammer</t>
  </si>
  <si>
    <t>меч +1 обыкновен пописан рунами</t>
  </si>
  <si>
    <t>Gem of brightness - топаз</t>
  </si>
  <si>
    <t>мешочек почти бесконечных крыс (описание )</t>
  </si>
  <si>
    <t>+1 Ranseur</t>
  </si>
  <si>
    <t>horseshoes of speed</t>
  </si>
  <si>
    <t>Петр Маартис</t>
  </si>
  <si>
    <t>brooch of shielding (85 points)</t>
  </si>
  <si>
    <t>hand of glory</t>
  </si>
  <si>
    <t>ring of swimming</t>
  </si>
  <si>
    <t>mask of fear (rusted iron razmir mask with glowing runes, grants a +5 bonus to intimidate checks)</t>
  </si>
  <si>
    <t>elemental gem (water)</t>
  </si>
  <si>
    <t>+1 studded</t>
  </si>
  <si>
    <t>+1 light steel shield</t>
  </si>
  <si>
    <t>+1 greatclub</t>
  </si>
  <si>
    <t>+1 cold iron heavy mace</t>
  </si>
  <si>
    <t>+1 sickle</t>
  </si>
  <si>
    <t>+1 spear</t>
  </si>
  <si>
    <t>+1 chainmail</t>
  </si>
  <si>
    <t>+1 longsword</t>
  </si>
  <si>
    <t>shock +1 battleaxe</t>
  </si>
  <si>
    <t>+1 battleaxe</t>
  </si>
  <si>
    <t>mwk silver dagger</t>
  </si>
  <si>
    <t>+1 battle axe, +1 light wooden shield</t>
  </si>
  <si>
    <t>+1 rapier</t>
  </si>
  <si>
    <t>mwk Longbow, composite (s4)</t>
  </si>
  <si>
    <t>longbow, composite (s1)</t>
  </si>
  <si>
    <t>mwk longbow</t>
  </si>
  <si>
    <t>Longbow, composite (s2)</t>
  </si>
  <si>
    <t>mwk heavy crossbow</t>
  </si>
  <si>
    <t>mwk light crossbow</t>
  </si>
  <si>
    <t>longbow</t>
  </si>
  <si>
    <t xml:space="preserve">Bolt, crossbow </t>
  </si>
  <si>
    <t>Arrow</t>
  </si>
  <si>
    <t>mwk club</t>
  </si>
  <si>
    <t>mwk short spear</t>
  </si>
  <si>
    <t>mwk short sword</t>
  </si>
  <si>
    <t>mwk hand axe,</t>
  </si>
  <si>
    <t>Cutlass</t>
  </si>
  <si>
    <t>Sickle</t>
  </si>
  <si>
    <t>Dagger</t>
  </si>
  <si>
    <t>short sword</t>
  </si>
  <si>
    <t>spears</t>
  </si>
  <si>
    <t>mwk guisarme</t>
  </si>
  <si>
    <t>mwk rapier</t>
  </si>
  <si>
    <t>mwk chainshirt</t>
  </si>
  <si>
    <t>mwk tower shield</t>
  </si>
  <si>
    <t>Buckler</t>
  </si>
  <si>
    <t>leather armor</t>
  </si>
  <si>
    <t>mwk shortbow (small)</t>
  </si>
  <si>
    <t>mwk heavy pick (small), </t>
  </si>
  <si>
    <t>mwk studded leather (small),</t>
  </si>
  <si>
    <t>mwk club (small)</t>
  </si>
  <si>
    <t>mwk light crossbow (small),</t>
  </si>
  <si>
    <t>mwk studded leather armor (small)</t>
  </si>
  <si>
    <t xml:space="preserve">shortspears (small) </t>
  </si>
  <si>
    <t xml:space="preserve">daggers (small) </t>
  </si>
  <si>
    <t xml:space="preserve">shortbows (small) </t>
  </si>
  <si>
    <t xml:space="preserve">javelins (small) </t>
  </si>
  <si>
    <t>short sword (small)</t>
  </si>
  <si>
    <t>sling (small)</t>
  </si>
  <si>
    <t>flying talon</t>
  </si>
  <si>
    <t xml:space="preserve">small long sword, </t>
  </si>
  <si>
    <t>small long bow</t>
  </si>
  <si>
    <t>shortbow (small)</t>
  </si>
  <si>
    <t>Shortbow - composite (+s0) (Small)</t>
  </si>
  <si>
    <t>studded leather, смолл</t>
  </si>
  <si>
    <t>Spellbook (Identify, Mage Armor, Reduce, SIlent Image, Unseen Servant)</t>
  </si>
  <si>
    <t>Potion of Resistance (cr, 25 gp)</t>
  </si>
  <si>
    <t>Potion of Pass without Trace (cr, 50 gp)</t>
  </si>
  <si>
    <t>Potion of Endure Elements</t>
  </si>
  <si>
    <t>Potion of Fox's Cunning</t>
  </si>
  <si>
    <t>Potion of Darkvision (CL: 3) x3</t>
  </si>
  <si>
    <t>Potion of Cure Light Wounds (CL: 6)</t>
  </si>
  <si>
    <t>Potion of Cure Moderate Wounds (CL: 6)</t>
  </si>
  <si>
    <t>Potion of Cure Moderate Wounds</t>
  </si>
  <si>
    <t>Potion of Divine Favor</t>
  </si>
  <si>
    <t>Potion of Shield of Faith</t>
  </si>
  <si>
    <t xml:space="preserve">potion of cure light wounds </t>
  </si>
  <si>
    <t>potion of cat’s grace</t>
  </si>
  <si>
    <t>potion of lesser restoration</t>
  </si>
  <si>
    <t>Oil of Light (cr, 25 gp)</t>
  </si>
  <si>
    <t xml:space="preserve">Oil of Arcane Mark (cr, 25 gp) </t>
  </si>
  <si>
    <t>Oil of Bless Weapon (cr, 50 gp)</t>
  </si>
  <si>
    <t>Баночка пурпурного мёда х2 - месяц спишь и не стареешь</t>
  </si>
  <si>
    <t>Баночка чёрного мёда - развеивает эффекты сна</t>
  </si>
  <si>
    <t>potions of neutralize poison — х3</t>
  </si>
  <si>
    <t>potion of gaseous form</t>
  </si>
  <si>
    <t>oil of invisibility</t>
  </si>
  <si>
    <t>potion of invisibility</t>
  </si>
  <si>
    <t>potion of stabilize</t>
  </si>
  <si>
    <t>Яд(?с ниндзя сартова)</t>
  </si>
  <si>
    <t>small centipede poison</t>
  </si>
  <si>
    <t>medium spider poison</t>
  </si>
  <si>
    <t>Blue whinnis poison</t>
  </si>
  <si>
    <t>кувшин с мазью (хз какой)</t>
  </si>
  <si>
    <t>Scour</t>
  </si>
  <si>
    <t>alchemist's fire</t>
  </si>
  <si>
    <t>Antitoxin (vial)</t>
  </si>
  <si>
    <t>Smokestick</t>
  </si>
  <si>
    <t>masterwork alchemy lab (200 gp)</t>
  </si>
  <si>
    <t>sovereign glue</t>
  </si>
  <si>
    <t>thunderstone</t>
  </si>
  <si>
    <t>Wand of Detect Magic (charge ??/50)</t>
  </si>
  <si>
    <t>Wand of Ray of Enfeeblement CL3 (12/50)</t>
  </si>
  <si>
    <t>Wand of light (CL 1st, 28 charges)</t>
  </si>
  <si>
    <t>Wand of False Life (29 charges)</t>
  </si>
  <si>
    <t>wand of bless (21) cl 3</t>
  </si>
  <si>
    <t>wand of shield (42)</t>
  </si>
  <si>
    <t>wand of lesser restoration (17 charges)</t>
  </si>
  <si>
    <t>wand of summon monster i (cl 3rd, 9 charges)</t>
  </si>
  <si>
    <t xml:space="preserve">Scroll of Mage Armor (CL: 5) (4), </t>
  </si>
  <si>
    <t>Divine scroll Entangle, create food and water, goodberry</t>
  </si>
  <si>
    <t>Scroll of Bless</t>
  </si>
  <si>
    <t>Divine scroll of Spiritual Weapon</t>
  </si>
  <si>
    <t>scroll of prayer</t>
  </si>
  <si>
    <t>scroll of cure moderate wounds — x2</t>
  </si>
  <si>
    <t>scroll of invisibility</t>
  </si>
  <si>
    <t>scroll of comprehend languages</t>
  </si>
  <si>
    <t xml:space="preserve">Silver cauldron with animal symbols </t>
  </si>
  <si>
    <t>Gold and platinum statuette of a deity Gorum</t>
  </si>
  <si>
    <t>Gold statue of a dragon</t>
  </si>
  <si>
    <t>signet ring Surtova</t>
  </si>
  <si>
    <t>Записи на неизвестном языке из пещеры майтов</t>
  </si>
  <si>
    <t>чехол для свитков из дерева и кости (у Накомарницы)</t>
  </si>
  <si>
    <t>ключи (из логова веркрыса)</t>
  </si>
  <si>
    <t>Янтарь 2кг</t>
  </si>
  <si>
    <t xml:space="preserve">Кожаная перевязь </t>
  </si>
  <si>
    <t>a polished azurite crystal worth 9 gp, 
a carnelian worth 80 gp, 
a piece of hematite worth 13 gp, 
a shard of obsidian worth 14 gp, 
a red garnet worth 100 gp,  
and a silver charm bracelet worth 60 gp  </t>
  </si>
  <si>
    <t>искусно иготовленная книга с серебрянной обложкой (100 зм)</t>
  </si>
  <si>
    <t>Обсидиановая статуэтка совомедведя стоимостью 20 зм</t>
  </si>
  <si>
    <t>Книга молитв Дроскара с запиской (50 зм)</t>
  </si>
  <si>
    <t>Записка: Тораг не достоин больше нашего поклонения. Только Дроскар может избавить нас от последствий падения Короля Гарбольда.</t>
  </si>
  <si>
    <t>steel mining helmet (medium)</t>
  </si>
  <si>
    <t>deed to a plot of land and small manor house near new stetven</t>
  </si>
  <si>
    <t>Светящийся шар из янтаря покрытый воском это Honey Lamp (пек предлагает сохранить для библиотеки; оценочная стоимость по данным Джилли менее 100 монет):
Aura faint transmutation; CL 4th
Slot —; Price 6,000 gp; Weight 1/2 lb.
Description
Honey lamps, made from glowing honey encased in bee’s wax, shed light as a lamp. Often found in the shape of a globe, the honey can also be sealed into stone or wood recesses. If the wax (hardness 0; hp 4) is broken or smashed, the honey crystallizes in 7 days and ceases to glow. Eating the honey while it is still glowing grants you darkvision (30 ft.) for 1 week and 1 day.
Construction Requirements Craft Wondrous Item, continual flame, darkvision (spell or ability); Cost 3,000 gp</t>
  </si>
  <si>
    <t xml:space="preserve">Ring of torag
This simple golden ring has a large red gemstone set into it that sparkles with an inner fire. The wearer of the ring gains fire resistance 10 against the first fire attack that hits him that day. This protection renews itself every morning at dawn. In addition, the wearer receives a +1 resistance bonus on saves made against fire spells and effects. The ring must be worn for 24 hours to have any effect.
</t>
  </si>
  <si>
    <t xml:space="preserve">Ring of Force Shield (Core 481): This ring generates a shield-sized wall of force that stays with the ring and can be wielded by the wearer as if it were a heavy shield (+2 AC).* This special creation has no armor check penalty or arcane spell failure chance since it is weightless and encumbrance-free.
</t>
  </si>
  <si>
    <t>Stoneglass Mirror
Framed in gold or platinum, this oval mirror is usually about 1 foot long and 8 inches high, and bears two ornate handles on either side. When its back is placed against stone and the command word is spoken, the surface of the mirror ceases to reflect. Instead the mirror serves as a window, making the stone behind it appear like clear glass.
Up to 5 feet of stone can be penetrated in this way, making this device most optimal for peering through thinner dungeon walls. The mirror does not provide illumination through the stone and the viewer’s light sources do not pass through it. The viewer is subject to gaze attacks through the mirror. Each use lasts for 5 minutes and the stoneglass mirror can be activated only 3 times per day.
This is the standard version of the stoneglass mirror. The mirror found in area 1-13 is the original and most powerful version, which was created by Verdivis himself. Lesser wizards attempted to replicate the rumor of his design, and the resulting mirrors have proven more useful for adventurers.
Moderate divination; CL 7th; Craft Wondrous Item, scrying; Price 9,000 gp; Weight 3 lbs.</t>
  </si>
  <si>
    <t>Armor</t>
  </si>
  <si>
    <t>Belt</t>
  </si>
  <si>
    <t>Body</t>
  </si>
  <si>
    <t>Chest</t>
  </si>
  <si>
    <t>Eyes</t>
  </si>
  <si>
    <t>Feet</t>
  </si>
  <si>
    <t>Hands</t>
  </si>
  <si>
    <t>Head</t>
  </si>
  <si>
    <t>Headband</t>
  </si>
  <si>
    <t>Neck</t>
  </si>
  <si>
    <t>Ring</t>
  </si>
  <si>
    <t>Shield</t>
  </si>
  <si>
    <t>Shoulders</t>
  </si>
  <si>
    <t>Wrist</t>
  </si>
  <si>
    <t>Weapons</t>
  </si>
  <si>
    <t>Кестен Гаресс</t>
  </si>
  <si>
    <t>Полина Шурион</t>
  </si>
  <si>
    <t>Акирос Исморт</t>
  </si>
  <si>
    <t>Wondrous items, potions, scrolls</t>
  </si>
  <si>
    <t>Folding Plate</t>
  </si>
  <si>
    <t>bag of holding (1 type)</t>
  </si>
  <si>
    <t>Potion of Cure Light Wounds (CL: 6) - 3</t>
  </si>
  <si>
    <t>4 +1 flaming bolts</t>
  </si>
  <si>
    <t>cost</t>
  </si>
  <si>
    <t>GP +) -)</t>
  </si>
  <si>
    <t>Баланс</t>
  </si>
  <si>
    <t>Период (дата)</t>
  </si>
  <si>
    <t>Алхимическая лаба задействована в течение 20 дней с 16 саренита по 5 эрастуса включительно</t>
  </si>
  <si>
    <t>под управлением Сильвен, в сумме отработавшей за это время 15 дней россыпью</t>
  </si>
  <si>
    <t>Лучники трудятся физиццки на строительных работах суммарно по 15 рабочих дней каждый</t>
  </si>
  <si>
    <t>Кестен Гаресс тренирует войска в течение 5 дней с 1 по 5 эрастуса</t>
  </si>
  <si>
    <t>Stall x4</t>
  </si>
  <si>
    <t>Storage x4</t>
  </si>
  <si>
    <t> Animal Pen x10 работают в течение 25 дней с 6 по 30 включительно</t>
  </si>
  <si>
    <t>с человеком-начальником, работающим 20 дней из этого времени</t>
  </si>
  <si>
    <t>и с человеком-пастухом, не отличающимся особыми талантами</t>
  </si>
  <si>
    <t> Анджей работает на стройке течение 20 дней на интервале с 6 по 30 включительно</t>
  </si>
  <si>
    <t>Garden x7 (кагбэ x8) и Hatchery x1 работают в течение 25 дней с 6 по 30 включительно</t>
  </si>
  <si>
    <t>и ещё Garden x2 в течение 17 дней из этого времени</t>
  </si>
  <si>
    <t>не стесняясь задействовать Stall x5 в течение 13 дней из этого времени</t>
  </si>
  <si>
    <t>Кестен Гаресс тренирует войска в течение 15 дней на интервале с 7 по 30 эрастуса</t>
  </si>
  <si>
    <t>4710, Ародус, 10</t>
  </si>
  <si>
    <t>4710, Эрастус, 31</t>
  </si>
  <si>
    <t>4710, Ародус, 4</t>
  </si>
  <si>
    <t>4710, Ародус, 7</t>
  </si>
  <si>
    <t>4710, Саренит, 16 - Эрастус, 5</t>
  </si>
  <si>
    <t>4710, Эрастус,1 - Эрастус, 5</t>
  </si>
  <si>
    <t>4710, Эрастус 5</t>
  </si>
  <si>
    <t>Обмен товаров и труда на магические ингридиенты</t>
  </si>
  <si>
    <t>Магический крафт</t>
  </si>
  <si>
    <t xml:space="preserve">Crown of the kobold king
</t>
  </si>
  <si>
    <t>Aura strong transmutation; CL 12th</t>
  </si>
  <si>
    <t>Slot helmet; Price 15,000 gp</t>
  </si>
  <si>
    <t>Wearing the crown grants a +2 enhancement bonus to Charisma and a +2 natural armor bonus. You are immune to the frightful presence ability of all dragons. If you are a sorcerer you cast spells at +1 caster level.</t>
  </si>
  <si>
    <t>Adventuring Gear</t>
  </si>
  <si>
    <t>Цена</t>
  </si>
  <si>
    <t>Magic Items</t>
  </si>
  <si>
    <t>Arrow, Bleeding</t>
  </si>
  <si>
    <t>Potions&amp;Oils</t>
  </si>
  <si>
    <t>Armors&amp;Shield</t>
  </si>
  <si>
    <t>Scrolls &amp; Wands</t>
  </si>
  <si>
    <t>Верховые животные</t>
  </si>
  <si>
    <t>Honey Lamp</t>
  </si>
  <si>
    <t>Ring of torag</t>
  </si>
  <si>
    <t>Ring of Force Shield</t>
  </si>
  <si>
    <t>Droskar's Gauntlet</t>
  </si>
  <si>
    <t>Stoneglass Mirror</t>
  </si>
  <si>
    <t>Редкие и штучные магические предметы</t>
  </si>
  <si>
    <t>Arrow - Alchemical Silver</t>
  </si>
  <si>
    <t>Arrow - Trip</t>
  </si>
  <si>
    <t>Arrow - Tanglefoot</t>
  </si>
  <si>
    <t>Arrow - Smoke</t>
  </si>
  <si>
    <t>Arrow, Clustershot</t>
  </si>
  <si>
    <t>sunrod</t>
  </si>
  <si>
    <t>everburning torch</t>
  </si>
  <si>
    <t>Surtova noble outfit</t>
  </si>
  <si>
    <t>diamond (200 gp)</t>
  </si>
  <si>
    <t>ruby (150 gp)</t>
  </si>
  <si>
    <t>Fast Light Warhorse</t>
  </si>
  <si>
    <t>Алхимическая лаба задействована в течение 25 дней с 6 по 30 включительно</t>
  </si>
  <si>
    <t>с входящими в работу и работающими в течение 20 дней Storefront x2</t>
  </si>
  <si>
    <t>Одолжили у Пека</t>
  </si>
  <si>
    <t>Gilly Talbot днями с 5 по 10 эрастуса расслабляется после похода, не забывая всячески демонстрировать своё влияние путём раздачи ценных указаний по вопросам Handle Animal</t>
  </si>
  <si>
    <t>Свежепостроенные библиотеки открыты в течение 9 дней с 22 по 30 для всех, ищущих ответы на вопросы по соответствующим тематикам</t>
  </si>
  <si>
    <t>при этом в течение 3 дней из этого времени Джилли активно рекламирует эти библиотеки, пропагандирует чтение и грамоту, помогает ищущим найти ответы и ваапще (1 день Diplomacy, 2 дня Linguistics)</t>
  </si>
  <si>
    <t>Солдаты и лучники трудятся физиццки в течение 20 дней на интервале с 6 по 30 включительно</t>
  </si>
  <si>
    <t>Вернули долг Пеку</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</si>
</sst>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
  </numFmts>
  <fonts count="12" x14ac:knownFonts="1">
    <font>
      <sz val="11"/>
      <color theme="1"/>
      <name val="Calibri"/>
      <family val="2"/>
      <charset val="204"/>
      <scheme val="minor"/>
    </font>
    <font>
      <b/>
      <sz val="11"/>
      <color theme="1"/>
      <name val="Calibri"/>
      <family val="2"/>
      <charset val="204"/>
      <scheme val="minor"/>
    </font>
    <font>
      <b/>
      <sz val="11"/>
      <color theme="1"/>
      <name val="Palatino Linotype"/>
      <family val="1"/>
      <charset val="204"/>
    </font>
    <font>
      <b/>
      <sz val="9"/>
      <color theme="1"/>
      <name val="Palatino Linotype"/>
      <family val="1"/>
      <charset val="204"/>
    </font>
    <font>
      <b/>
      <sz val="11"/>
      <color theme="1"/>
      <name val="Calibri"/>
      <family val="2"/>
      <scheme val="minor"/>
    </font>
    <font>
      <sz val="11"/>
      <color theme="1"/>
      <name val="Calibri"/>
      <family val="2"/>
      <charset val="204"/>
      <scheme val="minor"/>
    </font>
    <font>
      <b/>
      <sz val="14"/>
      <color theme="1"/>
      <name val="Calibri"/>
      <family val="2"/>
      <charset val="204"/>
      <scheme val="minor"/>
    </font>
    <font>
      <b/>
      <u val="double"/>
      <sz val="16"/>
      <color theme="1"/>
      <name val="Calibri"/>
      <family val="2"/>
      <charset val="204"/>
      <scheme val="minor"/>
    </font>
    <font>
      <sz val="8"/>
      <color theme="1"/>
      <name val="Tahoma"/>
    </font>
    <font>
      <sz val="11"/>
      <color theme="1"/>
      <name val="Calibri"/>
      <family val="2"/>
      <scheme val="minor"/>
    </font>
    <font>
      <sz val="8"/>
      <color rgb="FFFF0000"/>
      <name val="Tahoma"/>
      <family val="2"/>
      <charset val="204"/>
    </font>
    <font>
      <sz val="8"/>
      <name val="Tahoma"/>
      <family val="2"/>
      <charset val="204"/>
    </font>
  </fonts>
  <fills count="18">
    <fill>
      <patternFill patternType="none"/>
    </fill>
    <fill>
      <patternFill patternType="gray125"/>
    </fill>
    <fill>
      <patternFill patternType="solid">
        <fgColor rgb="FFD7E3B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rgb="FFFF6600"/>
        <bgColor indexed="64"/>
      </patternFill>
    </fill>
    <fill>
      <patternFill patternType="solid">
        <fgColor rgb="FFFFFFCC"/>
        <bgColor indexed="64"/>
      </patternFill>
    </fill>
    <fill>
      <patternFill patternType="solid">
        <fgColor rgb="FF92D050"/>
        <bgColor indexed="64"/>
      </patternFill>
    </fill>
    <fill>
      <patternFill patternType="solid">
        <fgColor rgb="FFFDEADA"/>
        <bgColor indexed="64"/>
      </patternFill>
    </fill>
    <fill>
      <patternFill patternType="solid">
        <fgColor rgb="FFFFC000"/>
        <bgColor indexed="64"/>
      </patternFill>
    </fill>
    <fill>
      <patternFill patternType="solid">
        <fgColor rgb="FFFF0000"/>
        <bgColor indexed="64"/>
      </patternFill>
    </fill>
    <fill>
      <patternFill patternType="solid">
        <fgColor rgb="FF92CDDC"/>
        <bgColor indexed="64"/>
      </patternFill>
    </fill>
    <fill>
      <patternFill patternType="solid">
        <fgColor rgb="FFD8D8D8"/>
        <bgColor indexed="64"/>
      </patternFill>
    </fill>
    <fill>
      <patternFill patternType="solid">
        <fgColor rgb="FF76923C"/>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s>
  <cellStyleXfs count="2">
    <xf numFmtId="0" fontId="0" fillId="0" borderId="0"/>
    <xf numFmtId="9" fontId="5" fillId="0" borderId="0" applyFont="0" applyFill="0" applyBorder="0" applyAlignment="0" applyProtection="0"/>
  </cellStyleXfs>
  <cellXfs count="170">
    <xf numFmtId="0" fontId="0" fillId="0" borderId="0" xfId="0"/>
    <xf numFmtId="0" fontId="0" fillId="0" borderId="1" xfId="0" applyBorder="1"/>
    <xf numFmtId="0" fontId="0" fillId="0" borderId="3" xfId="0" applyBorder="1"/>
    <xf numFmtId="0" fontId="0" fillId="0" borderId="9" xfId="0" applyBorder="1"/>
    <xf numFmtId="0" fontId="0" fillId="0" borderId="12"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1" xfId="0" applyBorder="1"/>
    <xf numFmtId="0" fontId="0" fillId="0" borderId="22" xfId="0" applyBorder="1"/>
    <xf numFmtId="0" fontId="0" fillId="0" borderId="23" xfId="0" applyBorder="1"/>
    <xf numFmtId="0" fontId="0" fillId="0" borderId="1"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xf>
    <xf numFmtId="0" fontId="2" fillId="7" borderId="2" xfId="0" applyFont="1" applyFill="1" applyBorder="1" applyAlignment="1">
      <alignment vertical="center"/>
    </xf>
    <xf numFmtId="0" fontId="2" fillId="7" borderId="29" xfId="0" applyFont="1" applyFill="1" applyBorder="1" applyAlignment="1">
      <alignment vertical="center"/>
    </xf>
    <xf numFmtId="0" fontId="2" fillId="7" borderId="32" xfId="0" applyFont="1" applyFill="1" applyBorder="1" applyAlignment="1">
      <alignment vertical="center"/>
    </xf>
    <xf numFmtId="0" fontId="0" fillId="0" borderId="14" xfId="0" applyBorder="1"/>
    <xf numFmtId="0" fontId="4" fillId="0" borderId="1" xfId="0" applyFont="1" applyBorder="1"/>
    <xf numFmtId="164" fontId="0" fillId="0" borderId="16" xfId="0" applyNumberFormat="1" applyBorder="1" applyAlignment="1">
      <alignment horizontal="center"/>
    </xf>
    <xf numFmtId="164" fontId="0" fillId="3" borderId="16" xfId="0" applyNumberFormat="1" applyFill="1" applyBorder="1" applyAlignment="1">
      <alignment horizontal="center"/>
    </xf>
    <xf numFmtId="164" fontId="0" fillId="0" borderId="12" xfId="0" applyNumberFormat="1" applyBorder="1" applyAlignment="1">
      <alignment horizontal="center"/>
    </xf>
    <xf numFmtId="164" fontId="0" fillId="0" borderId="23" xfId="0" applyNumberFormat="1" applyBorder="1" applyAlignment="1">
      <alignment horizontal="center"/>
    </xf>
    <xf numFmtId="164" fontId="0" fillId="0" borderId="19" xfId="0" applyNumberFormat="1" applyBorder="1" applyAlignment="1">
      <alignment horizontal="center"/>
    </xf>
    <xf numFmtId="0" fontId="0" fillId="0" borderId="20" xfId="0" applyBorder="1"/>
    <xf numFmtId="0" fontId="0" fillId="0" borderId="11" xfId="0" applyBorder="1" applyAlignment="1">
      <alignment horizontal="center" vertical="center"/>
    </xf>
    <xf numFmtId="0" fontId="0" fillId="0" borderId="3" xfId="0" applyBorder="1" applyAlignment="1">
      <alignment horizontal="center" vertical="center"/>
    </xf>
    <xf numFmtId="0" fontId="0" fillId="0" borderId="14" xfId="0" applyBorder="1" applyAlignment="1">
      <alignment horizontal="center" vertical="center"/>
    </xf>
    <xf numFmtId="0" fontId="0" fillId="4" borderId="33" xfId="0" applyFill="1" applyBorder="1" applyAlignment="1"/>
    <xf numFmtId="0" fontId="0" fillId="4" borderId="34" xfId="0" applyFill="1" applyBorder="1" applyAlignment="1"/>
    <xf numFmtId="0" fontId="0" fillId="5" borderId="4" xfId="0" applyFill="1" applyBorder="1" applyAlignment="1"/>
    <xf numFmtId="0" fontId="1" fillId="5" borderId="10"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4" xfId="0" applyFont="1" applyFill="1"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1" xfId="0" applyBorder="1" applyAlignment="1">
      <alignment horizontal="center"/>
    </xf>
    <xf numFmtId="0" fontId="0" fillId="0" borderId="22" xfId="0" applyBorder="1" applyAlignment="1">
      <alignment horizontal="center"/>
    </xf>
    <xf numFmtId="164" fontId="0" fillId="2" borderId="0" xfId="0" applyNumberFormat="1" applyFill="1" applyBorder="1" applyAlignment="1">
      <alignment horizontal="center"/>
    </xf>
    <xf numFmtId="0" fontId="0" fillId="5" borderId="1" xfId="0" applyFill="1" applyBorder="1"/>
    <xf numFmtId="0" fontId="0" fillId="5" borderId="9" xfId="0" applyFill="1" applyBorder="1"/>
    <xf numFmtId="0" fontId="0" fillId="5" borderId="15" xfId="0" applyFill="1" applyBorder="1"/>
    <xf numFmtId="0" fontId="0" fillId="5" borderId="16" xfId="0" applyFill="1" applyBorder="1"/>
    <xf numFmtId="0" fontId="0" fillId="5" borderId="21" xfId="0" applyFill="1" applyBorder="1"/>
    <xf numFmtId="0" fontId="0" fillId="5" borderId="12" xfId="0" applyFill="1" applyBorder="1"/>
    <xf numFmtId="164" fontId="0" fillId="5" borderId="12" xfId="0" applyNumberFormat="1" applyFill="1" applyBorder="1" applyAlignment="1">
      <alignment horizontal="center"/>
    </xf>
    <xf numFmtId="164" fontId="0" fillId="5" borderId="16" xfId="0" applyNumberFormat="1" applyFill="1" applyBorder="1" applyAlignment="1">
      <alignment horizontal="center"/>
    </xf>
    <xf numFmtId="0" fontId="0" fillId="5" borderId="3" xfId="0" applyFill="1" applyBorder="1"/>
    <xf numFmtId="0" fontId="0" fillId="5" borderId="8" xfId="0" applyFill="1" applyBorder="1"/>
    <xf numFmtId="0" fontId="0" fillId="5" borderId="13" xfId="0" applyFill="1" applyBorder="1"/>
    <xf numFmtId="0" fontId="0" fillId="5" borderId="14" xfId="0" applyFill="1" applyBorder="1"/>
    <xf numFmtId="0" fontId="0" fillId="5" borderId="20" xfId="0" applyFill="1" applyBorder="1"/>
    <xf numFmtId="0" fontId="0" fillId="5" borderId="11" xfId="0" applyFill="1" applyBorder="1"/>
    <xf numFmtId="164" fontId="0" fillId="5" borderId="11" xfId="0" applyNumberFormat="1" applyFill="1" applyBorder="1" applyAlignment="1">
      <alignment horizontal="center"/>
    </xf>
    <xf numFmtId="164" fontId="0" fillId="5" borderId="14" xfId="0" applyNumberFormat="1" applyFill="1" applyBorder="1" applyAlignment="1">
      <alignment horizontal="center"/>
    </xf>
    <xf numFmtId="0" fontId="0" fillId="0" borderId="1" xfId="0" applyFont="1" applyBorder="1"/>
    <xf numFmtId="0" fontId="4" fillId="0" borderId="1" xfId="0" applyFont="1" applyFill="1" applyBorder="1"/>
    <xf numFmtId="0" fontId="0" fillId="5" borderId="2" xfId="0" applyFill="1" applyBorder="1"/>
    <xf numFmtId="0" fontId="0" fillId="0" borderId="2" xfId="0" applyBorder="1"/>
    <xf numFmtId="0" fontId="0" fillId="3" borderId="12" xfId="0" applyFill="1" applyBorder="1" applyAlignment="1">
      <alignment horizontal="center" vertical="center"/>
    </xf>
    <xf numFmtId="164" fontId="0" fillId="5" borderId="0" xfId="0" applyNumberFormat="1" applyFill="1" applyBorder="1" applyAlignment="1">
      <alignment horizontal="center"/>
    </xf>
    <xf numFmtId="0" fontId="0" fillId="0" borderId="0" xfId="0" applyAlignment="1">
      <alignment horizontal="center"/>
    </xf>
    <xf numFmtId="0" fontId="0" fillId="3" borderId="12" xfId="0" applyFill="1" applyBorder="1"/>
    <xf numFmtId="0" fontId="0" fillId="3" borderId="1" xfId="0" applyFill="1" applyBorder="1"/>
    <xf numFmtId="0" fontId="3" fillId="7" borderId="39" xfId="0" applyFont="1" applyFill="1" applyBorder="1" applyAlignment="1">
      <alignment horizontal="center" vertical="center"/>
    </xf>
    <xf numFmtId="0" fontId="3" fillId="7" borderId="40" xfId="0" applyFont="1" applyFill="1" applyBorder="1" applyAlignment="1">
      <alignment horizontal="center" vertical="center"/>
    </xf>
    <xf numFmtId="0" fontId="3" fillId="7" borderId="41" xfId="0" applyFont="1" applyFill="1" applyBorder="1" applyAlignment="1">
      <alignment horizontal="center" vertical="center"/>
    </xf>
    <xf numFmtId="0" fontId="6" fillId="8" borderId="4" xfId="0" applyFont="1" applyFill="1" applyBorder="1" applyAlignment="1">
      <alignment horizontal="center" vertical="center"/>
    </xf>
    <xf numFmtId="16" fontId="0" fillId="0" borderId="0" xfId="0" applyNumberFormat="1"/>
    <xf numFmtId="10" fontId="0" fillId="0" borderId="0" xfId="1" applyNumberFormat="1" applyFont="1" applyAlignment="1">
      <alignment horizontal="center" vertical="center"/>
    </xf>
    <xf numFmtId="0" fontId="1" fillId="0" borderId="1" xfId="0" applyFont="1" applyBorder="1"/>
    <xf numFmtId="0" fontId="6" fillId="5" borderId="10"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7" xfId="0" applyFont="1" applyFill="1" applyBorder="1" applyAlignment="1">
      <alignment horizontal="center" vertical="center"/>
    </xf>
    <xf numFmtId="0" fontId="0" fillId="0" borderId="38" xfId="0" applyFill="1" applyBorder="1"/>
    <xf numFmtId="0" fontId="0" fillId="9" borderId="15" xfId="0" applyFill="1" applyBorder="1"/>
    <xf numFmtId="0" fontId="0" fillId="9" borderId="12" xfId="0" applyFill="1" applyBorder="1"/>
    <xf numFmtId="0" fontId="1" fillId="5" borderId="0" xfId="0" applyFont="1" applyFill="1" applyBorder="1" applyAlignment="1">
      <alignment horizontal="center" vertical="center"/>
    </xf>
    <xf numFmtId="0" fontId="0" fillId="10" borderId="12" xfId="0" applyFill="1" applyBorder="1"/>
    <xf numFmtId="0" fontId="8" fillId="0" borderId="0" xfId="0" applyFont="1"/>
    <xf numFmtId="0" fontId="8" fillId="0" borderId="0" xfId="0" applyFont="1" applyAlignment="1">
      <alignment horizontal="center" vertical="center"/>
    </xf>
    <xf numFmtId="0" fontId="8" fillId="0" borderId="0" xfId="0" applyFont="1" applyAlignment="1">
      <alignment horizontal="left" vertical="center"/>
    </xf>
    <xf numFmtId="0" fontId="0" fillId="0" borderId="1" xfId="0" applyFill="1" applyBorder="1"/>
    <xf numFmtId="0" fontId="0" fillId="0" borderId="0" xfId="0" applyFill="1" applyAlignment="1">
      <alignment horizontal="center"/>
    </xf>
    <xf numFmtId="0" fontId="8" fillId="11" borderId="0" xfId="0" applyFont="1" applyFill="1" applyAlignment="1">
      <alignment horizontal="left" vertical="center"/>
    </xf>
    <xf numFmtId="0" fontId="9" fillId="0" borderId="1" xfId="0" applyFont="1" applyBorder="1"/>
    <xf numFmtId="0" fontId="0" fillId="0" borderId="12" xfId="0" applyFont="1" applyBorder="1"/>
    <xf numFmtId="0" fontId="0" fillId="2" borderId="1" xfId="0" applyFill="1" applyBorder="1"/>
    <xf numFmtId="0" fontId="0" fillId="2" borderId="9" xfId="0" applyFill="1" applyBorder="1"/>
    <xf numFmtId="0" fontId="0" fillId="2" borderId="15" xfId="0" applyFill="1" applyBorder="1"/>
    <xf numFmtId="0" fontId="0" fillId="2" borderId="16" xfId="0" applyFill="1" applyBorder="1"/>
    <xf numFmtId="0" fontId="0" fillId="2" borderId="21" xfId="0" applyFill="1" applyBorder="1"/>
    <xf numFmtId="0" fontId="0" fillId="2" borderId="12" xfId="0" applyFill="1" applyBorder="1"/>
    <xf numFmtId="164" fontId="0" fillId="2" borderId="12" xfId="0" applyNumberFormat="1" applyFill="1" applyBorder="1" applyAlignment="1">
      <alignment horizontal="center"/>
    </xf>
    <xf numFmtId="164" fontId="0" fillId="2" borderId="16" xfId="0" applyNumberFormat="1" applyFill="1" applyBorder="1" applyAlignment="1">
      <alignment horizontal="center"/>
    </xf>
    <xf numFmtId="0" fontId="0" fillId="12" borderId="0" xfId="0" applyFill="1"/>
    <xf numFmtId="0" fontId="0" fillId="3" borderId="0" xfId="0" applyFill="1"/>
    <xf numFmtId="0" fontId="8" fillId="10" borderId="0" xfId="0" applyFont="1" applyFill="1" applyAlignment="1">
      <alignment horizontal="center" vertical="center"/>
    </xf>
    <xf numFmtId="0" fontId="0" fillId="0" borderId="0" xfId="0" applyFill="1"/>
    <xf numFmtId="0" fontId="8" fillId="14" borderId="0" xfId="0" applyFont="1" applyFill="1" applyAlignment="1">
      <alignment horizontal="center" vertical="center"/>
    </xf>
    <xf numFmtId="0" fontId="3" fillId="7" borderId="2" xfId="0" applyFont="1" applyFill="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8" fillId="0" borderId="0" xfId="0" applyFont="1" applyAlignment="1">
      <alignment horizontal="center" vertical="center"/>
    </xf>
    <xf numFmtId="0" fontId="8" fillId="0" borderId="0" xfId="0" applyFont="1" applyAlignment="1">
      <alignment horizontal="center" vertical="center"/>
    </xf>
    <xf numFmtId="0" fontId="0" fillId="0" borderId="1" xfId="0" applyBorder="1" applyAlignment="1">
      <alignment horizontal="center"/>
    </xf>
    <xf numFmtId="0" fontId="8" fillId="11" borderId="0" xfId="0" applyFont="1" applyFill="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1" xfId="0" applyFont="1" applyBorder="1" applyAlignment="1">
      <alignment horizontal="center"/>
    </xf>
    <xf numFmtId="0" fontId="1" fillId="0" borderId="22" xfId="0" applyFont="1" applyBorder="1" applyAlignment="1">
      <alignment horizontal="center"/>
    </xf>
    <xf numFmtId="0" fontId="10" fillId="3" borderId="0" xfId="0" applyFont="1" applyFill="1" applyAlignment="1">
      <alignment horizontal="left" vertical="center"/>
    </xf>
    <xf numFmtId="0" fontId="10" fillId="3" borderId="0" xfId="0" applyFont="1" applyFill="1" applyAlignment="1">
      <alignment horizontal="center" vertical="center"/>
    </xf>
    <xf numFmtId="0" fontId="0" fillId="0" borderId="0" xfId="0" applyAlignment="1"/>
    <xf numFmtId="0" fontId="0" fillId="12" borderId="0" xfId="0" applyFill="1" applyAlignment="1"/>
    <xf numFmtId="0" fontId="0" fillId="13" borderId="0" xfId="0" applyFill="1" applyAlignment="1"/>
    <xf numFmtId="0" fontId="1" fillId="16" borderId="1" xfId="0" applyFont="1" applyFill="1" applyBorder="1" applyAlignment="1">
      <alignment horizontal="center" vertical="center"/>
    </xf>
    <xf numFmtId="0" fontId="0" fillId="12" borderId="1" xfId="0" applyFill="1" applyBorder="1"/>
    <xf numFmtId="0" fontId="2" fillId="15" borderId="0" xfId="0" applyFont="1" applyFill="1" applyAlignment="1"/>
    <xf numFmtId="0" fontId="0" fillId="0" borderId="0" xfId="0" applyFill="1" applyAlignment="1"/>
    <xf numFmtId="0" fontId="6" fillId="4" borderId="33" xfId="0" applyFont="1" applyFill="1" applyBorder="1" applyAlignment="1">
      <alignment horizontal="center" vertical="center"/>
    </xf>
    <xf numFmtId="0" fontId="6" fillId="4" borderId="35" xfId="0" applyFont="1" applyFill="1" applyBorder="1" applyAlignment="1">
      <alignment horizontal="center" vertical="center"/>
    </xf>
    <xf numFmtId="0" fontId="6" fillId="4" borderId="34" xfId="0" applyFont="1" applyFill="1" applyBorder="1" applyAlignment="1">
      <alignment horizontal="center" vertical="center"/>
    </xf>
    <xf numFmtId="16" fontId="6" fillId="4" borderId="26" xfId="0" applyNumberFormat="1" applyFont="1" applyFill="1" applyBorder="1" applyAlignment="1">
      <alignment horizontal="center" vertical="center"/>
    </xf>
    <xf numFmtId="16" fontId="6" fillId="4" borderId="0" xfId="0" applyNumberFormat="1" applyFont="1" applyFill="1" applyBorder="1" applyAlignment="1">
      <alignment horizontal="center" vertical="center"/>
    </xf>
    <xf numFmtId="16" fontId="6" fillId="4" borderId="27" xfId="0" applyNumberFormat="1" applyFont="1" applyFill="1" applyBorder="1" applyAlignment="1">
      <alignment horizontal="center" vertical="center"/>
    </xf>
    <xf numFmtId="164" fontId="7" fillId="0" borderId="33" xfId="0" applyNumberFormat="1" applyFont="1" applyBorder="1" applyAlignment="1">
      <alignment horizontal="center"/>
    </xf>
    <xf numFmtId="164" fontId="7" fillId="0" borderId="35" xfId="0" applyNumberFormat="1" applyFont="1" applyBorder="1" applyAlignment="1">
      <alignment horizontal="center"/>
    </xf>
    <xf numFmtId="164" fontId="7" fillId="0" borderId="34" xfId="0" applyNumberFormat="1" applyFont="1" applyBorder="1" applyAlignment="1">
      <alignment horizontal="center"/>
    </xf>
    <xf numFmtId="0" fontId="3" fillId="7" borderId="1"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3" fillId="7" borderId="37" xfId="0" applyFont="1" applyFill="1" applyBorder="1" applyAlignment="1">
      <alignment horizontal="center" vertical="center" wrapText="1"/>
    </xf>
    <xf numFmtId="0" fontId="2" fillId="7" borderId="31" xfId="0" applyFont="1" applyFill="1" applyBorder="1" applyAlignment="1">
      <alignment horizontal="center" vertical="center"/>
    </xf>
    <xf numFmtId="0" fontId="2" fillId="7" borderId="36" xfId="0" applyFont="1" applyFill="1" applyBorder="1" applyAlignment="1">
      <alignment horizontal="center" vertical="center"/>
    </xf>
    <xf numFmtId="0" fontId="2" fillId="7" borderId="30" xfId="0" applyFont="1" applyFill="1" applyBorder="1" applyAlignment="1">
      <alignment horizontal="center" vertical="center"/>
    </xf>
    <xf numFmtId="0" fontId="2" fillId="7" borderId="24" xfId="0" applyFont="1" applyFill="1" applyBorder="1" applyAlignment="1">
      <alignment horizontal="center" vertical="center"/>
    </xf>
    <xf numFmtId="0" fontId="2" fillId="7" borderId="25" xfId="0" applyFont="1" applyFill="1" applyBorder="1" applyAlignment="1">
      <alignment horizontal="center" vertical="center"/>
    </xf>
    <xf numFmtId="0" fontId="2" fillId="7" borderId="28" xfId="0" applyFont="1" applyFill="1" applyBorder="1" applyAlignment="1">
      <alignment horizontal="center" vertical="center" wrapText="1"/>
    </xf>
    <xf numFmtId="0" fontId="2" fillId="7" borderId="27" xfId="0" applyFont="1" applyFill="1" applyBorder="1" applyAlignment="1">
      <alignment horizontal="center" vertical="center" wrapText="1"/>
    </xf>
    <xf numFmtId="0" fontId="2" fillId="7" borderId="24"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25" xfId="0" applyFont="1" applyFill="1" applyBorder="1" applyAlignment="1">
      <alignment horizontal="center" vertical="center" wrapText="1"/>
    </xf>
    <xf numFmtId="0" fontId="2" fillId="7" borderId="32" xfId="0" applyFont="1" applyFill="1" applyBorder="1" applyAlignment="1">
      <alignment horizontal="center" vertical="center" wrapText="1"/>
    </xf>
    <xf numFmtId="0" fontId="4"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4" fillId="0" borderId="38" xfId="0" applyFont="1" applyFill="1" applyBorder="1" applyAlignment="1">
      <alignment horizontal="center" vertical="center"/>
    </xf>
    <xf numFmtId="0" fontId="8" fillId="0" borderId="0" xfId="0" applyFont="1" applyAlignment="1">
      <alignment horizontal="center" vertical="center"/>
    </xf>
    <xf numFmtId="0" fontId="2" fillId="15" borderId="42" xfId="0" applyFont="1" applyFill="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10" fillId="11" borderId="0" xfId="0" applyFont="1" applyFill="1" applyAlignment="1">
      <alignment horizontal="center" vertical="center"/>
    </xf>
    <xf numFmtId="0" fontId="11" fillId="11" borderId="0" xfId="0" applyFont="1" applyFill="1" applyAlignment="1">
      <alignment horizontal="left" vertical="center"/>
    </xf>
    <xf numFmtId="0" fontId="0" fillId="17" borderId="20" xfId="0" applyFill="1" applyBorder="1" applyAlignment="1">
      <alignment horizontal="center" vertical="center"/>
    </xf>
    <xf numFmtId="0" fontId="0" fillId="17" borderId="21" xfId="0" applyFill="1" applyBorder="1" applyAlignment="1">
      <alignment horizontal="center" vertical="center"/>
    </xf>
    <xf numFmtId="0" fontId="0" fillId="17" borderId="21" xfId="0" applyFill="1" applyBorder="1" applyAlignment="1">
      <alignment horizontal="center"/>
    </xf>
    <xf numFmtId="0" fontId="0" fillId="17" borderId="22" xfId="0" applyFill="1" applyBorder="1" applyAlignment="1">
      <alignment horizontal="center"/>
    </xf>
  </cellXfs>
  <cellStyles count="2">
    <cellStyle name="Обычный" xfId="0" builtinId="0"/>
    <cellStyle name="Процентный" xfId="1" builtinId="5"/>
  </cellStyles>
  <dxfs count="46">
    <dxf>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FFCC"/>
      <color rgb="FFFF6600"/>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3"/>
  <sheetViews>
    <sheetView workbookViewId="0">
      <pane ySplit="2" topLeftCell="A39" activePane="bottomLeft" state="frozen"/>
      <selection pane="bottomLeft" activeCell="K78" sqref="K78"/>
    </sheetView>
  </sheetViews>
  <sheetFormatPr defaultRowHeight="15" x14ac:dyDescent="0.25"/>
  <cols>
    <col min="1" max="1" width="31.140625" customWidth="1"/>
    <col min="2" max="2" width="13.5703125" bestFit="1" customWidth="1"/>
    <col min="3" max="3" width="14.7109375" bestFit="1" customWidth="1"/>
    <col min="17" max="17" width="24.42578125" bestFit="1" customWidth="1"/>
    <col min="18" max="18" width="15.140625" bestFit="1" customWidth="1"/>
    <col min="19" max="19" width="15.140625" customWidth="1"/>
  </cols>
  <sheetData>
    <row r="1" spans="1:23" ht="21" x14ac:dyDescent="0.35">
      <c r="A1" s="135" t="s">
        <v>0</v>
      </c>
      <c r="B1" s="135" t="s">
        <v>1</v>
      </c>
      <c r="C1" s="135" t="s">
        <v>2</v>
      </c>
      <c r="D1" s="135" t="s">
        <v>3</v>
      </c>
      <c r="E1" s="135"/>
      <c r="F1" s="135"/>
      <c r="G1" s="135"/>
      <c r="H1" s="135" t="s">
        <v>4</v>
      </c>
      <c r="I1" s="135" t="s">
        <v>5</v>
      </c>
      <c r="J1" s="135"/>
      <c r="K1" s="135"/>
      <c r="L1" s="135"/>
      <c r="M1" s="135" t="s">
        <v>6</v>
      </c>
      <c r="N1" s="135"/>
      <c r="O1" s="135"/>
      <c r="P1" s="135"/>
      <c r="Q1" s="137" t="s">
        <v>7</v>
      </c>
      <c r="R1" s="139" t="s">
        <v>8</v>
      </c>
      <c r="S1" s="139" t="s">
        <v>9</v>
      </c>
      <c r="T1" s="132">
        <v>42215</v>
      </c>
      <c r="U1" s="133"/>
      <c r="V1" s="133"/>
      <c r="W1" s="134"/>
    </row>
    <row r="2" spans="1:23" x14ac:dyDescent="0.25">
      <c r="A2" s="136"/>
      <c r="B2" s="136"/>
      <c r="C2" s="136"/>
      <c r="D2" s="106" t="s">
        <v>10</v>
      </c>
      <c r="E2" s="106" t="s">
        <v>11</v>
      </c>
      <c r="F2" s="106" t="s">
        <v>12</v>
      </c>
      <c r="G2" s="106" t="s">
        <v>13</v>
      </c>
      <c r="H2" s="136"/>
      <c r="I2" s="106" t="s">
        <v>10</v>
      </c>
      <c r="J2" s="106" t="s">
        <v>11</v>
      </c>
      <c r="K2" s="106" t="s">
        <v>12</v>
      </c>
      <c r="L2" s="106" t="s">
        <v>13</v>
      </c>
      <c r="M2" s="106" t="s">
        <v>10</v>
      </c>
      <c r="N2" s="106" t="s">
        <v>11</v>
      </c>
      <c r="O2" s="106" t="s">
        <v>12</v>
      </c>
      <c r="P2" s="106" t="s">
        <v>13</v>
      </c>
      <c r="Q2" s="138"/>
      <c r="R2" s="140"/>
      <c r="S2" s="140"/>
      <c r="T2" s="67" t="s">
        <v>10</v>
      </c>
      <c r="U2" s="68" t="s">
        <v>11</v>
      </c>
      <c r="V2" s="68" t="s">
        <v>12</v>
      </c>
      <c r="W2" s="69" t="s">
        <v>13</v>
      </c>
    </row>
    <row r="3" spans="1:23" ht="19.5" thickBot="1" x14ac:dyDescent="0.3">
      <c r="A3" s="126"/>
      <c r="B3" s="127"/>
      <c r="C3" s="127"/>
      <c r="D3" s="127"/>
      <c r="E3" s="127"/>
      <c r="F3" s="127"/>
      <c r="G3" s="127"/>
      <c r="H3" s="128"/>
      <c r="I3" s="74">
        <f t="shared" ref="I3:P3" si="0">SUM(I4:I93)</f>
        <v>647</v>
      </c>
      <c r="J3" s="75">
        <f t="shared" si="0"/>
        <v>622</v>
      </c>
      <c r="K3" s="75">
        <f t="shared" si="0"/>
        <v>72</v>
      </c>
      <c r="L3" s="76">
        <f t="shared" si="0"/>
        <v>10</v>
      </c>
      <c r="M3" s="77">
        <f t="shared" si="0"/>
        <v>0</v>
      </c>
      <c r="N3" s="78">
        <f t="shared" si="0"/>
        <v>0</v>
      </c>
      <c r="O3" s="78">
        <f t="shared" si="0"/>
        <v>0</v>
      </c>
      <c r="P3" s="79">
        <f t="shared" si="0"/>
        <v>0</v>
      </c>
      <c r="Q3" s="129"/>
      <c r="R3" s="130"/>
      <c r="S3" s="131"/>
      <c r="T3" s="70">
        <f>Бухгалтерия!P2</f>
        <v>0</v>
      </c>
      <c r="U3" s="70">
        <f>Бухгалтерия!Q2</f>
        <v>0</v>
      </c>
      <c r="V3" s="70">
        <f>Бухгалтерия!R2</f>
        <v>0</v>
      </c>
      <c r="W3" s="70">
        <f>Бухгалтерия!S2</f>
        <v>0</v>
      </c>
    </row>
    <row r="4" spans="1:23" x14ac:dyDescent="0.25">
      <c r="A4" s="50" t="s">
        <v>14</v>
      </c>
      <c r="B4" s="50" t="s">
        <v>15</v>
      </c>
      <c r="C4" s="51" t="s">
        <v>16</v>
      </c>
      <c r="D4" s="52">
        <v>3</v>
      </c>
      <c r="E4" s="50">
        <v>3</v>
      </c>
      <c r="F4" s="50"/>
      <c r="G4" s="53"/>
      <c r="H4" s="54">
        <v>8</v>
      </c>
      <c r="I4" s="55">
        <v>3</v>
      </c>
      <c r="J4" s="50">
        <v>3</v>
      </c>
      <c r="K4" s="50"/>
      <c r="L4" s="53"/>
      <c r="M4" s="52">
        <f t="shared" ref="M4:M6" si="1">D4-I4</f>
        <v>0</v>
      </c>
      <c r="N4" s="50">
        <f t="shared" ref="N4:N6" si="2">E4-J4</f>
        <v>0</v>
      </c>
      <c r="O4" s="50">
        <f t="shared" ref="O4:O6" si="3">F4-K4</f>
        <v>0</v>
      </c>
      <c r="P4" s="53">
        <f t="shared" ref="P4:P6" si="4">G4-L4</f>
        <v>0</v>
      </c>
      <c r="Q4" s="56">
        <v>42069</v>
      </c>
      <c r="R4" s="57">
        <f>Q4+H4</f>
        <v>42077</v>
      </c>
      <c r="S4" s="63" t="str">
        <f>IF(AND(SUM(M4:P4)=0,R4&lt;$T$1),"готово","нет")</f>
        <v>готово</v>
      </c>
    </row>
    <row r="5" spans="1:23" x14ac:dyDescent="0.25">
      <c r="A5" s="42" t="s">
        <v>17</v>
      </c>
      <c r="B5" s="42" t="s">
        <v>18</v>
      </c>
      <c r="C5" s="43" t="s">
        <v>19</v>
      </c>
      <c r="D5" s="44">
        <v>6</v>
      </c>
      <c r="E5" s="42">
        <v>4</v>
      </c>
      <c r="F5" s="42"/>
      <c r="G5" s="45"/>
      <c r="H5" s="46">
        <v>24</v>
      </c>
      <c r="I5" s="47">
        <v>6</v>
      </c>
      <c r="J5" s="42">
        <v>4</v>
      </c>
      <c r="K5" s="42"/>
      <c r="L5" s="45"/>
      <c r="M5" s="44">
        <f t="shared" si="1"/>
        <v>0</v>
      </c>
      <c r="N5" s="42">
        <f t="shared" si="2"/>
        <v>0</v>
      </c>
      <c r="O5" s="42">
        <f t="shared" si="3"/>
        <v>0</v>
      </c>
      <c r="P5" s="45">
        <f t="shared" si="4"/>
        <v>0</v>
      </c>
      <c r="Q5" s="48" t="s">
        <v>20</v>
      </c>
      <c r="R5" s="22">
        <v>42098</v>
      </c>
      <c r="S5" s="63" t="str">
        <f t="shared" ref="S5:S57" si="5">IF(AND(SUM(M5:P5)=0,R5&lt;$T$1),"готово","нет")</f>
        <v>готово</v>
      </c>
    </row>
    <row r="6" spans="1:23" x14ac:dyDescent="0.25">
      <c r="A6" s="42" t="s">
        <v>21</v>
      </c>
      <c r="B6" s="42" t="s">
        <v>22</v>
      </c>
      <c r="C6" s="43" t="s">
        <v>23</v>
      </c>
      <c r="D6" s="44">
        <v>7</v>
      </c>
      <c r="E6" s="42">
        <v>7</v>
      </c>
      <c r="F6" s="42"/>
      <c r="G6" s="45"/>
      <c r="H6" s="46">
        <v>20</v>
      </c>
      <c r="I6" s="47">
        <v>7</v>
      </c>
      <c r="J6" s="42">
        <v>7</v>
      </c>
      <c r="K6" s="42"/>
      <c r="L6" s="45"/>
      <c r="M6" s="44">
        <f t="shared" si="1"/>
        <v>0</v>
      </c>
      <c r="N6" s="42">
        <f t="shared" si="2"/>
        <v>0</v>
      </c>
      <c r="O6" s="42">
        <f t="shared" si="3"/>
        <v>0</v>
      </c>
      <c r="P6" s="45">
        <f t="shared" si="4"/>
        <v>0</v>
      </c>
      <c r="Q6" s="48">
        <v>42069</v>
      </c>
      <c r="R6" s="49">
        <f>Q6+H6</f>
        <v>42089</v>
      </c>
      <c r="S6" s="63" t="str">
        <f t="shared" si="5"/>
        <v>готово</v>
      </c>
    </row>
    <row r="7" spans="1:23" x14ac:dyDescent="0.25">
      <c r="A7" s="42" t="s">
        <v>24</v>
      </c>
      <c r="B7" s="42" t="s">
        <v>25</v>
      </c>
      <c r="C7" s="43" t="s">
        <v>26</v>
      </c>
      <c r="D7" s="44">
        <v>2</v>
      </c>
      <c r="E7" s="42"/>
      <c r="F7" s="42">
        <v>1</v>
      </c>
      <c r="G7" s="45"/>
      <c r="H7" s="46">
        <v>0</v>
      </c>
      <c r="I7" s="47">
        <v>2</v>
      </c>
      <c r="J7" s="42"/>
      <c r="K7" s="42">
        <v>1</v>
      </c>
      <c r="L7" s="45"/>
      <c r="M7" s="44">
        <f>D7-I7</f>
        <v>0</v>
      </c>
      <c r="N7" s="42">
        <f t="shared" ref="N7:N9" si="6">E7-J7</f>
        <v>0</v>
      </c>
      <c r="O7" s="42">
        <f t="shared" ref="O7:O9" si="7">F7-K7</f>
        <v>0</v>
      </c>
      <c r="P7" s="45">
        <f t="shared" ref="P7:P9" si="8">G7-L7</f>
        <v>0</v>
      </c>
      <c r="Q7" s="48">
        <v>42072</v>
      </c>
      <c r="R7" s="49">
        <f t="shared" ref="R7:R8" si="9">Q7+H7</f>
        <v>42072</v>
      </c>
      <c r="S7" s="63" t="str">
        <f t="shared" si="5"/>
        <v>готово</v>
      </c>
    </row>
    <row r="8" spans="1:23" x14ac:dyDescent="0.25">
      <c r="A8" s="42" t="s">
        <v>27</v>
      </c>
      <c r="B8" s="42" t="s">
        <v>25</v>
      </c>
      <c r="C8" s="43" t="s">
        <v>28</v>
      </c>
      <c r="D8" s="44">
        <v>1</v>
      </c>
      <c r="E8" s="42">
        <v>2</v>
      </c>
      <c r="F8" s="42">
        <v>1</v>
      </c>
      <c r="G8" s="45"/>
      <c r="H8" s="46">
        <v>0</v>
      </c>
      <c r="I8" s="47">
        <v>1</v>
      </c>
      <c r="J8" s="42">
        <v>2</v>
      </c>
      <c r="K8" s="42">
        <v>1</v>
      </c>
      <c r="L8" s="45"/>
      <c r="M8" s="44">
        <f t="shared" ref="M8:M9" si="10">D8-I8</f>
        <v>0</v>
      </c>
      <c r="N8" s="42">
        <f t="shared" si="6"/>
        <v>0</v>
      </c>
      <c r="O8" s="42">
        <f t="shared" si="7"/>
        <v>0</v>
      </c>
      <c r="P8" s="45">
        <f t="shared" si="8"/>
        <v>0</v>
      </c>
      <c r="Q8" s="48">
        <v>42072</v>
      </c>
      <c r="R8" s="49">
        <f t="shared" si="9"/>
        <v>42072</v>
      </c>
      <c r="S8" s="63" t="str">
        <f t="shared" si="5"/>
        <v>готово</v>
      </c>
    </row>
    <row r="9" spans="1:23" x14ac:dyDescent="0.25">
      <c r="A9" s="42" t="s">
        <v>29</v>
      </c>
      <c r="B9" s="42" t="s">
        <v>25</v>
      </c>
      <c r="C9" s="43" t="s">
        <v>30</v>
      </c>
      <c r="D9" s="44">
        <v>5</v>
      </c>
      <c r="E9" s="42">
        <v>6</v>
      </c>
      <c r="F9" s="42"/>
      <c r="G9" s="45"/>
      <c r="H9" s="46">
        <v>16</v>
      </c>
      <c r="I9" s="47">
        <v>5</v>
      </c>
      <c r="J9" s="42">
        <v>6</v>
      </c>
      <c r="K9" s="42"/>
      <c r="L9" s="45"/>
      <c r="M9" s="44">
        <f t="shared" si="10"/>
        <v>0</v>
      </c>
      <c r="N9" s="42">
        <f t="shared" si="6"/>
        <v>0</v>
      </c>
      <c r="O9" s="42">
        <f t="shared" si="7"/>
        <v>0</v>
      </c>
      <c r="P9" s="45">
        <f t="shared" si="8"/>
        <v>0</v>
      </c>
      <c r="Q9" s="48">
        <v>42071</v>
      </c>
      <c r="R9" s="22">
        <v>42103</v>
      </c>
      <c r="S9" s="63" t="str">
        <f t="shared" si="5"/>
        <v>готово</v>
      </c>
    </row>
    <row r="10" spans="1:23" x14ac:dyDescent="0.25">
      <c r="A10" s="42" t="s">
        <v>29</v>
      </c>
      <c r="B10" s="42" t="s">
        <v>25</v>
      </c>
      <c r="C10" s="43" t="s">
        <v>30</v>
      </c>
      <c r="D10" s="44">
        <v>5</v>
      </c>
      <c r="E10" s="42">
        <v>6</v>
      </c>
      <c r="F10" s="42"/>
      <c r="G10" s="45"/>
      <c r="H10" s="46">
        <v>16</v>
      </c>
      <c r="I10" s="47">
        <v>5</v>
      </c>
      <c r="J10" s="42">
        <v>6</v>
      </c>
      <c r="K10" s="42"/>
      <c r="L10" s="45"/>
      <c r="M10" s="44">
        <f t="shared" ref="M10" si="11">D10-I10</f>
        <v>0</v>
      </c>
      <c r="N10" s="42">
        <f t="shared" ref="N10" si="12">E10-J10</f>
        <v>0</v>
      </c>
      <c r="O10" s="42">
        <f t="shared" ref="O10" si="13">F10-K10</f>
        <v>0</v>
      </c>
      <c r="P10" s="45">
        <f t="shared" ref="P10" si="14">G10-L10</f>
        <v>0</v>
      </c>
      <c r="Q10" s="48">
        <v>42071</v>
      </c>
      <c r="R10" s="22">
        <v>42112</v>
      </c>
      <c r="S10" s="63" t="str">
        <f t="shared" si="5"/>
        <v>готово</v>
      </c>
    </row>
    <row r="11" spans="1:23" x14ac:dyDescent="0.25">
      <c r="A11" s="42" t="s">
        <v>31</v>
      </c>
      <c r="B11" s="42" t="s">
        <v>22</v>
      </c>
      <c r="C11" s="43" t="s">
        <v>32</v>
      </c>
      <c r="D11" s="44">
        <v>2</v>
      </c>
      <c r="E11" s="42">
        <v>2</v>
      </c>
      <c r="F11" s="42"/>
      <c r="G11" s="45"/>
      <c r="H11" s="46">
        <v>6</v>
      </c>
      <c r="I11" s="47">
        <v>2</v>
      </c>
      <c r="J11" s="42">
        <v>2</v>
      </c>
      <c r="K11" s="42"/>
      <c r="L11" s="45"/>
      <c r="M11" s="44">
        <f t="shared" ref="M11:M12" si="15">D11-I11</f>
        <v>0</v>
      </c>
      <c r="N11" s="42">
        <f t="shared" ref="N11:N12" si="16">E11-J11</f>
        <v>0</v>
      </c>
      <c r="O11" s="42">
        <f t="shared" ref="O11:O12" si="17">F11-K11</f>
        <v>0</v>
      </c>
      <c r="P11" s="45">
        <f t="shared" ref="P11:P12" si="18">G11-L11</f>
        <v>0</v>
      </c>
      <c r="Q11" s="48">
        <v>42082</v>
      </c>
      <c r="R11" s="49">
        <f t="shared" ref="R11:R13" si="19">Q11+H11</f>
        <v>42088</v>
      </c>
      <c r="S11" s="63" t="str">
        <f t="shared" si="5"/>
        <v>готово</v>
      </c>
    </row>
    <row r="12" spans="1:23" x14ac:dyDescent="0.25">
      <c r="A12" s="42" t="s">
        <v>33</v>
      </c>
      <c r="B12" s="42" t="s">
        <v>34</v>
      </c>
      <c r="C12" s="43" t="s">
        <v>35</v>
      </c>
      <c r="D12" s="44">
        <v>50</v>
      </c>
      <c r="E12" s="42">
        <v>50</v>
      </c>
      <c r="F12" s="42"/>
      <c r="G12" s="45"/>
      <c r="H12" s="46">
        <f>12*5</f>
        <v>60</v>
      </c>
      <c r="I12" s="47">
        <v>50</v>
      </c>
      <c r="J12" s="42">
        <v>50</v>
      </c>
      <c r="K12" s="42"/>
      <c r="L12" s="45"/>
      <c r="M12" s="44">
        <f t="shared" si="15"/>
        <v>0</v>
      </c>
      <c r="N12" s="42">
        <f t="shared" si="16"/>
        <v>0</v>
      </c>
      <c r="O12" s="42">
        <f t="shared" si="17"/>
        <v>0</v>
      </c>
      <c r="P12" s="45">
        <f t="shared" si="18"/>
        <v>0</v>
      </c>
      <c r="Q12" s="48">
        <v>42093</v>
      </c>
      <c r="R12" s="49">
        <f t="shared" si="19"/>
        <v>42153</v>
      </c>
      <c r="S12" s="63" t="str">
        <f t="shared" si="5"/>
        <v>готово</v>
      </c>
    </row>
    <row r="13" spans="1:23" x14ac:dyDescent="0.25">
      <c r="A13" s="42" t="s">
        <v>36</v>
      </c>
      <c r="B13" s="42" t="s">
        <v>34</v>
      </c>
      <c r="C13" s="43" t="s">
        <v>19</v>
      </c>
      <c r="D13" s="44">
        <v>7</v>
      </c>
      <c r="E13" s="42">
        <v>7</v>
      </c>
      <c r="F13" s="42"/>
      <c r="G13" s="45"/>
      <c r="H13" s="46">
        <v>24</v>
      </c>
      <c r="I13" s="47">
        <v>7</v>
      </c>
      <c r="J13" s="42">
        <v>7</v>
      </c>
      <c r="K13" s="42"/>
      <c r="L13" s="45"/>
      <c r="M13" s="44">
        <f t="shared" ref="M13" si="20">D13-I13</f>
        <v>0</v>
      </c>
      <c r="N13" s="42">
        <f t="shared" ref="N13" si="21">E13-J13</f>
        <v>0</v>
      </c>
      <c r="O13" s="42">
        <f t="shared" ref="O13" si="22">F13-K13</f>
        <v>0</v>
      </c>
      <c r="P13" s="45">
        <f t="shared" ref="P13" si="23">G13-L13</f>
        <v>0</v>
      </c>
      <c r="Q13" s="48">
        <v>42112</v>
      </c>
      <c r="R13" s="49">
        <f t="shared" si="19"/>
        <v>42136</v>
      </c>
      <c r="S13" s="63" t="str">
        <f t="shared" si="5"/>
        <v>готово</v>
      </c>
    </row>
    <row r="14" spans="1:23" x14ac:dyDescent="0.25">
      <c r="A14" s="42" t="s">
        <v>37</v>
      </c>
      <c r="B14" s="42" t="s">
        <v>22</v>
      </c>
      <c r="C14" s="43" t="s">
        <v>38</v>
      </c>
      <c r="D14" s="44">
        <v>2</v>
      </c>
      <c r="E14" s="42"/>
      <c r="F14" s="42"/>
      <c r="G14" s="45"/>
      <c r="H14" s="46">
        <v>1</v>
      </c>
      <c r="I14" s="47">
        <v>2</v>
      </c>
      <c r="J14" s="42"/>
      <c r="K14" s="42"/>
      <c r="L14" s="45"/>
      <c r="M14" s="44">
        <f t="shared" ref="M14" si="24">D14-I14</f>
        <v>0</v>
      </c>
      <c r="N14" s="42">
        <f t="shared" ref="N14" si="25">E14-J14</f>
        <v>0</v>
      </c>
      <c r="O14" s="42">
        <f t="shared" ref="O14" si="26">F14-K14</f>
        <v>0</v>
      </c>
      <c r="P14" s="45">
        <f t="shared" ref="P14" si="27">G14-L14</f>
        <v>0</v>
      </c>
      <c r="Q14" s="48">
        <v>42112</v>
      </c>
      <c r="R14" s="49">
        <f t="shared" ref="R14" si="28">Q14+H14</f>
        <v>42113</v>
      </c>
      <c r="S14" s="63" t="str">
        <f t="shared" si="5"/>
        <v>готово</v>
      </c>
    </row>
    <row r="15" spans="1:23" x14ac:dyDescent="0.25">
      <c r="A15" s="42" t="s">
        <v>39</v>
      </c>
      <c r="B15" s="42" t="s">
        <v>22</v>
      </c>
      <c r="C15" s="43" t="s">
        <v>40</v>
      </c>
      <c r="D15" s="44">
        <v>4</v>
      </c>
      <c r="E15" s="42">
        <v>5</v>
      </c>
      <c r="F15" s="42"/>
      <c r="G15" s="45"/>
      <c r="H15" s="46">
        <v>12</v>
      </c>
      <c r="I15" s="47">
        <v>4</v>
      </c>
      <c r="J15" s="42">
        <v>5</v>
      </c>
      <c r="K15" s="42"/>
      <c r="L15" s="45"/>
      <c r="M15" s="44">
        <f t="shared" ref="M15:M18" si="29">D15-I15</f>
        <v>0</v>
      </c>
      <c r="N15" s="42">
        <f t="shared" ref="N15:N18" si="30">E15-J15</f>
        <v>0</v>
      </c>
      <c r="O15" s="42">
        <f t="shared" ref="O15:O18" si="31">F15-K15</f>
        <v>0</v>
      </c>
      <c r="P15" s="45">
        <f t="shared" ref="P15:P18" si="32">G15-L15</f>
        <v>0</v>
      </c>
      <c r="Q15" s="48">
        <v>42112</v>
      </c>
      <c r="R15" s="49">
        <f t="shared" ref="R15:R16" si="33">Q15+H15</f>
        <v>42124</v>
      </c>
      <c r="S15" s="63" t="str">
        <f t="shared" si="5"/>
        <v>готово</v>
      </c>
    </row>
    <row r="16" spans="1:23" x14ac:dyDescent="0.25">
      <c r="A16" s="42" t="s">
        <v>39</v>
      </c>
      <c r="B16" s="42" t="s">
        <v>22</v>
      </c>
      <c r="C16" s="43" t="s">
        <v>40</v>
      </c>
      <c r="D16" s="44">
        <v>4</v>
      </c>
      <c r="E16" s="42">
        <v>5</v>
      </c>
      <c r="F16" s="42"/>
      <c r="G16" s="45"/>
      <c r="H16" s="46">
        <v>12</v>
      </c>
      <c r="I16" s="47">
        <v>4</v>
      </c>
      <c r="J16" s="42">
        <v>5</v>
      </c>
      <c r="K16" s="42"/>
      <c r="L16" s="45"/>
      <c r="M16" s="44">
        <f t="shared" si="29"/>
        <v>0</v>
      </c>
      <c r="N16" s="42">
        <f t="shared" si="30"/>
        <v>0</v>
      </c>
      <c r="O16" s="42">
        <f t="shared" si="31"/>
        <v>0</v>
      </c>
      <c r="P16" s="45">
        <f t="shared" si="32"/>
        <v>0</v>
      </c>
      <c r="Q16" s="48">
        <v>42112</v>
      </c>
      <c r="R16" s="49">
        <f t="shared" si="33"/>
        <v>42124</v>
      </c>
      <c r="S16" s="63" t="str">
        <f t="shared" si="5"/>
        <v>готово</v>
      </c>
    </row>
    <row r="17" spans="1:19" x14ac:dyDescent="0.25">
      <c r="A17" s="42" t="s">
        <v>42</v>
      </c>
      <c r="B17" s="42" t="s">
        <v>25</v>
      </c>
      <c r="C17" s="43" t="s">
        <v>43</v>
      </c>
      <c r="D17" s="44">
        <v>3</v>
      </c>
      <c r="E17" s="42">
        <v>4</v>
      </c>
      <c r="F17" s="42"/>
      <c r="G17" s="45"/>
      <c r="H17" s="46">
        <v>10</v>
      </c>
      <c r="I17" s="47">
        <v>3</v>
      </c>
      <c r="J17" s="42">
        <v>4</v>
      </c>
      <c r="K17" s="42"/>
      <c r="L17" s="45"/>
      <c r="M17" s="44">
        <f t="shared" si="29"/>
        <v>0</v>
      </c>
      <c r="N17" s="42">
        <f t="shared" si="30"/>
        <v>0</v>
      </c>
      <c r="O17" s="42">
        <f t="shared" si="31"/>
        <v>0</v>
      </c>
      <c r="P17" s="45">
        <f t="shared" si="32"/>
        <v>0</v>
      </c>
      <c r="Q17" s="48">
        <v>42112</v>
      </c>
      <c r="R17" s="49">
        <f t="shared" ref="R17:R69" si="34">Q17+H17</f>
        <v>42122</v>
      </c>
      <c r="S17" s="63" t="str">
        <f t="shared" si="5"/>
        <v>готово</v>
      </c>
    </row>
    <row r="18" spans="1:19" x14ac:dyDescent="0.25">
      <c r="A18" s="42" t="s">
        <v>44</v>
      </c>
      <c r="B18" s="42" t="s">
        <v>25</v>
      </c>
      <c r="C18" s="43" t="s">
        <v>45</v>
      </c>
      <c r="D18" s="44">
        <v>5</v>
      </c>
      <c r="E18" s="42">
        <v>8</v>
      </c>
      <c r="F18" s="42"/>
      <c r="G18" s="45">
        <v>1</v>
      </c>
      <c r="H18" s="46">
        <v>16</v>
      </c>
      <c r="I18" s="47">
        <v>5</v>
      </c>
      <c r="J18" s="42">
        <v>8</v>
      </c>
      <c r="K18" s="42"/>
      <c r="L18" s="45">
        <v>1</v>
      </c>
      <c r="M18" s="44">
        <f t="shared" si="29"/>
        <v>0</v>
      </c>
      <c r="N18" s="42">
        <f t="shared" si="30"/>
        <v>0</v>
      </c>
      <c r="O18" s="42">
        <f t="shared" si="31"/>
        <v>0</v>
      </c>
      <c r="P18" s="45">
        <f t="shared" si="32"/>
        <v>0</v>
      </c>
      <c r="Q18" s="48">
        <v>42112</v>
      </c>
      <c r="R18" s="49">
        <f t="shared" si="34"/>
        <v>42128</v>
      </c>
      <c r="S18" s="63" t="str">
        <f t="shared" si="5"/>
        <v>готово</v>
      </c>
    </row>
    <row r="19" spans="1:19" x14ac:dyDescent="0.25">
      <c r="A19" s="42" t="s">
        <v>46</v>
      </c>
      <c r="B19" s="42" t="s">
        <v>25</v>
      </c>
      <c r="C19" s="42" t="s">
        <v>47</v>
      </c>
      <c r="D19" s="42">
        <v>8</v>
      </c>
      <c r="E19" s="42">
        <v>9</v>
      </c>
      <c r="F19" s="42"/>
      <c r="G19" s="42"/>
      <c r="H19" s="42">
        <v>20</v>
      </c>
      <c r="I19" s="42">
        <v>8</v>
      </c>
      <c r="J19" s="42">
        <v>9</v>
      </c>
      <c r="K19" s="42"/>
      <c r="L19" s="42"/>
      <c r="M19" s="44">
        <f t="shared" ref="M19:M20" si="35">D19-I19</f>
        <v>0</v>
      </c>
      <c r="N19" s="42">
        <f t="shared" ref="N19:N20" si="36">E19-J19</f>
        <v>0</v>
      </c>
      <c r="O19" s="42">
        <f t="shared" ref="O19:O20" si="37">F19-K19</f>
        <v>0</v>
      </c>
      <c r="P19" s="45">
        <f t="shared" ref="P19:P20" si="38">G19-L19</f>
        <v>0</v>
      </c>
      <c r="Q19" s="48">
        <v>42112</v>
      </c>
      <c r="R19" s="49">
        <f t="shared" si="34"/>
        <v>42132</v>
      </c>
      <c r="S19" s="63" t="str">
        <f t="shared" si="5"/>
        <v>готово</v>
      </c>
    </row>
    <row r="20" spans="1:19" x14ac:dyDescent="0.25">
      <c r="A20" s="42" t="s">
        <v>48</v>
      </c>
      <c r="B20" s="42" t="s">
        <v>49</v>
      </c>
      <c r="C20" s="43" t="s">
        <v>28</v>
      </c>
      <c r="D20" s="44">
        <v>2</v>
      </c>
      <c r="E20" s="42"/>
      <c r="F20" s="42"/>
      <c r="G20" s="45"/>
      <c r="H20" s="46">
        <v>0</v>
      </c>
      <c r="I20" s="47">
        <v>2</v>
      </c>
      <c r="J20" s="42"/>
      <c r="K20" s="42"/>
      <c r="L20" s="45"/>
      <c r="M20" s="44">
        <f t="shared" si="35"/>
        <v>0</v>
      </c>
      <c r="N20" s="42">
        <f t="shared" si="36"/>
        <v>0</v>
      </c>
      <c r="O20" s="42">
        <f t="shared" si="37"/>
        <v>0</v>
      </c>
      <c r="P20" s="45">
        <f t="shared" si="38"/>
        <v>0</v>
      </c>
      <c r="Q20" s="48">
        <v>42115</v>
      </c>
      <c r="R20" s="22">
        <v>42117</v>
      </c>
      <c r="S20" s="63" t="str">
        <f t="shared" si="5"/>
        <v>готово</v>
      </c>
    </row>
    <row r="21" spans="1:19" x14ac:dyDescent="0.25">
      <c r="A21" s="42" t="s">
        <v>50</v>
      </c>
      <c r="B21" s="42" t="s">
        <v>15</v>
      </c>
      <c r="C21" s="43" t="s">
        <v>51</v>
      </c>
      <c r="D21" s="44">
        <v>3</v>
      </c>
      <c r="E21" s="42">
        <v>2</v>
      </c>
      <c r="F21" s="42"/>
      <c r="G21" s="45"/>
      <c r="H21" s="46">
        <v>1</v>
      </c>
      <c r="I21" s="47">
        <v>3</v>
      </c>
      <c r="J21" s="42">
        <v>2</v>
      </c>
      <c r="K21" s="42"/>
      <c r="L21" s="45"/>
      <c r="M21" s="44">
        <f t="shared" ref="M21:M22" si="39">D21-I21</f>
        <v>0</v>
      </c>
      <c r="N21" s="42">
        <f t="shared" ref="N21:N22" si="40">E21-J21</f>
        <v>0</v>
      </c>
      <c r="O21" s="42"/>
      <c r="P21" s="45"/>
      <c r="Q21" s="48">
        <v>42117</v>
      </c>
      <c r="R21" s="22">
        <v>42120</v>
      </c>
      <c r="S21" s="63" t="str">
        <f t="shared" si="5"/>
        <v>готово</v>
      </c>
    </row>
    <row r="22" spans="1:19" x14ac:dyDescent="0.25">
      <c r="A22" s="42" t="s">
        <v>52</v>
      </c>
      <c r="B22" s="42" t="s">
        <v>34</v>
      </c>
      <c r="C22" s="43" t="s">
        <v>53</v>
      </c>
      <c r="D22" s="44">
        <v>9</v>
      </c>
      <c r="E22" s="42">
        <v>9</v>
      </c>
      <c r="F22" s="42"/>
      <c r="G22" s="45"/>
      <c r="H22" s="46">
        <v>20</v>
      </c>
      <c r="I22" s="47">
        <v>9</v>
      </c>
      <c r="J22" s="42">
        <v>9</v>
      </c>
      <c r="K22" s="42"/>
      <c r="L22" s="45"/>
      <c r="M22" s="44">
        <f t="shared" si="39"/>
        <v>0</v>
      </c>
      <c r="N22" s="42">
        <f t="shared" si="40"/>
        <v>0</v>
      </c>
      <c r="O22" s="42"/>
      <c r="P22" s="45"/>
      <c r="Q22" s="48">
        <v>42123</v>
      </c>
      <c r="R22" s="49">
        <f t="shared" si="34"/>
        <v>42143</v>
      </c>
      <c r="S22" s="63" t="str">
        <f t="shared" si="5"/>
        <v>готово</v>
      </c>
    </row>
    <row r="23" spans="1:19" x14ac:dyDescent="0.25">
      <c r="A23" s="42" t="s">
        <v>52</v>
      </c>
      <c r="B23" s="42" t="s">
        <v>34</v>
      </c>
      <c r="C23" s="43" t="s">
        <v>45</v>
      </c>
      <c r="D23" s="44">
        <v>5</v>
      </c>
      <c r="E23" s="42">
        <v>8</v>
      </c>
      <c r="F23" s="42"/>
      <c r="G23" s="45">
        <v>1</v>
      </c>
      <c r="H23" s="46">
        <v>16</v>
      </c>
      <c r="I23" s="47">
        <v>5</v>
      </c>
      <c r="J23" s="42">
        <v>8</v>
      </c>
      <c r="K23" s="42"/>
      <c r="L23" s="45">
        <v>1</v>
      </c>
      <c r="M23" s="44">
        <f t="shared" ref="M23:M27" si="41">D23-I23</f>
        <v>0</v>
      </c>
      <c r="N23" s="42">
        <f t="shared" ref="N23:N27" si="42">E23-J23</f>
        <v>0</v>
      </c>
      <c r="O23" s="42">
        <f t="shared" ref="O23:O27" si="43">F23-K23</f>
        <v>0</v>
      </c>
      <c r="P23" s="45">
        <f t="shared" ref="P23:P27" si="44">G23-L23</f>
        <v>0</v>
      </c>
      <c r="Q23" s="48">
        <v>42123</v>
      </c>
      <c r="R23" s="49">
        <f t="shared" si="34"/>
        <v>42139</v>
      </c>
      <c r="S23" s="63" t="str">
        <f t="shared" si="5"/>
        <v>готово</v>
      </c>
    </row>
    <row r="24" spans="1:19" x14ac:dyDescent="0.25">
      <c r="A24" s="42" t="s">
        <v>54</v>
      </c>
      <c r="B24" s="42" t="s">
        <v>34</v>
      </c>
      <c r="C24" s="43" t="s">
        <v>40</v>
      </c>
      <c r="D24" s="44">
        <v>4</v>
      </c>
      <c r="E24" s="42">
        <v>5</v>
      </c>
      <c r="F24" s="42"/>
      <c r="G24" s="45"/>
      <c r="H24" s="46">
        <v>12</v>
      </c>
      <c r="I24" s="47">
        <v>4</v>
      </c>
      <c r="J24" s="42">
        <v>5</v>
      </c>
      <c r="K24" s="42"/>
      <c r="L24" s="45"/>
      <c r="M24" s="44">
        <f t="shared" si="41"/>
        <v>0</v>
      </c>
      <c r="N24" s="42">
        <f t="shared" si="42"/>
        <v>0</v>
      </c>
      <c r="O24" s="42">
        <f t="shared" si="43"/>
        <v>0</v>
      </c>
      <c r="P24" s="45">
        <f t="shared" si="44"/>
        <v>0</v>
      </c>
      <c r="Q24" s="48">
        <v>42117</v>
      </c>
      <c r="R24" s="49">
        <f t="shared" si="34"/>
        <v>42129</v>
      </c>
      <c r="S24" s="63" t="str">
        <f t="shared" si="5"/>
        <v>готово</v>
      </c>
    </row>
    <row r="25" spans="1:19" x14ac:dyDescent="0.25">
      <c r="A25" s="42" t="s">
        <v>54</v>
      </c>
      <c r="B25" s="42" t="s">
        <v>34</v>
      </c>
      <c r="C25" s="43" t="s">
        <v>40</v>
      </c>
      <c r="D25" s="44">
        <v>4</v>
      </c>
      <c r="E25" s="42">
        <v>5</v>
      </c>
      <c r="F25" s="42"/>
      <c r="G25" s="45"/>
      <c r="H25" s="46">
        <v>12</v>
      </c>
      <c r="I25" s="47">
        <v>4</v>
      </c>
      <c r="J25" s="42">
        <v>5</v>
      </c>
      <c r="K25" s="42"/>
      <c r="L25" s="45"/>
      <c r="M25" s="44">
        <f t="shared" si="41"/>
        <v>0</v>
      </c>
      <c r="N25" s="42">
        <f t="shared" si="42"/>
        <v>0</v>
      </c>
      <c r="O25" s="42">
        <f t="shared" si="43"/>
        <v>0</v>
      </c>
      <c r="P25" s="45">
        <f t="shared" si="44"/>
        <v>0</v>
      </c>
      <c r="Q25" s="48">
        <v>42117</v>
      </c>
      <c r="R25" s="49">
        <f t="shared" si="34"/>
        <v>42129</v>
      </c>
      <c r="S25" s="63" t="str">
        <f t="shared" si="5"/>
        <v>готово</v>
      </c>
    </row>
    <row r="26" spans="1:19" x14ac:dyDescent="0.25">
      <c r="A26" s="42" t="s">
        <v>54</v>
      </c>
      <c r="B26" s="42" t="s">
        <v>34</v>
      </c>
      <c r="C26" s="43" t="s">
        <v>40</v>
      </c>
      <c r="D26" s="44">
        <v>4</v>
      </c>
      <c r="E26" s="42">
        <v>5</v>
      </c>
      <c r="F26" s="42"/>
      <c r="G26" s="45"/>
      <c r="H26" s="46">
        <v>12</v>
      </c>
      <c r="I26" s="47">
        <v>4</v>
      </c>
      <c r="J26" s="42">
        <v>5</v>
      </c>
      <c r="K26" s="42"/>
      <c r="L26" s="45"/>
      <c r="M26" s="44">
        <f t="shared" si="41"/>
        <v>0</v>
      </c>
      <c r="N26" s="42">
        <f t="shared" si="42"/>
        <v>0</v>
      </c>
      <c r="O26" s="42">
        <f t="shared" si="43"/>
        <v>0</v>
      </c>
      <c r="P26" s="45">
        <f t="shared" si="44"/>
        <v>0</v>
      </c>
      <c r="Q26" s="48">
        <v>42117</v>
      </c>
      <c r="R26" s="49">
        <f t="shared" si="34"/>
        <v>42129</v>
      </c>
      <c r="S26" s="63" t="str">
        <f t="shared" si="5"/>
        <v>готово</v>
      </c>
    </row>
    <row r="27" spans="1:19" x14ac:dyDescent="0.25">
      <c r="A27" s="42" t="s">
        <v>54</v>
      </c>
      <c r="B27" s="42" t="s">
        <v>34</v>
      </c>
      <c r="C27" s="43" t="s">
        <v>40</v>
      </c>
      <c r="D27" s="44">
        <v>4</v>
      </c>
      <c r="E27" s="42">
        <v>5</v>
      </c>
      <c r="F27" s="42"/>
      <c r="G27" s="45"/>
      <c r="H27" s="46">
        <v>12</v>
      </c>
      <c r="I27" s="47">
        <v>4</v>
      </c>
      <c r="J27" s="42">
        <v>5</v>
      </c>
      <c r="K27" s="42"/>
      <c r="L27" s="45"/>
      <c r="M27" s="44">
        <f t="shared" si="41"/>
        <v>0</v>
      </c>
      <c r="N27" s="42">
        <f t="shared" si="42"/>
        <v>0</v>
      </c>
      <c r="O27" s="42">
        <f t="shared" si="43"/>
        <v>0</v>
      </c>
      <c r="P27" s="45">
        <f t="shared" si="44"/>
        <v>0</v>
      </c>
      <c r="Q27" s="48">
        <v>42117</v>
      </c>
      <c r="R27" s="49">
        <f t="shared" si="34"/>
        <v>42129</v>
      </c>
      <c r="S27" s="63" t="str">
        <f t="shared" si="5"/>
        <v>готово</v>
      </c>
    </row>
    <row r="28" spans="1:19" x14ac:dyDescent="0.25">
      <c r="A28" s="42" t="s">
        <v>54</v>
      </c>
      <c r="B28" s="42" t="s">
        <v>34</v>
      </c>
      <c r="C28" s="43" t="s">
        <v>40</v>
      </c>
      <c r="D28" s="44">
        <v>4</v>
      </c>
      <c r="E28" s="42">
        <v>5</v>
      </c>
      <c r="F28" s="42"/>
      <c r="G28" s="45"/>
      <c r="H28" s="46">
        <v>12</v>
      </c>
      <c r="I28" s="47">
        <v>4</v>
      </c>
      <c r="J28" s="42">
        <v>5</v>
      </c>
      <c r="K28" s="42"/>
      <c r="L28" s="45"/>
      <c r="M28" s="44">
        <f t="shared" ref="M28:M81" si="45">D28-I28</f>
        <v>0</v>
      </c>
      <c r="N28" s="42">
        <f t="shared" ref="N28:N81" si="46">E28-J28</f>
        <v>0</v>
      </c>
      <c r="O28" s="42">
        <f t="shared" ref="O28:O81" si="47">F28-K28</f>
        <v>0</v>
      </c>
      <c r="P28" s="45">
        <f t="shared" ref="P28:P81" si="48">G28-L28</f>
        <v>0</v>
      </c>
      <c r="Q28" s="48">
        <v>42117</v>
      </c>
      <c r="R28" s="49">
        <f t="shared" si="34"/>
        <v>42129</v>
      </c>
      <c r="S28" s="63" t="str">
        <f t="shared" si="5"/>
        <v>готово</v>
      </c>
    </row>
    <row r="29" spans="1:19" x14ac:dyDescent="0.25">
      <c r="A29" s="42" t="s">
        <v>55</v>
      </c>
      <c r="B29" s="42" t="s">
        <v>15</v>
      </c>
      <c r="C29" s="43" t="s">
        <v>56</v>
      </c>
      <c r="D29" s="44">
        <v>5</v>
      </c>
      <c r="E29" s="42">
        <v>3</v>
      </c>
      <c r="F29" s="42">
        <v>2</v>
      </c>
      <c r="G29" s="45"/>
      <c r="H29" s="46">
        <v>2</v>
      </c>
      <c r="I29" s="47">
        <v>5</v>
      </c>
      <c r="J29" s="42">
        <v>3</v>
      </c>
      <c r="K29" s="42">
        <v>2</v>
      </c>
      <c r="L29" s="45"/>
      <c r="M29" s="44">
        <f t="shared" si="45"/>
        <v>0</v>
      </c>
      <c r="N29" s="42">
        <f t="shared" si="46"/>
        <v>0</v>
      </c>
      <c r="O29" s="42">
        <f t="shared" si="47"/>
        <v>0</v>
      </c>
      <c r="P29" s="45">
        <f t="shared" si="48"/>
        <v>0</v>
      </c>
      <c r="Q29" s="48">
        <v>42121</v>
      </c>
      <c r="R29" s="22">
        <v>42126</v>
      </c>
      <c r="S29" s="41" t="str">
        <f t="shared" si="5"/>
        <v>готово</v>
      </c>
    </row>
    <row r="30" spans="1:19" x14ac:dyDescent="0.25">
      <c r="A30" s="42" t="s">
        <v>57</v>
      </c>
      <c r="B30" s="42" t="s">
        <v>34</v>
      </c>
      <c r="C30" s="43" t="s">
        <v>58</v>
      </c>
      <c r="D30" s="44">
        <v>31</v>
      </c>
      <c r="E30" s="42">
        <v>32</v>
      </c>
      <c r="F30" s="42"/>
      <c r="G30" s="45"/>
      <c r="H30" s="46">
        <v>30</v>
      </c>
      <c r="I30" s="47">
        <v>31</v>
      </c>
      <c r="J30" s="42">
        <v>32</v>
      </c>
      <c r="K30" s="42"/>
      <c r="L30" s="45"/>
      <c r="M30" s="44">
        <f t="shared" si="45"/>
        <v>0</v>
      </c>
      <c r="N30" s="42">
        <f t="shared" si="46"/>
        <v>0</v>
      </c>
      <c r="O30" s="42">
        <f t="shared" si="47"/>
        <v>0</v>
      </c>
      <c r="P30" s="45">
        <f t="shared" si="48"/>
        <v>0</v>
      </c>
      <c r="Q30" s="48">
        <v>42138</v>
      </c>
      <c r="R30" s="49">
        <f t="shared" si="34"/>
        <v>42168</v>
      </c>
      <c r="S30" s="63" t="str">
        <f t="shared" si="5"/>
        <v>готово</v>
      </c>
    </row>
    <row r="31" spans="1:19" x14ac:dyDescent="0.25">
      <c r="A31" s="42" t="s">
        <v>59</v>
      </c>
      <c r="B31" s="42" t="s">
        <v>15</v>
      </c>
      <c r="C31" s="43" t="s">
        <v>60</v>
      </c>
      <c r="D31" s="44">
        <v>5</v>
      </c>
      <c r="E31" s="42">
        <v>6</v>
      </c>
      <c r="F31" s="42">
        <v>1</v>
      </c>
      <c r="G31" s="45"/>
      <c r="H31" s="46">
        <v>16</v>
      </c>
      <c r="I31" s="47">
        <v>5</v>
      </c>
      <c r="J31" s="42">
        <v>6</v>
      </c>
      <c r="K31" s="42">
        <v>1</v>
      </c>
      <c r="L31" s="45"/>
      <c r="M31" s="44">
        <f t="shared" si="45"/>
        <v>0</v>
      </c>
      <c r="N31" s="42">
        <f t="shared" si="46"/>
        <v>0</v>
      </c>
      <c r="O31" s="42">
        <f t="shared" si="47"/>
        <v>0</v>
      </c>
      <c r="P31" s="45">
        <f t="shared" si="48"/>
        <v>0</v>
      </c>
      <c r="Q31" s="48">
        <v>42127</v>
      </c>
      <c r="R31" s="49">
        <f t="shared" si="34"/>
        <v>42143</v>
      </c>
      <c r="S31" s="63" t="str">
        <f t="shared" si="5"/>
        <v>готово</v>
      </c>
    </row>
    <row r="32" spans="1:19" x14ac:dyDescent="0.25">
      <c r="A32" s="42" t="s">
        <v>61</v>
      </c>
      <c r="B32" s="42" t="s">
        <v>22</v>
      </c>
      <c r="C32" s="43" t="s">
        <v>51</v>
      </c>
      <c r="D32" s="81">
        <f>10*3-2*2</f>
        <v>26</v>
      </c>
      <c r="E32" s="42">
        <f>10*2</f>
        <v>20</v>
      </c>
      <c r="F32" s="42"/>
      <c r="G32" s="45"/>
      <c r="H32" s="46">
        <v>15</v>
      </c>
      <c r="I32" s="82">
        <f>D32</f>
        <v>26</v>
      </c>
      <c r="J32" s="42">
        <f>E32</f>
        <v>20</v>
      </c>
      <c r="K32" s="42"/>
      <c r="L32" s="45"/>
      <c r="M32" s="44">
        <f t="shared" si="45"/>
        <v>0</v>
      </c>
      <c r="N32" s="42">
        <f t="shared" si="46"/>
        <v>0</v>
      </c>
      <c r="O32" s="42">
        <f t="shared" si="47"/>
        <v>0</v>
      </c>
      <c r="P32" s="45">
        <f t="shared" si="48"/>
        <v>0</v>
      </c>
      <c r="Q32" s="48">
        <v>42151</v>
      </c>
      <c r="R32" s="49">
        <f t="shared" si="34"/>
        <v>42166</v>
      </c>
      <c r="S32" s="63" t="str">
        <f t="shared" si="5"/>
        <v>готово</v>
      </c>
    </row>
    <row r="33" spans="1:20" x14ac:dyDescent="0.25">
      <c r="A33" s="42" t="s">
        <v>62</v>
      </c>
      <c r="B33" s="42" t="s">
        <v>63</v>
      </c>
      <c r="C33" s="43" t="s">
        <v>64</v>
      </c>
      <c r="D33" s="81">
        <f>5*5-2*1</f>
        <v>23</v>
      </c>
      <c r="E33" s="42">
        <v>30</v>
      </c>
      <c r="F33" s="42"/>
      <c r="G33" s="45"/>
      <c r="H33" s="46">
        <v>20</v>
      </c>
      <c r="I33" s="82">
        <f>D33</f>
        <v>23</v>
      </c>
      <c r="J33" s="42">
        <v>30</v>
      </c>
      <c r="K33" s="42"/>
      <c r="L33" s="45"/>
      <c r="M33" s="44">
        <f t="shared" si="45"/>
        <v>0</v>
      </c>
      <c r="N33" s="42">
        <f t="shared" si="46"/>
        <v>0</v>
      </c>
      <c r="O33" s="42">
        <f t="shared" si="47"/>
        <v>0</v>
      </c>
      <c r="P33" s="45">
        <f t="shared" si="48"/>
        <v>0</v>
      </c>
      <c r="Q33" s="48">
        <v>42151</v>
      </c>
      <c r="R33" s="49">
        <f t="shared" si="34"/>
        <v>42171</v>
      </c>
      <c r="S33" s="63" t="str">
        <f t="shared" si="5"/>
        <v>готово</v>
      </c>
    </row>
    <row r="34" spans="1:20" x14ac:dyDescent="0.25">
      <c r="A34" s="42" t="s">
        <v>65</v>
      </c>
      <c r="B34" s="42" t="s">
        <v>34</v>
      </c>
      <c r="C34" s="43" t="s">
        <v>30</v>
      </c>
      <c r="D34" s="44">
        <v>5</v>
      </c>
      <c r="E34" s="42">
        <v>6</v>
      </c>
      <c r="F34" s="42"/>
      <c r="G34" s="45"/>
      <c r="H34" s="46">
        <v>16</v>
      </c>
      <c r="I34" s="47">
        <v>5</v>
      </c>
      <c r="J34" s="42">
        <v>6</v>
      </c>
      <c r="K34" s="42"/>
      <c r="L34" s="45"/>
      <c r="M34" s="44">
        <f t="shared" si="45"/>
        <v>0</v>
      </c>
      <c r="N34" s="42">
        <f t="shared" si="46"/>
        <v>0</v>
      </c>
      <c r="O34" s="42">
        <f t="shared" si="47"/>
        <v>0</v>
      </c>
      <c r="P34" s="45">
        <f t="shared" si="48"/>
        <v>0</v>
      </c>
      <c r="Q34" s="48">
        <v>42150</v>
      </c>
      <c r="R34" s="49">
        <f t="shared" si="34"/>
        <v>42166</v>
      </c>
      <c r="S34" s="63" t="str">
        <f t="shared" si="5"/>
        <v>готово</v>
      </c>
    </row>
    <row r="35" spans="1:20" x14ac:dyDescent="0.25">
      <c r="A35" s="42" t="s">
        <v>65</v>
      </c>
      <c r="B35" s="42" t="s">
        <v>34</v>
      </c>
      <c r="C35" s="43" t="s">
        <v>30</v>
      </c>
      <c r="D35" s="44">
        <v>5</v>
      </c>
      <c r="E35" s="42">
        <v>6</v>
      </c>
      <c r="F35" s="42"/>
      <c r="G35" s="45"/>
      <c r="H35" s="46">
        <v>16</v>
      </c>
      <c r="I35" s="47">
        <v>5</v>
      </c>
      <c r="J35" s="42">
        <v>6</v>
      </c>
      <c r="K35" s="42"/>
      <c r="L35" s="45"/>
      <c r="M35" s="44">
        <f t="shared" si="45"/>
        <v>0</v>
      </c>
      <c r="N35" s="42">
        <f t="shared" si="46"/>
        <v>0</v>
      </c>
      <c r="O35" s="42">
        <f t="shared" si="47"/>
        <v>0</v>
      </c>
      <c r="P35" s="45">
        <f t="shared" si="48"/>
        <v>0</v>
      </c>
      <c r="Q35" s="48">
        <v>42150</v>
      </c>
      <c r="R35" s="49">
        <f t="shared" si="34"/>
        <v>42166</v>
      </c>
      <c r="S35" s="63" t="str">
        <f t="shared" si="5"/>
        <v>готово</v>
      </c>
    </row>
    <row r="36" spans="1:20" x14ac:dyDescent="0.25">
      <c r="A36" s="42" t="s">
        <v>65</v>
      </c>
      <c r="B36" s="42" t="s">
        <v>34</v>
      </c>
      <c r="C36" s="43" t="s">
        <v>30</v>
      </c>
      <c r="D36" s="44">
        <v>5</v>
      </c>
      <c r="E36" s="42">
        <v>6</v>
      </c>
      <c r="F36" s="42"/>
      <c r="G36" s="45"/>
      <c r="H36" s="46">
        <v>16</v>
      </c>
      <c r="I36" s="47">
        <v>5</v>
      </c>
      <c r="J36" s="42">
        <v>6</v>
      </c>
      <c r="K36" s="42"/>
      <c r="L36" s="45"/>
      <c r="M36" s="44">
        <f t="shared" si="45"/>
        <v>0</v>
      </c>
      <c r="N36" s="42">
        <f t="shared" si="46"/>
        <v>0</v>
      </c>
      <c r="O36" s="42">
        <f t="shared" si="47"/>
        <v>0</v>
      </c>
      <c r="P36" s="45">
        <f t="shared" si="48"/>
        <v>0</v>
      </c>
      <c r="Q36" s="48">
        <v>42150</v>
      </c>
      <c r="R36" s="49">
        <f t="shared" si="34"/>
        <v>42166</v>
      </c>
      <c r="S36" s="63" t="str">
        <f t="shared" si="5"/>
        <v>готово</v>
      </c>
    </row>
    <row r="37" spans="1:20" x14ac:dyDescent="0.25">
      <c r="A37" s="1" t="s">
        <v>66</v>
      </c>
      <c r="B37" s="1" t="s">
        <v>34</v>
      </c>
      <c r="C37" s="3" t="s">
        <v>67</v>
      </c>
      <c r="D37" s="5">
        <v>52</v>
      </c>
      <c r="E37" s="1">
        <v>47</v>
      </c>
      <c r="F37" s="1"/>
      <c r="G37" s="6"/>
      <c r="H37" s="10">
        <v>30</v>
      </c>
      <c r="I37" s="84">
        <v>52</v>
      </c>
      <c r="J37" s="1">
        <v>47</v>
      </c>
      <c r="K37" s="1"/>
      <c r="L37" s="6"/>
      <c r="M37" s="5">
        <f t="shared" si="45"/>
        <v>0</v>
      </c>
      <c r="N37" s="1">
        <f t="shared" si="46"/>
        <v>0</v>
      </c>
      <c r="O37" s="1">
        <f t="shared" si="47"/>
        <v>0</v>
      </c>
      <c r="P37" s="6">
        <f t="shared" si="48"/>
        <v>0</v>
      </c>
      <c r="Q37" s="23">
        <v>42150</v>
      </c>
      <c r="R37" s="21">
        <f t="shared" si="34"/>
        <v>42180</v>
      </c>
      <c r="S37" s="41" t="str">
        <f t="shared" si="5"/>
        <v>готово</v>
      </c>
    </row>
    <row r="38" spans="1:20" x14ac:dyDescent="0.25">
      <c r="A38" s="42" t="s">
        <v>68</v>
      </c>
      <c r="B38" s="42" t="s">
        <v>22</v>
      </c>
      <c r="C38" s="43" t="s">
        <v>69</v>
      </c>
      <c r="D38" s="44">
        <v>2</v>
      </c>
      <c r="E38" s="42">
        <v>2</v>
      </c>
      <c r="F38" s="42"/>
      <c r="G38" s="45">
        <v>4</v>
      </c>
      <c r="H38" s="46">
        <v>3</v>
      </c>
      <c r="I38" s="47">
        <v>2</v>
      </c>
      <c r="J38" s="42">
        <v>2</v>
      </c>
      <c r="K38" s="42"/>
      <c r="L38" s="45">
        <v>4</v>
      </c>
      <c r="M38" s="44">
        <f t="shared" si="45"/>
        <v>0</v>
      </c>
      <c r="N38" s="42">
        <f t="shared" si="46"/>
        <v>0</v>
      </c>
      <c r="O38" s="42">
        <f t="shared" si="47"/>
        <v>0</v>
      </c>
      <c r="P38" s="45">
        <f t="shared" si="48"/>
        <v>0</v>
      </c>
      <c r="Q38" s="48">
        <v>42150</v>
      </c>
      <c r="R38" s="49">
        <f t="shared" si="34"/>
        <v>42153</v>
      </c>
      <c r="S38" s="63" t="str">
        <f t="shared" si="5"/>
        <v>готово</v>
      </c>
    </row>
    <row r="39" spans="1:20" x14ac:dyDescent="0.25">
      <c r="A39" s="1" t="s">
        <v>70</v>
      </c>
      <c r="B39" s="1" t="s">
        <v>18</v>
      </c>
      <c r="C39" s="3" t="s">
        <v>71</v>
      </c>
      <c r="D39" s="5">
        <v>28</v>
      </c>
      <c r="E39" s="1">
        <v>28</v>
      </c>
      <c r="F39" s="1">
        <v>1</v>
      </c>
      <c r="G39" s="6"/>
      <c r="H39" s="10">
        <v>28</v>
      </c>
      <c r="I39" s="4">
        <v>28</v>
      </c>
      <c r="J39" s="1">
        <v>28</v>
      </c>
      <c r="K39" s="1">
        <v>1</v>
      </c>
      <c r="L39" s="6"/>
      <c r="M39" s="5">
        <f t="shared" si="45"/>
        <v>0</v>
      </c>
      <c r="N39" s="1">
        <f t="shared" si="46"/>
        <v>0</v>
      </c>
      <c r="O39" s="1">
        <f t="shared" si="47"/>
        <v>0</v>
      </c>
      <c r="P39" s="6">
        <f t="shared" si="48"/>
        <v>0</v>
      </c>
      <c r="Q39" s="23">
        <v>42166</v>
      </c>
      <c r="R39" s="21">
        <f t="shared" si="34"/>
        <v>42194</v>
      </c>
      <c r="S39" s="41" t="str">
        <f t="shared" si="5"/>
        <v>готово</v>
      </c>
    </row>
    <row r="40" spans="1:20" x14ac:dyDescent="0.25">
      <c r="A40" s="1" t="s">
        <v>72</v>
      </c>
      <c r="B40" s="1" t="s">
        <v>34</v>
      </c>
      <c r="C40" s="3" t="s">
        <v>73</v>
      </c>
      <c r="D40" s="5">
        <v>12</v>
      </c>
      <c r="E40" s="1">
        <v>12</v>
      </c>
      <c r="F40" s="1"/>
      <c r="G40" s="6"/>
      <c r="H40" s="10">
        <v>32</v>
      </c>
      <c r="I40" s="4">
        <v>12</v>
      </c>
      <c r="J40" s="1">
        <v>12</v>
      </c>
      <c r="K40" s="1"/>
      <c r="L40" s="6"/>
      <c r="M40" s="5">
        <f t="shared" si="45"/>
        <v>0</v>
      </c>
      <c r="N40" s="1">
        <f t="shared" si="46"/>
        <v>0</v>
      </c>
      <c r="O40" s="1">
        <f t="shared" si="47"/>
        <v>0</v>
      </c>
      <c r="P40" s="6">
        <f t="shared" si="48"/>
        <v>0</v>
      </c>
      <c r="Q40" s="23">
        <v>42166</v>
      </c>
      <c r="R40" s="21">
        <f t="shared" si="34"/>
        <v>42198</v>
      </c>
      <c r="S40" s="41" t="str">
        <f t="shared" si="5"/>
        <v>готово</v>
      </c>
    </row>
    <row r="41" spans="1:20" x14ac:dyDescent="0.25">
      <c r="A41" s="1" t="s">
        <v>74</v>
      </c>
      <c r="B41" s="1" t="s">
        <v>34</v>
      </c>
      <c r="C41" s="3" t="s">
        <v>75</v>
      </c>
      <c r="D41" s="5">
        <v>20</v>
      </c>
      <c r="E41" s="1">
        <v>24</v>
      </c>
      <c r="F41" s="1"/>
      <c r="G41" s="6"/>
      <c r="H41" s="10">
        <v>32</v>
      </c>
      <c r="I41" s="4">
        <v>20</v>
      </c>
      <c r="J41" s="1">
        <v>24</v>
      </c>
      <c r="K41" s="1"/>
      <c r="L41" s="6"/>
      <c r="M41" s="5">
        <f t="shared" si="45"/>
        <v>0</v>
      </c>
      <c r="N41" s="1">
        <f t="shared" si="46"/>
        <v>0</v>
      </c>
      <c r="O41" s="1">
        <f t="shared" si="47"/>
        <v>0</v>
      </c>
      <c r="P41" s="6">
        <f t="shared" si="48"/>
        <v>0</v>
      </c>
      <c r="Q41" s="23">
        <v>42166</v>
      </c>
      <c r="R41" s="21">
        <f t="shared" si="34"/>
        <v>42198</v>
      </c>
      <c r="S41" s="41" t="str">
        <f t="shared" si="5"/>
        <v>готово</v>
      </c>
    </row>
    <row r="42" spans="1:20" x14ac:dyDescent="0.25">
      <c r="A42" s="93" t="s">
        <v>76</v>
      </c>
      <c r="B42" s="93" t="s">
        <v>63</v>
      </c>
      <c r="C42" s="94" t="s">
        <v>77</v>
      </c>
      <c r="D42" s="95">
        <f>15*2</f>
        <v>30</v>
      </c>
      <c r="E42" s="93">
        <f>10*2</f>
        <v>20</v>
      </c>
      <c r="F42" s="93">
        <v>0</v>
      </c>
      <c r="G42" s="96"/>
      <c r="H42" s="97">
        <v>25</v>
      </c>
      <c r="I42" s="98">
        <f>D42</f>
        <v>30</v>
      </c>
      <c r="J42" s="93">
        <f>E42</f>
        <v>20</v>
      </c>
      <c r="K42" s="93">
        <f>F42</f>
        <v>0</v>
      </c>
      <c r="L42" s="96"/>
      <c r="M42" s="95">
        <f t="shared" si="45"/>
        <v>0</v>
      </c>
      <c r="N42" s="93">
        <f t="shared" si="46"/>
        <v>0</v>
      </c>
      <c r="O42" s="93">
        <f t="shared" si="47"/>
        <v>0</v>
      </c>
      <c r="P42" s="96">
        <f t="shared" si="48"/>
        <v>0</v>
      </c>
      <c r="Q42" s="99">
        <v>42160</v>
      </c>
      <c r="R42" s="100">
        <f t="shared" si="34"/>
        <v>42185</v>
      </c>
      <c r="S42" s="41" t="str">
        <f t="shared" si="5"/>
        <v>готово</v>
      </c>
    </row>
    <row r="43" spans="1:20" x14ac:dyDescent="0.25">
      <c r="A43" s="42" t="s">
        <v>78</v>
      </c>
      <c r="B43" s="42" t="s">
        <v>63</v>
      </c>
      <c r="C43" s="43" t="s">
        <v>79</v>
      </c>
      <c r="D43" s="44"/>
      <c r="E43" s="42"/>
      <c r="F43" s="42"/>
      <c r="G43" s="45"/>
      <c r="H43" s="46">
        <v>15</v>
      </c>
      <c r="I43" s="47"/>
      <c r="J43" s="42"/>
      <c r="K43" s="42"/>
      <c r="L43" s="45"/>
      <c r="M43" s="44">
        <f t="shared" si="45"/>
        <v>0</v>
      </c>
      <c r="N43" s="42">
        <f t="shared" si="46"/>
        <v>0</v>
      </c>
      <c r="O43" s="42">
        <f t="shared" si="47"/>
        <v>0</v>
      </c>
      <c r="P43" s="45">
        <f t="shared" si="48"/>
        <v>0</v>
      </c>
      <c r="Q43" s="48">
        <v>42160</v>
      </c>
      <c r="R43" s="21">
        <f t="shared" si="34"/>
        <v>42175</v>
      </c>
      <c r="S43" s="41" t="str">
        <f t="shared" si="5"/>
        <v>готово</v>
      </c>
    </row>
    <row r="44" spans="1:20" x14ac:dyDescent="0.25">
      <c r="A44" s="1" t="s">
        <v>30</v>
      </c>
      <c r="B44" s="1" t="s">
        <v>34</v>
      </c>
      <c r="C44" s="3"/>
      <c r="D44" s="91">
        <v>6</v>
      </c>
      <c r="E44" s="91">
        <v>5</v>
      </c>
      <c r="F44" s="91">
        <v>1</v>
      </c>
      <c r="G44" s="91"/>
      <c r="H44" s="10">
        <v>16</v>
      </c>
      <c r="I44" s="4">
        <v>6</v>
      </c>
      <c r="J44" s="1">
        <v>5</v>
      </c>
      <c r="K44" s="1">
        <v>1</v>
      </c>
      <c r="L44" s="6"/>
      <c r="M44" s="5">
        <f t="shared" si="45"/>
        <v>0</v>
      </c>
      <c r="N44" s="1">
        <f t="shared" si="46"/>
        <v>0</v>
      </c>
      <c r="O44" s="1">
        <f t="shared" si="47"/>
        <v>0</v>
      </c>
      <c r="P44" s="6">
        <f t="shared" si="48"/>
        <v>0</v>
      </c>
      <c r="Q44" s="23">
        <v>42188</v>
      </c>
      <c r="R44" s="21">
        <f t="shared" si="34"/>
        <v>42204</v>
      </c>
      <c r="S44" s="41" t="str">
        <f t="shared" si="5"/>
        <v>готово</v>
      </c>
      <c r="T44" t="b">
        <f>R44&lt;$T$1</f>
        <v>1</v>
      </c>
    </row>
    <row r="45" spans="1:20" x14ac:dyDescent="0.25">
      <c r="A45" s="1" t="s">
        <v>30</v>
      </c>
      <c r="B45" s="1" t="s">
        <v>34</v>
      </c>
      <c r="C45" s="3"/>
      <c r="D45" s="91">
        <v>6</v>
      </c>
      <c r="E45" s="91">
        <v>5</v>
      </c>
      <c r="F45" s="91">
        <v>1</v>
      </c>
      <c r="G45" s="91"/>
      <c r="H45" s="10">
        <v>16</v>
      </c>
      <c r="I45" s="4">
        <v>6</v>
      </c>
      <c r="J45" s="1">
        <v>5</v>
      </c>
      <c r="K45" s="1">
        <v>1</v>
      </c>
      <c r="L45" s="6"/>
      <c r="M45" s="5">
        <f t="shared" si="45"/>
        <v>0</v>
      </c>
      <c r="N45" s="1">
        <f t="shared" si="46"/>
        <v>0</v>
      </c>
      <c r="O45" s="1">
        <f t="shared" si="47"/>
        <v>0</v>
      </c>
      <c r="P45" s="6">
        <f t="shared" si="48"/>
        <v>0</v>
      </c>
      <c r="Q45" s="23">
        <v>42188</v>
      </c>
      <c r="R45" s="21">
        <f t="shared" si="34"/>
        <v>42204</v>
      </c>
      <c r="S45" s="41" t="str">
        <f t="shared" si="5"/>
        <v>готово</v>
      </c>
    </row>
    <row r="46" spans="1:20" x14ac:dyDescent="0.25">
      <c r="A46" s="1" t="s">
        <v>30</v>
      </c>
      <c r="B46" s="1" t="s">
        <v>34</v>
      </c>
      <c r="C46" s="3"/>
      <c r="D46" s="91">
        <v>6</v>
      </c>
      <c r="E46" s="91">
        <v>5</v>
      </c>
      <c r="F46" s="91">
        <v>1</v>
      </c>
      <c r="G46" s="91"/>
      <c r="H46" s="10">
        <v>16</v>
      </c>
      <c r="I46" s="4">
        <v>6</v>
      </c>
      <c r="J46" s="1">
        <v>5</v>
      </c>
      <c r="K46" s="1">
        <v>1</v>
      </c>
      <c r="L46" s="6"/>
      <c r="M46" s="5">
        <f t="shared" si="45"/>
        <v>0</v>
      </c>
      <c r="N46" s="1">
        <f t="shared" si="46"/>
        <v>0</v>
      </c>
      <c r="O46" s="1">
        <f t="shared" si="47"/>
        <v>0</v>
      </c>
      <c r="P46" s="6">
        <f t="shared" si="48"/>
        <v>0</v>
      </c>
      <c r="Q46" s="23">
        <v>42188</v>
      </c>
      <c r="R46" s="21">
        <f t="shared" si="34"/>
        <v>42204</v>
      </c>
      <c r="S46" s="41" t="str">
        <f t="shared" si="5"/>
        <v>готово</v>
      </c>
    </row>
    <row r="47" spans="1:20" x14ac:dyDescent="0.25">
      <c r="A47" s="1" t="s">
        <v>30</v>
      </c>
      <c r="B47" s="1" t="s">
        <v>34</v>
      </c>
      <c r="C47" s="3"/>
      <c r="D47" s="91">
        <v>6</v>
      </c>
      <c r="E47" s="91">
        <v>5</v>
      </c>
      <c r="F47" s="91">
        <v>1</v>
      </c>
      <c r="G47" s="91"/>
      <c r="H47" s="10">
        <v>16</v>
      </c>
      <c r="I47" s="4">
        <v>6</v>
      </c>
      <c r="J47" s="1">
        <v>5</v>
      </c>
      <c r="K47" s="1">
        <v>1</v>
      </c>
      <c r="L47" s="6"/>
      <c r="M47" s="5">
        <f t="shared" si="45"/>
        <v>0</v>
      </c>
      <c r="N47" s="1">
        <f t="shared" si="46"/>
        <v>0</v>
      </c>
      <c r="O47" s="1">
        <f t="shared" si="47"/>
        <v>0</v>
      </c>
      <c r="P47" s="6">
        <f t="shared" si="48"/>
        <v>0</v>
      </c>
      <c r="Q47" s="23">
        <v>42188</v>
      </c>
      <c r="R47" s="21">
        <f t="shared" si="34"/>
        <v>42204</v>
      </c>
      <c r="S47" s="41" t="str">
        <f t="shared" si="5"/>
        <v>готово</v>
      </c>
    </row>
    <row r="48" spans="1:20" x14ac:dyDescent="0.25">
      <c r="A48" s="1" t="s">
        <v>30</v>
      </c>
      <c r="B48" s="1" t="s">
        <v>34</v>
      </c>
      <c r="C48" s="3"/>
      <c r="D48" s="91">
        <v>6</v>
      </c>
      <c r="E48" s="91">
        <v>5</v>
      </c>
      <c r="F48" s="91">
        <v>1</v>
      </c>
      <c r="G48" s="91"/>
      <c r="H48" s="10">
        <v>16</v>
      </c>
      <c r="I48" s="4">
        <v>6</v>
      </c>
      <c r="J48" s="1">
        <v>5</v>
      </c>
      <c r="K48" s="1">
        <v>1</v>
      </c>
      <c r="L48" s="6"/>
      <c r="M48" s="5">
        <f t="shared" si="45"/>
        <v>0</v>
      </c>
      <c r="N48" s="1">
        <f t="shared" si="46"/>
        <v>0</v>
      </c>
      <c r="O48" s="1">
        <f t="shared" si="47"/>
        <v>0</v>
      </c>
      <c r="P48" s="6">
        <f t="shared" si="48"/>
        <v>0</v>
      </c>
      <c r="Q48" s="23">
        <v>42188</v>
      </c>
      <c r="R48" s="21">
        <f t="shared" si="34"/>
        <v>42204</v>
      </c>
      <c r="S48" s="41" t="str">
        <f t="shared" si="5"/>
        <v>готово</v>
      </c>
    </row>
    <row r="49" spans="1:19" x14ac:dyDescent="0.25">
      <c r="A49" s="1"/>
      <c r="B49" s="1"/>
      <c r="C49" s="3"/>
      <c r="D49" s="91"/>
      <c r="E49" s="91"/>
      <c r="F49" s="91"/>
      <c r="G49" s="91"/>
      <c r="H49" s="10"/>
      <c r="I49" s="4"/>
      <c r="J49" s="1"/>
      <c r="K49" s="1"/>
      <c r="L49" s="6"/>
      <c r="M49" s="5">
        <f t="shared" si="45"/>
        <v>0</v>
      </c>
      <c r="N49" s="1">
        <f t="shared" si="46"/>
        <v>0</v>
      </c>
      <c r="O49" s="1">
        <f t="shared" si="47"/>
        <v>0</v>
      </c>
      <c r="P49" s="6">
        <f t="shared" si="48"/>
        <v>0</v>
      </c>
      <c r="Q49" s="23">
        <v>42186</v>
      </c>
      <c r="R49" s="21">
        <f t="shared" si="34"/>
        <v>42186</v>
      </c>
      <c r="S49" s="41" t="str">
        <f t="shared" si="5"/>
        <v>готово</v>
      </c>
    </row>
    <row r="50" spans="1:19" x14ac:dyDescent="0.25">
      <c r="A50" s="1" t="s">
        <v>80</v>
      </c>
      <c r="B50" s="1" t="s">
        <v>34</v>
      </c>
      <c r="C50" s="1" t="s">
        <v>80</v>
      </c>
      <c r="D50" s="1">
        <v>10</v>
      </c>
      <c r="E50" s="1">
        <v>10</v>
      </c>
      <c r="F50" s="1">
        <v>1</v>
      </c>
      <c r="G50" s="1"/>
      <c r="H50" s="1">
        <v>30</v>
      </c>
      <c r="I50" s="4">
        <v>10</v>
      </c>
      <c r="J50" s="1">
        <v>10</v>
      </c>
      <c r="K50" s="1">
        <v>1</v>
      </c>
      <c r="L50" s="6"/>
      <c r="M50" s="5">
        <f t="shared" si="45"/>
        <v>0</v>
      </c>
      <c r="N50" s="1">
        <f t="shared" si="46"/>
        <v>0</v>
      </c>
      <c r="O50" s="1">
        <f t="shared" si="47"/>
        <v>0</v>
      </c>
      <c r="P50" s="6">
        <f t="shared" si="48"/>
        <v>0</v>
      </c>
      <c r="Q50" s="23">
        <v>42166</v>
      </c>
      <c r="R50" s="21">
        <f t="shared" si="34"/>
        <v>42196</v>
      </c>
      <c r="S50" s="41" t="str">
        <f t="shared" si="5"/>
        <v>готово</v>
      </c>
    </row>
    <row r="51" spans="1:19" x14ac:dyDescent="0.25">
      <c r="A51" s="1" t="s">
        <v>81</v>
      </c>
      <c r="B51" s="1" t="s">
        <v>34</v>
      </c>
      <c r="C51" s="1" t="s">
        <v>81</v>
      </c>
      <c r="D51" s="1">
        <v>3</v>
      </c>
      <c r="E51" s="1">
        <v>3</v>
      </c>
      <c r="F51" s="1"/>
      <c r="G51" s="1"/>
      <c r="H51" s="1">
        <v>8</v>
      </c>
      <c r="I51" s="4">
        <v>3</v>
      </c>
      <c r="J51" s="1">
        <v>3</v>
      </c>
      <c r="K51" s="1"/>
      <c r="L51" s="6"/>
      <c r="M51" s="5">
        <f t="shared" si="45"/>
        <v>0</v>
      </c>
      <c r="N51" s="1">
        <f t="shared" si="46"/>
        <v>0</v>
      </c>
      <c r="O51" s="1">
        <f t="shared" si="47"/>
        <v>0</v>
      </c>
      <c r="P51" s="6">
        <f t="shared" si="48"/>
        <v>0</v>
      </c>
      <c r="Q51" s="23">
        <v>42186</v>
      </c>
      <c r="R51" s="21">
        <f t="shared" si="34"/>
        <v>42194</v>
      </c>
      <c r="S51" s="41" t="str">
        <f t="shared" si="5"/>
        <v>готово</v>
      </c>
    </row>
    <row r="52" spans="1:19" x14ac:dyDescent="0.25">
      <c r="A52" s="1" t="s">
        <v>82</v>
      </c>
      <c r="B52" s="1" t="s">
        <v>34</v>
      </c>
      <c r="C52" s="1" t="s">
        <v>82</v>
      </c>
      <c r="D52" s="1">
        <v>3</v>
      </c>
      <c r="E52" s="1">
        <v>3</v>
      </c>
      <c r="F52" s="1"/>
      <c r="G52" s="1"/>
      <c r="H52" s="1">
        <v>8</v>
      </c>
      <c r="I52" s="4">
        <v>3</v>
      </c>
      <c r="J52" s="1">
        <v>3</v>
      </c>
      <c r="K52" s="1"/>
      <c r="L52" s="6"/>
      <c r="M52" s="5">
        <f t="shared" si="45"/>
        <v>0</v>
      </c>
      <c r="N52" s="1">
        <f t="shared" si="46"/>
        <v>0</v>
      </c>
      <c r="O52" s="1">
        <f t="shared" si="47"/>
        <v>0</v>
      </c>
      <c r="P52" s="6">
        <f t="shared" si="48"/>
        <v>0</v>
      </c>
      <c r="Q52" s="23">
        <v>42186</v>
      </c>
      <c r="R52" s="21">
        <f t="shared" si="34"/>
        <v>42194</v>
      </c>
      <c r="S52" s="41" t="str">
        <f t="shared" si="5"/>
        <v>готово</v>
      </c>
    </row>
    <row r="53" spans="1:19" x14ac:dyDescent="0.25">
      <c r="A53" s="1" t="s">
        <v>83</v>
      </c>
      <c r="B53" s="1" t="s">
        <v>34</v>
      </c>
      <c r="C53" s="1" t="s">
        <v>83</v>
      </c>
      <c r="D53" s="1">
        <v>6</v>
      </c>
      <c r="E53" s="1">
        <v>5</v>
      </c>
      <c r="F53" s="1">
        <v>1</v>
      </c>
      <c r="G53" s="1"/>
      <c r="H53" s="1">
        <v>16</v>
      </c>
      <c r="I53" s="4">
        <v>6</v>
      </c>
      <c r="J53" s="1">
        <v>5</v>
      </c>
      <c r="K53" s="1">
        <v>1</v>
      </c>
      <c r="L53" s="6"/>
      <c r="M53" s="5">
        <f t="shared" si="45"/>
        <v>0</v>
      </c>
      <c r="N53" s="1">
        <f t="shared" si="46"/>
        <v>0</v>
      </c>
      <c r="O53" s="1">
        <f t="shared" si="47"/>
        <v>0</v>
      </c>
      <c r="P53" s="6">
        <f t="shared" si="48"/>
        <v>0</v>
      </c>
      <c r="Q53" s="23">
        <v>42186</v>
      </c>
      <c r="R53" s="21">
        <f t="shared" si="34"/>
        <v>42202</v>
      </c>
      <c r="S53" s="41" t="str">
        <f t="shared" si="5"/>
        <v>готово</v>
      </c>
    </row>
    <row r="54" spans="1:19" x14ac:dyDescent="0.25">
      <c r="A54" s="1" t="s">
        <v>40</v>
      </c>
      <c r="B54" s="1" t="s">
        <v>34</v>
      </c>
      <c r="C54" s="1" t="s">
        <v>40</v>
      </c>
      <c r="D54" s="1">
        <v>5</v>
      </c>
      <c r="E54" s="1">
        <v>4</v>
      </c>
      <c r="F54" s="1"/>
      <c r="G54" s="1"/>
      <c r="H54" s="1">
        <v>12</v>
      </c>
      <c r="I54" s="4">
        <v>5</v>
      </c>
      <c r="J54" s="1">
        <v>4</v>
      </c>
      <c r="K54" s="1"/>
      <c r="L54" s="6"/>
      <c r="M54" s="5">
        <f t="shared" si="45"/>
        <v>0</v>
      </c>
      <c r="N54" s="1">
        <f t="shared" si="46"/>
        <v>0</v>
      </c>
      <c r="O54" s="1">
        <f t="shared" si="47"/>
        <v>0</v>
      </c>
      <c r="P54" s="6">
        <f t="shared" si="48"/>
        <v>0</v>
      </c>
      <c r="Q54" s="23">
        <v>42186</v>
      </c>
      <c r="R54" s="21">
        <f t="shared" si="34"/>
        <v>42198</v>
      </c>
      <c r="S54" s="41" t="str">
        <f t="shared" si="5"/>
        <v>готово</v>
      </c>
    </row>
    <row r="55" spans="1:19" x14ac:dyDescent="0.25">
      <c r="A55" s="1" t="s">
        <v>40</v>
      </c>
      <c r="B55" s="1" t="s">
        <v>34</v>
      </c>
      <c r="C55" s="1" t="s">
        <v>40</v>
      </c>
      <c r="D55" s="1">
        <v>5</v>
      </c>
      <c r="E55" s="1">
        <v>4</v>
      </c>
      <c r="F55" s="1"/>
      <c r="G55" s="1"/>
      <c r="H55" s="1">
        <v>12</v>
      </c>
      <c r="I55" s="4">
        <v>5</v>
      </c>
      <c r="J55" s="1">
        <v>4</v>
      </c>
      <c r="K55" s="1"/>
      <c r="L55" s="6"/>
      <c r="M55" s="5">
        <f t="shared" si="45"/>
        <v>0</v>
      </c>
      <c r="N55" s="1">
        <f t="shared" si="46"/>
        <v>0</v>
      </c>
      <c r="O55" s="1">
        <f t="shared" si="47"/>
        <v>0</v>
      </c>
      <c r="P55" s="6">
        <f t="shared" si="48"/>
        <v>0</v>
      </c>
      <c r="Q55" s="23">
        <v>42186</v>
      </c>
      <c r="R55" s="21">
        <f t="shared" si="34"/>
        <v>42198</v>
      </c>
      <c r="S55" s="41" t="str">
        <f t="shared" si="5"/>
        <v>готово</v>
      </c>
    </row>
    <row r="56" spans="1:19" x14ac:dyDescent="0.25">
      <c r="A56" s="1" t="s">
        <v>75</v>
      </c>
      <c r="B56" s="1" t="s">
        <v>34</v>
      </c>
      <c r="C56" s="1" t="s">
        <v>75</v>
      </c>
      <c r="D56" s="1">
        <v>6</v>
      </c>
      <c r="E56" s="1">
        <v>5</v>
      </c>
      <c r="F56" s="1">
        <v>1</v>
      </c>
      <c r="G56" s="1"/>
      <c r="H56" s="1">
        <v>16</v>
      </c>
      <c r="I56" s="4">
        <v>6</v>
      </c>
      <c r="J56" s="1">
        <v>5</v>
      </c>
      <c r="K56" s="80">
        <v>1</v>
      </c>
      <c r="L56" s="6"/>
      <c r="M56" s="5">
        <f t="shared" si="45"/>
        <v>0</v>
      </c>
      <c r="N56" s="1">
        <f t="shared" si="46"/>
        <v>0</v>
      </c>
      <c r="O56" s="1">
        <f>F56-K57</f>
        <v>0</v>
      </c>
      <c r="P56" s="6">
        <f t="shared" si="48"/>
        <v>0</v>
      </c>
      <c r="Q56" s="23">
        <v>42186</v>
      </c>
      <c r="R56" s="21">
        <f t="shared" si="34"/>
        <v>42202</v>
      </c>
      <c r="S56" s="41" t="str">
        <f t="shared" si="5"/>
        <v>готово</v>
      </c>
    </row>
    <row r="57" spans="1:19" x14ac:dyDescent="0.25">
      <c r="A57" s="1" t="s">
        <v>75</v>
      </c>
      <c r="B57" s="1" t="s">
        <v>34</v>
      </c>
      <c r="C57" s="1" t="s">
        <v>75</v>
      </c>
      <c r="D57" s="1">
        <v>6</v>
      </c>
      <c r="E57" s="1">
        <v>5</v>
      </c>
      <c r="F57" s="1">
        <v>1</v>
      </c>
      <c r="G57" s="1"/>
      <c r="H57" s="1">
        <v>16</v>
      </c>
      <c r="I57" s="4">
        <v>6</v>
      </c>
      <c r="J57" s="1">
        <v>5</v>
      </c>
      <c r="K57" s="1">
        <v>1</v>
      </c>
      <c r="L57" s="6"/>
      <c r="M57" s="5">
        <f t="shared" si="45"/>
        <v>0</v>
      </c>
      <c r="N57" s="1">
        <f t="shared" si="46"/>
        <v>0</v>
      </c>
      <c r="O57" s="1">
        <f>F57-K58</f>
        <v>0</v>
      </c>
      <c r="P57" s="6">
        <f t="shared" si="48"/>
        <v>0</v>
      </c>
      <c r="Q57" s="23">
        <v>42186</v>
      </c>
      <c r="R57" s="21">
        <f t="shared" si="34"/>
        <v>42202</v>
      </c>
      <c r="S57" s="41" t="str">
        <f t="shared" si="5"/>
        <v>готово</v>
      </c>
    </row>
    <row r="58" spans="1:19" x14ac:dyDescent="0.25">
      <c r="A58" s="1" t="s">
        <v>75</v>
      </c>
      <c r="B58" s="1" t="s">
        <v>34</v>
      </c>
      <c r="C58" s="1" t="s">
        <v>75</v>
      </c>
      <c r="D58" s="1">
        <v>6</v>
      </c>
      <c r="E58" s="1">
        <v>5</v>
      </c>
      <c r="F58" s="1">
        <v>1</v>
      </c>
      <c r="G58" s="1"/>
      <c r="H58" s="1">
        <v>16</v>
      </c>
      <c r="I58" s="4">
        <v>6</v>
      </c>
      <c r="J58" s="1">
        <v>5</v>
      </c>
      <c r="K58" s="1">
        <v>1</v>
      </c>
      <c r="L58" s="6"/>
      <c r="M58" s="5">
        <f t="shared" si="45"/>
        <v>0</v>
      </c>
      <c r="N58" s="1">
        <f t="shared" si="46"/>
        <v>0</v>
      </c>
      <c r="O58" s="1">
        <f t="shared" si="47"/>
        <v>0</v>
      </c>
      <c r="P58" s="6">
        <f t="shared" si="48"/>
        <v>0</v>
      </c>
      <c r="Q58" s="23">
        <v>42186</v>
      </c>
      <c r="R58" s="21">
        <f t="shared" si="34"/>
        <v>42202</v>
      </c>
      <c r="S58" s="41" t="str">
        <f t="shared" ref="S58:S103" si="49">IF(AND(SUM(M58:P58)=0,R58&lt;$T$1),"готово","нет")</f>
        <v>готово</v>
      </c>
    </row>
    <row r="59" spans="1:19" x14ac:dyDescent="0.25">
      <c r="A59" s="1" t="s">
        <v>75</v>
      </c>
      <c r="B59" s="1" t="s">
        <v>34</v>
      </c>
      <c r="C59" s="1" t="s">
        <v>75</v>
      </c>
      <c r="D59" s="1">
        <v>6</v>
      </c>
      <c r="E59" s="1">
        <v>5</v>
      </c>
      <c r="F59" s="1">
        <v>1</v>
      </c>
      <c r="G59" s="1"/>
      <c r="H59" s="1">
        <v>16</v>
      </c>
      <c r="I59" s="4">
        <v>6</v>
      </c>
      <c r="J59" s="1">
        <v>5</v>
      </c>
      <c r="K59" s="1">
        <v>1</v>
      </c>
      <c r="L59" s="6"/>
      <c r="M59" s="5">
        <f t="shared" si="45"/>
        <v>0</v>
      </c>
      <c r="N59" s="1">
        <f t="shared" si="46"/>
        <v>0</v>
      </c>
      <c r="O59" s="1">
        <f t="shared" si="47"/>
        <v>0</v>
      </c>
      <c r="P59" s="6">
        <f t="shared" si="48"/>
        <v>0</v>
      </c>
      <c r="Q59" s="23">
        <v>42186</v>
      </c>
      <c r="R59" s="21">
        <f t="shared" si="34"/>
        <v>42202</v>
      </c>
      <c r="S59" s="41" t="str">
        <f t="shared" si="49"/>
        <v>готово</v>
      </c>
    </row>
    <row r="60" spans="1:19" x14ac:dyDescent="0.25">
      <c r="A60" s="1" t="s">
        <v>75</v>
      </c>
      <c r="B60" s="1" t="s">
        <v>34</v>
      </c>
      <c r="C60" s="1" t="s">
        <v>75</v>
      </c>
      <c r="D60" s="1">
        <v>6</v>
      </c>
      <c r="E60" s="1">
        <v>5</v>
      </c>
      <c r="F60" s="1">
        <v>1</v>
      </c>
      <c r="G60" s="1"/>
      <c r="H60" s="1">
        <v>16</v>
      </c>
      <c r="I60" s="4">
        <v>6</v>
      </c>
      <c r="J60" s="1">
        <v>5</v>
      </c>
      <c r="K60" s="1">
        <v>1</v>
      </c>
      <c r="L60" s="6"/>
      <c r="M60" s="5">
        <f t="shared" si="45"/>
        <v>0</v>
      </c>
      <c r="N60" s="1">
        <f t="shared" si="46"/>
        <v>0</v>
      </c>
      <c r="O60" s="1">
        <f t="shared" si="47"/>
        <v>0</v>
      </c>
      <c r="P60" s="6">
        <f t="shared" si="48"/>
        <v>0</v>
      </c>
      <c r="Q60" s="23">
        <v>42186</v>
      </c>
      <c r="R60" s="21">
        <f t="shared" si="34"/>
        <v>42202</v>
      </c>
      <c r="S60" s="41" t="str">
        <f t="shared" si="49"/>
        <v>готово</v>
      </c>
    </row>
    <row r="61" spans="1:19" x14ac:dyDescent="0.25">
      <c r="A61" s="58" t="s">
        <v>84</v>
      </c>
      <c r="B61" s="58" t="s">
        <v>34</v>
      </c>
      <c r="C61" s="58" t="s">
        <v>84</v>
      </c>
      <c r="D61" s="58">
        <v>8</v>
      </c>
      <c r="E61" s="58">
        <v>7</v>
      </c>
      <c r="F61" s="58">
        <v>2</v>
      </c>
      <c r="G61" s="58">
        <v>1</v>
      </c>
      <c r="H61" s="58">
        <v>16</v>
      </c>
      <c r="I61" s="92">
        <v>8</v>
      </c>
      <c r="J61" s="58">
        <v>7</v>
      </c>
      <c r="K61" s="1">
        <v>2</v>
      </c>
      <c r="L61" s="6">
        <v>1</v>
      </c>
      <c r="M61" s="5">
        <f t="shared" si="45"/>
        <v>0</v>
      </c>
      <c r="N61" s="1">
        <f t="shared" si="46"/>
        <v>0</v>
      </c>
      <c r="O61" s="1">
        <f t="shared" si="47"/>
        <v>0</v>
      </c>
      <c r="P61" s="6">
        <f t="shared" si="48"/>
        <v>0</v>
      </c>
      <c r="Q61" s="23">
        <v>42186</v>
      </c>
      <c r="R61" s="21">
        <f t="shared" si="34"/>
        <v>42202</v>
      </c>
      <c r="S61" s="41" t="str">
        <f t="shared" si="49"/>
        <v>готово</v>
      </c>
    </row>
    <row r="62" spans="1:19" x14ac:dyDescent="0.25">
      <c r="A62" s="58" t="s">
        <v>84</v>
      </c>
      <c r="B62" s="58" t="s">
        <v>34</v>
      </c>
      <c r="C62" s="58" t="s">
        <v>84</v>
      </c>
      <c r="D62" s="58">
        <v>8</v>
      </c>
      <c r="E62" s="58">
        <v>7</v>
      </c>
      <c r="F62" s="58">
        <v>2</v>
      </c>
      <c r="G62" s="58">
        <v>1</v>
      </c>
      <c r="H62" s="58">
        <v>16</v>
      </c>
      <c r="I62" s="92">
        <v>8</v>
      </c>
      <c r="J62" s="58">
        <v>7</v>
      </c>
      <c r="K62" s="1">
        <v>2</v>
      </c>
      <c r="L62" s="6">
        <v>1</v>
      </c>
      <c r="M62" s="5">
        <f t="shared" si="45"/>
        <v>0</v>
      </c>
      <c r="N62" s="1">
        <f t="shared" si="46"/>
        <v>0</v>
      </c>
      <c r="O62" s="1">
        <f t="shared" si="47"/>
        <v>0</v>
      </c>
      <c r="P62" s="6">
        <f t="shared" si="48"/>
        <v>0</v>
      </c>
      <c r="Q62" s="23">
        <v>42186</v>
      </c>
      <c r="R62" s="21">
        <f t="shared" si="34"/>
        <v>42202</v>
      </c>
      <c r="S62" s="41" t="str">
        <f t="shared" si="49"/>
        <v>готово</v>
      </c>
    </row>
    <row r="63" spans="1:19" x14ac:dyDescent="0.25">
      <c r="A63" s="58" t="s">
        <v>84</v>
      </c>
      <c r="B63" s="58" t="s">
        <v>34</v>
      </c>
      <c r="C63" s="58" t="s">
        <v>84</v>
      </c>
      <c r="D63" s="58">
        <v>8</v>
      </c>
      <c r="E63" s="58">
        <v>7</v>
      </c>
      <c r="F63" s="58">
        <v>2</v>
      </c>
      <c r="G63" s="58">
        <v>1</v>
      </c>
      <c r="H63" s="58">
        <v>16</v>
      </c>
      <c r="I63" s="92">
        <v>8</v>
      </c>
      <c r="J63" s="58">
        <v>7</v>
      </c>
      <c r="K63" s="1">
        <v>2</v>
      </c>
      <c r="L63" s="6">
        <v>1</v>
      </c>
      <c r="M63" s="5">
        <f t="shared" si="45"/>
        <v>0</v>
      </c>
      <c r="N63" s="1">
        <f t="shared" si="46"/>
        <v>0</v>
      </c>
      <c r="O63" s="1">
        <f t="shared" si="47"/>
        <v>0</v>
      </c>
      <c r="P63" s="6">
        <f t="shared" si="48"/>
        <v>0</v>
      </c>
      <c r="Q63" s="23">
        <v>42186</v>
      </c>
      <c r="R63" s="21">
        <f t="shared" si="34"/>
        <v>42202</v>
      </c>
      <c r="S63" s="41" t="str">
        <f t="shared" si="49"/>
        <v>готово</v>
      </c>
    </row>
    <row r="64" spans="1:19" x14ac:dyDescent="0.25">
      <c r="A64" s="58" t="s">
        <v>84</v>
      </c>
      <c r="B64" s="58" t="s">
        <v>34</v>
      </c>
      <c r="C64" s="58" t="s">
        <v>84</v>
      </c>
      <c r="D64" s="58">
        <v>8</v>
      </c>
      <c r="E64" s="58">
        <v>7</v>
      </c>
      <c r="F64" s="58">
        <v>2</v>
      </c>
      <c r="G64" s="58">
        <v>1</v>
      </c>
      <c r="H64" s="58">
        <v>16</v>
      </c>
      <c r="I64" s="92">
        <v>8</v>
      </c>
      <c r="J64" s="58">
        <v>7</v>
      </c>
      <c r="K64" s="1">
        <v>2</v>
      </c>
      <c r="L64" s="6">
        <v>1</v>
      </c>
      <c r="M64" s="5">
        <f t="shared" si="45"/>
        <v>0</v>
      </c>
      <c r="N64" s="1">
        <f t="shared" si="46"/>
        <v>0</v>
      </c>
      <c r="O64" s="1">
        <f t="shared" si="47"/>
        <v>0</v>
      </c>
      <c r="P64" s="6">
        <f t="shared" si="48"/>
        <v>0</v>
      </c>
      <c r="Q64" s="23">
        <v>42186</v>
      </c>
      <c r="R64" s="21">
        <f t="shared" si="34"/>
        <v>42202</v>
      </c>
      <c r="S64" s="41" t="str">
        <f t="shared" si="49"/>
        <v>готово</v>
      </c>
    </row>
    <row r="65" spans="1:19" x14ac:dyDescent="0.25">
      <c r="A65" s="1" t="s">
        <v>85</v>
      </c>
      <c r="B65" s="1" t="s">
        <v>34</v>
      </c>
      <c r="C65" s="1" t="s">
        <v>85</v>
      </c>
      <c r="D65" s="5">
        <v>5</v>
      </c>
      <c r="E65" s="1">
        <v>3</v>
      </c>
      <c r="F65" s="1">
        <v>1</v>
      </c>
      <c r="G65" s="6"/>
      <c r="H65" s="10">
        <v>12</v>
      </c>
      <c r="I65" s="4">
        <v>5</v>
      </c>
      <c r="J65" s="1">
        <v>3</v>
      </c>
      <c r="K65" s="1">
        <v>1</v>
      </c>
      <c r="L65" s="6"/>
      <c r="M65" s="5">
        <f t="shared" si="45"/>
        <v>0</v>
      </c>
      <c r="N65" s="1">
        <f t="shared" si="46"/>
        <v>0</v>
      </c>
      <c r="O65" s="1">
        <f t="shared" si="47"/>
        <v>0</v>
      </c>
      <c r="P65" s="6">
        <f t="shared" si="48"/>
        <v>0</v>
      </c>
      <c r="Q65" s="23">
        <v>42166</v>
      </c>
      <c r="R65" s="21">
        <f t="shared" si="34"/>
        <v>42178</v>
      </c>
      <c r="S65" s="41" t="str">
        <f t="shared" si="49"/>
        <v>готово</v>
      </c>
    </row>
    <row r="66" spans="1:19" x14ac:dyDescent="0.25">
      <c r="A66" s="1" t="s">
        <v>85</v>
      </c>
      <c r="B66" s="1" t="s">
        <v>34</v>
      </c>
      <c r="C66" s="1" t="s">
        <v>85</v>
      </c>
      <c r="D66" s="5">
        <v>5</v>
      </c>
      <c r="E66" s="1">
        <v>3</v>
      </c>
      <c r="F66" s="1">
        <v>1</v>
      </c>
      <c r="G66" s="6"/>
      <c r="H66" s="10">
        <v>12</v>
      </c>
      <c r="I66" s="4">
        <v>5</v>
      </c>
      <c r="J66" s="1">
        <v>3</v>
      </c>
      <c r="K66" s="1">
        <v>1</v>
      </c>
      <c r="L66" s="6"/>
      <c r="M66" s="5">
        <f t="shared" si="45"/>
        <v>0</v>
      </c>
      <c r="N66" s="1">
        <f t="shared" si="46"/>
        <v>0</v>
      </c>
      <c r="O66" s="1">
        <f t="shared" si="47"/>
        <v>0</v>
      </c>
      <c r="P66" s="6">
        <f t="shared" si="48"/>
        <v>0</v>
      </c>
      <c r="Q66" s="23">
        <v>42166</v>
      </c>
      <c r="R66" s="21">
        <f t="shared" si="34"/>
        <v>42178</v>
      </c>
      <c r="S66" s="41" t="str">
        <f t="shared" si="49"/>
        <v>готово</v>
      </c>
    </row>
    <row r="67" spans="1:19" x14ac:dyDescent="0.25">
      <c r="A67" s="1" t="s">
        <v>30</v>
      </c>
      <c r="B67" s="1" t="s">
        <v>34</v>
      </c>
      <c r="C67" s="1" t="s">
        <v>30</v>
      </c>
      <c r="D67" s="91">
        <v>6</v>
      </c>
      <c r="E67" s="91">
        <v>5</v>
      </c>
      <c r="F67" s="91">
        <v>1</v>
      </c>
      <c r="G67" s="91"/>
      <c r="H67" s="10">
        <v>16</v>
      </c>
      <c r="I67" s="4">
        <v>6</v>
      </c>
      <c r="J67" s="1">
        <v>5</v>
      </c>
      <c r="K67" s="1">
        <v>1</v>
      </c>
      <c r="L67" s="6"/>
      <c r="M67" s="5">
        <f t="shared" si="45"/>
        <v>0</v>
      </c>
      <c r="N67" s="1">
        <f t="shared" si="46"/>
        <v>0</v>
      </c>
      <c r="O67" s="1">
        <f t="shared" si="47"/>
        <v>0</v>
      </c>
      <c r="P67" s="6">
        <f t="shared" si="48"/>
        <v>0</v>
      </c>
      <c r="Q67" s="23">
        <v>42166</v>
      </c>
      <c r="R67" s="21">
        <f t="shared" si="34"/>
        <v>42182</v>
      </c>
      <c r="S67" s="41" t="str">
        <f t="shared" si="49"/>
        <v>готово</v>
      </c>
    </row>
    <row r="68" spans="1:19" x14ac:dyDescent="0.25">
      <c r="A68" s="1" t="s">
        <v>30</v>
      </c>
      <c r="B68" s="1" t="s">
        <v>34</v>
      </c>
      <c r="C68" s="1" t="s">
        <v>30</v>
      </c>
      <c r="D68" s="91">
        <v>6</v>
      </c>
      <c r="E68" s="91">
        <v>5</v>
      </c>
      <c r="F68" s="91">
        <v>1</v>
      </c>
      <c r="G68" s="91"/>
      <c r="H68" s="10">
        <v>16</v>
      </c>
      <c r="I68" s="4">
        <v>6</v>
      </c>
      <c r="J68" s="1">
        <v>5</v>
      </c>
      <c r="K68" s="1">
        <v>1</v>
      </c>
      <c r="L68" s="6"/>
      <c r="M68" s="5">
        <f t="shared" si="45"/>
        <v>0</v>
      </c>
      <c r="N68" s="1">
        <f t="shared" si="46"/>
        <v>0</v>
      </c>
      <c r="O68" s="1">
        <f t="shared" si="47"/>
        <v>0</v>
      </c>
      <c r="P68" s="6">
        <f t="shared" si="48"/>
        <v>0</v>
      </c>
      <c r="Q68" s="23">
        <v>42166</v>
      </c>
      <c r="R68" s="21">
        <f t="shared" si="34"/>
        <v>42182</v>
      </c>
      <c r="S68" s="41" t="str">
        <f t="shared" si="49"/>
        <v>готово</v>
      </c>
    </row>
    <row r="69" spans="1:19" x14ac:dyDescent="0.25">
      <c r="A69" s="1" t="s">
        <v>30</v>
      </c>
      <c r="B69" s="1" t="s">
        <v>34</v>
      </c>
      <c r="C69" s="1" t="s">
        <v>30</v>
      </c>
      <c r="D69" s="91">
        <v>6</v>
      </c>
      <c r="E69" s="91">
        <v>5</v>
      </c>
      <c r="F69" s="91">
        <v>1</v>
      </c>
      <c r="G69" s="91"/>
      <c r="H69" s="10">
        <v>16</v>
      </c>
      <c r="I69" s="4">
        <v>6</v>
      </c>
      <c r="J69" s="1">
        <v>5</v>
      </c>
      <c r="K69" s="1">
        <v>1</v>
      </c>
      <c r="L69" s="6"/>
      <c r="M69" s="5">
        <f t="shared" si="45"/>
        <v>0</v>
      </c>
      <c r="N69" s="1">
        <f t="shared" si="46"/>
        <v>0</v>
      </c>
      <c r="O69" s="1">
        <f t="shared" si="47"/>
        <v>0</v>
      </c>
      <c r="P69" s="6">
        <f t="shared" si="48"/>
        <v>0</v>
      </c>
      <c r="Q69" s="23">
        <v>42166</v>
      </c>
      <c r="R69" s="21">
        <f t="shared" si="34"/>
        <v>42182</v>
      </c>
      <c r="S69" s="41" t="str">
        <f t="shared" si="49"/>
        <v>готово</v>
      </c>
    </row>
    <row r="70" spans="1:19" x14ac:dyDescent="0.25">
      <c r="A70" s="1" t="s">
        <v>30</v>
      </c>
      <c r="B70" s="1" t="s">
        <v>34</v>
      </c>
      <c r="C70" s="1" t="s">
        <v>30</v>
      </c>
      <c r="D70" s="91">
        <v>6</v>
      </c>
      <c r="E70" s="91">
        <v>5</v>
      </c>
      <c r="F70" s="91">
        <v>1</v>
      </c>
      <c r="G70" s="91"/>
      <c r="H70" s="10">
        <v>16</v>
      </c>
      <c r="I70" s="4">
        <v>6</v>
      </c>
      <c r="J70" s="1">
        <v>5</v>
      </c>
      <c r="K70" s="1">
        <v>1</v>
      </c>
      <c r="L70" s="6"/>
      <c r="M70" s="5">
        <f t="shared" si="45"/>
        <v>0</v>
      </c>
      <c r="N70" s="1">
        <f t="shared" si="46"/>
        <v>0</v>
      </c>
      <c r="O70" s="1">
        <f t="shared" si="47"/>
        <v>0</v>
      </c>
      <c r="P70" s="6">
        <f t="shared" si="48"/>
        <v>0</v>
      </c>
      <c r="Q70" s="23">
        <v>42166</v>
      </c>
      <c r="R70" s="21">
        <f t="shared" ref="R70:R103" si="50">Q70+H70</f>
        <v>42182</v>
      </c>
      <c r="S70" s="41" t="str">
        <f t="shared" si="49"/>
        <v>готово</v>
      </c>
    </row>
    <row r="71" spans="1:19" x14ac:dyDescent="0.25">
      <c r="A71" s="1" t="s">
        <v>30</v>
      </c>
      <c r="B71" s="1" t="s">
        <v>34</v>
      </c>
      <c r="C71" s="1" t="s">
        <v>30</v>
      </c>
      <c r="D71" s="91">
        <v>6</v>
      </c>
      <c r="E71" s="91">
        <v>5</v>
      </c>
      <c r="F71" s="91">
        <v>1</v>
      </c>
      <c r="G71" s="91"/>
      <c r="H71" s="10">
        <v>16</v>
      </c>
      <c r="I71" s="4">
        <v>6</v>
      </c>
      <c r="J71" s="1">
        <v>5</v>
      </c>
      <c r="K71" s="1">
        <v>1</v>
      </c>
      <c r="L71" s="6"/>
      <c r="M71" s="5">
        <f t="shared" si="45"/>
        <v>0</v>
      </c>
      <c r="N71" s="1">
        <f t="shared" si="46"/>
        <v>0</v>
      </c>
      <c r="O71" s="1">
        <f t="shared" si="47"/>
        <v>0</v>
      </c>
      <c r="P71" s="6">
        <f t="shared" si="48"/>
        <v>0</v>
      </c>
      <c r="Q71" s="23">
        <v>42166</v>
      </c>
      <c r="R71" s="21">
        <f t="shared" si="50"/>
        <v>42182</v>
      </c>
      <c r="S71" s="41" t="str">
        <f t="shared" si="49"/>
        <v>готово</v>
      </c>
    </row>
    <row r="72" spans="1:19" x14ac:dyDescent="0.25">
      <c r="A72" s="1" t="s">
        <v>80</v>
      </c>
      <c r="B72" s="1" t="s">
        <v>34</v>
      </c>
      <c r="C72" s="1" t="s">
        <v>80</v>
      </c>
      <c r="D72" s="1">
        <v>10</v>
      </c>
      <c r="E72" s="1">
        <v>10</v>
      </c>
      <c r="F72" s="1">
        <v>1</v>
      </c>
      <c r="G72" s="1"/>
      <c r="H72" s="1">
        <v>30</v>
      </c>
      <c r="I72" s="4">
        <v>10</v>
      </c>
      <c r="J72" s="1">
        <v>10</v>
      </c>
      <c r="K72" s="1">
        <v>1</v>
      </c>
      <c r="L72" s="6"/>
      <c r="M72" s="5">
        <f t="shared" si="45"/>
        <v>0</v>
      </c>
      <c r="N72" s="1">
        <f t="shared" si="46"/>
        <v>0</v>
      </c>
      <c r="O72" s="1">
        <f t="shared" si="47"/>
        <v>0</v>
      </c>
      <c r="P72" s="6">
        <f t="shared" si="48"/>
        <v>0</v>
      </c>
      <c r="Q72" s="23">
        <v>42196</v>
      </c>
      <c r="R72" s="21">
        <f t="shared" si="50"/>
        <v>42226</v>
      </c>
      <c r="S72" s="41" t="str">
        <f t="shared" si="49"/>
        <v>нет</v>
      </c>
    </row>
    <row r="73" spans="1:19" x14ac:dyDescent="0.25">
      <c r="A73" s="1" t="s">
        <v>80</v>
      </c>
      <c r="B73" s="1" t="s">
        <v>34</v>
      </c>
      <c r="C73" s="1" t="s">
        <v>80</v>
      </c>
      <c r="D73" s="1">
        <v>10</v>
      </c>
      <c r="E73" s="1">
        <v>10</v>
      </c>
      <c r="F73" s="1">
        <v>1</v>
      </c>
      <c r="G73" s="1"/>
      <c r="H73" s="1">
        <v>30</v>
      </c>
      <c r="I73" s="4">
        <v>10</v>
      </c>
      <c r="J73" s="1">
        <v>10</v>
      </c>
      <c r="K73" s="1">
        <v>1</v>
      </c>
      <c r="L73" s="6"/>
      <c r="M73" s="5">
        <f t="shared" si="45"/>
        <v>0</v>
      </c>
      <c r="N73" s="1">
        <f t="shared" si="46"/>
        <v>0</v>
      </c>
      <c r="O73" s="1">
        <f t="shared" si="47"/>
        <v>0</v>
      </c>
      <c r="P73" s="6">
        <f t="shared" si="48"/>
        <v>0</v>
      </c>
      <c r="Q73" s="23">
        <v>42196</v>
      </c>
      <c r="R73" s="21">
        <f t="shared" si="50"/>
        <v>42226</v>
      </c>
      <c r="S73" s="41" t="str">
        <f t="shared" si="49"/>
        <v>нет</v>
      </c>
    </row>
    <row r="74" spans="1:19" x14ac:dyDescent="0.25">
      <c r="A74" s="1" t="s">
        <v>85</v>
      </c>
      <c r="B74" s="1" t="s">
        <v>34</v>
      </c>
      <c r="C74" s="1" t="s">
        <v>85</v>
      </c>
      <c r="D74" s="5">
        <v>3</v>
      </c>
      <c r="E74" s="1">
        <v>5</v>
      </c>
      <c r="F74" s="1">
        <v>1</v>
      </c>
      <c r="G74" s="6"/>
      <c r="H74" s="10">
        <v>12</v>
      </c>
      <c r="I74" s="4">
        <v>3</v>
      </c>
      <c r="J74" s="1">
        <v>5</v>
      </c>
      <c r="K74" s="1">
        <v>1</v>
      </c>
      <c r="L74" s="6"/>
      <c r="M74" s="5">
        <f t="shared" si="45"/>
        <v>0</v>
      </c>
      <c r="N74" s="1">
        <f t="shared" si="46"/>
        <v>0</v>
      </c>
      <c r="O74" s="1">
        <f t="shared" si="47"/>
        <v>0</v>
      </c>
      <c r="P74" s="6">
        <f t="shared" si="48"/>
        <v>0</v>
      </c>
      <c r="Q74" s="23">
        <v>42196</v>
      </c>
      <c r="R74" s="21">
        <f t="shared" si="50"/>
        <v>42208</v>
      </c>
      <c r="S74" s="41" t="str">
        <f t="shared" si="49"/>
        <v>готово</v>
      </c>
    </row>
    <row r="75" spans="1:19" x14ac:dyDescent="0.25">
      <c r="A75" s="1" t="s">
        <v>85</v>
      </c>
      <c r="B75" s="1" t="s">
        <v>34</v>
      </c>
      <c r="C75" s="1" t="s">
        <v>85</v>
      </c>
      <c r="D75" s="5">
        <v>3</v>
      </c>
      <c r="E75" s="1">
        <v>5</v>
      </c>
      <c r="F75" s="1">
        <v>1</v>
      </c>
      <c r="G75" s="6"/>
      <c r="H75" s="10">
        <v>12</v>
      </c>
      <c r="I75" s="4">
        <v>3</v>
      </c>
      <c r="J75" s="1">
        <v>5</v>
      </c>
      <c r="K75" s="1">
        <v>1</v>
      </c>
      <c r="L75" s="6"/>
      <c r="M75" s="5">
        <f t="shared" si="45"/>
        <v>0</v>
      </c>
      <c r="N75" s="1">
        <f t="shared" si="46"/>
        <v>0</v>
      </c>
      <c r="O75" s="1">
        <f t="shared" si="47"/>
        <v>0</v>
      </c>
      <c r="P75" s="6">
        <f t="shared" si="48"/>
        <v>0</v>
      </c>
      <c r="Q75" s="23">
        <v>42196</v>
      </c>
      <c r="R75" s="21">
        <f t="shared" si="50"/>
        <v>42208</v>
      </c>
      <c r="S75" s="41" t="str">
        <f t="shared" si="49"/>
        <v>готово</v>
      </c>
    </row>
    <row r="76" spans="1:19" x14ac:dyDescent="0.25">
      <c r="A76" s="1" t="s">
        <v>77</v>
      </c>
      <c r="B76" s="1" t="s">
        <v>34</v>
      </c>
      <c r="C76" s="1" t="s">
        <v>77</v>
      </c>
      <c r="D76" s="5">
        <v>30</v>
      </c>
      <c r="E76" s="1">
        <v>20</v>
      </c>
      <c r="F76" s="1">
        <v>20</v>
      </c>
      <c r="G76" s="6"/>
      <c r="H76" s="10">
        <v>8</v>
      </c>
      <c r="I76" s="4">
        <v>30</v>
      </c>
      <c r="J76" s="1">
        <v>20</v>
      </c>
      <c r="K76" s="1">
        <v>20</v>
      </c>
      <c r="L76" s="6"/>
      <c r="M76" s="5">
        <f t="shared" si="45"/>
        <v>0</v>
      </c>
      <c r="N76" s="1">
        <f t="shared" si="46"/>
        <v>0</v>
      </c>
      <c r="O76" s="1">
        <f t="shared" si="47"/>
        <v>0</v>
      </c>
      <c r="P76" s="6">
        <f t="shared" si="48"/>
        <v>0</v>
      </c>
      <c r="Q76" s="23">
        <v>42196</v>
      </c>
      <c r="R76" s="21">
        <f t="shared" si="50"/>
        <v>42204</v>
      </c>
      <c r="S76" s="41" t="str">
        <f t="shared" si="49"/>
        <v>готово</v>
      </c>
    </row>
    <row r="77" spans="1:19" x14ac:dyDescent="0.25">
      <c r="A77" s="1" t="s">
        <v>79</v>
      </c>
      <c r="B77" s="1" t="s">
        <v>34</v>
      </c>
      <c r="C77" s="3" t="s">
        <v>79</v>
      </c>
      <c r="D77" s="5">
        <v>25</v>
      </c>
      <c r="E77" s="1">
        <v>30</v>
      </c>
      <c r="F77" s="1">
        <v>15</v>
      </c>
      <c r="G77" s="6"/>
      <c r="H77" s="10">
        <v>0</v>
      </c>
      <c r="I77" s="4">
        <v>25</v>
      </c>
      <c r="J77" s="1">
        <v>30</v>
      </c>
      <c r="K77" s="1">
        <v>15</v>
      </c>
      <c r="L77" s="6"/>
      <c r="M77" s="5">
        <f t="shared" si="45"/>
        <v>0</v>
      </c>
      <c r="N77" s="1">
        <f t="shared" si="46"/>
        <v>0</v>
      </c>
      <c r="O77" s="1">
        <f t="shared" si="47"/>
        <v>0</v>
      </c>
      <c r="P77" s="6">
        <f t="shared" si="48"/>
        <v>0</v>
      </c>
      <c r="Q77" s="23">
        <v>42196</v>
      </c>
      <c r="R77" s="21">
        <f t="shared" si="50"/>
        <v>42196</v>
      </c>
      <c r="S77" s="41" t="str">
        <f t="shared" si="49"/>
        <v>готово</v>
      </c>
    </row>
    <row r="78" spans="1:19" x14ac:dyDescent="0.25">
      <c r="A78" s="1"/>
      <c r="B78" s="1"/>
      <c r="C78" s="3"/>
      <c r="D78" s="5"/>
      <c r="E78" s="1"/>
      <c r="F78" s="1"/>
      <c r="G78" s="6"/>
      <c r="H78" s="10"/>
      <c r="I78" s="4"/>
      <c r="J78" s="1"/>
      <c r="K78" s="1"/>
      <c r="L78" s="6"/>
      <c r="M78" s="5">
        <f t="shared" si="45"/>
        <v>0</v>
      </c>
      <c r="N78" s="1">
        <f t="shared" si="46"/>
        <v>0</v>
      </c>
      <c r="O78" s="1">
        <f t="shared" si="47"/>
        <v>0</v>
      </c>
      <c r="P78" s="6">
        <f t="shared" si="48"/>
        <v>0</v>
      </c>
      <c r="Q78" s="23"/>
      <c r="R78" s="21">
        <f t="shared" si="50"/>
        <v>0</v>
      </c>
      <c r="S78" s="41" t="str">
        <f t="shared" si="49"/>
        <v>готово</v>
      </c>
    </row>
    <row r="79" spans="1:19" x14ac:dyDescent="0.25">
      <c r="A79" s="1"/>
      <c r="B79" s="1"/>
      <c r="C79" s="3"/>
      <c r="D79" s="5"/>
      <c r="E79" s="1"/>
      <c r="F79" s="1"/>
      <c r="G79" s="6"/>
      <c r="H79" s="10"/>
      <c r="I79" s="4"/>
      <c r="J79" s="1"/>
      <c r="K79" s="1"/>
      <c r="L79" s="6"/>
      <c r="M79" s="5">
        <f t="shared" si="45"/>
        <v>0</v>
      </c>
      <c r="N79" s="1">
        <f t="shared" si="46"/>
        <v>0</v>
      </c>
      <c r="O79" s="1">
        <f t="shared" si="47"/>
        <v>0</v>
      </c>
      <c r="P79" s="6">
        <f t="shared" si="48"/>
        <v>0</v>
      </c>
      <c r="Q79" s="23"/>
      <c r="R79" s="21">
        <f t="shared" si="50"/>
        <v>0</v>
      </c>
      <c r="S79" s="41" t="str">
        <f t="shared" si="49"/>
        <v>готово</v>
      </c>
    </row>
    <row r="80" spans="1:19" x14ac:dyDescent="0.25">
      <c r="A80" s="1"/>
      <c r="B80" s="1"/>
      <c r="C80" s="3"/>
      <c r="D80" s="5"/>
      <c r="E80" s="1"/>
      <c r="F80" s="1"/>
      <c r="G80" s="6"/>
      <c r="H80" s="10"/>
      <c r="I80" s="4"/>
      <c r="J80" s="1"/>
      <c r="K80" s="1"/>
      <c r="L80" s="6"/>
      <c r="M80" s="5">
        <f t="shared" si="45"/>
        <v>0</v>
      </c>
      <c r="N80" s="1">
        <f t="shared" si="46"/>
        <v>0</v>
      </c>
      <c r="O80" s="1">
        <f t="shared" si="47"/>
        <v>0</v>
      </c>
      <c r="P80" s="6">
        <f t="shared" si="48"/>
        <v>0</v>
      </c>
      <c r="Q80" s="23"/>
      <c r="R80" s="21">
        <f t="shared" si="50"/>
        <v>0</v>
      </c>
      <c r="S80" s="41" t="str">
        <f t="shared" si="49"/>
        <v>готово</v>
      </c>
    </row>
    <row r="81" spans="1:19" x14ac:dyDescent="0.25">
      <c r="A81" s="1"/>
      <c r="B81" s="1"/>
      <c r="C81" s="3"/>
      <c r="D81" s="5"/>
      <c r="E81" s="1"/>
      <c r="F81" s="1"/>
      <c r="G81" s="6"/>
      <c r="H81" s="10"/>
      <c r="I81" s="4"/>
      <c r="J81" s="1"/>
      <c r="K81" s="1"/>
      <c r="L81" s="6"/>
      <c r="M81" s="5">
        <f t="shared" si="45"/>
        <v>0</v>
      </c>
      <c r="N81" s="1">
        <f t="shared" si="46"/>
        <v>0</v>
      </c>
      <c r="O81" s="1">
        <f t="shared" si="47"/>
        <v>0</v>
      </c>
      <c r="P81" s="6">
        <f t="shared" si="48"/>
        <v>0</v>
      </c>
      <c r="Q81" s="23"/>
      <c r="R81" s="21">
        <f t="shared" si="50"/>
        <v>0</v>
      </c>
      <c r="S81" s="41" t="str">
        <f t="shared" si="49"/>
        <v>готово</v>
      </c>
    </row>
    <row r="82" spans="1:19" x14ac:dyDescent="0.25">
      <c r="A82" s="1"/>
      <c r="B82" s="1"/>
      <c r="C82" s="3"/>
      <c r="D82" s="5"/>
      <c r="E82" s="1"/>
      <c r="F82" s="1"/>
      <c r="G82" s="6"/>
      <c r="H82" s="10"/>
      <c r="I82" s="4"/>
      <c r="J82" s="1"/>
      <c r="K82" s="1"/>
      <c r="L82" s="6"/>
      <c r="M82" s="5">
        <f t="shared" ref="M82:M103" si="51">D82-I82</f>
        <v>0</v>
      </c>
      <c r="N82" s="1">
        <f t="shared" ref="N82:N103" si="52">E82-J82</f>
        <v>0</v>
      </c>
      <c r="O82" s="1">
        <f t="shared" ref="O82:O103" si="53">F82-K82</f>
        <v>0</v>
      </c>
      <c r="P82" s="6">
        <f t="shared" ref="P82:P103" si="54">G82-L82</f>
        <v>0</v>
      </c>
      <c r="Q82" s="23"/>
      <c r="R82" s="21">
        <f t="shared" si="50"/>
        <v>0</v>
      </c>
      <c r="S82" s="41" t="str">
        <f t="shared" si="49"/>
        <v>готово</v>
      </c>
    </row>
    <row r="83" spans="1:19" x14ac:dyDescent="0.25">
      <c r="A83" s="1"/>
      <c r="B83" s="1"/>
      <c r="C83" s="3"/>
      <c r="D83" s="5"/>
      <c r="E83" s="1"/>
      <c r="F83" s="1"/>
      <c r="G83" s="6"/>
      <c r="H83" s="10"/>
      <c r="I83" s="4"/>
      <c r="J83" s="1"/>
      <c r="K83" s="1"/>
      <c r="L83" s="6"/>
      <c r="M83" s="5">
        <f t="shared" si="51"/>
        <v>0</v>
      </c>
      <c r="N83" s="1">
        <f t="shared" si="52"/>
        <v>0</v>
      </c>
      <c r="O83" s="1">
        <f t="shared" si="53"/>
        <v>0</v>
      </c>
      <c r="P83" s="6">
        <f t="shared" si="54"/>
        <v>0</v>
      </c>
      <c r="Q83" s="23"/>
      <c r="R83" s="21">
        <f t="shared" si="50"/>
        <v>0</v>
      </c>
      <c r="S83" s="41" t="str">
        <f t="shared" si="49"/>
        <v>готово</v>
      </c>
    </row>
    <row r="84" spans="1:19" x14ac:dyDescent="0.25">
      <c r="A84" s="1"/>
      <c r="B84" s="1"/>
      <c r="C84" s="3"/>
      <c r="D84" s="5"/>
      <c r="E84" s="1"/>
      <c r="F84" s="1"/>
      <c r="G84" s="6"/>
      <c r="H84" s="10"/>
      <c r="I84" s="4"/>
      <c r="J84" s="1"/>
      <c r="K84" s="1"/>
      <c r="L84" s="6"/>
      <c r="M84" s="5">
        <f t="shared" si="51"/>
        <v>0</v>
      </c>
      <c r="N84" s="1">
        <f t="shared" si="52"/>
        <v>0</v>
      </c>
      <c r="O84" s="1">
        <f t="shared" si="53"/>
        <v>0</v>
      </c>
      <c r="P84" s="6">
        <f t="shared" si="54"/>
        <v>0</v>
      </c>
      <c r="Q84" s="23"/>
      <c r="R84" s="21">
        <f t="shared" si="50"/>
        <v>0</v>
      </c>
      <c r="S84" s="41" t="str">
        <f t="shared" si="49"/>
        <v>готово</v>
      </c>
    </row>
    <row r="85" spans="1:19" x14ac:dyDescent="0.25">
      <c r="A85" s="1"/>
      <c r="B85" s="1"/>
      <c r="C85" s="3"/>
      <c r="D85" s="5"/>
      <c r="E85" s="1"/>
      <c r="F85" s="1"/>
      <c r="G85" s="6"/>
      <c r="H85" s="10"/>
      <c r="I85" s="4"/>
      <c r="J85" s="1"/>
      <c r="K85" s="1"/>
      <c r="L85" s="6"/>
      <c r="M85" s="5">
        <f t="shared" si="51"/>
        <v>0</v>
      </c>
      <c r="N85" s="1">
        <f t="shared" si="52"/>
        <v>0</v>
      </c>
      <c r="O85" s="1">
        <f t="shared" si="53"/>
        <v>0</v>
      </c>
      <c r="P85" s="6">
        <f t="shared" si="54"/>
        <v>0</v>
      </c>
      <c r="Q85" s="23"/>
      <c r="R85" s="21">
        <f t="shared" si="50"/>
        <v>0</v>
      </c>
      <c r="S85" s="41" t="str">
        <f t="shared" si="49"/>
        <v>готово</v>
      </c>
    </row>
    <row r="86" spans="1:19" x14ac:dyDescent="0.25">
      <c r="A86" s="1"/>
      <c r="B86" s="1"/>
      <c r="C86" s="3"/>
      <c r="D86" s="5"/>
      <c r="E86" s="1"/>
      <c r="F86" s="1"/>
      <c r="G86" s="6"/>
      <c r="H86" s="10"/>
      <c r="I86" s="4"/>
      <c r="J86" s="1"/>
      <c r="K86" s="1"/>
      <c r="L86" s="6"/>
      <c r="M86" s="5">
        <f t="shared" si="51"/>
        <v>0</v>
      </c>
      <c r="N86" s="1">
        <f t="shared" si="52"/>
        <v>0</v>
      </c>
      <c r="O86" s="1">
        <f t="shared" si="53"/>
        <v>0</v>
      </c>
      <c r="P86" s="6">
        <f t="shared" si="54"/>
        <v>0</v>
      </c>
      <c r="Q86" s="23"/>
      <c r="R86" s="21">
        <f t="shared" si="50"/>
        <v>0</v>
      </c>
      <c r="S86" s="41" t="str">
        <f t="shared" si="49"/>
        <v>готово</v>
      </c>
    </row>
    <row r="87" spans="1:19" x14ac:dyDescent="0.25">
      <c r="A87" s="1"/>
      <c r="B87" s="1"/>
      <c r="C87" s="3"/>
      <c r="D87" s="5"/>
      <c r="E87" s="1"/>
      <c r="F87" s="1"/>
      <c r="G87" s="6"/>
      <c r="H87" s="10"/>
      <c r="I87" s="4"/>
      <c r="J87" s="1"/>
      <c r="K87" s="1"/>
      <c r="L87" s="6"/>
      <c r="M87" s="5">
        <f t="shared" si="51"/>
        <v>0</v>
      </c>
      <c r="N87" s="1">
        <f t="shared" si="52"/>
        <v>0</v>
      </c>
      <c r="O87" s="1">
        <f t="shared" si="53"/>
        <v>0</v>
      </c>
      <c r="P87" s="6">
        <f t="shared" si="54"/>
        <v>0</v>
      </c>
      <c r="Q87" s="23"/>
      <c r="R87" s="21">
        <f t="shared" si="50"/>
        <v>0</v>
      </c>
      <c r="S87" s="41" t="str">
        <f t="shared" si="49"/>
        <v>готово</v>
      </c>
    </row>
    <row r="88" spans="1:19" x14ac:dyDescent="0.25">
      <c r="A88" s="1"/>
      <c r="B88" s="1"/>
      <c r="C88" s="3"/>
      <c r="D88" s="5"/>
      <c r="E88" s="1"/>
      <c r="F88" s="1"/>
      <c r="G88" s="6"/>
      <c r="H88" s="10"/>
      <c r="I88" s="4"/>
      <c r="J88" s="1"/>
      <c r="K88" s="1"/>
      <c r="L88" s="6"/>
      <c r="M88" s="5">
        <f t="shared" si="51"/>
        <v>0</v>
      </c>
      <c r="N88" s="1">
        <f t="shared" si="52"/>
        <v>0</v>
      </c>
      <c r="O88" s="1">
        <f t="shared" si="53"/>
        <v>0</v>
      </c>
      <c r="P88" s="6">
        <f t="shared" si="54"/>
        <v>0</v>
      </c>
      <c r="Q88" s="23"/>
      <c r="R88" s="21">
        <f t="shared" si="50"/>
        <v>0</v>
      </c>
      <c r="S88" s="41" t="str">
        <f t="shared" si="49"/>
        <v>готово</v>
      </c>
    </row>
    <row r="89" spans="1:19" x14ac:dyDescent="0.25">
      <c r="A89" s="1"/>
      <c r="B89" s="1"/>
      <c r="C89" s="3"/>
      <c r="D89" s="5"/>
      <c r="E89" s="1"/>
      <c r="F89" s="1"/>
      <c r="G89" s="6"/>
      <c r="H89" s="10"/>
      <c r="I89" s="4"/>
      <c r="J89" s="1"/>
      <c r="K89" s="1"/>
      <c r="L89" s="6"/>
      <c r="M89" s="5">
        <f t="shared" si="51"/>
        <v>0</v>
      </c>
      <c r="N89" s="1">
        <f t="shared" si="52"/>
        <v>0</v>
      </c>
      <c r="O89" s="1">
        <f t="shared" si="53"/>
        <v>0</v>
      </c>
      <c r="P89" s="6">
        <f t="shared" si="54"/>
        <v>0</v>
      </c>
      <c r="Q89" s="23"/>
      <c r="R89" s="21">
        <f t="shared" si="50"/>
        <v>0</v>
      </c>
      <c r="S89" s="41" t="str">
        <f t="shared" si="49"/>
        <v>готово</v>
      </c>
    </row>
    <row r="90" spans="1:19" x14ac:dyDescent="0.25">
      <c r="A90" s="1"/>
      <c r="B90" s="1"/>
      <c r="C90" s="3"/>
      <c r="D90" s="5"/>
      <c r="E90" s="1"/>
      <c r="F90" s="1"/>
      <c r="G90" s="6"/>
      <c r="H90" s="10"/>
      <c r="I90" s="4"/>
      <c r="J90" s="1"/>
      <c r="K90" s="1"/>
      <c r="L90" s="6"/>
      <c r="M90" s="5">
        <f t="shared" si="51"/>
        <v>0</v>
      </c>
      <c r="N90" s="1">
        <f t="shared" si="52"/>
        <v>0</v>
      </c>
      <c r="O90" s="1">
        <f t="shared" si="53"/>
        <v>0</v>
      </c>
      <c r="P90" s="6">
        <f t="shared" si="54"/>
        <v>0</v>
      </c>
      <c r="Q90" s="23"/>
      <c r="R90" s="21">
        <f t="shared" si="50"/>
        <v>0</v>
      </c>
      <c r="S90" s="41" t="str">
        <f t="shared" si="49"/>
        <v>готово</v>
      </c>
    </row>
    <row r="91" spans="1:19" x14ac:dyDescent="0.25">
      <c r="A91" s="1"/>
      <c r="B91" s="1"/>
      <c r="C91" s="3"/>
      <c r="D91" s="5"/>
      <c r="E91" s="1"/>
      <c r="F91" s="1"/>
      <c r="G91" s="6"/>
      <c r="H91" s="10"/>
      <c r="I91" s="4"/>
      <c r="J91" s="1"/>
      <c r="K91" s="1"/>
      <c r="L91" s="6"/>
      <c r="M91" s="5">
        <f t="shared" si="51"/>
        <v>0</v>
      </c>
      <c r="N91" s="1">
        <f t="shared" si="52"/>
        <v>0</v>
      </c>
      <c r="O91" s="1">
        <f t="shared" si="53"/>
        <v>0</v>
      </c>
      <c r="P91" s="6">
        <f t="shared" si="54"/>
        <v>0</v>
      </c>
      <c r="Q91" s="23"/>
      <c r="R91" s="21">
        <f t="shared" si="50"/>
        <v>0</v>
      </c>
      <c r="S91" s="41" t="str">
        <f t="shared" si="49"/>
        <v>готово</v>
      </c>
    </row>
    <row r="92" spans="1:19" x14ac:dyDescent="0.25">
      <c r="A92" s="1"/>
      <c r="B92" s="1"/>
      <c r="C92" s="3"/>
      <c r="D92" s="5"/>
      <c r="E92" s="1"/>
      <c r="F92" s="1"/>
      <c r="G92" s="6"/>
      <c r="H92" s="10"/>
      <c r="I92" s="4"/>
      <c r="J92" s="1"/>
      <c r="K92" s="1"/>
      <c r="L92" s="6"/>
      <c r="M92" s="5">
        <f t="shared" si="51"/>
        <v>0</v>
      </c>
      <c r="N92" s="1">
        <f t="shared" si="52"/>
        <v>0</v>
      </c>
      <c r="O92" s="1">
        <f t="shared" si="53"/>
        <v>0</v>
      </c>
      <c r="P92" s="6">
        <f t="shared" si="54"/>
        <v>0</v>
      </c>
      <c r="Q92" s="23"/>
      <c r="R92" s="21">
        <f t="shared" si="50"/>
        <v>0</v>
      </c>
      <c r="S92" s="41" t="str">
        <f t="shared" si="49"/>
        <v>готово</v>
      </c>
    </row>
    <row r="93" spans="1:19" x14ac:dyDescent="0.25">
      <c r="A93" s="1"/>
      <c r="B93" s="1"/>
      <c r="C93" s="3"/>
      <c r="D93" s="5"/>
      <c r="E93" s="1"/>
      <c r="F93" s="1"/>
      <c r="G93" s="6"/>
      <c r="H93" s="10"/>
      <c r="I93" s="4"/>
      <c r="J93" s="1"/>
      <c r="K93" s="1"/>
      <c r="L93" s="6"/>
      <c r="M93" s="5">
        <f t="shared" si="51"/>
        <v>0</v>
      </c>
      <c r="N93" s="1">
        <f t="shared" si="52"/>
        <v>0</v>
      </c>
      <c r="O93" s="1">
        <f t="shared" si="53"/>
        <v>0</v>
      </c>
      <c r="P93" s="6">
        <f t="shared" si="54"/>
        <v>0</v>
      </c>
      <c r="Q93" s="23"/>
      <c r="R93" s="21">
        <f t="shared" si="50"/>
        <v>0</v>
      </c>
      <c r="S93" s="41" t="str">
        <f t="shared" si="49"/>
        <v>готово</v>
      </c>
    </row>
    <row r="94" spans="1:19" x14ac:dyDescent="0.25">
      <c r="A94" s="1"/>
      <c r="B94" s="1"/>
      <c r="C94" s="3"/>
      <c r="D94" s="5"/>
      <c r="E94" s="1"/>
      <c r="F94" s="1"/>
      <c r="G94" s="6"/>
      <c r="H94" s="10"/>
      <c r="I94" s="4"/>
      <c r="J94" s="1"/>
      <c r="K94" s="1"/>
      <c r="L94" s="6"/>
      <c r="M94" s="5">
        <f t="shared" si="51"/>
        <v>0</v>
      </c>
      <c r="N94" s="1">
        <f t="shared" si="52"/>
        <v>0</v>
      </c>
      <c r="O94" s="1">
        <f t="shared" si="53"/>
        <v>0</v>
      </c>
      <c r="P94" s="6">
        <f t="shared" si="54"/>
        <v>0</v>
      </c>
      <c r="Q94" s="23"/>
      <c r="R94" s="21">
        <f t="shared" si="50"/>
        <v>0</v>
      </c>
      <c r="S94" s="41" t="str">
        <f t="shared" si="49"/>
        <v>готово</v>
      </c>
    </row>
    <row r="95" spans="1:19" x14ac:dyDescent="0.25">
      <c r="A95" s="1"/>
      <c r="B95" s="1"/>
      <c r="C95" s="3"/>
      <c r="D95" s="5"/>
      <c r="E95" s="1"/>
      <c r="F95" s="1"/>
      <c r="G95" s="6"/>
      <c r="H95" s="10"/>
      <c r="I95" s="4"/>
      <c r="J95" s="1"/>
      <c r="K95" s="1"/>
      <c r="L95" s="6"/>
      <c r="M95" s="5">
        <f t="shared" si="51"/>
        <v>0</v>
      </c>
      <c r="N95" s="1">
        <f t="shared" si="52"/>
        <v>0</v>
      </c>
      <c r="O95" s="1">
        <f t="shared" si="53"/>
        <v>0</v>
      </c>
      <c r="P95" s="6">
        <f t="shared" si="54"/>
        <v>0</v>
      </c>
      <c r="Q95" s="23"/>
      <c r="R95" s="21">
        <f t="shared" si="50"/>
        <v>0</v>
      </c>
      <c r="S95" s="41" t="str">
        <f t="shared" si="49"/>
        <v>готово</v>
      </c>
    </row>
    <row r="96" spans="1:19" x14ac:dyDescent="0.25">
      <c r="A96" s="1"/>
      <c r="B96" s="1"/>
      <c r="C96" s="3"/>
      <c r="D96" s="5"/>
      <c r="E96" s="1"/>
      <c r="F96" s="1"/>
      <c r="G96" s="6"/>
      <c r="H96" s="10"/>
      <c r="I96" s="4"/>
      <c r="J96" s="1"/>
      <c r="K96" s="1"/>
      <c r="L96" s="6"/>
      <c r="M96" s="5">
        <f t="shared" si="51"/>
        <v>0</v>
      </c>
      <c r="N96" s="1">
        <f t="shared" si="52"/>
        <v>0</v>
      </c>
      <c r="O96" s="1">
        <f t="shared" si="53"/>
        <v>0</v>
      </c>
      <c r="P96" s="6">
        <f t="shared" si="54"/>
        <v>0</v>
      </c>
      <c r="Q96" s="23"/>
      <c r="R96" s="21">
        <f t="shared" si="50"/>
        <v>0</v>
      </c>
      <c r="S96" s="41" t="str">
        <f t="shared" si="49"/>
        <v>готово</v>
      </c>
    </row>
    <row r="97" spans="1:19" x14ac:dyDescent="0.25">
      <c r="A97" s="1"/>
      <c r="B97" s="1"/>
      <c r="C97" s="3"/>
      <c r="D97" s="5"/>
      <c r="E97" s="1"/>
      <c r="F97" s="1"/>
      <c r="G97" s="6"/>
      <c r="H97" s="10"/>
      <c r="I97" s="4"/>
      <c r="J97" s="1"/>
      <c r="K97" s="1"/>
      <c r="L97" s="6"/>
      <c r="M97" s="5">
        <f t="shared" si="51"/>
        <v>0</v>
      </c>
      <c r="N97" s="1">
        <f t="shared" si="52"/>
        <v>0</v>
      </c>
      <c r="O97" s="1">
        <f t="shared" si="53"/>
        <v>0</v>
      </c>
      <c r="P97" s="6">
        <f t="shared" si="54"/>
        <v>0</v>
      </c>
      <c r="Q97" s="23"/>
      <c r="R97" s="21">
        <f t="shared" si="50"/>
        <v>0</v>
      </c>
      <c r="S97" s="41" t="str">
        <f t="shared" si="49"/>
        <v>готово</v>
      </c>
    </row>
    <row r="98" spans="1:19" x14ac:dyDescent="0.25">
      <c r="A98" s="1"/>
      <c r="B98" s="1"/>
      <c r="C98" s="3"/>
      <c r="D98" s="5"/>
      <c r="E98" s="1"/>
      <c r="F98" s="1"/>
      <c r="G98" s="6"/>
      <c r="H98" s="10"/>
      <c r="I98" s="4"/>
      <c r="J98" s="1"/>
      <c r="K98" s="1"/>
      <c r="L98" s="6"/>
      <c r="M98" s="5">
        <f t="shared" si="51"/>
        <v>0</v>
      </c>
      <c r="N98" s="1">
        <f t="shared" si="52"/>
        <v>0</v>
      </c>
      <c r="O98" s="1">
        <f t="shared" si="53"/>
        <v>0</v>
      </c>
      <c r="P98" s="6">
        <f t="shared" si="54"/>
        <v>0</v>
      </c>
      <c r="Q98" s="23"/>
      <c r="R98" s="21">
        <f t="shared" si="50"/>
        <v>0</v>
      </c>
      <c r="S98" s="41" t="str">
        <f t="shared" si="49"/>
        <v>готово</v>
      </c>
    </row>
    <row r="99" spans="1:19" x14ac:dyDescent="0.25">
      <c r="A99" s="1"/>
      <c r="B99" s="1"/>
      <c r="C99" s="3"/>
      <c r="D99" s="5"/>
      <c r="E99" s="1"/>
      <c r="F99" s="1"/>
      <c r="G99" s="6"/>
      <c r="H99" s="10"/>
      <c r="I99" s="4"/>
      <c r="J99" s="1"/>
      <c r="K99" s="1"/>
      <c r="L99" s="6"/>
      <c r="M99" s="5">
        <f t="shared" si="51"/>
        <v>0</v>
      </c>
      <c r="N99" s="1">
        <f t="shared" si="52"/>
        <v>0</v>
      </c>
      <c r="O99" s="1">
        <f t="shared" si="53"/>
        <v>0</v>
      </c>
      <c r="P99" s="6">
        <f t="shared" si="54"/>
        <v>0</v>
      </c>
      <c r="Q99" s="23"/>
      <c r="R99" s="21">
        <f t="shared" si="50"/>
        <v>0</v>
      </c>
      <c r="S99" s="41" t="str">
        <f t="shared" si="49"/>
        <v>готово</v>
      </c>
    </row>
    <row r="100" spans="1:19" x14ac:dyDescent="0.25">
      <c r="A100" s="1"/>
      <c r="B100" s="1"/>
      <c r="C100" s="3"/>
      <c r="D100" s="5"/>
      <c r="E100" s="1"/>
      <c r="F100" s="1"/>
      <c r="G100" s="6"/>
      <c r="H100" s="10"/>
      <c r="I100" s="4"/>
      <c r="J100" s="1"/>
      <c r="K100" s="1"/>
      <c r="L100" s="6"/>
      <c r="M100" s="5">
        <f t="shared" si="51"/>
        <v>0</v>
      </c>
      <c r="N100" s="1">
        <f t="shared" si="52"/>
        <v>0</v>
      </c>
      <c r="O100" s="1">
        <f t="shared" si="53"/>
        <v>0</v>
      </c>
      <c r="P100" s="6">
        <f t="shared" si="54"/>
        <v>0</v>
      </c>
      <c r="Q100" s="23"/>
      <c r="R100" s="21">
        <f t="shared" si="50"/>
        <v>0</v>
      </c>
      <c r="S100" s="41" t="str">
        <f t="shared" si="49"/>
        <v>готово</v>
      </c>
    </row>
    <row r="101" spans="1:19" x14ac:dyDescent="0.25">
      <c r="A101" s="1"/>
      <c r="B101" s="1"/>
      <c r="C101" s="3"/>
      <c r="D101" s="5"/>
      <c r="E101" s="1"/>
      <c r="F101" s="1"/>
      <c r="G101" s="6"/>
      <c r="H101" s="10"/>
      <c r="I101" s="4"/>
      <c r="J101" s="1"/>
      <c r="K101" s="1"/>
      <c r="L101" s="6"/>
      <c r="M101" s="5">
        <f t="shared" si="51"/>
        <v>0</v>
      </c>
      <c r="N101" s="1">
        <f t="shared" si="52"/>
        <v>0</v>
      </c>
      <c r="O101" s="1">
        <f t="shared" si="53"/>
        <v>0</v>
      </c>
      <c r="P101" s="6">
        <f t="shared" si="54"/>
        <v>0</v>
      </c>
      <c r="Q101" s="23"/>
      <c r="R101" s="21">
        <f t="shared" si="50"/>
        <v>0</v>
      </c>
      <c r="S101" s="41" t="str">
        <f t="shared" si="49"/>
        <v>готово</v>
      </c>
    </row>
    <row r="102" spans="1:19" x14ac:dyDescent="0.25">
      <c r="A102" s="1"/>
      <c r="B102" s="1"/>
      <c r="C102" s="3"/>
      <c r="D102" s="5"/>
      <c r="E102" s="1"/>
      <c r="F102" s="1"/>
      <c r="G102" s="6"/>
      <c r="H102" s="10"/>
      <c r="I102" s="4"/>
      <c r="J102" s="1"/>
      <c r="K102" s="1"/>
      <c r="L102" s="6"/>
      <c r="M102" s="5">
        <f t="shared" si="51"/>
        <v>0</v>
      </c>
      <c r="N102" s="1">
        <f t="shared" si="52"/>
        <v>0</v>
      </c>
      <c r="O102" s="1">
        <f t="shared" si="53"/>
        <v>0</v>
      </c>
      <c r="P102" s="6">
        <f t="shared" si="54"/>
        <v>0</v>
      </c>
      <c r="Q102" s="23"/>
      <c r="R102" s="21">
        <f t="shared" si="50"/>
        <v>0</v>
      </c>
      <c r="S102" s="41" t="str">
        <f t="shared" si="49"/>
        <v>готово</v>
      </c>
    </row>
    <row r="103" spans="1:19" ht="15.75" thickBot="1" x14ac:dyDescent="0.3">
      <c r="A103" s="1"/>
      <c r="B103" s="1"/>
      <c r="C103" s="3"/>
      <c r="D103" s="7"/>
      <c r="E103" s="8"/>
      <c r="F103" s="8"/>
      <c r="G103" s="9"/>
      <c r="H103" s="11"/>
      <c r="I103" s="12"/>
      <c r="J103" s="8"/>
      <c r="K103" s="8"/>
      <c r="L103" s="9"/>
      <c r="M103" s="5">
        <f t="shared" si="51"/>
        <v>0</v>
      </c>
      <c r="N103" s="1">
        <f t="shared" si="52"/>
        <v>0</v>
      </c>
      <c r="O103" s="1">
        <f t="shared" si="53"/>
        <v>0</v>
      </c>
      <c r="P103" s="6">
        <f t="shared" si="54"/>
        <v>0</v>
      </c>
      <c r="Q103" s="24"/>
      <c r="R103" s="25">
        <f t="shared" si="50"/>
        <v>0</v>
      </c>
      <c r="S103" s="41" t="str">
        <f t="shared" si="49"/>
        <v>готово</v>
      </c>
    </row>
  </sheetData>
  <autoFilter ref="A1:S103">
    <filterColumn colId="3" showButton="0"/>
    <filterColumn colId="4" showButton="0"/>
    <filterColumn colId="5" showButton="0"/>
    <filterColumn colId="8" showButton="0"/>
    <filterColumn colId="9" showButton="0"/>
    <filterColumn colId="10" showButton="0"/>
    <filterColumn colId="12" showButton="0"/>
    <filterColumn colId="13" showButton="0"/>
    <filterColumn colId="14" showButton="0"/>
  </autoFilter>
  <mergeCells count="13">
    <mergeCell ref="A3:H3"/>
    <mergeCell ref="Q3:S3"/>
    <mergeCell ref="T1:W1"/>
    <mergeCell ref="A1:A2"/>
    <mergeCell ref="M1:P1"/>
    <mergeCell ref="Q1:Q2"/>
    <mergeCell ref="B1:B2"/>
    <mergeCell ref="R1:R2"/>
    <mergeCell ref="H1:H2"/>
    <mergeCell ref="D1:G1"/>
    <mergeCell ref="I1:L1"/>
    <mergeCell ref="C1:C2"/>
    <mergeCell ref="S1:S2"/>
  </mergeCells>
  <conditionalFormatting sqref="M24:P28 M4:P11 M13:P14 M37:P37 M39:P42 M44:P103 M17:P17">
    <cfRule type="cellIs" dxfId="45" priority="33" operator="equal">
      <formula>0</formula>
    </cfRule>
    <cfRule type="cellIs" dxfId="44" priority="34" operator="greaterThan">
      <formula>0</formula>
    </cfRule>
  </conditionalFormatting>
  <conditionalFormatting sqref="M18:P20">
    <cfRule type="cellIs" dxfId="43" priority="31" operator="equal">
      <formula>0</formula>
    </cfRule>
    <cfRule type="cellIs" dxfId="42" priority="32" operator="greaterThan">
      <formula>0</formula>
    </cfRule>
  </conditionalFormatting>
  <conditionalFormatting sqref="M20:P20">
    <cfRule type="cellIs" dxfId="41" priority="29" operator="equal">
      <formula>0</formula>
    </cfRule>
    <cfRule type="cellIs" dxfId="40" priority="30" operator="greaterThan">
      <formula>0</formula>
    </cfRule>
  </conditionalFormatting>
  <conditionalFormatting sqref="M21:P21">
    <cfRule type="cellIs" dxfId="39" priority="27" operator="equal">
      <formula>0</formula>
    </cfRule>
    <cfRule type="cellIs" dxfId="38" priority="28" operator="greaterThan">
      <formula>0</formula>
    </cfRule>
  </conditionalFormatting>
  <conditionalFormatting sqref="M29:P29">
    <cfRule type="cellIs" dxfId="37" priority="25" operator="equal">
      <formula>0</formula>
    </cfRule>
    <cfRule type="cellIs" dxfId="36" priority="26" operator="greaterThan">
      <formula>0</formula>
    </cfRule>
  </conditionalFormatting>
  <conditionalFormatting sqref="M31:P31">
    <cfRule type="cellIs" dxfId="35" priority="23" operator="equal">
      <formula>0</formula>
    </cfRule>
    <cfRule type="cellIs" dxfId="34" priority="24" operator="greaterThan">
      <formula>0</formula>
    </cfRule>
  </conditionalFormatting>
  <conditionalFormatting sqref="M22:P23">
    <cfRule type="cellIs" dxfId="33" priority="21" operator="equal">
      <formula>0</formula>
    </cfRule>
    <cfRule type="cellIs" dxfId="32" priority="22" operator="greaterThan">
      <formula>0</formula>
    </cfRule>
  </conditionalFormatting>
  <conditionalFormatting sqref="M15:P15">
    <cfRule type="cellIs" dxfId="31" priority="19" operator="equal">
      <formula>0</formula>
    </cfRule>
    <cfRule type="cellIs" dxfId="30" priority="20" operator="greaterThan">
      <formula>0</formula>
    </cfRule>
  </conditionalFormatting>
  <conditionalFormatting sqref="M16:P16">
    <cfRule type="cellIs" dxfId="29" priority="17" operator="equal">
      <formula>0</formula>
    </cfRule>
    <cfRule type="cellIs" dxfId="28" priority="18" operator="greaterThan">
      <formula>0</formula>
    </cfRule>
  </conditionalFormatting>
  <conditionalFormatting sqref="M12:P12">
    <cfRule type="cellIs" dxfId="27" priority="15" operator="equal">
      <formula>0</formula>
    </cfRule>
    <cfRule type="cellIs" dxfId="26" priority="16" operator="greaterThan">
      <formula>0</formula>
    </cfRule>
  </conditionalFormatting>
  <conditionalFormatting sqref="M32:P32">
    <cfRule type="cellIs" dxfId="25" priority="13" operator="equal">
      <formula>0</formula>
    </cfRule>
    <cfRule type="cellIs" dxfId="24" priority="14" operator="greaterThan">
      <formula>0</formula>
    </cfRule>
  </conditionalFormatting>
  <conditionalFormatting sqref="M30:P30">
    <cfRule type="cellIs" dxfId="23" priority="3" operator="equal">
      <formula>0</formula>
    </cfRule>
    <cfRule type="cellIs" dxfId="22" priority="4" operator="greaterThan">
      <formula>0</formula>
    </cfRule>
  </conditionalFormatting>
  <conditionalFormatting sqref="M34:P34">
    <cfRule type="cellIs" dxfId="21" priority="11" operator="equal">
      <formula>0</formula>
    </cfRule>
    <cfRule type="cellIs" dxfId="20" priority="12" operator="greaterThan">
      <formula>0</formula>
    </cfRule>
  </conditionalFormatting>
  <conditionalFormatting sqref="M35:P36">
    <cfRule type="cellIs" dxfId="19" priority="9" operator="equal">
      <formula>0</formula>
    </cfRule>
    <cfRule type="cellIs" dxfId="18" priority="10" operator="greaterThan">
      <formula>0</formula>
    </cfRule>
  </conditionalFormatting>
  <conditionalFormatting sqref="M38:P38">
    <cfRule type="cellIs" dxfId="17" priority="7" operator="equal">
      <formula>0</formula>
    </cfRule>
    <cfRule type="cellIs" dxfId="16" priority="8" operator="greaterThan">
      <formula>0</formula>
    </cfRule>
  </conditionalFormatting>
  <conditionalFormatting sqref="M33:P33">
    <cfRule type="cellIs" dxfId="15" priority="5" operator="equal">
      <formula>0</formula>
    </cfRule>
    <cfRule type="cellIs" dxfId="14" priority="6" operator="greaterThan">
      <formula>0</formula>
    </cfRule>
  </conditionalFormatting>
  <conditionalFormatting sqref="M43:P43">
    <cfRule type="cellIs" dxfId="13" priority="1" operator="equal">
      <formula>0</formula>
    </cfRule>
    <cfRule type="cellIs" dxfId="12" priority="2" operator="greaterThan">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tabSelected="1" workbookViewId="0">
      <pane ySplit="2" topLeftCell="A3" activePane="bottomLeft" state="frozen"/>
      <selection pane="bottomLeft" activeCell="J40" sqref="A3:J40"/>
    </sheetView>
  </sheetViews>
  <sheetFormatPr defaultRowHeight="15" x14ac:dyDescent="0.25"/>
  <cols>
    <col min="1" max="1" width="24.28515625" customWidth="1"/>
    <col min="2" max="2" width="15.85546875" customWidth="1"/>
    <col min="3" max="3" width="49.42578125" customWidth="1"/>
    <col min="10" max="20" width="11" customWidth="1"/>
  </cols>
  <sheetData>
    <row r="1" spans="1:15" ht="17.25" customHeight="1" x14ac:dyDescent="0.25">
      <c r="A1" s="148" t="s">
        <v>86</v>
      </c>
      <c r="B1" s="150" t="s">
        <v>548</v>
      </c>
      <c r="C1" s="146" t="s">
        <v>87</v>
      </c>
      <c r="D1" s="143" t="s">
        <v>5</v>
      </c>
      <c r="E1" s="144"/>
      <c r="F1" s="144"/>
      <c r="G1" s="145"/>
      <c r="H1" s="141" t="s">
        <v>545</v>
      </c>
      <c r="I1" s="141" t="s">
        <v>546</v>
      </c>
      <c r="J1" s="141" t="s">
        <v>547</v>
      </c>
      <c r="L1" s="1" t="s">
        <v>10</v>
      </c>
      <c r="M1" s="1" t="s">
        <v>11</v>
      </c>
      <c r="N1" s="1" t="s">
        <v>12</v>
      </c>
      <c r="O1" s="1" t="s">
        <v>13</v>
      </c>
    </row>
    <row r="2" spans="1:15" ht="18" thickBot="1" x14ac:dyDescent="0.3">
      <c r="A2" s="149"/>
      <c r="B2" s="151"/>
      <c r="C2" s="147"/>
      <c r="D2" s="17" t="s">
        <v>10</v>
      </c>
      <c r="E2" s="16" t="s">
        <v>11</v>
      </c>
      <c r="F2" s="16" t="s">
        <v>12</v>
      </c>
      <c r="G2" s="18" t="s">
        <v>13</v>
      </c>
      <c r="H2" s="142"/>
      <c r="I2" s="142"/>
      <c r="J2" s="142"/>
      <c r="L2" s="1">
        <f>D3-'Очередь строительства'!I3</f>
        <v>62</v>
      </c>
      <c r="M2" s="1">
        <f>E3-'Очередь строительства'!J3</f>
        <v>26</v>
      </c>
      <c r="N2" s="1">
        <f>F3-'Очередь строительства'!K3</f>
        <v>15</v>
      </c>
      <c r="O2" s="1">
        <f>G3-'Очередь строительства'!L3</f>
        <v>114</v>
      </c>
    </row>
    <row r="3" spans="1:15" ht="15.75" thickBot="1" x14ac:dyDescent="0.3">
      <c r="A3" s="30"/>
      <c r="B3" s="31"/>
      <c r="C3" s="32" t="s">
        <v>89</v>
      </c>
      <c r="D3" s="33">
        <f>SUM(D4:D104)</f>
        <v>709</v>
      </c>
      <c r="E3" s="34">
        <f>SUM(E4:E104)</f>
        <v>648</v>
      </c>
      <c r="F3" s="34">
        <f>SUM(F4:F104)</f>
        <v>87</v>
      </c>
      <c r="G3" s="35">
        <f>SUM(G4:G104)</f>
        <v>124</v>
      </c>
      <c r="H3" s="36"/>
      <c r="I3" s="83"/>
      <c r="J3" s="83"/>
    </row>
    <row r="4" spans="1:15" x14ac:dyDescent="0.25">
      <c r="A4" s="2" t="s">
        <v>34</v>
      </c>
      <c r="B4" s="19"/>
      <c r="C4" s="26" t="s">
        <v>114</v>
      </c>
      <c r="D4" s="27">
        <v>536</v>
      </c>
      <c r="E4" s="28">
        <v>620</v>
      </c>
      <c r="F4" s="28">
        <v>16</v>
      </c>
      <c r="G4" s="29">
        <v>9</v>
      </c>
      <c r="H4" s="166">
        <f>10*E4+15*F4+50*G4+10*D4</f>
        <v>12250</v>
      </c>
      <c r="I4" s="37">
        <v>6962</v>
      </c>
      <c r="J4" s="113">
        <f>I4</f>
        <v>6962</v>
      </c>
    </row>
    <row r="5" spans="1:15" x14ac:dyDescent="0.25">
      <c r="A5" s="2" t="s">
        <v>34</v>
      </c>
      <c r="B5" s="6" t="s">
        <v>567</v>
      </c>
      <c r="C5" s="10" t="s">
        <v>549</v>
      </c>
      <c r="D5" s="14"/>
      <c r="E5" s="13"/>
      <c r="F5" s="13"/>
      <c r="G5" s="15"/>
      <c r="H5" s="167">
        <f t="shared" ref="H5:H68" si="0">10*E5+15*F5+50*G5+10*D5</f>
        <v>0</v>
      </c>
      <c r="I5" s="38">
        <v>20</v>
      </c>
      <c r="J5" s="114">
        <f>I5+J4</f>
        <v>6982</v>
      </c>
    </row>
    <row r="6" spans="1:15" x14ac:dyDescent="0.25">
      <c r="A6" s="2" t="s">
        <v>34</v>
      </c>
      <c r="B6" s="6" t="s">
        <v>567</v>
      </c>
      <c r="C6" s="10" t="s">
        <v>550</v>
      </c>
      <c r="D6" s="14"/>
      <c r="E6" s="13"/>
      <c r="F6" s="13"/>
      <c r="G6" s="15"/>
      <c r="H6" s="167">
        <f t="shared" si="0"/>
        <v>0</v>
      </c>
      <c r="I6" s="38">
        <v>6</v>
      </c>
      <c r="J6" s="114">
        <f t="shared" ref="J6:J69" si="1">I6+J5</f>
        <v>6988</v>
      </c>
    </row>
    <row r="7" spans="1:15" x14ac:dyDescent="0.25">
      <c r="A7" s="2" t="s">
        <v>34</v>
      </c>
      <c r="B7" s="6" t="s">
        <v>567</v>
      </c>
      <c r="C7" s="10" t="s">
        <v>551</v>
      </c>
      <c r="D7" s="14">
        <v>105</v>
      </c>
      <c r="E7" s="13"/>
      <c r="F7" s="13"/>
      <c r="G7" s="15"/>
      <c r="H7" s="167">
        <f t="shared" si="0"/>
        <v>1050</v>
      </c>
      <c r="I7" s="38">
        <f>-H7</f>
        <v>-1050</v>
      </c>
      <c r="J7" s="114">
        <f t="shared" si="1"/>
        <v>5938</v>
      </c>
    </row>
    <row r="8" spans="1:15" x14ac:dyDescent="0.25">
      <c r="A8" s="2" t="s">
        <v>34</v>
      </c>
      <c r="B8" s="6" t="s">
        <v>568</v>
      </c>
      <c r="C8" s="10" t="s">
        <v>552</v>
      </c>
      <c r="D8" s="14">
        <v>10</v>
      </c>
      <c r="E8" s="13"/>
      <c r="F8" s="13"/>
      <c r="G8" s="15"/>
      <c r="H8" s="167">
        <f t="shared" si="0"/>
        <v>100</v>
      </c>
      <c r="I8" s="38">
        <f>-H8</f>
        <v>-100</v>
      </c>
      <c r="J8" s="114">
        <f t="shared" si="1"/>
        <v>5838</v>
      </c>
    </row>
    <row r="9" spans="1:15" x14ac:dyDescent="0.25">
      <c r="A9" s="2" t="s">
        <v>34</v>
      </c>
      <c r="B9" s="6" t="s">
        <v>569</v>
      </c>
      <c r="C9" s="10" t="s">
        <v>67</v>
      </c>
      <c r="D9" s="14"/>
      <c r="E9" s="13"/>
      <c r="F9" s="13"/>
      <c r="G9" s="15"/>
      <c r="H9" s="167">
        <f t="shared" si="0"/>
        <v>0</v>
      </c>
      <c r="I9" s="38">
        <v>1485</v>
      </c>
      <c r="J9" s="114">
        <f t="shared" si="1"/>
        <v>7323</v>
      </c>
    </row>
    <row r="10" spans="1:15" x14ac:dyDescent="0.25">
      <c r="A10" s="2" t="s">
        <v>34</v>
      </c>
      <c r="B10" s="6" t="s">
        <v>569</v>
      </c>
      <c r="C10" s="10" t="s">
        <v>553</v>
      </c>
      <c r="D10" s="14"/>
      <c r="E10" s="13"/>
      <c r="F10" s="13"/>
      <c r="G10" s="15"/>
      <c r="H10" s="167">
        <f t="shared" si="0"/>
        <v>0</v>
      </c>
      <c r="I10" s="38">
        <v>880</v>
      </c>
      <c r="J10" s="114">
        <f t="shared" si="1"/>
        <v>8203</v>
      </c>
    </row>
    <row r="11" spans="1:15" x14ac:dyDescent="0.25">
      <c r="A11" s="2" t="s">
        <v>34</v>
      </c>
      <c r="B11" s="6" t="s">
        <v>569</v>
      </c>
      <c r="C11" s="10" t="s">
        <v>554</v>
      </c>
      <c r="D11" s="14"/>
      <c r="E11" s="13"/>
      <c r="F11" s="13"/>
      <c r="G11" s="15"/>
      <c r="H11" s="167">
        <f t="shared" si="0"/>
        <v>0</v>
      </c>
      <c r="I11" s="38">
        <v>480</v>
      </c>
      <c r="J11" s="114">
        <f t="shared" si="1"/>
        <v>8683</v>
      </c>
    </row>
    <row r="12" spans="1:15" ht="17.25" customHeight="1" x14ac:dyDescent="0.25">
      <c r="A12" s="2" t="s">
        <v>34</v>
      </c>
      <c r="B12" s="6"/>
      <c r="C12" s="10" t="s">
        <v>171</v>
      </c>
      <c r="D12" s="14"/>
      <c r="E12" s="13"/>
      <c r="F12" s="13"/>
      <c r="G12" s="15"/>
      <c r="H12" s="167">
        <f t="shared" si="0"/>
        <v>0</v>
      </c>
      <c r="I12" s="38">
        <f>512.5</f>
        <v>512.5</v>
      </c>
      <c r="J12" s="114">
        <f t="shared" si="1"/>
        <v>9195.5</v>
      </c>
    </row>
    <row r="13" spans="1:15" x14ac:dyDescent="0.25">
      <c r="A13" s="2" t="s">
        <v>34</v>
      </c>
      <c r="B13" s="6"/>
      <c r="C13" s="10" t="s">
        <v>172</v>
      </c>
      <c r="D13" s="14"/>
      <c r="E13" s="13"/>
      <c r="F13" s="13"/>
      <c r="G13" s="15"/>
      <c r="H13" s="167">
        <f t="shared" si="0"/>
        <v>0</v>
      </c>
      <c r="I13" s="38">
        <f>1017.5</f>
        <v>1017.5</v>
      </c>
      <c r="J13" s="114">
        <f t="shared" si="1"/>
        <v>10213</v>
      </c>
    </row>
    <row r="14" spans="1:15" x14ac:dyDescent="0.25">
      <c r="A14" s="2" t="s">
        <v>34</v>
      </c>
      <c r="B14" s="6"/>
      <c r="C14" s="10" t="s">
        <v>173</v>
      </c>
      <c r="D14" s="14"/>
      <c r="E14" s="13"/>
      <c r="F14" s="13"/>
      <c r="G14" s="15"/>
      <c r="H14" s="167">
        <f t="shared" si="0"/>
        <v>0</v>
      </c>
      <c r="I14" s="38">
        <f>315*6/2</f>
        <v>945</v>
      </c>
      <c r="J14" s="114">
        <f t="shared" si="1"/>
        <v>11158</v>
      </c>
    </row>
    <row r="15" spans="1:15" x14ac:dyDescent="0.25">
      <c r="A15" s="2" t="s">
        <v>34</v>
      </c>
      <c r="B15" s="6"/>
      <c r="C15" s="10" t="s">
        <v>174</v>
      </c>
      <c r="D15" s="14"/>
      <c r="E15" s="13"/>
      <c r="F15" s="13"/>
      <c r="G15" s="15"/>
      <c r="H15" s="167">
        <f t="shared" si="0"/>
        <v>0</v>
      </c>
      <c r="I15" s="38">
        <v>-825.00000000000011</v>
      </c>
      <c r="J15" s="114">
        <f t="shared" si="1"/>
        <v>10333</v>
      </c>
    </row>
    <row r="16" spans="1:15" x14ac:dyDescent="0.25">
      <c r="A16" s="2" t="s">
        <v>34</v>
      </c>
      <c r="B16" s="6"/>
      <c r="C16" s="10" t="s">
        <v>175</v>
      </c>
      <c r="D16" s="14"/>
      <c r="E16" s="13"/>
      <c r="F16" s="13"/>
      <c r="G16" s="15"/>
      <c r="H16" s="167">
        <f t="shared" si="0"/>
        <v>0</v>
      </c>
      <c r="I16" s="38">
        <v>-4900.5</v>
      </c>
      <c r="J16" s="114">
        <f t="shared" si="1"/>
        <v>5432.5</v>
      </c>
    </row>
    <row r="17" spans="1:10" x14ac:dyDescent="0.25">
      <c r="A17" s="2" t="s">
        <v>34</v>
      </c>
      <c r="B17" s="6"/>
      <c r="C17" s="10" t="s">
        <v>176</v>
      </c>
      <c r="D17" s="14"/>
      <c r="E17" s="1">
        <v>-81</v>
      </c>
      <c r="F17" s="1">
        <v>27</v>
      </c>
      <c r="G17" s="15"/>
      <c r="H17" s="167">
        <f t="shared" si="0"/>
        <v>-405</v>
      </c>
      <c r="I17" s="38">
        <v>0</v>
      </c>
      <c r="J17" s="114">
        <f t="shared" si="1"/>
        <v>5432.5</v>
      </c>
    </row>
    <row r="18" spans="1:10" x14ac:dyDescent="0.25">
      <c r="A18" s="2" t="s">
        <v>34</v>
      </c>
      <c r="B18" s="6"/>
      <c r="C18" s="10" t="s">
        <v>555</v>
      </c>
      <c r="D18" s="14"/>
      <c r="E18" s="13">
        <v>200</v>
      </c>
      <c r="F18" s="13"/>
      <c r="G18" s="15"/>
      <c r="H18" s="167">
        <f t="shared" si="0"/>
        <v>2000</v>
      </c>
      <c r="I18" s="38">
        <f>-H18</f>
        <v>-2000</v>
      </c>
      <c r="J18" s="114">
        <f t="shared" si="1"/>
        <v>3432.5</v>
      </c>
    </row>
    <row r="19" spans="1:10" x14ac:dyDescent="0.25">
      <c r="A19" s="2" t="s">
        <v>34</v>
      </c>
      <c r="B19" s="6"/>
      <c r="C19" s="10" t="s">
        <v>556</v>
      </c>
      <c r="D19" s="62"/>
      <c r="E19" s="13">
        <v>20</v>
      </c>
      <c r="F19" s="13"/>
      <c r="G19" s="15"/>
      <c r="H19" s="167">
        <f t="shared" si="0"/>
        <v>200</v>
      </c>
      <c r="I19" s="38">
        <f t="shared" ref="I19:I27" si="2">-H19</f>
        <v>-200</v>
      </c>
      <c r="J19" s="114">
        <f t="shared" si="1"/>
        <v>3232.5</v>
      </c>
    </row>
    <row r="20" spans="1:10" x14ac:dyDescent="0.25">
      <c r="A20" s="2" t="s">
        <v>34</v>
      </c>
      <c r="B20" s="6"/>
      <c r="C20" s="10" t="s">
        <v>557</v>
      </c>
      <c r="D20" s="14"/>
      <c r="E20" s="13">
        <v>0</v>
      </c>
      <c r="F20" s="13"/>
      <c r="G20" s="15"/>
      <c r="H20" s="167">
        <f t="shared" si="0"/>
        <v>0</v>
      </c>
      <c r="I20" s="38">
        <f t="shared" si="2"/>
        <v>0</v>
      </c>
      <c r="J20" s="114">
        <f t="shared" si="1"/>
        <v>3232.5</v>
      </c>
    </row>
    <row r="21" spans="1:10" x14ac:dyDescent="0.25">
      <c r="A21" s="2" t="s">
        <v>34</v>
      </c>
      <c r="B21" s="6"/>
      <c r="C21" s="10" t="s">
        <v>558</v>
      </c>
      <c r="D21" s="14"/>
      <c r="E21" s="13">
        <v>20</v>
      </c>
      <c r="F21" s="13"/>
      <c r="G21" s="15"/>
      <c r="H21" s="167">
        <f t="shared" si="0"/>
        <v>200</v>
      </c>
      <c r="I21" s="38">
        <f t="shared" si="2"/>
        <v>-200</v>
      </c>
      <c r="J21" s="114">
        <f t="shared" si="1"/>
        <v>3032.5</v>
      </c>
    </row>
    <row r="22" spans="1:10" x14ac:dyDescent="0.25">
      <c r="A22" s="2" t="s">
        <v>34</v>
      </c>
      <c r="B22" s="6"/>
      <c r="C22" s="10" t="s">
        <v>559</v>
      </c>
      <c r="D22" s="14"/>
      <c r="E22" s="13">
        <v>219</v>
      </c>
      <c r="F22" s="13"/>
      <c r="G22" s="15"/>
      <c r="H22" s="167">
        <f t="shared" si="0"/>
        <v>2190</v>
      </c>
      <c r="I22" s="38">
        <f t="shared" si="2"/>
        <v>-2190</v>
      </c>
      <c r="J22" s="114">
        <f t="shared" si="1"/>
        <v>842.5</v>
      </c>
    </row>
    <row r="23" spans="1:10" x14ac:dyDescent="0.25">
      <c r="A23" s="2" t="s">
        <v>34</v>
      </c>
      <c r="B23" s="6"/>
      <c r="C23" s="10" t="s">
        <v>560</v>
      </c>
      <c r="D23" s="14"/>
      <c r="E23" s="13">
        <v>0</v>
      </c>
      <c r="F23" s="13"/>
      <c r="G23" s="15"/>
      <c r="H23" s="167">
        <f t="shared" si="0"/>
        <v>0</v>
      </c>
      <c r="I23" s="38">
        <f t="shared" si="2"/>
        <v>0</v>
      </c>
      <c r="J23" s="114">
        <f t="shared" si="1"/>
        <v>842.5</v>
      </c>
    </row>
    <row r="24" spans="1:10" x14ac:dyDescent="0.25">
      <c r="A24" s="2" t="s">
        <v>34</v>
      </c>
      <c r="B24" s="6"/>
      <c r="C24" s="10" t="s">
        <v>603</v>
      </c>
      <c r="D24" s="14"/>
      <c r="E24" s="13"/>
      <c r="F24" s="13"/>
      <c r="G24" s="15"/>
      <c r="H24" s="167"/>
      <c r="I24" s="38">
        <v>4500</v>
      </c>
      <c r="J24" s="114">
        <f t="shared" si="1"/>
        <v>5342.5</v>
      </c>
    </row>
    <row r="25" spans="1:10" x14ac:dyDescent="0.25">
      <c r="A25" s="2" t="s">
        <v>34</v>
      </c>
      <c r="B25" s="6"/>
      <c r="C25" s="10" t="s">
        <v>607</v>
      </c>
      <c r="D25" s="14">
        <v>176</v>
      </c>
      <c r="E25" s="13">
        <v>0</v>
      </c>
      <c r="F25" s="13"/>
      <c r="G25" s="15"/>
      <c r="H25" s="167">
        <f t="shared" si="0"/>
        <v>1760</v>
      </c>
      <c r="I25" s="38">
        <f t="shared" si="2"/>
        <v>-1760</v>
      </c>
      <c r="J25" s="114">
        <f t="shared" si="1"/>
        <v>3582.5</v>
      </c>
    </row>
    <row r="26" spans="1:10" x14ac:dyDescent="0.25">
      <c r="A26" s="2" t="s">
        <v>34</v>
      </c>
      <c r="B26" s="6"/>
      <c r="C26" s="10" t="s">
        <v>561</v>
      </c>
      <c r="D26" s="14">
        <v>52</v>
      </c>
      <c r="E26" s="13"/>
      <c r="F26" s="13"/>
      <c r="G26" s="15"/>
      <c r="H26" s="167">
        <f t="shared" si="0"/>
        <v>520</v>
      </c>
      <c r="I26" s="38">
        <f t="shared" si="2"/>
        <v>-520</v>
      </c>
      <c r="J26" s="114">
        <f t="shared" si="1"/>
        <v>3062.5</v>
      </c>
    </row>
    <row r="27" spans="1:10" x14ac:dyDescent="0.25">
      <c r="A27" s="2" t="s">
        <v>34</v>
      </c>
      <c r="B27" s="6"/>
      <c r="C27" s="10" t="s">
        <v>562</v>
      </c>
      <c r="D27" s="14">
        <v>30</v>
      </c>
      <c r="E27" s="13"/>
      <c r="F27" s="13"/>
      <c r="G27" s="15"/>
      <c r="H27" s="167">
        <f t="shared" si="0"/>
        <v>300</v>
      </c>
      <c r="I27" s="38">
        <f t="shared" si="2"/>
        <v>-300</v>
      </c>
      <c r="J27" s="114">
        <f t="shared" si="1"/>
        <v>2762.5</v>
      </c>
    </row>
    <row r="28" spans="1:10" x14ac:dyDescent="0.25">
      <c r="A28" s="2" t="s">
        <v>34</v>
      </c>
      <c r="B28" s="6"/>
      <c r="C28" s="10" t="s">
        <v>570</v>
      </c>
      <c r="D28" s="4">
        <v>-200</v>
      </c>
      <c r="E28" s="1">
        <v>-350</v>
      </c>
      <c r="F28" s="1"/>
      <c r="G28" s="6">
        <v>110</v>
      </c>
      <c r="H28" s="168">
        <f t="shared" si="0"/>
        <v>0</v>
      </c>
      <c r="I28" s="38">
        <v>0</v>
      </c>
      <c r="J28" s="115">
        <f t="shared" si="1"/>
        <v>2762.5</v>
      </c>
    </row>
    <row r="29" spans="1:10" x14ac:dyDescent="0.25">
      <c r="A29" s="2" t="s">
        <v>34</v>
      </c>
      <c r="B29" s="6"/>
      <c r="C29" s="10" t="s">
        <v>571</v>
      </c>
      <c r="D29" s="4"/>
      <c r="E29" s="1"/>
      <c r="F29" s="1"/>
      <c r="G29" s="6">
        <v>-40</v>
      </c>
      <c r="H29" s="168">
        <f t="shared" si="0"/>
        <v>-2000</v>
      </c>
      <c r="I29" s="38">
        <v>0</v>
      </c>
      <c r="J29" s="115">
        <f t="shared" si="1"/>
        <v>2762.5</v>
      </c>
    </row>
    <row r="30" spans="1:10" x14ac:dyDescent="0.25">
      <c r="A30" s="2" t="s">
        <v>34</v>
      </c>
      <c r="B30" s="6"/>
      <c r="C30" s="10" t="s">
        <v>601</v>
      </c>
      <c r="D30" s="4"/>
      <c r="E30" s="1"/>
      <c r="F30" s="1"/>
      <c r="G30" s="6">
        <v>25</v>
      </c>
      <c r="H30" s="168">
        <f t="shared" si="0"/>
        <v>1250</v>
      </c>
      <c r="I30" s="39">
        <f>-H30</f>
        <v>-1250</v>
      </c>
      <c r="J30" s="115">
        <f t="shared" si="1"/>
        <v>1512.5</v>
      </c>
    </row>
    <row r="31" spans="1:10" x14ac:dyDescent="0.25">
      <c r="A31" s="2" t="s">
        <v>34</v>
      </c>
      <c r="B31" s="6"/>
      <c r="C31" s="10" t="s">
        <v>602</v>
      </c>
      <c r="D31" s="4"/>
      <c r="E31" s="1"/>
      <c r="F31" s="1"/>
      <c r="G31" s="6">
        <v>20</v>
      </c>
      <c r="H31" s="168"/>
      <c r="I31" s="39"/>
      <c r="J31" s="115">
        <f t="shared" si="1"/>
        <v>1512.5</v>
      </c>
    </row>
    <row r="32" spans="1:10" x14ac:dyDescent="0.25">
      <c r="A32" s="2" t="s">
        <v>34</v>
      </c>
      <c r="B32" s="6"/>
      <c r="C32" s="10" t="s">
        <v>604</v>
      </c>
      <c r="D32" s="65"/>
      <c r="E32" s="1"/>
      <c r="F32" s="1">
        <f>2*5</f>
        <v>10</v>
      </c>
      <c r="G32" s="6"/>
      <c r="H32" s="168">
        <f t="shared" si="0"/>
        <v>150</v>
      </c>
      <c r="I32" s="39">
        <f>-H32</f>
        <v>-150</v>
      </c>
      <c r="J32" s="115">
        <f t="shared" si="1"/>
        <v>1362.5</v>
      </c>
    </row>
    <row r="33" spans="1:10" x14ac:dyDescent="0.25">
      <c r="A33" s="2" t="s">
        <v>34</v>
      </c>
      <c r="B33" s="6"/>
      <c r="C33" s="10" t="s">
        <v>605</v>
      </c>
      <c r="D33" s="4"/>
      <c r="E33" s="1"/>
      <c r="F33" s="1">
        <f>INT(0.8*4*9)</f>
        <v>28</v>
      </c>
      <c r="G33" s="6"/>
      <c r="H33" s="168">
        <f t="shared" si="0"/>
        <v>420</v>
      </c>
      <c r="I33" s="39">
        <f>-H33</f>
        <v>-420</v>
      </c>
      <c r="J33" s="115">
        <f t="shared" si="1"/>
        <v>942.5</v>
      </c>
    </row>
    <row r="34" spans="1:10" x14ac:dyDescent="0.25">
      <c r="A34" s="2" t="s">
        <v>34</v>
      </c>
      <c r="B34" s="6"/>
      <c r="C34" s="10" t="s">
        <v>606</v>
      </c>
      <c r="D34" s="4"/>
      <c r="E34" s="66"/>
      <c r="F34" s="1">
        <f>2*1+2*2</f>
        <v>6</v>
      </c>
      <c r="G34" s="6"/>
      <c r="H34" s="168">
        <f t="shared" si="0"/>
        <v>90</v>
      </c>
      <c r="I34" s="39">
        <f>-H34</f>
        <v>-90</v>
      </c>
      <c r="J34" s="115">
        <f t="shared" si="1"/>
        <v>852.5</v>
      </c>
    </row>
    <row r="35" spans="1:10" x14ac:dyDescent="0.25">
      <c r="A35" s="2" t="s">
        <v>34</v>
      </c>
      <c r="B35" s="6" t="s">
        <v>564</v>
      </c>
      <c r="C35" s="10" t="s">
        <v>203</v>
      </c>
      <c r="D35" s="4"/>
      <c r="E35" s="1"/>
      <c r="F35" s="1"/>
      <c r="G35" s="6"/>
      <c r="H35" s="168">
        <f t="shared" si="0"/>
        <v>0</v>
      </c>
      <c r="I35" s="39">
        <v>-22</v>
      </c>
      <c r="J35" s="115">
        <f t="shared" si="1"/>
        <v>830.5</v>
      </c>
    </row>
    <row r="36" spans="1:10" x14ac:dyDescent="0.25">
      <c r="A36" s="2" t="s">
        <v>34</v>
      </c>
      <c r="B36" s="6" t="s">
        <v>565</v>
      </c>
      <c r="C36" s="10" t="s">
        <v>204</v>
      </c>
      <c r="D36" s="4"/>
      <c r="E36" s="1"/>
      <c r="F36" s="1"/>
      <c r="G36" s="6"/>
      <c r="H36" s="168">
        <f t="shared" si="0"/>
        <v>0</v>
      </c>
      <c r="I36" s="39">
        <v>5000</v>
      </c>
      <c r="J36" s="115">
        <f t="shared" si="1"/>
        <v>5830.5</v>
      </c>
    </row>
    <row r="37" spans="1:10" x14ac:dyDescent="0.25">
      <c r="A37" s="2" t="s">
        <v>34</v>
      </c>
      <c r="B37" s="6" t="s">
        <v>565</v>
      </c>
      <c r="C37" s="10" t="s">
        <v>205</v>
      </c>
      <c r="D37" s="4"/>
      <c r="E37" s="1"/>
      <c r="F37" s="1"/>
      <c r="G37" s="6"/>
      <c r="H37" s="168">
        <f t="shared" si="0"/>
        <v>0</v>
      </c>
      <c r="I37" s="39">
        <v>-40</v>
      </c>
      <c r="J37" s="115">
        <f t="shared" si="1"/>
        <v>5790.5</v>
      </c>
    </row>
    <row r="38" spans="1:10" x14ac:dyDescent="0.25">
      <c r="A38" s="2" t="s">
        <v>34</v>
      </c>
      <c r="B38" s="6" t="s">
        <v>566</v>
      </c>
      <c r="C38" s="10" t="s">
        <v>209</v>
      </c>
      <c r="D38" s="4"/>
      <c r="E38" s="1"/>
      <c r="F38" s="1"/>
      <c r="G38" s="6"/>
      <c r="H38" s="168">
        <f t="shared" si="0"/>
        <v>0</v>
      </c>
      <c r="I38" s="39">
        <v>3000</v>
      </c>
      <c r="J38" s="115">
        <f t="shared" si="1"/>
        <v>8790.5</v>
      </c>
    </row>
    <row r="39" spans="1:10" x14ac:dyDescent="0.25">
      <c r="A39" s="2" t="s">
        <v>34</v>
      </c>
      <c r="B39" s="6" t="s">
        <v>563</v>
      </c>
      <c r="C39" s="10" t="s">
        <v>210</v>
      </c>
      <c r="D39" s="4"/>
      <c r="E39" s="1"/>
      <c r="F39" s="1"/>
      <c r="G39" s="6"/>
      <c r="H39" s="168">
        <f t="shared" si="0"/>
        <v>0</v>
      </c>
      <c r="I39" s="39">
        <v>1500</v>
      </c>
      <c r="J39" s="115">
        <f t="shared" si="1"/>
        <v>10290.5</v>
      </c>
    </row>
    <row r="40" spans="1:10" x14ac:dyDescent="0.25">
      <c r="A40" s="1"/>
      <c r="B40" s="6"/>
      <c r="C40" s="10" t="s">
        <v>608</v>
      </c>
      <c r="D40" s="4"/>
      <c r="E40" s="1"/>
      <c r="F40" s="1"/>
      <c r="G40" s="6"/>
      <c r="H40" s="168">
        <f t="shared" si="0"/>
        <v>0</v>
      </c>
      <c r="I40" s="39">
        <f>-I24</f>
        <v>-4500</v>
      </c>
      <c r="J40" s="115">
        <f t="shared" si="1"/>
        <v>5790.5</v>
      </c>
    </row>
    <row r="41" spans="1:10" x14ac:dyDescent="0.25">
      <c r="A41" s="1"/>
      <c r="B41" s="6"/>
      <c r="C41" s="10"/>
      <c r="D41" s="4"/>
      <c r="E41" s="1"/>
      <c r="F41" s="1"/>
      <c r="G41" s="6"/>
      <c r="H41" s="168">
        <f t="shared" si="0"/>
        <v>0</v>
      </c>
      <c r="I41" s="39"/>
      <c r="J41" s="115">
        <f t="shared" si="1"/>
        <v>5790.5</v>
      </c>
    </row>
    <row r="42" spans="1:10" x14ac:dyDescent="0.25">
      <c r="A42" s="1"/>
      <c r="B42" s="6"/>
      <c r="C42" s="10"/>
      <c r="D42" s="4"/>
      <c r="E42" s="1"/>
      <c r="F42" s="1"/>
      <c r="G42" s="6"/>
      <c r="H42" s="168">
        <f t="shared" si="0"/>
        <v>0</v>
      </c>
      <c r="I42" s="39"/>
      <c r="J42" s="115">
        <f t="shared" si="1"/>
        <v>5790.5</v>
      </c>
    </row>
    <row r="43" spans="1:10" x14ac:dyDescent="0.25">
      <c r="A43" s="1"/>
      <c r="B43" s="6"/>
      <c r="C43" s="10"/>
      <c r="D43" s="4"/>
      <c r="E43" s="1"/>
      <c r="F43" s="1"/>
      <c r="G43" s="6"/>
      <c r="H43" s="168">
        <f t="shared" si="0"/>
        <v>0</v>
      </c>
      <c r="I43" s="39"/>
      <c r="J43" s="115">
        <f t="shared" si="1"/>
        <v>5790.5</v>
      </c>
    </row>
    <row r="44" spans="1:10" x14ac:dyDescent="0.25">
      <c r="A44" s="1"/>
      <c r="B44" s="6"/>
      <c r="C44" s="10"/>
      <c r="D44" s="4"/>
      <c r="E44" s="1"/>
      <c r="F44" s="1"/>
      <c r="G44" s="6"/>
      <c r="H44" s="168">
        <f t="shared" si="0"/>
        <v>0</v>
      </c>
      <c r="I44" s="39"/>
      <c r="J44" s="115">
        <f t="shared" si="1"/>
        <v>5790.5</v>
      </c>
    </row>
    <row r="45" spans="1:10" x14ac:dyDescent="0.25">
      <c r="A45" s="1"/>
      <c r="B45" s="6"/>
      <c r="C45" s="10"/>
      <c r="D45" s="4"/>
      <c r="E45" s="1"/>
      <c r="F45" s="1"/>
      <c r="G45" s="6"/>
      <c r="H45" s="168">
        <f t="shared" si="0"/>
        <v>0</v>
      </c>
      <c r="I45" s="39"/>
      <c r="J45" s="115">
        <f t="shared" si="1"/>
        <v>5790.5</v>
      </c>
    </row>
    <row r="46" spans="1:10" x14ac:dyDescent="0.25">
      <c r="A46" s="1"/>
      <c r="B46" s="6"/>
      <c r="C46" s="10"/>
      <c r="D46" s="4"/>
      <c r="E46" s="1"/>
      <c r="F46" s="1"/>
      <c r="G46" s="6"/>
      <c r="H46" s="168">
        <f t="shared" si="0"/>
        <v>0</v>
      </c>
      <c r="I46" s="39"/>
      <c r="J46" s="115">
        <f t="shared" si="1"/>
        <v>5790.5</v>
      </c>
    </row>
    <row r="47" spans="1:10" x14ac:dyDescent="0.25">
      <c r="A47" s="1"/>
      <c r="B47" s="6"/>
      <c r="C47" s="10"/>
      <c r="D47" s="4"/>
      <c r="E47" s="1"/>
      <c r="F47" s="1"/>
      <c r="G47" s="6"/>
      <c r="H47" s="168">
        <f t="shared" si="0"/>
        <v>0</v>
      </c>
      <c r="I47" s="39"/>
      <c r="J47" s="115">
        <f t="shared" si="1"/>
        <v>5790.5</v>
      </c>
    </row>
    <row r="48" spans="1:10" x14ac:dyDescent="0.25">
      <c r="A48" s="1"/>
      <c r="B48" s="6"/>
      <c r="C48" s="10"/>
      <c r="D48" s="4"/>
      <c r="E48" s="1"/>
      <c r="F48" s="1"/>
      <c r="G48" s="6"/>
      <c r="H48" s="168">
        <f t="shared" si="0"/>
        <v>0</v>
      </c>
      <c r="I48" s="39"/>
      <c r="J48" s="115">
        <f t="shared" si="1"/>
        <v>5790.5</v>
      </c>
    </row>
    <row r="49" spans="1:10" x14ac:dyDescent="0.25">
      <c r="A49" s="1"/>
      <c r="B49" s="6"/>
      <c r="C49" s="10"/>
      <c r="D49" s="4"/>
      <c r="E49" s="1"/>
      <c r="F49" s="1"/>
      <c r="G49" s="6"/>
      <c r="H49" s="168">
        <f t="shared" si="0"/>
        <v>0</v>
      </c>
      <c r="I49" s="39"/>
      <c r="J49" s="115">
        <f t="shared" si="1"/>
        <v>5790.5</v>
      </c>
    </row>
    <row r="50" spans="1:10" x14ac:dyDescent="0.25">
      <c r="A50" s="1"/>
      <c r="B50" s="6"/>
      <c r="C50" s="10"/>
      <c r="D50" s="4"/>
      <c r="E50" s="1"/>
      <c r="F50" s="1"/>
      <c r="G50" s="6"/>
      <c r="H50" s="168">
        <f t="shared" si="0"/>
        <v>0</v>
      </c>
      <c r="I50" s="39"/>
      <c r="J50" s="115">
        <f t="shared" si="1"/>
        <v>5790.5</v>
      </c>
    </row>
    <row r="51" spans="1:10" x14ac:dyDescent="0.25">
      <c r="A51" s="1"/>
      <c r="B51" s="6"/>
      <c r="C51" s="10"/>
      <c r="D51" s="4"/>
      <c r="E51" s="1"/>
      <c r="F51" s="1"/>
      <c r="G51" s="6"/>
      <c r="H51" s="168">
        <f t="shared" si="0"/>
        <v>0</v>
      </c>
      <c r="I51" s="39"/>
      <c r="J51" s="115">
        <f t="shared" si="1"/>
        <v>5790.5</v>
      </c>
    </row>
    <row r="52" spans="1:10" x14ac:dyDescent="0.25">
      <c r="A52" s="1"/>
      <c r="B52" s="6"/>
      <c r="C52" s="10"/>
      <c r="D52" s="4"/>
      <c r="E52" s="1"/>
      <c r="F52" s="1"/>
      <c r="G52" s="6"/>
      <c r="H52" s="168">
        <f t="shared" si="0"/>
        <v>0</v>
      </c>
      <c r="I52" s="39"/>
      <c r="J52" s="115">
        <f t="shared" si="1"/>
        <v>5790.5</v>
      </c>
    </row>
    <row r="53" spans="1:10" x14ac:dyDescent="0.25">
      <c r="A53" s="1"/>
      <c r="B53" s="6"/>
      <c r="C53" s="10"/>
      <c r="D53" s="4"/>
      <c r="E53" s="1"/>
      <c r="F53" s="1"/>
      <c r="G53" s="6"/>
      <c r="H53" s="168">
        <f t="shared" si="0"/>
        <v>0</v>
      </c>
      <c r="I53" s="39"/>
      <c r="J53" s="115">
        <f t="shared" si="1"/>
        <v>5790.5</v>
      </c>
    </row>
    <row r="54" spans="1:10" x14ac:dyDescent="0.25">
      <c r="A54" s="1"/>
      <c r="B54" s="6"/>
      <c r="C54" s="10"/>
      <c r="D54" s="4"/>
      <c r="E54" s="1"/>
      <c r="F54" s="1"/>
      <c r="G54" s="6"/>
      <c r="H54" s="168">
        <f t="shared" si="0"/>
        <v>0</v>
      </c>
      <c r="I54" s="39"/>
      <c r="J54" s="115">
        <f t="shared" si="1"/>
        <v>5790.5</v>
      </c>
    </row>
    <row r="55" spans="1:10" x14ac:dyDescent="0.25">
      <c r="A55" s="1"/>
      <c r="B55" s="6"/>
      <c r="C55" s="10"/>
      <c r="D55" s="4"/>
      <c r="E55" s="1"/>
      <c r="F55" s="1"/>
      <c r="G55" s="6"/>
      <c r="H55" s="168">
        <f t="shared" si="0"/>
        <v>0</v>
      </c>
      <c r="I55" s="39"/>
      <c r="J55" s="115">
        <f t="shared" si="1"/>
        <v>5790.5</v>
      </c>
    </row>
    <row r="56" spans="1:10" x14ac:dyDescent="0.25">
      <c r="A56" s="1"/>
      <c r="B56" s="6"/>
      <c r="C56" s="10"/>
      <c r="D56" s="4"/>
      <c r="E56" s="1"/>
      <c r="F56" s="1"/>
      <c r="G56" s="6"/>
      <c r="H56" s="168">
        <f t="shared" si="0"/>
        <v>0</v>
      </c>
      <c r="I56" s="39"/>
      <c r="J56" s="115">
        <f t="shared" si="1"/>
        <v>5790.5</v>
      </c>
    </row>
    <row r="57" spans="1:10" x14ac:dyDescent="0.25">
      <c r="A57" s="1"/>
      <c r="B57" s="6"/>
      <c r="C57" s="10"/>
      <c r="D57" s="4"/>
      <c r="E57" s="1"/>
      <c r="F57" s="1"/>
      <c r="G57" s="6"/>
      <c r="H57" s="168">
        <f t="shared" si="0"/>
        <v>0</v>
      </c>
      <c r="I57" s="39"/>
      <c r="J57" s="115">
        <f t="shared" si="1"/>
        <v>5790.5</v>
      </c>
    </row>
    <row r="58" spans="1:10" x14ac:dyDescent="0.25">
      <c r="A58" s="1"/>
      <c r="B58" s="6"/>
      <c r="C58" s="10"/>
      <c r="D58" s="4"/>
      <c r="E58" s="1"/>
      <c r="F58" s="1"/>
      <c r="G58" s="6"/>
      <c r="H58" s="168">
        <f t="shared" si="0"/>
        <v>0</v>
      </c>
      <c r="I58" s="39"/>
      <c r="J58" s="115">
        <f t="shared" si="1"/>
        <v>5790.5</v>
      </c>
    </row>
    <row r="59" spans="1:10" x14ac:dyDescent="0.25">
      <c r="A59" s="1"/>
      <c r="B59" s="6"/>
      <c r="C59" s="10"/>
      <c r="D59" s="4"/>
      <c r="E59" s="1"/>
      <c r="F59" s="1"/>
      <c r="G59" s="6"/>
      <c r="H59" s="168">
        <f t="shared" si="0"/>
        <v>0</v>
      </c>
      <c r="I59" s="39"/>
      <c r="J59" s="115">
        <f t="shared" si="1"/>
        <v>5790.5</v>
      </c>
    </row>
    <row r="60" spans="1:10" x14ac:dyDescent="0.25">
      <c r="A60" s="1"/>
      <c r="B60" s="6"/>
      <c r="C60" s="10"/>
      <c r="D60" s="4"/>
      <c r="E60" s="1"/>
      <c r="F60" s="1"/>
      <c r="G60" s="6"/>
      <c r="H60" s="168">
        <f t="shared" si="0"/>
        <v>0</v>
      </c>
      <c r="I60" s="39"/>
      <c r="J60" s="115">
        <f t="shared" si="1"/>
        <v>5790.5</v>
      </c>
    </row>
    <row r="61" spans="1:10" x14ac:dyDescent="0.25">
      <c r="A61" s="1"/>
      <c r="B61" s="6"/>
      <c r="C61" s="10"/>
      <c r="D61" s="4"/>
      <c r="E61" s="1"/>
      <c r="F61" s="1"/>
      <c r="G61" s="6"/>
      <c r="H61" s="168">
        <f t="shared" ref="H61" si="3">10*E61+15*F61+50*G61+10*D61</f>
        <v>0</v>
      </c>
      <c r="I61" s="39"/>
      <c r="J61" s="115">
        <f t="shared" ref="J61" si="4">I61+J60</f>
        <v>5790.5</v>
      </c>
    </row>
    <row r="62" spans="1:10" x14ac:dyDescent="0.25">
      <c r="A62" s="1"/>
      <c r="B62" s="6"/>
      <c r="C62" s="10"/>
      <c r="D62" s="4"/>
      <c r="E62" s="1"/>
      <c r="F62" s="1"/>
      <c r="G62" s="6"/>
      <c r="H62" s="168">
        <f t="shared" si="0"/>
        <v>0</v>
      </c>
      <c r="I62" s="39"/>
      <c r="J62" s="115">
        <f t="shared" si="1"/>
        <v>5790.5</v>
      </c>
    </row>
    <row r="63" spans="1:10" x14ac:dyDescent="0.25">
      <c r="A63" s="1"/>
      <c r="B63" s="6"/>
      <c r="C63" s="10"/>
      <c r="D63" s="4"/>
      <c r="E63" s="1"/>
      <c r="F63" s="1"/>
      <c r="G63" s="6"/>
      <c r="H63" s="168">
        <f t="shared" si="0"/>
        <v>0</v>
      </c>
      <c r="I63" s="39"/>
      <c r="J63" s="115">
        <f t="shared" si="1"/>
        <v>5790.5</v>
      </c>
    </row>
    <row r="64" spans="1:10" x14ac:dyDescent="0.25">
      <c r="A64" s="1"/>
      <c r="B64" s="6"/>
      <c r="C64" s="10"/>
      <c r="D64" s="4"/>
      <c r="E64" s="1"/>
      <c r="F64" s="1"/>
      <c r="G64" s="6"/>
      <c r="H64" s="168">
        <f t="shared" si="0"/>
        <v>0</v>
      </c>
      <c r="I64" s="39"/>
      <c r="J64" s="115">
        <f t="shared" si="1"/>
        <v>5790.5</v>
      </c>
    </row>
    <row r="65" spans="1:10" x14ac:dyDescent="0.25">
      <c r="A65" s="1"/>
      <c r="B65" s="6"/>
      <c r="C65" s="10"/>
      <c r="D65" s="4"/>
      <c r="E65" s="1"/>
      <c r="F65" s="1"/>
      <c r="G65" s="6"/>
      <c r="H65" s="168">
        <f t="shared" ref="H65" si="5">10*E65+15*F65+50*G65+10*D65</f>
        <v>0</v>
      </c>
      <c r="I65" s="39"/>
      <c r="J65" s="115">
        <f t="shared" ref="J65" si="6">I65+J64</f>
        <v>5790.5</v>
      </c>
    </row>
    <row r="66" spans="1:10" x14ac:dyDescent="0.25">
      <c r="A66" s="1"/>
      <c r="B66" s="6"/>
      <c r="C66" s="10"/>
      <c r="D66" s="4"/>
      <c r="E66" s="1"/>
      <c r="F66" s="1"/>
      <c r="G66" s="6"/>
      <c r="H66" s="168">
        <f t="shared" si="0"/>
        <v>0</v>
      </c>
      <c r="I66" s="39"/>
      <c r="J66" s="115">
        <f t="shared" si="1"/>
        <v>5790.5</v>
      </c>
    </row>
    <row r="67" spans="1:10" x14ac:dyDescent="0.25">
      <c r="A67" s="1"/>
      <c r="B67" s="6"/>
      <c r="C67" s="10"/>
      <c r="D67" s="4"/>
      <c r="E67" s="1"/>
      <c r="F67" s="1"/>
      <c r="G67" s="6"/>
      <c r="H67" s="168">
        <f t="shared" si="0"/>
        <v>0</v>
      </c>
      <c r="I67" s="39"/>
      <c r="J67" s="115">
        <f t="shared" si="1"/>
        <v>5790.5</v>
      </c>
    </row>
    <row r="68" spans="1:10" x14ac:dyDescent="0.25">
      <c r="A68" s="1"/>
      <c r="B68" s="6"/>
      <c r="C68" s="10"/>
      <c r="D68" s="4"/>
      <c r="E68" s="1"/>
      <c r="F68" s="1"/>
      <c r="G68" s="6"/>
      <c r="H68" s="168">
        <f t="shared" si="0"/>
        <v>0</v>
      </c>
      <c r="I68" s="39"/>
      <c r="J68" s="115">
        <f t="shared" si="1"/>
        <v>5790.5</v>
      </c>
    </row>
    <row r="69" spans="1:10" x14ac:dyDescent="0.25">
      <c r="A69" s="1"/>
      <c r="B69" s="6"/>
      <c r="C69" s="10"/>
      <c r="D69" s="4"/>
      <c r="E69" s="1"/>
      <c r="F69" s="1"/>
      <c r="G69" s="6"/>
      <c r="H69" s="168">
        <f t="shared" ref="H69:H91" si="7">10*E69+15*F69+50*G69+10*D69</f>
        <v>0</v>
      </c>
      <c r="I69" s="39"/>
      <c r="J69" s="115">
        <f t="shared" si="1"/>
        <v>5790.5</v>
      </c>
    </row>
    <row r="70" spans="1:10" x14ac:dyDescent="0.25">
      <c r="A70" s="1"/>
      <c r="B70" s="6"/>
      <c r="C70" s="10"/>
      <c r="D70" s="4"/>
      <c r="E70" s="1"/>
      <c r="F70" s="1"/>
      <c r="G70" s="6"/>
      <c r="H70" s="168">
        <f t="shared" si="7"/>
        <v>0</v>
      </c>
      <c r="I70" s="39"/>
      <c r="J70" s="115">
        <f t="shared" ref="J70:J91" si="8">I70+J69</f>
        <v>5790.5</v>
      </c>
    </row>
    <row r="71" spans="1:10" x14ac:dyDescent="0.25">
      <c r="A71" s="1"/>
      <c r="B71" s="6"/>
      <c r="C71" s="10"/>
      <c r="D71" s="4"/>
      <c r="E71" s="1"/>
      <c r="F71" s="1"/>
      <c r="G71" s="6"/>
      <c r="H71" s="168">
        <f t="shared" si="7"/>
        <v>0</v>
      </c>
      <c r="I71" s="39"/>
      <c r="J71" s="115">
        <f t="shared" si="8"/>
        <v>5790.5</v>
      </c>
    </row>
    <row r="72" spans="1:10" x14ac:dyDescent="0.25">
      <c r="A72" s="1"/>
      <c r="B72" s="6"/>
      <c r="C72" s="10"/>
      <c r="D72" s="4"/>
      <c r="E72" s="1"/>
      <c r="F72" s="1"/>
      <c r="G72" s="6"/>
      <c r="H72" s="168">
        <f t="shared" si="7"/>
        <v>0</v>
      </c>
      <c r="I72" s="39"/>
      <c r="J72" s="115">
        <f t="shared" si="8"/>
        <v>5790.5</v>
      </c>
    </row>
    <row r="73" spans="1:10" x14ac:dyDescent="0.25">
      <c r="A73" s="1"/>
      <c r="B73" s="6"/>
      <c r="C73" s="10"/>
      <c r="D73" s="4"/>
      <c r="E73" s="1"/>
      <c r="F73" s="1"/>
      <c r="G73" s="6"/>
      <c r="H73" s="168">
        <f t="shared" si="7"/>
        <v>0</v>
      </c>
      <c r="I73" s="39"/>
      <c r="J73" s="115">
        <f t="shared" si="8"/>
        <v>5790.5</v>
      </c>
    </row>
    <row r="74" spans="1:10" x14ac:dyDescent="0.25">
      <c r="A74" s="1"/>
      <c r="B74" s="6"/>
      <c r="C74" s="10"/>
      <c r="D74" s="4"/>
      <c r="E74" s="1"/>
      <c r="F74" s="1"/>
      <c r="G74" s="6"/>
      <c r="H74" s="168">
        <f t="shared" si="7"/>
        <v>0</v>
      </c>
      <c r="I74" s="39"/>
      <c r="J74" s="115">
        <f t="shared" si="8"/>
        <v>5790.5</v>
      </c>
    </row>
    <row r="75" spans="1:10" x14ac:dyDescent="0.25">
      <c r="A75" s="1"/>
      <c r="B75" s="6"/>
      <c r="C75" s="10"/>
      <c r="D75" s="4"/>
      <c r="E75" s="1"/>
      <c r="F75" s="1"/>
      <c r="G75" s="6"/>
      <c r="H75" s="168">
        <f t="shared" si="7"/>
        <v>0</v>
      </c>
      <c r="I75" s="39"/>
      <c r="J75" s="115">
        <f t="shared" si="8"/>
        <v>5790.5</v>
      </c>
    </row>
    <row r="76" spans="1:10" x14ac:dyDescent="0.25">
      <c r="A76" s="1"/>
      <c r="B76" s="6"/>
      <c r="C76" s="10"/>
      <c r="D76" s="4"/>
      <c r="E76" s="1"/>
      <c r="F76" s="1"/>
      <c r="G76" s="6"/>
      <c r="H76" s="168">
        <f t="shared" si="7"/>
        <v>0</v>
      </c>
      <c r="I76" s="39"/>
      <c r="J76" s="115">
        <f t="shared" si="8"/>
        <v>5790.5</v>
      </c>
    </row>
    <row r="77" spans="1:10" x14ac:dyDescent="0.25">
      <c r="A77" s="1"/>
      <c r="B77" s="6"/>
      <c r="C77" s="10"/>
      <c r="D77" s="4"/>
      <c r="E77" s="1"/>
      <c r="F77" s="1"/>
      <c r="G77" s="6"/>
      <c r="H77" s="168">
        <f t="shared" si="7"/>
        <v>0</v>
      </c>
      <c r="I77" s="39"/>
      <c r="J77" s="115">
        <f t="shared" si="8"/>
        <v>5790.5</v>
      </c>
    </row>
    <row r="78" spans="1:10" x14ac:dyDescent="0.25">
      <c r="A78" s="1"/>
      <c r="B78" s="6"/>
      <c r="C78" s="10"/>
      <c r="D78" s="4"/>
      <c r="E78" s="1"/>
      <c r="F78" s="1"/>
      <c r="G78" s="6"/>
      <c r="H78" s="168">
        <f t="shared" si="7"/>
        <v>0</v>
      </c>
      <c r="I78" s="39"/>
      <c r="J78" s="115">
        <f t="shared" si="8"/>
        <v>5790.5</v>
      </c>
    </row>
    <row r="79" spans="1:10" x14ac:dyDescent="0.25">
      <c r="A79" s="1"/>
      <c r="B79" s="6"/>
      <c r="C79" s="10"/>
      <c r="D79" s="4"/>
      <c r="E79" s="1"/>
      <c r="F79" s="1"/>
      <c r="G79" s="6"/>
      <c r="H79" s="168">
        <f t="shared" si="7"/>
        <v>0</v>
      </c>
      <c r="I79" s="39"/>
      <c r="J79" s="115">
        <f t="shared" si="8"/>
        <v>5790.5</v>
      </c>
    </row>
    <row r="80" spans="1:10" x14ac:dyDescent="0.25">
      <c r="A80" s="1"/>
      <c r="B80" s="6"/>
      <c r="C80" s="10"/>
      <c r="D80" s="4"/>
      <c r="E80" s="1"/>
      <c r="F80" s="1"/>
      <c r="G80" s="6"/>
      <c r="H80" s="168">
        <f t="shared" si="7"/>
        <v>0</v>
      </c>
      <c r="I80" s="39"/>
      <c r="J80" s="115">
        <f t="shared" si="8"/>
        <v>5790.5</v>
      </c>
    </row>
    <row r="81" spans="1:10" x14ac:dyDescent="0.25">
      <c r="A81" s="1"/>
      <c r="B81" s="6"/>
      <c r="C81" s="10"/>
      <c r="D81" s="4"/>
      <c r="E81" s="1"/>
      <c r="F81" s="1"/>
      <c r="G81" s="6"/>
      <c r="H81" s="168">
        <f t="shared" si="7"/>
        <v>0</v>
      </c>
      <c r="I81" s="39"/>
      <c r="J81" s="115">
        <f t="shared" si="8"/>
        <v>5790.5</v>
      </c>
    </row>
    <row r="82" spans="1:10" x14ac:dyDescent="0.25">
      <c r="A82" s="1"/>
      <c r="B82" s="6"/>
      <c r="C82" s="10"/>
      <c r="D82" s="4"/>
      <c r="E82" s="1"/>
      <c r="F82" s="1"/>
      <c r="G82" s="6"/>
      <c r="H82" s="168">
        <f t="shared" si="7"/>
        <v>0</v>
      </c>
      <c r="I82" s="39"/>
      <c r="J82" s="115">
        <f t="shared" si="8"/>
        <v>5790.5</v>
      </c>
    </row>
    <row r="83" spans="1:10" x14ac:dyDescent="0.25">
      <c r="A83" s="1"/>
      <c r="B83" s="6"/>
      <c r="C83" s="10"/>
      <c r="D83" s="4"/>
      <c r="E83" s="1"/>
      <c r="F83" s="1"/>
      <c r="G83" s="6"/>
      <c r="H83" s="168">
        <f t="shared" si="7"/>
        <v>0</v>
      </c>
      <c r="I83" s="39"/>
      <c r="J83" s="115">
        <f t="shared" si="8"/>
        <v>5790.5</v>
      </c>
    </row>
    <row r="84" spans="1:10" x14ac:dyDescent="0.25">
      <c r="A84" s="1"/>
      <c r="B84" s="6"/>
      <c r="C84" s="10"/>
      <c r="D84" s="4"/>
      <c r="E84" s="1"/>
      <c r="F84" s="1"/>
      <c r="G84" s="6"/>
      <c r="H84" s="168">
        <f t="shared" si="7"/>
        <v>0</v>
      </c>
      <c r="I84" s="39"/>
      <c r="J84" s="115">
        <f t="shared" si="8"/>
        <v>5790.5</v>
      </c>
    </row>
    <row r="85" spans="1:10" x14ac:dyDescent="0.25">
      <c r="A85" s="1"/>
      <c r="B85" s="6"/>
      <c r="C85" s="10"/>
      <c r="D85" s="4"/>
      <c r="E85" s="1"/>
      <c r="F85" s="1"/>
      <c r="G85" s="6"/>
      <c r="H85" s="168">
        <f t="shared" si="7"/>
        <v>0</v>
      </c>
      <c r="I85" s="39"/>
      <c r="J85" s="115">
        <f t="shared" si="8"/>
        <v>5790.5</v>
      </c>
    </row>
    <row r="86" spans="1:10" x14ac:dyDescent="0.25">
      <c r="A86" s="1"/>
      <c r="B86" s="6"/>
      <c r="C86" s="10"/>
      <c r="D86" s="4"/>
      <c r="E86" s="1"/>
      <c r="F86" s="1"/>
      <c r="G86" s="6"/>
      <c r="H86" s="168">
        <f t="shared" si="7"/>
        <v>0</v>
      </c>
      <c r="I86" s="39"/>
      <c r="J86" s="115">
        <f t="shared" si="8"/>
        <v>5790.5</v>
      </c>
    </row>
    <row r="87" spans="1:10" x14ac:dyDescent="0.25">
      <c r="A87" s="1"/>
      <c r="B87" s="6"/>
      <c r="C87" s="10"/>
      <c r="D87" s="4"/>
      <c r="E87" s="1"/>
      <c r="F87" s="1"/>
      <c r="G87" s="6"/>
      <c r="H87" s="168">
        <f t="shared" si="7"/>
        <v>0</v>
      </c>
      <c r="I87" s="39"/>
      <c r="J87" s="115">
        <f t="shared" si="8"/>
        <v>5790.5</v>
      </c>
    </row>
    <row r="88" spans="1:10" x14ac:dyDescent="0.25">
      <c r="A88" s="1"/>
      <c r="B88" s="6"/>
      <c r="C88" s="10"/>
      <c r="D88" s="4"/>
      <c r="E88" s="1"/>
      <c r="F88" s="1"/>
      <c r="G88" s="6"/>
      <c r="H88" s="168">
        <f t="shared" si="7"/>
        <v>0</v>
      </c>
      <c r="I88" s="39"/>
      <c r="J88" s="115">
        <f t="shared" si="8"/>
        <v>5790.5</v>
      </c>
    </row>
    <row r="89" spans="1:10" x14ac:dyDescent="0.25">
      <c r="A89" s="1"/>
      <c r="B89" s="6"/>
      <c r="C89" s="10"/>
      <c r="D89" s="4"/>
      <c r="E89" s="1"/>
      <c r="F89" s="1"/>
      <c r="G89" s="6"/>
      <c r="H89" s="168">
        <f t="shared" si="7"/>
        <v>0</v>
      </c>
      <c r="I89" s="39"/>
      <c r="J89" s="115">
        <f t="shared" si="8"/>
        <v>5790.5</v>
      </c>
    </row>
    <row r="90" spans="1:10" x14ac:dyDescent="0.25">
      <c r="A90" s="1"/>
      <c r="B90" s="6"/>
      <c r="C90" s="10"/>
      <c r="D90" s="4"/>
      <c r="E90" s="1"/>
      <c r="F90" s="1"/>
      <c r="G90" s="6"/>
      <c r="H90" s="168">
        <f t="shared" si="7"/>
        <v>0</v>
      </c>
      <c r="I90" s="39"/>
      <c r="J90" s="115">
        <f t="shared" si="8"/>
        <v>5790.5</v>
      </c>
    </row>
    <row r="91" spans="1:10" ht="15.75" thickBot="1" x14ac:dyDescent="0.3">
      <c r="A91" s="8"/>
      <c r="B91" s="9"/>
      <c r="C91" s="11"/>
      <c r="D91" s="12"/>
      <c r="E91" s="8"/>
      <c r="F91" s="8"/>
      <c r="G91" s="9"/>
      <c r="H91" s="169">
        <f t="shared" si="7"/>
        <v>0</v>
      </c>
      <c r="I91" s="40"/>
      <c r="J91" s="116">
        <f t="shared" si="8"/>
        <v>5790.5</v>
      </c>
    </row>
    <row r="94" spans="1:10" x14ac:dyDescent="0.25">
      <c r="B94" s="71"/>
    </row>
    <row r="95" spans="1:10" x14ac:dyDescent="0.25">
      <c r="B95" s="71"/>
    </row>
    <row r="99" spans="2:2" x14ac:dyDescent="0.25">
      <c r="B99" s="71"/>
    </row>
    <row r="100" spans="2:2" x14ac:dyDescent="0.25">
      <c r="B100" s="71"/>
    </row>
  </sheetData>
  <autoFilter ref="A3:H91"/>
  <mergeCells count="7">
    <mergeCell ref="I1:I2"/>
    <mergeCell ref="J1:J2"/>
    <mergeCell ref="D1:G1"/>
    <mergeCell ref="C1:C2"/>
    <mergeCell ref="A1:A2"/>
    <mergeCell ref="B1:B2"/>
    <mergeCell ref="H1:H2"/>
  </mergeCells>
  <conditionalFormatting sqref="I4:I60 I62:I64 I66:I91">
    <cfRule type="cellIs" dxfId="11" priority="11" operator="lessThan">
      <formula>0</formula>
    </cfRule>
    <cfRule type="cellIs" dxfId="10" priority="12" operator="greaterThan">
      <formula>0</formula>
    </cfRule>
  </conditionalFormatting>
  <conditionalFormatting sqref="J4:J60 J62:J64 J66:J91">
    <cfRule type="cellIs" dxfId="9" priority="9" operator="greaterThan">
      <formula>0</formula>
    </cfRule>
    <cfRule type="cellIs" dxfId="8" priority="10" operator="lessThan">
      <formula>0</formula>
    </cfRule>
  </conditionalFormatting>
  <conditionalFormatting sqref="I61">
    <cfRule type="cellIs" dxfId="7" priority="7" operator="lessThan">
      <formula>0</formula>
    </cfRule>
    <cfRule type="cellIs" dxfId="6" priority="8" operator="greaterThan">
      <formula>0</formula>
    </cfRule>
  </conditionalFormatting>
  <conditionalFormatting sqref="J61">
    <cfRule type="cellIs" dxfId="5" priority="5" operator="greaterThan">
      <formula>0</formula>
    </cfRule>
    <cfRule type="cellIs" dxfId="4" priority="6" operator="lessThan">
      <formula>0</formula>
    </cfRule>
  </conditionalFormatting>
  <conditionalFormatting sqref="I65">
    <cfRule type="cellIs" dxfId="3" priority="3" operator="lessThan">
      <formula>0</formula>
    </cfRule>
    <cfRule type="cellIs" dxfId="2" priority="4" operator="greaterThan">
      <formula>0</formula>
    </cfRule>
  </conditionalFormatting>
  <conditionalFormatting sqref="J65">
    <cfRule type="cellIs" dxfId="1" priority="1" operator="greaterThan">
      <formula>0</formula>
    </cfRule>
    <cfRule type="cellIs" dxfId="0" priority="2" operator="lessThan">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topLeftCell="A16" workbookViewId="0">
      <selection activeCell="D30" sqref="D30"/>
    </sheetView>
  </sheetViews>
  <sheetFormatPr defaultRowHeight="15" x14ac:dyDescent="0.25"/>
  <cols>
    <col min="2" max="2" width="17.42578125" customWidth="1"/>
    <col min="3" max="3" width="11.140625" bestFit="1" customWidth="1"/>
    <col min="9" max="9" width="20.5703125" customWidth="1"/>
  </cols>
  <sheetData>
    <row r="1" spans="1:17" x14ac:dyDescent="0.25">
      <c r="B1" s="1"/>
      <c r="C1" s="153" t="s">
        <v>2</v>
      </c>
      <c r="D1" s="152" t="s">
        <v>92</v>
      </c>
      <c r="E1" s="152"/>
      <c r="F1" s="152"/>
      <c r="G1" s="152"/>
      <c r="H1" s="152"/>
      <c r="I1" s="155" t="s">
        <v>93</v>
      </c>
      <c r="J1" s="1"/>
      <c r="K1" s="20" t="s">
        <v>88</v>
      </c>
      <c r="L1" s="20" t="s">
        <v>11</v>
      </c>
      <c r="M1" s="20" t="s">
        <v>12</v>
      </c>
      <c r="N1" s="20" t="s">
        <v>94</v>
      </c>
      <c r="O1" s="20" t="s">
        <v>13</v>
      </c>
    </row>
    <row r="2" spans="1:17" x14ac:dyDescent="0.25">
      <c r="B2" s="1"/>
      <c r="C2" s="154"/>
      <c r="D2" s="20" t="s">
        <v>88</v>
      </c>
      <c r="E2" s="20" t="s">
        <v>11</v>
      </c>
      <c r="F2" s="20" t="s">
        <v>12</v>
      </c>
      <c r="G2" s="20" t="s">
        <v>94</v>
      </c>
      <c r="H2" s="20" t="s">
        <v>13</v>
      </c>
      <c r="I2" s="155"/>
      <c r="J2" s="59" t="s">
        <v>95</v>
      </c>
      <c r="K2" s="1">
        <f>SUMIFS(D$4:D$1004,$A$4:$A$1004,"ОТК")</f>
        <v>162</v>
      </c>
      <c r="L2" s="1">
        <f>SUMIFS(E$4:E$1004,$A$4:$A$1004,"ОТК")</f>
        <v>137</v>
      </c>
      <c r="M2" s="1">
        <f>SUMIFS(F$4:F$1004,$A$4:$A$1004,"ОТК")</f>
        <v>33</v>
      </c>
      <c r="N2" s="1">
        <f>SUMIFS(G$4:G$1004,$A$4:$A$1004,"ОТК")</f>
        <v>64</v>
      </c>
      <c r="O2" s="1">
        <f>SUMIFS(H$4:H$1004,$A$4:$A$1004,"ОТК")</f>
        <v>10</v>
      </c>
    </row>
    <row r="3" spans="1:17" x14ac:dyDescent="0.25">
      <c r="B3" s="1"/>
      <c r="C3" s="1"/>
      <c r="D3" s="20">
        <f>SUM(D4:D100)</f>
        <v>162</v>
      </c>
      <c r="E3" s="20">
        <f>SUM(E4:E100)</f>
        <v>137</v>
      </c>
      <c r="F3" s="20">
        <f>SUM(F4:F100)</f>
        <v>33</v>
      </c>
      <c r="G3" s="20">
        <f>SUM(G4:G100)</f>
        <v>64</v>
      </c>
      <c r="H3" s="20">
        <f>SUM(H4:H100)</f>
        <v>10</v>
      </c>
      <c r="I3" s="155"/>
      <c r="J3" s="59" t="s">
        <v>95</v>
      </c>
      <c r="K3" s="1">
        <f>SUMIFS(D$4:D$1004,$A$4:$A$1004,"ОТК",$I$4:$I$1004,K1)</f>
        <v>0</v>
      </c>
      <c r="L3" s="1">
        <f>SUMIFS(E$4:E$1004,$A$4:$A$1004,"ОТК",$I$4:$I$1004,L1)</f>
        <v>85</v>
      </c>
      <c r="M3" s="1">
        <f>SUMIFS(F$4:F$1004,$A$4:$A$1004,"ОТК",$I$4:$I$1004,M1)</f>
        <v>23</v>
      </c>
      <c r="N3" s="1">
        <f>SUMIFS(G$4:G$1004,$A$4:$A$1004,"ОТК",$I$4:$I$1004,N1)</f>
        <v>42</v>
      </c>
      <c r="O3" s="1">
        <f>SUMIFS(H$4:H$1004,$A$4:$A$1004,"ОТК",$I$4:$I$1004,O1)</f>
        <v>10</v>
      </c>
    </row>
    <row r="4" spans="1:17" x14ac:dyDescent="0.25">
      <c r="A4" t="s">
        <v>95</v>
      </c>
      <c r="B4" s="60" t="s">
        <v>24</v>
      </c>
      <c r="C4" s="60" t="s">
        <v>26</v>
      </c>
      <c r="D4" s="61">
        <f>IFERROR(INDEX(Details!N$3:N$122,MATCH(ОТК!$C4,Details!$A$3:$A$122,0)),0)</f>
        <v>2</v>
      </c>
      <c r="E4" s="61">
        <f>IFERROR(INDEX(Details!O$3:O$122,MATCH(ОТК!$C4,Details!$A$3:$A$122,0)),0)</f>
        <v>2</v>
      </c>
      <c r="F4" s="61">
        <f>IFERROR(INDEX(Details!P$3:P$122,MATCH(ОТК!$C4,Details!$A$3:$A$122,0)),0)</f>
        <v>0</v>
      </c>
      <c r="G4" s="61">
        <f>IFERROR(INDEX(Details!Q$3:Q$122,MATCH(ОТК!$C4,Details!$A$3:$A$122,0)),0)</f>
        <v>2</v>
      </c>
      <c r="H4" s="61">
        <f>IFERROR(INDEX(Details!R$3:R$122,MATCH(ОТК!$C4,Details!$A$3:$A$122,0)),0)</f>
        <v>0</v>
      </c>
      <c r="I4" s="64" t="s">
        <v>12</v>
      </c>
    </row>
    <row r="5" spans="1:17" x14ac:dyDescent="0.25">
      <c r="A5" s="1" t="s">
        <v>95</v>
      </c>
      <c r="B5" s="42" t="s">
        <v>27</v>
      </c>
      <c r="C5" s="42" t="s">
        <v>28</v>
      </c>
      <c r="D5" s="1">
        <f>IFERROR(INDEX(Details!N$3:N$122,MATCH(ОТК!$C5,Details!$A$3:$A$122,0)),0)</f>
        <v>2</v>
      </c>
      <c r="E5" s="1">
        <f>IFERROR(INDEX(Details!O$3:O$122,MATCH(ОТК!$C5,Details!$A$3:$A$122,0)),0)</f>
        <v>0</v>
      </c>
      <c r="F5" s="1">
        <f>IFERROR(INDEX(Details!P$3:P$122,MATCH(ОТК!$C5,Details!$A$3:$A$122,0)),0)</f>
        <v>0</v>
      </c>
      <c r="G5" s="1">
        <f>IFERROR(INDEX(Details!Q$3:Q$122,MATCH(ОТК!$C5,Details!$A$3:$A$122,0)),0)</f>
        <v>2</v>
      </c>
      <c r="H5" s="1">
        <f>IFERROR(INDEX(Details!R$3:R$122,MATCH(ОТК!$C5,Details!$A$3:$A$122,0)),0)</f>
        <v>0</v>
      </c>
      <c r="I5" s="64" t="s">
        <v>94</v>
      </c>
    </row>
    <row r="6" spans="1:17" x14ac:dyDescent="0.25">
      <c r="A6" s="1"/>
      <c r="B6" s="42"/>
      <c r="C6" s="42"/>
      <c r="D6" s="1">
        <f>IFERROR(INDEX(Details!N$3:N$122,MATCH(ОТК!$C6,Details!$A$3:$A$122,0)),0)</f>
        <v>0</v>
      </c>
      <c r="E6" s="1">
        <f>IFERROR(INDEX(Details!O$3:O$122,MATCH(ОТК!$C6,Details!$A$3:$A$122,0)),0)</f>
        <v>0</v>
      </c>
      <c r="F6" s="1">
        <f>IFERROR(INDEX(Details!P$3:P$122,MATCH(ОТК!$C6,Details!$A$3:$A$122,0)),0)</f>
        <v>0</v>
      </c>
      <c r="G6" s="1">
        <f>IFERROR(INDEX(Details!Q$3:Q$122,MATCH(ОТК!$C6,Details!$A$3:$A$122,0)),0)</f>
        <v>0</v>
      </c>
      <c r="H6" s="1">
        <f>IFERROR(INDEX(Details!R$3:R$122,MATCH(ОТК!$C6,Details!$A$3:$A$122,0)),0)</f>
        <v>0</v>
      </c>
      <c r="I6" s="64" t="s">
        <v>94</v>
      </c>
    </row>
    <row r="7" spans="1:17" x14ac:dyDescent="0.25">
      <c r="A7" s="1"/>
      <c r="B7" s="42"/>
      <c r="C7" s="42"/>
      <c r="D7" s="1">
        <f>IFERROR(INDEX(Details!N$3:N$122,MATCH(ОТК!$C7,Details!$A$3:$A$122,0)),0)</f>
        <v>0</v>
      </c>
      <c r="E7" s="1">
        <f>IFERROR(INDEX(Details!O$3:O$122,MATCH(ОТК!$C7,Details!$A$3:$A$122,0)),0)</f>
        <v>0</v>
      </c>
      <c r="F7" s="1">
        <f>IFERROR(INDEX(Details!P$3:P$122,MATCH(ОТК!$C7,Details!$A$3:$A$122,0)),0)</f>
        <v>0</v>
      </c>
      <c r="G7" s="1">
        <f>IFERROR(INDEX(Details!Q$3:Q$122,MATCH(ОТК!$C7,Details!$A$3:$A$122,0)),0)</f>
        <v>0</v>
      </c>
      <c r="H7" s="1">
        <f>IFERROR(INDEX(Details!R$3:R$122,MATCH(ОТК!$C7,Details!$A$3:$A$122,0)),0)</f>
        <v>0</v>
      </c>
      <c r="I7" s="64" t="s">
        <v>94</v>
      </c>
    </row>
    <row r="8" spans="1:17" x14ac:dyDescent="0.25">
      <c r="A8" s="1" t="s">
        <v>95</v>
      </c>
      <c r="B8" s="42" t="s">
        <v>42</v>
      </c>
      <c r="C8" s="42" t="s">
        <v>43</v>
      </c>
      <c r="D8" s="1">
        <f>IFERROR(INDEX(Details!N$3:N$122,MATCH(ОТК!$C8,Details!$A$3:$A$122,0)),0)</f>
        <v>5</v>
      </c>
      <c r="E8" s="1">
        <f>IFERROR(INDEX(Details!O$3:O$122,MATCH(ОТК!$C8,Details!$A$3:$A$122,0)),0)</f>
        <v>5</v>
      </c>
      <c r="F8" s="1">
        <f>IFERROR(INDEX(Details!P$3:P$122,MATCH(ОТК!$C8,Details!$A$3:$A$122,0)),0)</f>
        <v>0</v>
      </c>
      <c r="G8" s="1">
        <f>IFERROR(INDEX(Details!Q$3:Q$122,MATCH(ОТК!$C8,Details!$A$3:$A$122,0)),0)</f>
        <v>0</v>
      </c>
      <c r="H8" s="1">
        <f>IFERROR(INDEX(Details!R$3:R$122,MATCH(ОТК!$C8,Details!$A$3:$A$122,0)),0)</f>
        <v>0</v>
      </c>
      <c r="I8" s="64" t="s">
        <v>11</v>
      </c>
    </row>
    <row r="9" spans="1:17" x14ac:dyDescent="0.25">
      <c r="A9" s="1"/>
      <c r="B9" s="42"/>
      <c r="C9" s="42"/>
      <c r="D9" s="1">
        <f>IFERROR(INDEX(Details!N$3:N$122,MATCH(ОТК!$C9,Details!$A$3:$A$122,0)),0)</f>
        <v>0</v>
      </c>
      <c r="E9" s="1">
        <f>IFERROR(INDEX(Details!O$3:O$122,MATCH(ОТК!$C9,Details!$A$3:$A$122,0)),0)</f>
        <v>0</v>
      </c>
      <c r="F9" s="1">
        <f>IFERROR(INDEX(Details!P$3:P$122,MATCH(ОТК!$C9,Details!$A$3:$A$122,0)),0)</f>
        <v>0</v>
      </c>
      <c r="G9" s="1">
        <f>IFERROR(INDEX(Details!Q$3:Q$122,MATCH(ОТК!$C9,Details!$A$3:$A$122,0)),0)</f>
        <v>0</v>
      </c>
      <c r="H9" s="1">
        <f>IFERROR(INDEX(Details!R$3:R$122,MATCH(ОТК!$C9,Details!$A$3:$A$122,0)),0)</f>
        <v>0</v>
      </c>
      <c r="I9" s="64" t="s">
        <v>94</v>
      </c>
      <c r="Q9">
        <f>8*11</f>
        <v>88</v>
      </c>
    </row>
    <row r="10" spans="1:17" x14ac:dyDescent="0.25">
      <c r="A10" s="1" t="s">
        <v>95</v>
      </c>
      <c r="B10" s="42" t="s">
        <v>96</v>
      </c>
      <c r="C10" s="42" t="s">
        <v>32</v>
      </c>
      <c r="D10" s="1">
        <f>IFERROR(INDEX(Details!N$3:N$122,MATCH(ОТК!$C10,Details!$A$3:$A$122,0)),0)</f>
        <v>4</v>
      </c>
      <c r="E10" s="1">
        <f>IFERROR(INDEX(Details!O$3:O$122,MATCH(ОТК!$C10,Details!$A$3:$A$122,0)),0)</f>
        <v>4</v>
      </c>
      <c r="F10" s="1">
        <f>IFERROR(INDEX(Details!P$3:P$122,MATCH(ОТК!$C10,Details!$A$3:$A$122,0)),0)</f>
        <v>0</v>
      </c>
      <c r="G10" s="1">
        <f>IFERROR(INDEX(Details!Q$3:Q$122,MATCH(ОТК!$C10,Details!$A$3:$A$122,0)),0)</f>
        <v>0</v>
      </c>
      <c r="H10" s="1">
        <f>IFERROR(INDEX(Details!R$3:R$122,MATCH(ОТК!$C10,Details!$A$3:$A$122,0)),0)</f>
        <v>0</v>
      </c>
      <c r="I10" s="64" t="s">
        <v>11</v>
      </c>
      <c r="Q10">
        <f>Q9/10</f>
        <v>8.8000000000000007</v>
      </c>
    </row>
    <row r="11" spans="1:17" x14ac:dyDescent="0.25">
      <c r="A11" s="1" t="s">
        <v>95</v>
      </c>
      <c r="B11" s="42" t="s">
        <v>54</v>
      </c>
      <c r="C11" s="43" t="s">
        <v>40</v>
      </c>
      <c r="D11" s="1">
        <f>IFERROR(INDEX(Details!N$3:N$122,MATCH(ОТК!$C11,Details!$A$3:$A$122,0)),0)</f>
        <v>8</v>
      </c>
      <c r="E11" s="1">
        <f>IFERROR(INDEX(Details!O$3:O$122,MATCH(ОТК!$C11,Details!$A$3:$A$122,0)),0)</f>
        <v>8</v>
      </c>
      <c r="F11" s="1">
        <f>IFERROR(INDEX(Details!P$3:P$122,MATCH(ОТК!$C11,Details!$A$3:$A$122,0)),0)</f>
        <v>0</v>
      </c>
      <c r="G11" s="1">
        <f>IFERROR(INDEX(Details!Q$3:Q$122,MATCH(ОТК!$C11,Details!$A$3:$A$122,0)),0)</f>
        <v>0</v>
      </c>
      <c r="H11" s="1">
        <f>IFERROR(INDEX(Details!R$3:R$122,MATCH(ОТК!$C11,Details!$A$3:$A$122,0)),0)</f>
        <v>0</v>
      </c>
      <c r="I11" s="64" t="s">
        <v>11</v>
      </c>
    </row>
    <row r="12" spans="1:17" x14ac:dyDescent="0.25">
      <c r="A12" s="1" t="s">
        <v>95</v>
      </c>
      <c r="B12" s="42" t="s">
        <v>54</v>
      </c>
      <c r="C12" s="43" t="s">
        <v>40</v>
      </c>
      <c r="D12" s="1">
        <f>IFERROR(INDEX(Details!N$3:N$122,MATCH(ОТК!$C12,Details!$A$3:$A$122,0)),0)</f>
        <v>8</v>
      </c>
      <c r="E12" s="1">
        <f>IFERROR(INDEX(Details!O$3:O$122,MATCH(ОТК!$C12,Details!$A$3:$A$122,0)),0)</f>
        <v>8</v>
      </c>
      <c r="F12" s="1">
        <f>IFERROR(INDEX(Details!P$3:P$122,MATCH(ОТК!$C12,Details!$A$3:$A$122,0)),0)</f>
        <v>0</v>
      </c>
      <c r="G12" s="1">
        <f>IFERROR(INDEX(Details!Q$3:Q$122,MATCH(ОТК!$C12,Details!$A$3:$A$122,0)),0)</f>
        <v>0</v>
      </c>
      <c r="H12" s="1">
        <f>IFERROR(INDEX(Details!R$3:R$122,MATCH(ОТК!$C12,Details!$A$3:$A$122,0)),0)</f>
        <v>0</v>
      </c>
      <c r="I12" s="64" t="s">
        <v>11</v>
      </c>
    </row>
    <row r="13" spans="1:17" x14ac:dyDescent="0.25">
      <c r="A13" s="1" t="s">
        <v>95</v>
      </c>
      <c r="B13" s="42" t="s">
        <v>54</v>
      </c>
      <c r="C13" s="43" t="s">
        <v>40</v>
      </c>
      <c r="D13" s="1">
        <f>IFERROR(INDEX(Details!N$3:N$122,MATCH(ОТК!$C13,Details!$A$3:$A$122,0)),0)</f>
        <v>8</v>
      </c>
      <c r="E13" s="1">
        <f>IFERROR(INDEX(Details!O$3:O$122,MATCH(ОТК!$C13,Details!$A$3:$A$122,0)),0)</f>
        <v>8</v>
      </c>
      <c r="F13" s="1">
        <f>IFERROR(INDEX(Details!P$3:P$122,MATCH(ОТК!$C13,Details!$A$3:$A$122,0)),0)</f>
        <v>0</v>
      </c>
      <c r="G13" s="1">
        <f>IFERROR(INDEX(Details!Q$3:Q$122,MATCH(ОТК!$C13,Details!$A$3:$A$122,0)),0)</f>
        <v>0</v>
      </c>
      <c r="H13" s="1">
        <f>IFERROR(INDEX(Details!R$3:R$122,MATCH(ОТК!$C13,Details!$A$3:$A$122,0)),0)</f>
        <v>0</v>
      </c>
      <c r="I13" s="64" t="s">
        <v>11</v>
      </c>
    </row>
    <row r="14" spans="1:17" x14ac:dyDescent="0.25">
      <c r="A14" s="1" t="s">
        <v>95</v>
      </c>
      <c r="B14" s="42" t="s">
        <v>54</v>
      </c>
      <c r="C14" s="43" t="s">
        <v>40</v>
      </c>
      <c r="D14" s="1">
        <f>IFERROR(INDEX(Details!N$3:N$122,MATCH(ОТК!$C14,Details!$A$3:$A$122,0)),0)</f>
        <v>8</v>
      </c>
      <c r="E14" s="1">
        <f>IFERROR(INDEX(Details!O$3:O$122,MATCH(ОТК!$C14,Details!$A$3:$A$122,0)),0)</f>
        <v>8</v>
      </c>
      <c r="F14" s="1">
        <f>IFERROR(INDEX(Details!P$3:P$122,MATCH(ОТК!$C14,Details!$A$3:$A$122,0)),0)</f>
        <v>0</v>
      </c>
      <c r="G14" s="1">
        <f>IFERROR(INDEX(Details!Q$3:Q$122,MATCH(ОТК!$C14,Details!$A$3:$A$122,0)),0)</f>
        <v>0</v>
      </c>
      <c r="H14" s="1">
        <f>IFERROR(INDEX(Details!R$3:R$122,MATCH(ОТК!$C14,Details!$A$3:$A$122,0)),0)</f>
        <v>0</v>
      </c>
      <c r="I14" s="64" t="s">
        <v>11</v>
      </c>
    </row>
    <row r="15" spans="1:17" x14ac:dyDescent="0.25">
      <c r="A15" s="1" t="s">
        <v>95</v>
      </c>
      <c r="B15" s="42" t="s">
        <v>54</v>
      </c>
      <c r="C15" s="43" t="s">
        <v>40</v>
      </c>
      <c r="D15" s="1">
        <f>IFERROR(INDEX(Details!N$3:N$122,MATCH(ОТК!$C15,Details!$A$3:$A$122,0)),0)</f>
        <v>8</v>
      </c>
      <c r="E15" s="1">
        <f>IFERROR(INDEX(Details!O$3:O$122,MATCH(ОТК!$C15,Details!$A$3:$A$122,0)),0)</f>
        <v>8</v>
      </c>
      <c r="F15" s="1">
        <f>IFERROR(INDEX(Details!P$3:P$122,MATCH(ОТК!$C15,Details!$A$3:$A$122,0)),0)</f>
        <v>0</v>
      </c>
      <c r="G15" s="1">
        <f>IFERROR(INDEX(Details!Q$3:Q$122,MATCH(ОТК!$C15,Details!$A$3:$A$122,0)),0)</f>
        <v>0</v>
      </c>
      <c r="H15" s="1">
        <f>IFERROR(INDEX(Details!R$3:R$122,MATCH(ОТК!$C15,Details!$A$3:$A$122,0)),0)</f>
        <v>0</v>
      </c>
      <c r="I15" s="64" t="s">
        <v>11</v>
      </c>
    </row>
    <row r="16" spans="1:17" x14ac:dyDescent="0.25">
      <c r="A16" s="1" t="s">
        <v>95</v>
      </c>
      <c r="B16" s="42" t="s">
        <v>54</v>
      </c>
      <c r="C16" s="43" t="s">
        <v>40</v>
      </c>
      <c r="D16" s="1">
        <f>IFERROR(INDEX(Details!N$3:N$122,MATCH(ОТК!$C16,Details!$A$3:$A$122,0)),0)</f>
        <v>8</v>
      </c>
      <c r="E16" s="1">
        <f>IFERROR(INDEX(Details!O$3:O$122,MATCH(ОТК!$C16,Details!$A$3:$A$122,0)),0)</f>
        <v>8</v>
      </c>
      <c r="F16" s="1">
        <f>IFERROR(INDEX(Details!P$3:P$122,MATCH(ОТК!$C16,Details!$A$3:$A$122,0)),0)</f>
        <v>0</v>
      </c>
      <c r="G16" s="1">
        <f>IFERROR(INDEX(Details!Q$3:Q$122,MATCH(ОТК!$C16,Details!$A$3:$A$122,0)),0)</f>
        <v>0</v>
      </c>
      <c r="H16" s="1">
        <f>IFERROR(INDEX(Details!R$3:R$122,MATCH(ОТК!$C16,Details!$A$3:$A$122,0)),0)</f>
        <v>0</v>
      </c>
      <c r="I16" s="64" t="s">
        <v>11</v>
      </c>
    </row>
    <row r="17" spans="1:9" x14ac:dyDescent="0.25">
      <c r="A17" s="1" t="s">
        <v>95</v>
      </c>
      <c r="B17" s="42" t="s">
        <v>54</v>
      </c>
      <c r="C17" s="43" t="s">
        <v>40</v>
      </c>
      <c r="D17" s="1">
        <f>IFERROR(INDEX(Details!N$3:N$122,MATCH(ОТК!$C17,Details!$A$3:$A$122,0)),0)</f>
        <v>8</v>
      </c>
      <c r="E17" s="1">
        <f>IFERROR(INDEX(Details!O$3:O$122,MATCH(ОТК!$C17,Details!$A$3:$A$122,0)),0)</f>
        <v>8</v>
      </c>
      <c r="F17" s="1">
        <f>IFERROR(INDEX(Details!P$3:P$122,MATCH(ОТК!$C17,Details!$A$3:$A$122,0)),0)</f>
        <v>0</v>
      </c>
      <c r="G17" s="1">
        <f>IFERROR(INDEX(Details!Q$3:Q$122,MATCH(ОТК!$C17,Details!$A$3:$A$122,0)),0)</f>
        <v>0</v>
      </c>
      <c r="H17" s="1">
        <f>IFERROR(INDEX(Details!R$3:R$122,MATCH(ОТК!$C17,Details!$A$3:$A$122,0)),0)</f>
        <v>0</v>
      </c>
      <c r="I17" s="64" t="s">
        <v>11</v>
      </c>
    </row>
    <row r="18" spans="1:9" x14ac:dyDescent="0.25">
      <c r="A18" s="1"/>
      <c r="B18" s="42"/>
      <c r="C18" s="42"/>
      <c r="D18" s="1">
        <f>IFERROR(INDEX(Details!N$3:N$122,MATCH(ОТК!$C18,Details!$A$3:$A$122,0)),0)</f>
        <v>0</v>
      </c>
      <c r="E18" s="1">
        <f>IFERROR(INDEX(Details!O$3:O$122,MATCH(ОТК!$C18,Details!$A$3:$A$122,0)),0)</f>
        <v>0</v>
      </c>
      <c r="F18" s="1">
        <f>IFERROR(INDEX(Details!P$3:P$122,MATCH(ОТК!$C18,Details!$A$3:$A$122,0)),0)</f>
        <v>0</v>
      </c>
      <c r="G18" s="1">
        <f>IFERROR(INDEX(Details!Q$3:Q$122,MATCH(ОТК!$C18,Details!$A$3:$A$122,0)),0)</f>
        <v>0</v>
      </c>
      <c r="H18" s="1">
        <f>IFERROR(INDEX(Details!R$3:R$122,MATCH(ОТК!$C18,Details!$A$3:$A$122,0)),0)</f>
        <v>0</v>
      </c>
      <c r="I18" s="64"/>
    </row>
    <row r="19" spans="1:9" x14ac:dyDescent="0.25">
      <c r="A19" s="1"/>
      <c r="B19" s="42"/>
      <c r="C19" s="42"/>
      <c r="D19" s="1">
        <f>IFERROR(INDEX(Details!N$3:N$122,MATCH(ОТК!$C19,Details!$A$3:$A$122,0)),0)</f>
        <v>0</v>
      </c>
      <c r="E19" s="1">
        <f>IFERROR(INDEX(Details!O$3:O$122,MATCH(ОТК!$C19,Details!$A$3:$A$122,0)),0)</f>
        <v>0</v>
      </c>
      <c r="F19" s="1">
        <f>IFERROR(INDEX(Details!P$3:P$122,MATCH(ОТК!$C19,Details!$A$3:$A$122,0)),0)</f>
        <v>0</v>
      </c>
      <c r="G19" s="1">
        <f>IFERROR(INDEX(Details!Q$3:Q$122,MATCH(ОТК!$C19,Details!$A$3:$A$122,0)),0)</f>
        <v>0</v>
      </c>
      <c r="H19" s="1">
        <f>IFERROR(INDEX(Details!R$3:R$122,MATCH(ОТК!$C19,Details!$A$3:$A$122,0)),0)</f>
        <v>0</v>
      </c>
      <c r="I19" s="64"/>
    </row>
    <row r="20" spans="1:9" x14ac:dyDescent="0.25">
      <c r="A20" s="1"/>
      <c r="B20" s="1"/>
      <c r="C20" s="1"/>
      <c r="D20" s="1">
        <f>IFERROR(INDEX(Details!N$3:N$122,MATCH(ОТК!$C20,Details!$A$3:$A$122,0)),0)</f>
        <v>0</v>
      </c>
      <c r="E20" s="1">
        <f>IFERROR(INDEX(Details!O$3:O$122,MATCH(ОТК!$C20,Details!$A$3:$A$122,0)),0)</f>
        <v>0</v>
      </c>
      <c r="F20" s="1">
        <f>IFERROR(INDEX(Details!P$3:P$122,MATCH(ОТК!$C20,Details!$A$3:$A$122,0)),0)</f>
        <v>0</v>
      </c>
      <c r="G20" s="1">
        <f>IFERROR(INDEX(Details!Q$3:Q$122,MATCH(ОТК!$C20,Details!$A$3:$A$122,0)),0)</f>
        <v>0</v>
      </c>
      <c r="H20" s="1">
        <f>IFERROR(INDEX(Details!R$3:R$122,MATCH(ОТК!$C20,Details!$A$3:$A$122,0)),0)</f>
        <v>0</v>
      </c>
      <c r="I20" s="64"/>
    </row>
    <row r="21" spans="1:9" x14ac:dyDescent="0.25">
      <c r="A21" s="1" t="s">
        <v>95</v>
      </c>
      <c r="B21" s="42" t="s">
        <v>97</v>
      </c>
      <c r="C21" s="43" t="s">
        <v>45</v>
      </c>
      <c r="D21" s="1">
        <f>IFERROR(INDEX(Details!N$3:N$122,MATCH(ОТК!$C21,Details!$A$3:$A$122,0)),0)</f>
        <v>10</v>
      </c>
      <c r="E21" s="1">
        <f>IFERROR(INDEX(Details!O$3:O$122,MATCH(ОТК!$C21,Details!$A$3:$A$122,0)),0)</f>
        <v>10</v>
      </c>
      <c r="F21" s="1">
        <f>IFERROR(INDEX(Details!P$3:P$122,MATCH(ОТК!$C21,Details!$A$3:$A$122,0)),0)</f>
        <v>0</v>
      </c>
      <c r="G21" s="1">
        <f>IFERROR(INDEX(Details!Q$3:Q$122,MATCH(ОТК!$C21,Details!$A$3:$A$122,0)),0)</f>
        <v>0</v>
      </c>
      <c r="H21" s="1">
        <f>IFERROR(INDEX(Details!R$3:R$122,MATCH(ОТК!$C21,Details!$A$3:$A$122,0)),0)</f>
        <v>10</v>
      </c>
      <c r="I21" s="64" t="s">
        <v>13</v>
      </c>
    </row>
    <row r="22" spans="1:9" x14ac:dyDescent="0.25">
      <c r="A22" s="1" t="s">
        <v>95</v>
      </c>
      <c r="B22" s="42" t="s">
        <v>98</v>
      </c>
      <c r="C22" s="43" t="s">
        <v>47</v>
      </c>
      <c r="D22" s="1">
        <f>IFERROR(INDEX(Details!N$3:N$122,MATCH(ОТК!$C22,Details!$A$3:$A$122,0)),0)</f>
        <v>10</v>
      </c>
      <c r="E22" s="1">
        <f>IFERROR(INDEX(Details!O$3:O$122,MATCH(ОТК!$C22,Details!$A$3:$A$122,0)),0)</f>
        <v>10</v>
      </c>
      <c r="F22" s="1">
        <f>IFERROR(INDEX(Details!P$3:P$122,MATCH(ОТК!$C22,Details!$A$3:$A$122,0)),0)</f>
        <v>0</v>
      </c>
      <c r="G22" s="1">
        <f>IFERROR(INDEX(Details!Q$3:Q$122,MATCH(ОТК!$C22,Details!$A$3:$A$122,0)),0)</f>
        <v>0</v>
      </c>
      <c r="H22" s="1">
        <f>IFERROR(INDEX(Details!R$3:R$122,MATCH(ОТК!$C22,Details!$A$3:$A$122,0)),0)</f>
        <v>0</v>
      </c>
      <c r="I22" s="64" t="s">
        <v>11</v>
      </c>
    </row>
    <row r="23" spans="1:9" x14ac:dyDescent="0.25">
      <c r="A23" s="1" t="s">
        <v>95</v>
      </c>
      <c r="B23" s="1" t="s">
        <v>91</v>
      </c>
      <c r="C23" s="1" t="s">
        <v>77</v>
      </c>
      <c r="D23" s="1">
        <f>IFERROR(INDEX(Details!N$3:N$122,MATCH(ОТК!$C23,Details!$A$3:$A$122,0)),0)</f>
        <v>7</v>
      </c>
      <c r="E23" s="1">
        <f>IFERROR(INDEX(Details!O$3:O$122,MATCH(ОТК!$C23,Details!$A$3:$A$122,0)),0)</f>
        <v>0</v>
      </c>
      <c r="F23" s="1">
        <f>IFERROR(INDEX(Details!P$3:P$122,MATCH(ОТК!$C23,Details!$A$3:$A$122,0)),0)</f>
        <v>7</v>
      </c>
      <c r="G23" s="1">
        <f>IFERROR(INDEX(Details!Q$3:Q$122,MATCH(ОТК!$C23,Details!$A$3:$A$122,0)),0)</f>
        <v>7</v>
      </c>
      <c r="H23" s="1">
        <f>IFERROR(INDEX(Details!R$3:R$122,MATCH(ОТК!$C23,Details!$A$3:$A$122,0)),0)</f>
        <v>0</v>
      </c>
      <c r="I23" s="64" t="s">
        <v>12</v>
      </c>
    </row>
    <row r="24" spans="1:9" x14ac:dyDescent="0.25">
      <c r="A24" s="1" t="s">
        <v>95</v>
      </c>
      <c r="B24" s="1" t="s">
        <v>99</v>
      </c>
      <c r="C24" s="1" t="s">
        <v>79</v>
      </c>
      <c r="D24" s="1">
        <f>IFERROR(INDEX(Details!N$3:N$122,MATCH(ОТК!$C24,Details!$A$3:$A$122,0)),0)</f>
        <v>6</v>
      </c>
      <c r="E24" s="1">
        <f>IFERROR(INDEX(Details!O$3:O$122,MATCH(ОТК!$C24,Details!$A$3:$A$122,0)),0)</f>
        <v>0</v>
      </c>
      <c r="F24" s="1">
        <f>IFERROR(INDEX(Details!P$3:P$122,MATCH(ОТК!$C24,Details!$A$3:$A$122,0)),0)</f>
        <v>6</v>
      </c>
      <c r="G24" s="1">
        <f>IFERROR(INDEX(Details!Q$3:Q$122,MATCH(ОТК!$C24,Details!$A$3:$A$122,0)),0)</f>
        <v>6</v>
      </c>
      <c r="H24" s="1">
        <f>IFERROR(INDEX(Details!R$3:R$122,MATCH(ОТК!$C24,Details!$A$3:$A$122,0)),0)</f>
        <v>0</v>
      </c>
      <c r="I24" s="64" t="s">
        <v>12</v>
      </c>
    </row>
    <row r="25" spans="1:9" x14ac:dyDescent="0.25">
      <c r="A25" s="1" t="s">
        <v>95</v>
      </c>
      <c r="B25" s="42" t="s">
        <v>14</v>
      </c>
      <c r="C25" s="42" t="s">
        <v>16</v>
      </c>
      <c r="D25" s="1">
        <f>IFERROR(INDEX(Details!N$3:N$122,MATCH(ОТК!$C25,Details!$A$3:$A$122,0)),0)</f>
        <v>3</v>
      </c>
      <c r="E25" s="1">
        <f>IFERROR(INDEX(Details!O$3:O$122,MATCH(ОТК!$C25,Details!$A$3:$A$122,0)),0)</f>
        <v>0</v>
      </c>
      <c r="F25" s="1">
        <f>IFERROR(INDEX(Details!P$3:P$122,MATCH(ОТК!$C25,Details!$A$3:$A$122,0)),0)</f>
        <v>3</v>
      </c>
      <c r="G25" s="1">
        <f>IFERROR(INDEX(Details!Q$3:Q$122,MATCH(ОТК!$C25,Details!$A$3:$A$122,0)),0)</f>
        <v>0</v>
      </c>
      <c r="H25" s="1">
        <f>IFERROR(INDEX(Details!R$3:R$122,MATCH(ОТК!$C25,Details!$A$3:$A$122,0)),0)</f>
        <v>0</v>
      </c>
      <c r="I25" s="64" t="s">
        <v>12</v>
      </c>
    </row>
    <row r="26" spans="1:9" x14ac:dyDescent="0.25">
      <c r="A26" s="1" t="s">
        <v>95</v>
      </c>
      <c r="B26" s="1" t="s">
        <v>91</v>
      </c>
      <c r="C26" s="1" t="s">
        <v>77</v>
      </c>
      <c r="D26" s="1">
        <f>IFERROR(INDEX(Details!N$3:N$122,MATCH(ОТК!$C26,Details!$A$3:$A$122,0)),0)</f>
        <v>7</v>
      </c>
      <c r="E26" s="1">
        <f>IFERROR(INDEX(Details!O$3:O$122,MATCH(ОТК!$C26,Details!$A$3:$A$122,0)),0)</f>
        <v>0</v>
      </c>
      <c r="F26" s="1">
        <f>IFERROR(INDEX(Details!P$3:P$122,MATCH(ОТК!$C26,Details!$A$3:$A$122,0)),0)</f>
        <v>7</v>
      </c>
      <c r="G26" s="1">
        <f>IFERROR(INDEX(Details!Q$3:Q$122,MATCH(ОТК!$C26,Details!$A$3:$A$122,0)),0)</f>
        <v>7</v>
      </c>
      <c r="H26" s="1">
        <f>IFERROR(INDEX(Details!R$3:R$122,MATCH(ОТК!$C26,Details!$A$3:$A$122,0)),0)</f>
        <v>0</v>
      </c>
      <c r="I26" s="64" t="s">
        <v>12</v>
      </c>
    </row>
    <row r="27" spans="1:9" x14ac:dyDescent="0.25">
      <c r="A27" s="1"/>
      <c r="B27" s="1"/>
      <c r="C27" s="1"/>
      <c r="D27" s="1">
        <f>IFERROR(INDEX(Details!N$3:N$122,MATCH(ОТК!$C27,Details!$A$3:$A$122,0)),0)</f>
        <v>0</v>
      </c>
      <c r="E27" s="1">
        <f>IFERROR(INDEX(Details!O$3:O$122,MATCH(ОТК!$C27,Details!$A$3:$A$122,0)),0)</f>
        <v>0</v>
      </c>
      <c r="F27" s="1">
        <f>IFERROR(INDEX(Details!P$3:P$122,MATCH(ОТК!$C27,Details!$A$3:$A$122,0)),0)</f>
        <v>0</v>
      </c>
      <c r="G27" s="1">
        <f>IFERROR(INDEX(Details!Q$3:Q$122,MATCH(ОТК!$C27,Details!$A$3:$A$122,0)),0)</f>
        <v>0</v>
      </c>
      <c r="H27" s="1">
        <f>IFERROR(INDEX(Details!R$3:R$122,MATCH(ОТК!$C27,Details!$A$3:$A$122,0)),0)</f>
        <v>0</v>
      </c>
    </row>
    <row r="28" spans="1:9" x14ac:dyDescent="0.25">
      <c r="A28" s="1" t="s">
        <v>95</v>
      </c>
      <c r="B28" s="42" t="s">
        <v>90</v>
      </c>
      <c r="C28" s="43" t="s">
        <v>90</v>
      </c>
      <c r="D28" s="1">
        <f>IFERROR(INDEX(Details!N$3:N$122,MATCH(ОТК!$C28,Details!$A$3:$A$122,0)),0)</f>
        <v>10</v>
      </c>
      <c r="E28" s="1">
        <f>IFERROR(INDEX(Details!O$3:O$122,MATCH(ОТК!$C28,Details!$A$3:$A$122,0)),0)</f>
        <v>10</v>
      </c>
      <c r="F28" s="1">
        <f>IFERROR(INDEX(Details!P$3:P$122,MATCH(ОТК!$C28,Details!$A$3:$A$122,0)),0)</f>
        <v>10</v>
      </c>
      <c r="G28" s="88">
        <v>0</v>
      </c>
      <c r="H28" s="1">
        <f>IFERROR(INDEX(Details!R$3:R$122,MATCH(ОТК!$C28,Details!$A$3:$A$122,0)),0)</f>
        <v>0</v>
      </c>
      <c r="I28" s="89" t="s">
        <v>11</v>
      </c>
    </row>
    <row r="29" spans="1:9" x14ac:dyDescent="0.25">
      <c r="A29" s="1"/>
      <c r="B29" s="1"/>
      <c r="C29" s="1"/>
      <c r="D29" s="1">
        <f>IFERROR(INDEX(Details!N$3:N$122,MATCH(ОТК!$C29,Details!$A$3:$A$122,0)),0)</f>
        <v>0</v>
      </c>
      <c r="E29" s="1">
        <f>IFERROR(INDEX(Details!O$3:O$122,MATCH(ОТК!$C29,Details!$A$3:$A$122,0)),0)</f>
        <v>0</v>
      </c>
      <c r="F29" s="1">
        <f>IFERROR(INDEX(Details!P$3:P$122,MATCH(ОТК!$C29,Details!$A$3:$A$122,0)),0)</f>
        <v>0</v>
      </c>
      <c r="G29" s="1">
        <f>IFERROR(INDEX(Details!Q$3:Q$122,MATCH(ОТК!$C29,Details!$A$3:$A$122,0)),0)</f>
        <v>0</v>
      </c>
      <c r="H29" s="1">
        <f>IFERROR(INDEX(Details!R$3:R$122,MATCH(ОТК!$C29,Details!$A$3:$A$122,0)),0)</f>
        <v>0</v>
      </c>
    </row>
    <row r="30" spans="1:9" x14ac:dyDescent="0.25">
      <c r="A30" s="1"/>
      <c r="B30" s="1"/>
      <c r="C30" s="1"/>
      <c r="D30" s="1"/>
      <c r="E30" s="1"/>
      <c r="F30" s="1"/>
      <c r="G30" s="1"/>
      <c r="H30" s="1"/>
      <c r="I30" s="64"/>
    </row>
    <row r="31" spans="1:9" x14ac:dyDescent="0.25">
      <c r="A31" s="1"/>
      <c r="B31" s="1"/>
      <c r="C31" s="1"/>
      <c r="D31" s="1"/>
      <c r="E31" s="1"/>
      <c r="F31" s="1"/>
      <c r="G31" s="1"/>
      <c r="H31" s="1"/>
    </row>
    <row r="32" spans="1:9" x14ac:dyDescent="0.25">
      <c r="A32" s="1" t="s">
        <v>95</v>
      </c>
      <c r="B32" s="42" t="s">
        <v>29</v>
      </c>
      <c r="C32" s="42" t="s">
        <v>30</v>
      </c>
      <c r="D32" s="1">
        <f>IFERROR(INDEX(Details!N$3:N$122,MATCH(ОТК!$C32,Details!$A$3:$A$122,0)),0)</f>
        <v>8</v>
      </c>
      <c r="E32" s="1">
        <f>IFERROR(INDEX(Details!O$3:O$122,MATCH(ОТК!$C32,Details!$A$3:$A$122,0)),0)</f>
        <v>8</v>
      </c>
      <c r="F32" s="1">
        <f>IFERROR(INDEX(Details!P$3:P$122,MATCH(ОТК!$C32,Details!$A$3:$A$122,0)),0)</f>
        <v>0</v>
      </c>
      <c r="G32" s="1">
        <f>IFERROR(INDEX(Details!Q$3:Q$122,MATCH(ОТК!$C32,Details!$A$3:$A$122,0)),0)</f>
        <v>8</v>
      </c>
      <c r="H32" s="1">
        <f>IFERROR(INDEX(Details!R$3:R$122,MATCH(ОТК!$C32,Details!$A$3:$A$122,0)),0)</f>
        <v>0</v>
      </c>
      <c r="I32" s="64" t="s">
        <v>94</v>
      </c>
    </row>
    <row r="33" spans="1:9" x14ac:dyDescent="0.25">
      <c r="A33" s="1" t="s">
        <v>95</v>
      </c>
      <c r="B33" s="42" t="s">
        <v>29</v>
      </c>
      <c r="C33" s="42" t="s">
        <v>30</v>
      </c>
      <c r="D33" s="1">
        <f>IFERROR(INDEX(Details!N$3:N$122,MATCH(ОТК!$C33,Details!$A$3:$A$122,0)),0)</f>
        <v>8</v>
      </c>
      <c r="E33" s="1">
        <f>IFERROR(INDEX(Details!O$3:O$122,MATCH(ОТК!$C33,Details!$A$3:$A$122,0)),0)</f>
        <v>8</v>
      </c>
      <c r="F33" s="1">
        <f>IFERROR(INDEX(Details!P$3:P$122,MATCH(ОТК!$C33,Details!$A$3:$A$122,0)),0)</f>
        <v>0</v>
      </c>
      <c r="G33" s="1">
        <f>IFERROR(INDEX(Details!Q$3:Q$122,MATCH(ОТК!$C33,Details!$A$3:$A$122,0)),0)</f>
        <v>8</v>
      </c>
      <c r="H33" s="1">
        <f>IFERROR(INDEX(Details!R$3:R$122,MATCH(ОТК!$C33,Details!$A$3:$A$122,0)),0)</f>
        <v>0</v>
      </c>
      <c r="I33" s="64" t="s">
        <v>94</v>
      </c>
    </row>
    <row r="34" spans="1:9" x14ac:dyDescent="0.25">
      <c r="A34" s="1" t="s">
        <v>95</v>
      </c>
      <c r="B34" s="42" t="s">
        <v>29</v>
      </c>
      <c r="C34" s="42" t="s">
        <v>30</v>
      </c>
      <c r="D34" s="1">
        <f>IFERROR(INDEX(Details!N$3:N$122,MATCH(ОТК!$C34,Details!$A$3:$A$122,0)),0)</f>
        <v>8</v>
      </c>
      <c r="E34" s="1">
        <f>IFERROR(INDEX(Details!O$3:O$122,MATCH(ОТК!$C34,Details!$A$3:$A$122,0)),0)</f>
        <v>8</v>
      </c>
      <c r="F34" s="1">
        <f>IFERROR(INDEX(Details!P$3:P$122,MATCH(ОТК!$C34,Details!$A$3:$A$122,0)),0)</f>
        <v>0</v>
      </c>
      <c r="G34" s="1">
        <f>IFERROR(INDEX(Details!Q$3:Q$122,MATCH(ОТК!$C34,Details!$A$3:$A$122,0)),0)</f>
        <v>8</v>
      </c>
      <c r="H34" s="1">
        <f>IFERROR(INDEX(Details!R$3:R$122,MATCH(ОТК!$C34,Details!$A$3:$A$122,0)),0)</f>
        <v>0</v>
      </c>
      <c r="I34" s="64" t="s">
        <v>94</v>
      </c>
    </row>
    <row r="35" spans="1:9" x14ac:dyDescent="0.25">
      <c r="A35" s="1" t="s">
        <v>95</v>
      </c>
      <c r="B35" s="42" t="s">
        <v>29</v>
      </c>
      <c r="C35" s="42" t="s">
        <v>30</v>
      </c>
      <c r="D35" s="1">
        <f>IFERROR(INDEX(Details!N$3:N$122,MATCH(ОТК!$C35,Details!$A$3:$A$122,0)),0)</f>
        <v>8</v>
      </c>
      <c r="E35" s="1">
        <f>IFERROR(INDEX(Details!O$3:O$122,MATCH(ОТК!$C35,Details!$A$3:$A$122,0)),0)</f>
        <v>8</v>
      </c>
      <c r="F35" s="1">
        <f>IFERROR(INDEX(Details!P$3:P$122,MATCH(ОТК!$C35,Details!$A$3:$A$122,0)),0)</f>
        <v>0</v>
      </c>
      <c r="G35" s="1">
        <f>IFERROR(INDEX(Details!Q$3:Q$122,MATCH(ОТК!$C35,Details!$A$3:$A$122,0)),0)</f>
        <v>8</v>
      </c>
      <c r="H35" s="1">
        <f>IFERROR(INDEX(Details!R$3:R$122,MATCH(ОТК!$C35,Details!$A$3:$A$122,0)),0)</f>
        <v>0</v>
      </c>
      <c r="I35" s="64" t="s">
        <v>94</v>
      </c>
    </row>
    <row r="36" spans="1:9" x14ac:dyDescent="0.25">
      <c r="A36" s="1" t="s">
        <v>95</v>
      </c>
      <c r="B36" s="42" t="s">
        <v>29</v>
      </c>
      <c r="C36" s="42" t="s">
        <v>30</v>
      </c>
      <c r="D36" s="1">
        <f>IFERROR(INDEX(Details!N$3:N$122,MATCH(ОТК!$C36,Details!$A$3:$A$122,0)),0)</f>
        <v>8</v>
      </c>
      <c r="E36" s="1">
        <f>IFERROR(INDEX(Details!O$3:O$122,MATCH(ОТК!$C36,Details!$A$3:$A$122,0)),0)</f>
        <v>8</v>
      </c>
      <c r="F36" s="1">
        <f>IFERROR(INDEX(Details!P$3:P$122,MATCH(ОТК!$C36,Details!$A$3:$A$122,0)),0)</f>
        <v>0</v>
      </c>
      <c r="G36" s="1">
        <f>IFERROR(INDEX(Details!Q$3:Q$122,MATCH(ОТК!$C36,Details!$A$3:$A$122,0)),0)</f>
        <v>8</v>
      </c>
      <c r="H36" s="1">
        <f>IFERROR(INDEX(Details!R$3:R$122,MATCH(ОТК!$C36,Details!$A$3:$A$122,0)),0)</f>
        <v>0</v>
      </c>
      <c r="I36" s="64" t="s">
        <v>94</v>
      </c>
    </row>
    <row r="37" spans="1:9" x14ac:dyDescent="0.25">
      <c r="D37" s="1">
        <f>IFERROR(INDEX(Details!N$3:N$122,MATCH(ОТК!$C37,Details!$A$3:$A$122,0)),0)</f>
        <v>0</v>
      </c>
      <c r="E37" s="1">
        <f>IFERROR(INDEX(Details!O$3:O$122,MATCH(ОТК!$C37,Details!$A$3:$A$122,0)),0)</f>
        <v>0</v>
      </c>
      <c r="F37" s="1">
        <f>IFERROR(INDEX(Details!P$3:P$122,MATCH(ОТК!$C37,Details!$A$3:$A$122,0)),0)</f>
        <v>0</v>
      </c>
      <c r="G37" s="1">
        <f>IFERROR(INDEX(Details!Q$3:Q$122,MATCH(ОТК!$C37,Details!$A$3:$A$122,0)),0)</f>
        <v>0</v>
      </c>
      <c r="H37" s="1">
        <f>IFERROR(INDEX(Details!R$3:R$122,MATCH(ОТК!$C37,Details!$A$3:$A$122,0)),0)</f>
        <v>0</v>
      </c>
    </row>
  </sheetData>
  <mergeCells count="3">
    <mergeCell ref="D1:H1"/>
    <mergeCell ref="C1:C2"/>
    <mergeCell ref="I1:I3"/>
  </mergeCells>
  <dataValidations count="1">
    <dataValidation type="list" allowBlank="1" showInputMessage="1" showErrorMessage="1" sqref="I4:I26 I32:I36 I28 I30">
      <formula1>$D$2:$H$2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2"/>
  <sheetViews>
    <sheetView topLeftCell="A61" workbookViewId="0">
      <selection activeCell="G33" sqref="G33:G88"/>
    </sheetView>
  </sheetViews>
  <sheetFormatPr defaultRowHeight="15" x14ac:dyDescent="0.25"/>
  <cols>
    <col min="1" max="1" width="4.7109375" style="86" customWidth="1"/>
    <col min="2" max="2" width="74.85546875" style="87" customWidth="1"/>
    <col min="3" max="3" width="6.28515625" style="86" customWidth="1"/>
    <col min="4" max="9" width="4.28515625" style="86" customWidth="1"/>
    <col min="10" max="11" width="9.140625" style="86"/>
    <col min="12" max="20" width="9.140625" style="85"/>
  </cols>
  <sheetData>
    <row r="1" spans="1:11" ht="13.5" customHeight="1" x14ac:dyDescent="0.25">
      <c r="A1" s="156" t="s">
        <v>101</v>
      </c>
      <c r="B1" s="156" t="s">
        <v>100</v>
      </c>
      <c r="C1" s="156" t="s">
        <v>102</v>
      </c>
      <c r="D1" s="156"/>
      <c r="E1" s="156"/>
      <c r="F1" s="156"/>
      <c r="G1" s="156"/>
      <c r="H1" s="156"/>
      <c r="I1" s="109" t="s">
        <v>103</v>
      </c>
      <c r="J1" s="156" t="s">
        <v>104</v>
      </c>
      <c r="K1" s="156"/>
    </row>
    <row r="2" spans="1:11" ht="12.75" customHeight="1" x14ac:dyDescent="0.25">
      <c r="A2" s="156"/>
      <c r="B2" s="156"/>
      <c r="C2" s="109" t="s">
        <v>105</v>
      </c>
      <c r="D2" s="109" t="s">
        <v>106</v>
      </c>
      <c r="E2" s="109" t="s">
        <v>107</v>
      </c>
      <c r="F2" s="109" t="s">
        <v>108</v>
      </c>
      <c r="G2" s="109" t="s">
        <v>109</v>
      </c>
      <c r="H2" s="109" t="s">
        <v>110</v>
      </c>
      <c r="I2" s="109" t="s">
        <v>111</v>
      </c>
      <c r="J2" s="109" t="s">
        <v>112</v>
      </c>
      <c r="K2" s="109" t="s">
        <v>113</v>
      </c>
    </row>
    <row r="3" spans="1:11" x14ac:dyDescent="0.25">
      <c r="A3" s="109">
        <v>58</v>
      </c>
      <c r="B3" s="87" t="s">
        <v>114</v>
      </c>
      <c r="C3" s="109">
        <v>0</v>
      </c>
      <c r="D3" s="109">
        <v>6</v>
      </c>
      <c r="E3" s="109">
        <v>80</v>
      </c>
      <c r="F3" s="109">
        <v>0</v>
      </c>
      <c r="G3" s="109">
        <v>3</v>
      </c>
      <c r="H3" s="109" t="s">
        <v>115</v>
      </c>
      <c r="I3" s="109">
        <v>0</v>
      </c>
      <c r="J3" s="109">
        <f>C3</f>
        <v>0</v>
      </c>
      <c r="K3" s="109">
        <f>J3*I3</f>
        <v>0</v>
      </c>
    </row>
    <row r="4" spans="1:11" x14ac:dyDescent="0.25">
      <c r="A4" s="109">
        <f>A3+1</f>
        <v>59</v>
      </c>
      <c r="B4" s="87" t="s">
        <v>116</v>
      </c>
      <c r="C4" s="109">
        <v>6150</v>
      </c>
      <c r="D4" s="109" t="s">
        <v>115</v>
      </c>
      <c r="E4" s="109" t="s">
        <v>115</v>
      </c>
      <c r="F4" s="109" t="s">
        <v>115</v>
      </c>
      <c r="G4" s="109" t="s">
        <v>115</v>
      </c>
      <c r="H4" s="109" t="s">
        <v>115</v>
      </c>
      <c r="I4" s="109">
        <v>1</v>
      </c>
      <c r="J4" s="109">
        <f>J3+C4</f>
        <v>6150</v>
      </c>
      <c r="K4" s="109">
        <f>K3+C4*I4</f>
        <v>6150</v>
      </c>
    </row>
    <row r="5" spans="1:11" x14ac:dyDescent="0.25">
      <c r="A5" s="109">
        <f>A4+1</f>
        <v>60</v>
      </c>
      <c r="B5" s="87" t="s">
        <v>117</v>
      </c>
      <c r="C5" s="109">
        <v>4630</v>
      </c>
      <c r="D5" s="109" t="s">
        <v>115</v>
      </c>
      <c r="E5" s="109" t="s">
        <v>115</v>
      </c>
      <c r="F5" s="109" t="s">
        <v>115</v>
      </c>
      <c r="G5" s="109" t="s">
        <v>115</v>
      </c>
      <c r="H5" s="109" t="s">
        <v>115</v>
      </c>
      <c r="I5" s="109">
        <v>1</v>
      </c>
      <c r="J5" s="109">
        <f>J4+C5</f>
        <v>10780</v>
      </c>
      <c r="K5" s="109">
        <f>K4+C5*I5</f>
        <v>10780</v>
      </c>
    </row>
    <row r="6" spans="1:11" x14ac:dyDescent="0.25">
      <c r="A6" s="109">
        <f t="shared" ref="A6:A29" si="0">A5+1</f>
        <v>61</v>
      </c>
      <c r="B6" s="87" t="s">
        <v>118</v>
      </c>
      <c r="C6" s="109">
        <f>-(31 + 31 + 186)</f>
        <v>-248</v>
      </c>
      <c r="D6" s="109" t="s">
        <v>115</v>
      </c>
      <c r="E6" s="109" t="s">
        <v>115</v>
      </c>
      <c r="F6" s="109" t="s">
        <v>115</v>
      </c>
      <c r="G6" s="109" t="s">
        <v>115</v>
      </c>
      <c r="H6" s="109" t="s">
        <v>115</v>
      </c>
      <c r="I6" s="109">
        <v>1</v>
      </c>
      <c r="J6" s="109">
        <f t="shared" ref="J6:J13" si="1">J5+C6</f>
        <v>10532</v>
      </c>
      <c r="K6" s="109">
        <f t="shared" ref="K6:K13" si="2">K5+C6*I6</f>
        <v>10532</v>
      </c>
    </row>
    <row r="7" spans="1:11" x14ac:dyDescent="0.25">
      <c r="A7" s="109">
        <f t="shared" si="0"/>
        <v>62</v>
      </c>
      <c r="B7" s="87" t="s">
        <v>119</v>
      </c>
      <c r="C7" s="109">
        <v>0</v>
      </c>
      <c r="D7" s="109" t="s">
        <v>115</v>
      </c>
      <c r="E7" s="109" t="s">
        <v>115</v>
      </c>
      <c r="F7" s="109" t="s">
        <v>115</v>
      </c>
      <c r="G7" s="109" t="s">
        <v>115</v>
      </c>
      <c r="H7" s="109" t="s">
        <v>115</v>
      </c>
      <c r="I7" s="109">
        <v>1</v>
      </c>
      <c r="J7" s="109">
        <f t="shared" si="1"/>
        <v>10532</v>
      </c>
      <c r="K7" s="109">
        <f t="shared" si="2"/>
        <v>10532</v>
      </c>
    </row>
    <row r="8" spans="1:11" x14ac:dyDescent="0.25">
      <c r="A8" s="109">
        <f t="shared" si="0"/>
        <v>63</v>
      </c>
      <c r="B8" s="87" t="s">
        <v>120</v>
      </c>
      <c r="C8" s="109">
        <v>0</v>
      </c>
      <c r="D8" s="109">
        <f>-5*5</f>
        <v>-25</v>
      </c>
      <c r="E8" s="109">
        <f>-6*5</f>
        <v>-30</v>
      </c>
      <c r="F8" s="109">
        <f>-1*5</f>
        <v>-5</v>
      </c>
      <c r="G8" s="109" t="s">
        <v>115</v>
      </c>
      <c r="H8" s="109">
        <f>SUM(D8:G8)</f>
        <v>-60</v>
      </c>
      <c r="I8" s="109">
        <v>1</v>
      </c>
      <c r="J8" s="109">
        <f t="shared" si="1"/>
        <v>10532</v>
      </c>
      <c r="K8" s="109">
        <f t="shared" si="2"/>
        <v>10532</v>
      </c>
    </row>
    <row r="9" spans="1:11" x14ac:dyDescent="0.25">
      <c r="A9" s="109">
        <f t="shared" si="0"/>
        <v>64</v>
      </c>
      <c r="B9" s="87" t="s">
        <v>121</v>
      </c>
      <c r="C9" s="109">
        <v>0</v>
      </c>
      <c r="D9" s="109" t="s">
        <v>115</v>
      </c>
      <c r="E9" s="109" t="s">
        <v>115</v>
      </c>
      <c r="F9" s="109" t="s">
        <v>115</v>
      </c>
      <c r="G9" s="109" t="s">
        <v>115</v>
      </c>
      <c r="H9" s="109">
        <v>-16</v>
      </c>
      <c r="I9" s="109">
        <v>1</v>
      </c>
      <c r="J9" s="109">
        <f t="shared" si="1"/>
        <v>10532</v>
      </c>
      <c r="K9" s="109">
        <f t="shared" si="2"/>
        <v>10532</v>
      </c>
    </row>
    <row r="10" spans="1:11" x14ac:dyDescent="0.25">
      <c r="A10" s="109">
        <f t="shared" si="0"/>
        <v>65</v>
      </c>
      <c r="B10" s="87" t="s">
        <v>122</v>
      </c>
      <c r="C10" s="109">
        <v>0</v>
      </c>
      <c r="D10" s="109">
        <v>-10</v>
      </c>
      <c r="E10" s="109">
        <v>-10</v>
      </c>
      <c r="F10" s="109">
        <v>-1</v>
      </c>
      <c r="G10" s="109" t="s">
        <v>115</v>
      </c>
      <c r="H10" s="109">
        <f>SUM(D10:G10)</f>
        <v>-21</v>
      </c>
      <c r="I10" s="109">
        <v>1</v>
      </c>
      <c r="J10" s="109">
        <f t="shared" si="1"/>
        <v>10532</v>
      </c>
      <c r="K10" s="109">
        <f t="shared" si="2"/>
        <v>10532</v>
      </c>
    </row>
    <row r="11" spans="1:11" x14ac:dyDescent="0.25">
      <c r="A11" s="109">
        <f t="shared" si="0"/>
        <v>66</v>
      </c>
      <c r="B11" s="87" t="s">
        <v>123</v>
      </c>
      <c r="C11" s="109">
        <v>0</v>
      </c>
      <c r="D11" s="109">
        <v>-3</v>
      </c>
      <c r="E11" s="109">
        <v>-3</v>
      </c>
      <c r="F11" s="109" t="s">
        <v>115</v>
      </c>
      <c r="G11" s="109" t="s">
        <v>115</v>
      </c>
      <c r="H11" s="109">
        <f t="shared" ref="H11:H13" si="3">SUM(D11:G11)</f>
        <v>-6</v>
      </c>
      <c r="I11" s="109">
        <v>1</v>
      </c>
      <c r="J11" s="109">
        <f t="shared" si="1"/>
        <v>10532</v>
      </c>
      <c r="K11" s="109">
        <f t="shared" si="2"/>
        <v>10532</v>
      </c>
    </row>
    <row r="12" spans="1:11" x14ac:dyDescent="0.25">
      <c r="A12" s="109">
        <f t="shared" si="0"/>
        <v>67</v>
      </c>
      <c r="B12" s="87" t="s">
        <v>124</v>
      </c>
      <c r="C12" s="109">
        <v>0</v>
      </c>
      <c r="D12" s="109">
        <v>-3</v>
      </c>
      <c r="E12" s="109">
        <v>-3</v>
      </c>
      <c r="F12" s="109" t="s">
        <v>115</v>
      </c>
      <c r="G12" s="109" t="s">
        <v>115</v>
      </c>
      <c r="H12" s="109">
        <f t="shared" si="3"/>
        <v>-6</v>
      </c>
      <c r="I12" s="109">
        <v>1</v>
      </c>
      <c r="J12" s="109">
        <f t="shared" si="1"/>
        <v>10532</v>
      </c>
      <c r="K12" s="109">
        <f t="shared" si="2"/>
        <v>10532</v>
      </c>
    </row>
    <row r="13" spans="1:11" x14ac:dyDescent="0.25">
      <c r="A13" s="109">
        <f t="shared" si="0"/>
        <v>68</v>
      </c>
      <c r="B13" s="87" t="s">
        <v>125</v>
      </c>
      <c r="C13" s="109">
        <v>0</v>
      </c>
      <c r="D13" s="109">
        <v>-7</v>
      </c>
      <c r="E13" s="109">
        <v>-8</v>
      </c>
      <c r="F13" s="109" t="s">
        <v>115</v>
      </c>
      <c r="G13" s="109" t="s">
        <v>115</v>
      </c>
      <c r="H13" s="109">
        <f t="shared" si="3"/>
        <v>-15</v>
      </c>
      <c r="I13" s="109">
        <v>1</v>
      </c>
      <c r="J13" s="109">
        <f t="shared" si="1"/>
        <v>10532</v>
      </c>
      <c r="K13" s="109">
        <f t="shared" si="2"/>
        <v>10532</v>
      </c>
    </row>
    <row r="14" spans="1:11" x14ac:dyDescent="0.25">
      <c r="A14" s="109">
        <f t="shared" si="0"/>
        <v>69</v>
      </c>
      <c r="B14" s="87" t="s">
        <v>126</v>
      </c>
      <c r="C14" s="109">
        <v>0</v>
      </c>
      <c r="D14" s="109">
        <v>-19</v>
      </c>
      <c r="E14" s="109">
        <v>-24</v>
      </c>
      <c r="F14" s="109"/>
      <c r="G14" s="109" t="s">
        <v>115</v>
      </c>
      <c r="H14" s="109">
        <f>SUM(D14:G14)</f>
        <v>-43</v>
      </c>
      <c r="I14" s="109">
        <v>1</v>
      </c>
      <c r="J14" s="109">
        <f t="shared" ref="J14:J29" si="4">J13+C14</f>
        <v>10532</v>
      </c>
      <c r="K14" s="109">
        <f t="shared" ref="K14:K29" si="5">K13+C14*I14</f>
        <v>10532</v>
      </c>
    </row>
    <row r="15" spans="1:11" x14ac:dyDescent="0.25">
      <c r="A15" s="109">
        <f t="shared" si="0"/>
        <v>70</v>
      </c>
      <c r="B15" s="87" t="s">
        <v>127</v>
      </c>
      <c r="C15" s="109">
        <v>0</v>
      </c>
      <c r="D15" s="109">
        <v>-11</v>
      </c>
      <c r="E15" s="109">
        <v>-12</v>
      </c>
      <c r="F15" s="109" t="s">
        <v>115</v>
      </c>
      <c r="G15" s="109" t="s">
        <v>115</v>
      </c>
      <c r="H15" s="109">
        <f t="shared" ref="H15:H16" si="6">SUM(D15:G15)</f>
        <v>-23</v>
      </c>
      <c r="I15" s="109">
        <v>1</v>
      </c>
      <c r="J15" s="109">
        <f t="shared" si="4"/>
        <v>10532</v>
      </c>
      <c r="K15" s="109">
        <f t="shared" si="5"/>
        <v>10532</v>
      </c>
    </row>
    <row r="16" spans="1:11" x14ac:dyDescent="0.25">
      <c r="A16" s="109">
        <f t="shared" si="0"/>
        <v>71</v>
      </c>
      <c r="B16" s="87" t="s">
        <v>128</v>
      </c>
      <c r="C16" s="109">
        <v>0</v>
      </c>
      <c r="D16" s="109">
        <v>-52</v>
      </c>
      <c r="E16" s="109">
        <v>-46</v>
      </c>
      <c r="F16" s="109"/>
      <c r="G16" s="109" t="s">
        <v>115</v>
      </c>
      <c r="H16" s="109">
        <f t="shared" si="6"/>
        <v>-98</v>
      </c>
      <c r="I16" s="109">
        <v>1</v>
      </c>
      <c r="J16" s="109">
        <f t="shared" si="4"/>
        <v>10532</v>
      </c>
      <c r="K16" s="109">
        <f t="shared" si="5"/>
        <v>10532</v>
      </c>
    </row>
    <row r="17" spans="1:12" x14ac:dyDescent="0.25">
      <c r="A17" s="109">
        <f t="shared" si="0"/>
        <v>72</v>
      </c>
      <c r="B17" s="87" t="s">
        <v>129</v>
      </c>
      <c r="C17" s="109">
        <v>0</v>
      </c>
      <c r="D17" s="109" t="s">
        <v>115</v>
      </c>
      <c r="E17" s="109" t="s">
        <v>115</v>
      </c>
      <c r="F17" s="109" t="s">
        <v>115</v>
      </c>
      <c r="G17" s="109" t="s">
        <v>115</v>
      </c>
      <c r="H17" s="109" t="s">
        <v>115</v>
      </c>
      <c r="I17" s="109">
        <v>1</v>
      </c>
      <c r="J17" s="109">
        <f t="shared" si="4"/>
        <v>10532</v>
      </c>
      <c r="K17" s="109">
        <f t="shared" si="5"/>
        <v>10532</v>
      </c>
    </row>
    <row r="18" spans="1:12" x14ac:dyDescent="0.25">
      <c r="A18" s="109">
        <f t="shared" si="0"/>
        <v>73</v>
      </c>
      <c r="B18" s="87" t="s">
        <v>130</v>
      </c>
      <c r="C18" s="109">
        <f>-10*D18</f>
        <v>-800</v>
      </c>
      <c r="D18" s="109">
        <f>0.8*5*20</f>
        <v>80</v>
      </c>
      <c r="E18" s="109" t="s">
        <v>115</v>
      </c>
      <c r="F18" s="109" t="s">
        <v>115</v>
      </c>
      <c r="G18" s="109" t="s">
        <v>115</v>
      </c>
      <c r="H18" s="109" t="s">
        <v>115</v>
      </c>
      <c r="I18" s="109">
        <v>1</v>
      </c>
      <c r="J18" s="109">
        <f t="shared" si="4"/>
        <v>9732</v>
      </c>
      <c r="K18" s="109">
        <f t="shared" si="5"/>
        <v>9732</v>
      </c>
    </row>
    <row r="19" spans="1:12" x14ac:dyDescent="0.25">
      <c r="A19" s="109">
        <f t="shared" si="0"/>
        <v>74</v>
      </c>
      <c r="B19" s="87" t="s">
        <v>131</v>
      </c>
      <c r="C19" s="109">
        <f>-10*D19</f>
        <v>-150</v>
      </c>
      <c r="D19" s="109">
        <f>15</f>
        <v>15</v>
      </c>
      <c r="E19" s="109" t="s">
        <v>115</v>
      </c>
      <c r="F19" s="109" t="s">
        <v>115</v>
      </c>
      <c r="G19" s="109" t="s">
        <v>115</v>
      </c>
      <c r="H19" s="109" t="s">
        <v>115</v>
      </c>
      <c r="I19" s="103">
        <v>1</v>
      </c>
      <c r="J19" s="109">
        <f t="shared" si="4"/>
        <v>9582</v>
      </c>
      <c r="K19" s="109">
        <f t="shared" si="5"/>
        <v>9582</v>
      </c>
    </row>
    <row r="20" spans="1:12" x14ac:dyDescent="0.25">
      <c r="A20" s="109">
        <f t="shared" si="0"/>
        <v>75</v>
      </c>
      <c r="B20" s="87" t="s">
        <v>132</v>
      </c>
      <c r="C20" s="109">
        <f>-10*D20</f>
        <v>-120</v>
      </c>
      <c r="D20" s="109">
        <f>0.8*5*3</f>
        <v>12</v>
      </c>
      <c r="E20" s="109" t="s">
        <v>115</v>
      </c>
      <c r="F20" s="109" t="s">
        <v>115</v>
      </c>
      <c r="G20" s="109" t="s">
        <v>115</v>
      </c>
      <c r="H20" s="109" t="s">
        <v>115</v>
      </c>
      <c r="I20" s="109">
        <v>1</v>
      </c>
      <c r="J20" s="109">
        <f t="shared" si="4"/>
        <v>9462</v>
      </c>
      <c r="K20" s="109">
        <f t="shared" si="5"/>
        <v>9462</v>
      </c>
    </row>
    <row r="21" spans="1:12" x14ac:dyDescent="0.25">
      <c r="A21" s="109">
        <f t="shared" si="0"/>
        <v>76</v>
      </c>
      <c r="B21" s="87" t="s">
        <v>133</v>
      </c>
      <c r="C21" s="109">
        <v>0</v>
      </c>
      <c r="D21" s="109" t="s">
        <v>115</v>
      </c>
      <c r="E21" s="109" t="s">
        <v>115</v>
      </c>
      <c r="F21" s="109" t="s">
        <v>115</v>
      </c>
      <c r="G21" s="109" t="s">
        <v>115</v>
      </c>
      <c r="H21" s="109" t="s">
        <v>115</v>
      </c>
      <c r="I21" s="109">
        <v>1</v>
      </c>
      <c r="J21" s="109">
        <f t="shared" si="4"/>
        <v>9462</v>
      </c>
      <c r="K21" s="109">
        <f t="shared" si="5"/>
        <v>9462</v>
      </c>
    </row>
    <row r="22" spans="1:12" x14ac:dyDescent="0.25">
      <c r="A22" s="109">
        <f t="shared" si="0"/>
        <v>77</v>
      </c>
      <c r="B22" s="87" t="s">
        <v>134</v>
      </c>
      <c r="C22" s="109">
        <v>0</v>
      </c>
      <c r="D22" s="109">
        <v>0</v>
      </c>
      <c r="E22" s="109" t="s">
        <v>115</v>
      </c>
      <c r="F22" s="109" t="s">
        <v>115</v>
      </c>
      <c r="G22" s="109" t="s">
        <v>115</v>
      </c>
      <c r="H22" s="109" t="s">
        <v>115</v>
      </c>
      <c r="I22" s="109">
        <v>0</v>
      </c>
      <c r="J22" s="109">
        <f t="shared" si="4"/>
        <v>9462</v>
      </c>
      <c r="K22" s="109">
        <f t="shared" si="5"/>
        <v>9462</v>
      </c>
      <c r="L22" s="85" t="s">
        <v>135</v>
      </c>
    </row>
    <row r="23" spans="1:12" x14ac:dyDescent="0.25">
      <c r="A23" s="109">
        <f t="shared" si="0"/>
        <v>78</v>
      </c>
      <c r="B23" s="87" t="s">
        <v>136</v>
      </c>
      <c r="C23" s="109">
        <v>0</v>
      </c>
      <c r="D23" s="109">
        <v>0</v>
      </c>
      <c r="E23" s="109" t="s">
        <v>115</v>
      </c>
      <c r="F23" s="109" t="s">
        <v>115</v>
      </c>
      <c r="G23" s="109" t="s">
        <v>115</v>
      </c>
      <c r="H23" s="109" t="s">
        <v>115</v>
      </c>
      <c r="I23" s="109">
        <v>0</v>
      </c>
      <c r="J23" s="109">
        <f t="shared" si="4"/>
        <v>9462</v>
      </c>
      <c r="K23" s="109">
        <f t="shared" si="5"/>
        <v>9462</v>
      </c>
    </row>
    <row r="24" spans="1:12" x14ac:dyDescent="0.25">
      <c r="A24" s="109">
        <f t="shared" si="0"/>
        <v>79</v>
      </c>
      <c r="B24" s="87" t="s">
        <v>137</v>
      </c>
      <c r="C24" s="109">
        <f>-10*D24</f>
        <v>-150</v>
      </c>
      <c r="D24" s="109">
        <f>15</f>
        <v>15</v>
      </c>
      <c r="E24" s="109" t="s">
        <v>115</v>
      </c>
      <c r="F24" s="109" t="s">
        <v>115</v>
      </c>
      <c r="G24" s="109" t="s">
        <v>115</v>
      </c>
      <c r="H24" s="109" t="s">
        <v>115</v>
      </c>
      <c r="I24" s="109">
        <v>1</v>
      </c>
      <c r="J24" s="109">
        <f t="shared" si="4"/>
        <v>9312</v>
      </c>
      <c r="K24" s="109">
        <f t="shared" si="5"/>
        <v>9312</v>
      </c>
    </row>
    <row r="25" spans="1:12" x14ac:dyDescent="0.25">
      <c r="A25" s="109">
        <f t="shared" si="0"/>
        <v>80</v>
      </c>
      <c r="B25" s="87" t="s">
        <v>138</v>
      </c>
      <c r="C25" s="109">
        <f>-10*E25</f>
        <v>-200</v>
      </c>
      <c r="D25" s="109" t="s">
        <v>115</v>
      </c>
      <c r="E25" s="109">
        <f>1*20</f>
        <v>20</v>
      </c>
      <c r="F25" s="109" t="s">
        <v>115</v>
      </c>
      <c r="G25" s="109" t="s">
        <v>115</v>
      </c>
      <c r="H25" s="109" t="s">
        <v>115</v>
      </c>
      <c r="I25" s="109">
        <v>1</v>
      </c>
      <c r="J25" s="109">
        <f t="shared" si="4"/>
        <v>9112</v>
      </c>
      <c r="K25" s="109">
        <f t="shared" si="5"/>
        <v>9112</v>
      </c>
    </row>
    <row r="26" spans="1:12" x14ac:dyDescent="0.25">
      <c r="A26" s="109">
        <f t="shared" si="0"/>
        <v>81</v>
      </c>
      <c r="B26" s="87" t="s">
        <v>139</v>
      </c>
      <c r="C26" s="109">
        <f>-10*E26</f>
        <v>-450</v>
      </c>
      <c r="D26" s="109" t="s">
        <v>115</v>
      </c>
      <c r="E26" s="109">
        <f>0.6*5*15</f>
        <v>45</v>
      </c>
      <c r="F26" s="109" t="s">
        <v>115</v>
      </c>
      <c r="G26" s="109" t="s">
        <v>115</v>
      </c>
      <c r="H26" s="109" t="s">
        <v>115</v>
      </c>
      <c r="I26" s="109">
        <v>1</v>
      </c>
      <c r="J26" s="109">
        <f t="shared" si="4"/>
        <v>8662</v>
      </c>
      <c r="K26" s="109">
        <f t="shared" si="5"/>
        <v>8662</v>
      </c>
    </row>
    <row r="27" spans="1:12" x14ac:dyDescent="0.25">
      <c r="A27" s="109">
        <f>A26+1</f>
        <v>82</v>
      </c>
      <c r="B27" s="87" t="s">
        <v>140</v>
      </c>
      <c r="C27" s="109">
        <f>-10*E27</f>
        <v>-1380</v>
      </c>
      <c r="D27" s="109" t="s">
        <v>115</v>
      </c>
      <c r="E27" s="109">
        <f>(0.8*8+0.5)*20</f>
        <v>138</v>
      </c>
      <c r="F27" s="109" t="s">
        <v>115</v>
      </c>
      <c r="G27" s="109" t="s">
        <v>115</v>
      </c>
      <c r="H27" s="109" t="s">
        <v>115</v>
      </c>
      <c r="I27" s="109">
        <v>1</v>
      </c>
      <c r="J27" s="109">
        <f>J26+C27</f>
        <v>7282</v>
      </c>
      <c r="K27" s="109">
        <f>K26+C27*I27</f>
        <v>7282</v>
      </c>
    </row>
    <row r="28" spans="1:12" x14ac:dyDescent="0.25">
      <c r="A28" s="109">
        <f t="shared" si="0"/>
        <v>83</v>
      </c>
      <c r="B28" s="87" t="s">
        <v>131</v>
      </c>
      <c r="C28" s="109">
        <f>-10*E28</f>
        <v>-150</v>
      </c>
      <c r="D28" s="109" t="s">
        <v>115</v>
      </c>
      <c r="E28" s="109">
        <f>15</f>
        <v>15</v>
      </c>
      <c r="F28" s="109" t="s">
        <v>115</v>
      </c>
      <c r="G28" s="109" t="s">
        <v>115</v>
      </c>
      <c r="H28" s="109" t="s">
        <v>115</v>
      </c>
      <c r="I28" s="109">
        <v>1</v>
      </c>
      <c r="J28" s="109">
        <f t="shared" si="4"/>
        <v>7132</v>
      </c>
      <c r="K28" s="109">
        <f t="shared" si="5"/>
        <v>7132</v>
      </c>
    </row>
    <row r="29" spans="1:12" x14ac:dyDescent="0.25">
      <c r="A29" s="109">
        <f t="shared" si="0"/>
        <v>84</v>
      </c>
      <c r="B29" s="87" t="s">
        <v>141</v>
      </c>
      <c r="C29" s="109">
        <f>-10*E29</f>
        <v>-20</v>
      </c>
      <c r="D29" s="109" t="s">
        <v>115</v>
      </c>
      <c r="E29" s="109">
        <f>0.1*20</f>
        <v>2</v>
      </c>
      <c r="F29" s="109" t="s">
        <v>115</v>
      </c>
      <c r="G29" s="109" t="s">
        <v>115</v>
      </c>
      <c r="H29" s="109" t="s">
        <v>115</v>
      </c>
      <c r="I29" s="109">
        <v>1</v>
      </c>
      <c r="J29" s="109">
        <f t="shared" si="4"/>
        <v>7112</v>
      </c>
      <c r="K29" s="109">
        <f t="shared" si="5"/>
        <v>7112</v>
      </c>
    </row>
    <row r="30" spans="1:12" x14ac:dyDescent="0.25">
      <c r="A30" s="109">
        <f t="shared" ref="A30:A44" si="7">A29+1</f>
        <v>85</v>
      </c>
      <c r="B30" s="87" t="s">
        <v>142</v>
      </c>
      <c r="C30" s="109">
        <f>-15*F30</f>
        <v>-150</v>
      </c>
      <c r="D30" s="109" t="s">
        <v>115</v>
      </c>
      <c r="E30" s="109" t="s">
        <v>115</v>
      </c>
      <c r="F30" s="109">
        <f>2*5</f>
        <v>10</v>
      </c>
      <c r="G30" s="109" t="s">
        <v>115</v>
      </c>
      <c r="H30" s="109" t="s">
        <v>115</v>
      </c>
      <c r="I30" s="109">
        <v>1</v>
      </c>
      <c r="J30" s="109">
        <f t="shared" ref="J30:J44" si="8">J29+C30</f>
        <v>6962</v>
      </c>
      <c r="K30" s="109">
        <f t="shared" ref="K30:K44" si="9">K29+C30*I30</f>
        <v>6962</v>
      </c>
    </row>
    <row r="31" spans="1:12" x14ac:dyDescent="0.25">
      <c r="A31" s="110"/>
      <c r="C31" s="110">
        <f t="shared" ref="C31:H31" si="10">SUM(C3:C30)</f>
        <v>6962</v>
      </c>
      <c r="D31" s="110">
        <f>SUM(D3:D30)</f>
        <v>-2</v>
      </c>
      <c r="E31" s="110">
        <f t="shared" si="10"/>
        <v>164</v>
      </c>
      <c r="F31" s="110">
        <f t="shared" si="10"/>
        <v>4</v>
      </c>
      <c r="G31" s="110">
        <f t="shared" si="10"/>
        <v>3</v>
      </c>
      <c r="H31" s="110">
        <f t="shared" si="10"/>
        <v>-288</v>
      </c>
      <c r="I31" s="110"/>
      <c r="J31" s="110"/>
      <c r="K31" s="110"/>
    </row>
    <row r="32" spans="1:12" x14ac:dyDescent="0.25">
      <c r="A32" s="109">
        <f>A30+1</f>
        <v>86</v>
      </c>
      <c r="B32" s="90" t="s">
        <v>143</v>
      </c>
      <c r="C32" s="112">
        <v>0</v>
      </c>
      <c r="D32" s="112" t="s">
        <v>115</v>
      </c>
      <c r="E32" s="112" t="s">
        <v>115</v>
      </c>
      <c r="F32" s="112" t="s">
        <v>115</v>
      </c>
      <c r="G32" s="112" t="s">
        <v>115</v>
      </c>
      <c r="H32" s="112" t="s">
        <v>115</v>
      </c>
      <c r="I32" s="112">
        <v>1</v>
      </c>
      <c r="J32" s="112">
        <f>J30+C32</f>
        <v>6962</v>
      </c>
      <c r="K32" s="112">
        <f>K30+C32*I32</f>
        <v>6962</v>
      </c>
    </row>
    <row r="33" spans="1:12" x14ac:dyDescent="0.25">
      <c r="A33" s="109">
        <f t="shared" si="7"/>
        <v>87</v>
      </c>
      <c r="B33" s="87" t="s">
        <v>144</v>
      </c>
      <c r="C33" s="109">
        <f>1*20</f>
        <v>20</v>
      </c>
      <c r="D33" s="109" t="s">
        <v>115</v>
      </c>
      <c r="E33" s="109" t="s">
        <v>115</v>
      </c>
      <c r="F33" s="109" t="s">
        <v>115</v>
      </c>
      <c r="G33" s="109" t="s">
        <v>115</v>
      </c>
      <c r="H33" s="109" t="s">
        <v>115</v>
      </c>
      <c r="I33" s="109">
        <v>1</v>
      </c>
      <c r="J33" s="109">
        <f t="shared" si="8"/>
        <v>6982</v>
      </c>
      <c r="K33" s="109">
        <f t="shared" si="9"/>
        <v>6982</v>
      </c>
      <c r="L33" s="85" t="s">
        <v>145</v>
      </c>
    </row>
    <row r="34" spans="1:12" x14ac:dyDescent="0.25">
      <c r="A34" s="109">
        <f t="shared" si="7"/>
        <v>88</v>
      </c>
      <c r="B34" s="87" t="s">
        <v>146</v>
      </c>
      <c r="C34" s="109">
        <f>0.4*15</f>
        <v>6</v>
      </c>
      <c r="D34" s="109" t="s">
        <v>115</v>
      </c>
      <c r="E34" s="109" t="s">
        <v>115</v>
      </c>
      <c r="F34" s="109" t="s">
        <v>115</v>
      </c>
      <c r="G34" s="109" t="s">
        <v>115</v>
      </c>
      <c r="H34" s="109" t="s">
        <v>115</v>
      </c>
      <c r="I34" s="109">
        <v>1</v>
      </c>
      <c r="J34" s="109">
        <f t="shared" si="8"/>
        <v>6988</v>
      </c>
      <c r="K34" s="109">
        <f t="shared" si="9"/>
        <v>6988</v>
      </c>
      <c r="L34" s="85" t="s">
        <v>145</v>
      </c>
    </row>
    <row r="35" spans="1:12" x14ac:dyDescent="0.25">
      <c r="A35" s="109">
        <f t="shared" si="7"/>
        <v>89</v>
      </c>
      <c r="B35" s="87" t="s">
        <v>147</v>
      </c>
      <c r="C35" s="109">
        <f>-10*D35</f>
        <v>-1050</v>
      </c>
      <c r="D35" s="109">
        <f>0.7*10*15</f>
        <v>105</v>
      </c>
      <c r="E35" s="109" t="s">
        <v>115</v>
      </c>
      <c r="F35" s="109" t="s">
        <v>115</v>
      </c>
      <c r="G35" s="109" t="s">
        <v>115</v>
      </c>
      <c r="H35" s="109" t="s">
        <v>115</v>
      </c>
      <c r="I35" s="109">
        <v>1</v>
      </c>
      <c r="J35" s="109">
        <f t="shared" si="8"/>
        <v>5938</v>
      </c>
      <c r="K35" s="109">
        <f t="shared" si="9"/>
        <v>5938</v>
      </c>
    </row>
    <row r="36" spans="1:12" x14ac:dyDescent="0.25">
      <c r="A36" s="109">
        <f t="shared" si="7"/>
        <v>90</v>
      </c>
      <c r="B36" s="87" t="s">
        <v>148</v>
      </c>
      <c r="C36" s="109">
        <f>-10*D36</f>
        <v>-100</v>
      </c>
      <c r="D36" s="109">
        <f>2*5</f>
        <v>10</v>
      </c>
      <c r="E36" s="109" t="s">
        <v>115</v>
      </c>
      <c r="F36" s="109" t="s">
        <v>115</v>
      </c>
      <c r="G36" s="109" t="s">
        <v>115</v>
      </c>
      <c r="H36" s="109" t="s">
        <v>115</v>
      </c>
      <c r="I36" s="109">
        <v>1</v>
      </c>
      <c r="J36" s="109">
        <f>J35+C36</f>
        <v>5838</v>
      </c>
      <c r="K36" s="109">
        <f>K35+C36*I36</f>
        <v>5838</v>
      </c>
    </row>
    <row r="37" spans="1:12" x14ac:dyDescent="0.25">
      <c r="A37" s="109">
        <f t="shared" si="7"/>
        <v>91</v>
      </c>
      <c r="B37" s="87" t="s">
        <v>149</v>
      </c>
      <c r="C37" s="109">
        <v>0</v>
      </c>
      <c r="D37" s="109" t="s">
        <v>115</v>
      </c>
      <c r="E37" s="109" t="s">
        <v>115</v>
      </c>
      <c r="F37" s="109" t="s">
        <v>115</v>
      </c>
      <c r="G37" s="109" t="s">
        <v>115</v>
      </c>
      <c r="H37" s="109" t="s">
        <v>115</v>
      </c>
      <c r="I37" s="109">
        <v>1</v>
      </c>
      <c r="J37" s="109">
        <f>J36+C37</f>
        <v>5838</v>
      </c>
      <c r="K37" s="109">
        <f>K36+C37*I37</f>
        <v>5838</v>
      </c>
    </row>
    <row r="38" spans="1:12" x14ac:dyDescent="0.25">
      <c r="A38" s="109">
        <f t="shared" si="7"/>
        <v>92</v>
      </c>
      <c r="B38" s="87" t="s">
        <v>150</v>
      </c>
      <c r="C38" s="109">
        <f>495*3</f>
        <v>1485</v>
      </c>
      <c r="D38" s="109" t="s">
        <v>115</v>
      </c>
      <c r="E38" s="109" t="s">
        <v>115</v>
      </c>
      <c r="F38" s="109" t="s">
        <v>115</v>
      </c>
      <c r="G38" s="109" t="s">
        <v>115</v>
      </c>
      <c r="H38" s="109" t="s">
        <v>115</v>
      </c>
      <c r="I38" s="109">
        <v>1</v>
      </c>
      <c r="J38" s="109">
        <f>J37+C38</f>
        <v>7323</v>
      </c>
      <c r="K38" s="109">
        <f>K37+C38*I38</f>
        <v>7323</v>
      </c>
    </row>
    <row r="39" spans="1:12" x14ac:dyDescent="0.25">
      <c r="A39" s="109">
        <f t="shared" si="7"/>
        <v>93</v>
      </c>
      <c r="B39" s="87" t="s">
        <v>151</v>
      </c>
      <c r="C39" s="109">
        <f>220*4</f>
        <v>880</v>
      </c>
      <c r="D39" s="109" t="s">
        <v>115</v>
      </c>
      <c r="E39" s="109" t="s">
        <v>115</v>
      </c>
      <c r="F39" s="109" t="s">
        <v>115</v>
      </c>
      <c r="G39" s="109" t="s">
        <v>115</v>
      </c>
      <c r="H39" s="109" t="s">
        <v>115</v>
      </c>
      <c r="I39" s="109">
        <v>1</v>
      </c>
      <c r="J39" s="109">
        <f>J38+C39</f>
        <v>8203</v>
      </c>
      <c r="K39" s="109">
        <f>K38+C39*I39</f>
        <v>8203</v>
      </c>
    </row>
    <row r="40" spans="1:12" x14ac:dyDescent="0.25">
      <c r="A40" s="109">
        <f t="shared" si="7"/>
        <v>94</v>
      </c>
      <c r="B40" s="87" t="s">
        <v>152</v>
      </c>
      <c r="C40" s="109">
        <f>120*4</f>
        <v>480</v>
      </c>
      <c r="D40" s="109" t="s">
        <v>115</v>
      </c>
      <c r="E40" s="109" t="s">
        <v>115</v>
      </c>
      <c r="F40" s="109" t="s">
        <v>115</v>
      </c>
      <c r="G40" s="109" t="s">
        <v>115</v>
      </c>
      <c r="H40" s="109" t="s">
        <v>115</v>
      </c>
      <c r="I40" s="109">
        <v>1</v>
      </c>
      <c r="J40" s="109">
        <f>J39+C40</f>
        <v>8683</v>
      </c>
      <c r="K40" s="109">
        <f>K39+C40*I40</f>
        <v>8683</v>
      </c>
    </row>
    <row r="41" spans="1:12" x14ac:dyDescent="0.25">
      <c r="A41" s="109">
        <f t="shared" si="7"/>
        <v>95</v>
      </c>
      <c r="B41" s="90" t="s">
        <v>153</v>
      </c>
      <c r="C41" s="109">
        <f>110*I41</f>
        <v>110</v>
      </c>
      <c r="D41" s="109" t="s">
        <v>115</v>
      </c>
      <c r="E41" s="109" t="s">
        <v>115</v>
      </c>
      <c r="F41" s="109" t="s">
        <v>115</v>
      </c>
      <c r="G41" s="109" t="s">
        <v>115</v>
      </c>
      <c r="H41" s="109" t="s">
        <v>115</v>
      </c>
      <c r="I41" s="109">
        <v>1</v>
      </c>
      <c r="J41" s="109">
        <f t="shared" si="8"/>
        <v>8793</v>
      </c>
      <c r="K41" s="109">
        <f t="shared" si="9"/>
        <v>8793</v>
      </c>
    </row>
    <row r="42" spans="1:12" x14ac:dyDescent="0.25">
      <c r="A42" s="109">
        <f t="shared" si="7"/>
        <v>96</v>
      </c>
      <c r="B42" s="90" t="s">
        <v>154</v>
      </c>
      <c r="C42" s="109">
        <f>600*I42</f>
        <v>0</v>
      </c>
      <c r="D42" s="109" t="s">
        <v>115</v>
      </c>
      <c r="E42" s="109" t="s">
        <v>115</v>
      </c>
      <c r="F42" s="109" t="s">
        <v>115</v>
      </c>
      <c r="G42" s="109" t="s">
        <v>115</v>
      </c>
      <c r="H42" s="109" t="s">
        <v>115</v>
      </c>
      <c r="I42" s="109">
        <v>0</v>
      </c>
      <c r="J42" s="109">
        <f t="shared" si="8"/>
        <v>8793</v>
      </c>
      <c r="K42" s="109">
        <f t="shared" si="9"/>
        <v>8793</v>
      </c>
    </row>
    <row r="43" spans="1:12" x14ac:dyDescent="0.25">
      <c r="A43" s="109">
        <f t="shared" si="7"/>
        <v>97</v>
      </c>
      <c r="B43" s="90" t="s">
        <v>155</v>
      </c>
      <c r="C43" s="109">
        <v>0</v>
      </c>
      <c r="D43" s="109" t="s">
        <v>115</v>
      </c>
      <c r="E43" s="109" t="s">
        <v>115</v>
      </c>
      <c r="F43" s="109" t="s">
        <v>115</v>
      </c>
      <c r="G43" s="109" t="s">
        <v>115</v>
      </c>
      <c r="H43" s="109" t="s">
        <v>115</v>
      </c>
      <c r="I43" s="109">
        <v>0</v>
      </c>
      <c r="J43" s="109">
        <f t="shared" si="8"/>
        <v>8793</v>
      </c>
      <c r="K43" s="109">
        <f t="shared" si="9"/>
        <v>8793</v>
      </c>
    </row>
    <row r="44" spans="1:12" x14ac:dyDescent="0.25">
      <c r="A44" s="109">
        <f t="shared" si="7"/>
        <v>98</v>
      </c>
      <c r="B44" s="90" t="s">
        <v>156</v>
      </c>
      <c r="C44" s="109">
        <v>0</v>
      </c>
      <c r="D44" s="109" t="s">
        <v>115</v>
      </c>
      <c r="E44" s="109" t="s">
        <v>115</v>
      </c>
      <c r="F44" s="109" t="s">
        <v>115</v>
      </c>
      <c r="G44" s="109" t="s">
        <v>115</v>
      </c>
      <c r="H44" s="109" t="s">
        <v>115</v>
      </c>
      <c r="I44" s="109">
        <v>0</v>
      </c>
      <c r="J44" s="109">
        <f t="shared" si="8"/>
        <v>8793</v>
      </c>
      <c r="K44" s="109">
        <f t="shared" si="9"/>
        <v>8793</v>
      </c>
    </row>
    <row r="45" spans="1:12" x14ac:dyDescent="0.25">
      <c r="A45" s="109">
        <f t="shared" ref="A45:A101" si="11">A44+1</f>
        <v>99</v>
      </c>
      <c r="B45" s="87" t="s">
        <v>157</v>
      </c>
      <c r="C45" s="109">
        <v>0</v>
      </c>
      <c r="D45" s="109">
        <f>-5*I45</f>
        <v>0</v>
      </c>
      <c r="E45" s="109">
        <f>-5*I45</f>
        <v>0</v>
      </c>
      <c r="F45" s="109" t="s">
        <v>115</v>
      </c>
      <c r="G45" s="109" t="s">
        <v>115</v>
      </c>
      <c r="H45" s="109">
        <f t="shared" ref="H45:H51" si="12">SUM(D45:G45)</f>
        <v>0</v>
      </c>
      <c r="I45" s="109">
        <v>0</v>
      </c>
      <c r="J45" s="109">
        <f t="shared" ref="J45:J51" si="13">J44+C45</f>
        <v>8793</v>
      </c>
      <c r="K45" s="109">
        <f t="shared" ref="K45:K51" si="14">K44+C45*I45</f>
        <v>8793</v>
      </c>
    </row>
    <row r="46" spans="1:12" x14ac:dyDescent="0.25">
      <c r="A46" s="109">
        <f t="shared" si="11"/>
        <v>100</v>
      </c>
      <c r="B46" s="87" t="s">
        <v>158</v>
      </c>
      <c r="C46" s="109">
        <v>0</v>
      </c>
      <c r="D46" s="109">
        <f>-2*I46</f>
        <v>0</v>
      </c>
      <c r="E46" s="109" t="s">
        <v>115</v>
      </c>
      <c r="F46" s="109">
        <f>-1*I46</f>
        <v>0</v>
      </c>
      <c r="G46" s="109" t="s">
        <v>115</v>
      </c>
      <c r="H46" s="109">
        <f t="shared" si="12"/>
        <v>0</v>
      </c>
      <c r="I46" s="109">
        <v>0</v>
      </c>
      <c r="J46" s="109">
        <f t="shared" si="13"/>
        <v>8793</v>
      </c>
      <c r="K46" s="109">
        <f t="shared" si="14"/>
        <v>8793</v>
      </c>
    </row>
    <row r="47" spans="1:12" x14ac:dyDescent="0.25">
      <c r="A47" s="109">
        <f t="shared" si="11"/>
        <v>101</v>
      </c>
      <c r="B47" s="87" t="s">
        <v>159</v>
      </c>
      <c r="C47" s="109">
        <v>0</v>
      </c>
      <c r="D47" s="109" t="s">
        <v>115</v>
      </c>
      <c r="E47" s="109" t="s">
        <v>115</v>
      </c>
      <c r="F47" s="109" t="s">
        <v>115</v>
      </c>
      <c r="G47" s="109" t="s">
        <v>115</v>
      </c>
      <c r="H47" s="109" t="s">
        <v>115</v>
      </c>
      <c r="I47" s="109">
        <v>1</v>
      </c>
      <c r="J47" s="109">
        <f t="shared" si="13"/>
        <v>8793</v>
      </c>
      <c r="K47" s="109">
        <f t="shared" si="14"/>
        <v>8793</v>
      </c>
    </row>
    <row r="48" spans="1:12" x14ac:dyDescent="0.25">
      <c r="A48" s="109">
        <f t="shared" si="11"/>
        <v>102</v>
      </c>
      <c r="B48" s="90" t="s">
        <v>160</v>
      </c>
      <c r="C48" s="109">
        <v>0</v>
      </c>
      <c r="D48" s="109"/>
      <c r="E48" s="109"/>
      <c r="F48" s="109"/>
      <c r="G48" s="109"/>
      <c r="H48" s="109"/>
      <c r="I48" s="109">
        <v>0</v>
      </c>
      <c r="J48" s="109">
        <f t="shared" si="13"/>
        <v>8793</v>
      </c>
      <c r="K48" s="109">
        <f t="shared" si="14"/>
        <v>8793</v>
      </c>
    </row>
    <row r="49" spans="1:11" x14ac:dyDescent="0.25">
      <c r="A49" s="109">
        <f t="shared" si="11"/>
        <v>103</v>
      </c>
      <c r="B49" s="87" t="s">
        <v>162</v>
      </c>
      <c r="C49" s="109">
        <v>0</v>
      </c>
      <c r="D49" s="103"/>
      <c r="E49" s="103"/>
      <c r="F49" s="103"/>
      <c r="G49" s="103"/>
      <c r="H49" s="103"/>
      <c r="I49" s="109">
        <v>1</v>
      </c>
      <c r="J49" s="109">
        <f t="shared" si="13"/>
        <v>8793</v>
      </c>
      <c r="K49" s="109">
        <f t="shared" si="14"/>
        <v>8793</v>
      </c>
    </row>
    <row r="50" spans="1:11" x14ac:dyDescent="0.25">
      <c r="A50" s="109">
        <f t="shared" si="11"/>
        <v>104</v>
      </c>
      <c r="B50" s="87" t="s">
        <v>163</v>
      </c>
      <c r="C50" s="109">
        <v>0</v>
      </c>
      <c r="D50" s="103"/>
      <c r="E50" s="103"/>
      <c r="F50" s="103"/>
      <c r="G50" s="103"/>
      <c r="H50" s="103"/>
      <c r="I50" s="109">
        <v>1</v>
      </c>
      <c r="J50" s="109">
        <f t="shared" si="13"/>
        <v>8793</v>
      </c>
      <c r="K50" s="109">
        <f t="shared" si="14"/>
        <v>8793</v>
      </c>
    </row>
    <row r="51" spans="1:11" x14ac:dyDescent="0.25">
      <c r="A51" s="109">
        <f t="shared" si="11"/>
        <v>105</v>
      </c>
      <c r="B51" s="87" t="s">
        <v>164</v>
      </c>
      <c r="C51" s="109">
        <v>0</v>
      </c>
      <c r="D51" s="103"/>
      <c r="E51" s="103"/>
      <c r="F51" s="103"/>
      <c r="G51" s="103"/>
      <c r="H51" s="103"/>
      <c r="I51" s="109">
        <v>1</v>
      </c>
      <c r="J51" s="109">
        <f t="shared" si="13"/>
        <v>8793</v>
      </c>
      <c r="K51" s="109">
        <f t="shared" si="14"/>
        <v>8793</v>
      </c>
    </row>
    <row r="52" spans="1:11" x14ac:dyDescent="0.25">
      <c r="A52" s="109">
        <f t="shared" si="11"/>
        <v>106</v>
      </c>
      <c r="B52" s="87" t="s">
        <v>165</v>
      </c>
      <c r="C52" s="109">
        <v>0</v>
      </c>
      <c r="D52" s="109" t="s">
        <v>115</v>
      </c>
      <c r="E52" s="109" t="s">
        <v>115</v>
      </c>
      <c r="F52" s="109" t="s">
        <v>115</v>
      </c>
      <c r="G52" s="109" t="s">
        <v>115</v>
      </c>
      <c r="H52" s="109" t="s">
        <v>115</v>
      </c>
      <c r="I52" s="103">
        <v>1</v>
      </c>
      <c r="J52" s="109">
        <f t="shared" ref="J52:J61" si="15">J51+C52</f>
        <v>8793</v>
      </c>
      <c r="K52" s="109">
        <f t="shared" ref="K52:K61" si="16">K51+C52*I52</f>
        <v>8793</v>
      </c>
    </row>
    <row r="53" spans="1:11" x14ac:dyDescent="0.25">
      <c r="A53" s="109">
        <f t="shared" si="11"/>
        <v>107</v>
      </c>
      <c r="B53" s="90" t="s">
        <v>166</v>
      </c>
      <c r="C53" s="109">
        <v>-5</v>
      </c>
      <c r="D53" s="109" t="s">
        <v>115</v>
      </c>
      <c r="E53" s="109" t="s">
        <v>115</v>
      </c>
      <c r="F53" s="109" t="s">
        <v>115</v>
      </c>
      <c r="G53" s="109" t="s">
        <v>115</v>
      </c>
      <c r="H53" s="109" t="s">
        <v>115</v>
      </c>
      <c r="I53" s="109">
        <v>0</v>
      </c>
      <c r="J53" s="109">
        <f t="shared" si="15"/>
        <v>8788</v>
      </c>
      <c r="K53" s="109">
        <f t="shared" si="16"/>
        <v>8793</v>
      </c>
    </row>
    <row r="54" spans="1:11" x14ac:dyDescent="0.25">
      <c r="A54" s="109">
        <f t="shared" si="11"/>
        <v>108</v>
      </c>
      <c r="B54" s="90" t="s">
        <v>167</v>
      </c>
      <c r="C54" s="109">
        <v>0</v>
      </c>
      <c r="D54" s="109" t="s">
        <v>115</v>
      </c>
      <c r="E54" s="109" t="s">
        <v>115</v>
      </c>
      <c r="F54" s="109" t="s">
        <v>115</v>
      </c>
      <c r="G54" s="109" t="s">
        <v>115</v>
      </c>
      <c r="H54" s="109" t="s">
        <v>115</v>
      </c>
      <c r="I54" s="109">
        <v>0</v>
      </c>
      <c r="J54" s="109">
        <f t="shared" si="15"/>
        <v>8788</v>
      </c>
      <c r="K54" s="109">
        <f t="shared" si="16"/>
        <v>8793</v>
      </c>
    </row>
    <row r="55" spans="1:11" x14ac:dyDescent="0.25">
      <c r="A55" s="109">
        <f t="shared" si="11"/>
        <v>109</v>
      </c>
      <c r="B55" s="90" t="s">
        <v>168</v>
      </c>
      <c r="C55" s="109">
        <v>0</v>
      </c>
      <c r="D55" s="109" t="s">
        <v>115</v>
      </c>
      <c r="E55" s="109" t="s">
        <v>115</v>
      </c>
      <c r="F55" s="109" t="s">
        <v>115</v>
      </c>
      <c r="G55" s="109" t="s">
        <v>115</v>
      </c>
      <c r="H55" s="109" t="s">
        <v>115</v>
      </c>
      <c r="I55" s="109">
        <v>0</v>
      </c>
      <c r="J55" s="109">
        <f t="shared" si="15"/>
        <v>8788</v>
      </c>
      <c r="K55" s="109">
        <f t="shared" si="16"/>
        <v>8793</v>
      </c>
    </row>
    <row r="56" spans="1:11" x14ac:dyDescent="0.25">
      <c r="A56" s="109">
        <f t="shared" si="11"/>
        <v>110</v>
      </c>
      <c r="B56" s="90" t="s">
        <v>169</v>
      </c>
      <c r="C56" s="109">
        <v>0</v>
      </c>
      <c r="D56" s="109" t="s">
        <v>115</v>
      </c>
      <c r="E56" s="109" t="s">
        <v>115</v>
      </c>
      <c r="F56" s="109" t="s">
        <v>115</v>
      </c>
      <c r="G56" s="109" t="s">
        <v>115</v>
      </c>
      <c r="H56" s="109" t="s">
        <v>115</v>
      </c>
      <c r="I56" s="109">
        <v>0</v>
      </c>
      <c r="J56" s="109">
        <f t="shared" si="15"/>
        <v>8788</v>
      </c>
      <c r="K56" s="109">
        <f t="shared" si="16"/>
        <v>8793</v>
      </c>
    </row>
    <row r="57" spans="1:11" x14ac:dyDescent="0.25">
      <c r="A57" s="109">
        <f t="shared" si="11"/>
        <v>111</v>
      </c>
      <c r="B57" s="87" t="s">
        <v>170</v>
      </c>
      <c r="C57" s="109">
        <v>-10</v>
      </c>
      <c r="D57" s="109" t="s">
        <v>115</v>
      </c>
      <c r="E57" s="109" t="s">
        <v>115</v>
      </c>
      <c r="F57" s="109" t="s">
        <v>115</v>
      </c>
      <c r="G57" s="109" t="s">
        <v>115</v>
      </c>
      <c r="H57" s="109" t="s">
        <v>115</v>
      </c>
      <c r="I57" s="105">
        <v>1</v>
      </c>
      <c r="J57" s="109">
        <f t="shared" si="15"/>
        <v>8778</v>
      </c>
      <c r="K57" s="109">
        <f t="shared" si="16"/>
        <v>8783</v>
      </c>
    </row>
    <row r="58" spans="1:11" x14ac:dyDescent="0.25">
      <c r="A58" s="109">
        <f t="shared" si="11"/>
        <v>112</v>
      </c>
      <c r="B58" s="87" t="s">
        <v>171</v>
      </c>
      <c r="C58" s="109">
        <f>(25+1000)/2</f>
        <v>512.5</v>
      </c>
      <c r="D58" s="109" t="s">
        <v>115</v>
      </c>
      <c r="E58" s="109" t="s">
        <v>115</v>
      </c>
      <c r="F58" s="109" t="s">
        <v>115</v>
      </c>
      <c r="G58" s="109" t="s">
        <v>115</v>
      </c>
      <c r="H58" s="109" t="s">
        <v>115</v>
      </c>
      <c r="I58" s="109">
        <v>1</v>
      </c>
      <c r="J58" s="109">
        <f t="shared" si="15"/>
        <v>9290.5</v>
      </c>
      <c r="K58" s="109">
        <f t="shared" si="16"/>
        <v>9295.5</v>
      </c>
    </row>
    <row r="59" spans="1:11" x14ac:dyDescent="0.25">
      <c r="A59" s="109">
        <f t="shared" si="11"/>
        <v>113</v>
      </c>
      <c r="B59" s="87" t="s">
        <v>172</v>
      </c>
      <c r="C59" s="109">
        <f>(35+2000)/2</f>
        <v>1017.5</v>
      </c>
      <c r="D59" s="109" t="s">
        <v>115</v>
      </c>
      <c r="E59" s="109" t="s">
        <v>115</v>
      </c>
      <c r="F59" s="109" t="s">
        <v>115</v>
      </c>
      <c r="G59" s="109" t="s">
        <v>115</v>
      </c>
      <c r="H59" s="109" t="s">
        <v>115</v>
      </c>
      <c r="I59" s="109">
        <v>1</v>
      </c>
      <c r="J59" s="109">
        <f t="shared" si="15"/>
        <v>10308</v>
      </c>
      <c r="K59" s="109">
        <f t="shared" si="16"/>
        <v>10313</v>
      </c>
    </row>
    <row r="60" spans="1:11" x14ac:dyDescent="0.25">
      <c r="A60" s="109">
        <f t="shared" si="11"/>
        <v>114</v>
      </c>
      <c r="B60" s="87" t="s">
        <v>173</v>
      </c>
      <c r="C60" s="109">
        <f>315*6/2</f>
        <v>945</v>
      </c>
      <c r="D60" s="109" t="s">
        <v>115</v>
      </c>
      <c r="E60" s="109" t="s">
        <v>115</v>
      </c>
      <c r="F60" s="109" t="s">
        <v>115</v>
      </c>
      <c r="G60" s="109" t="s">
        <v>115</v>
      </c>
      <c r="H60" s="109" t="s">
        <v>115</v>
      </c>
      <c r="I60" s="109">
        <v>1</v>
      </c>
      <c r="J60" s="109">
        <f t="shared" si="15"/>
        <v>11253</v>
      </c>
      <c r="K60" s="109">
        <f t="shared" si="16"/>
        <v>11258</v>
      </c>
    </row>
    <row r="61" spans="1:11" x14ac:dyDescent="0.25">
      <c r="A61" s="109">
        <f t="shared" si="11"/>
        <v>115</v>
      </c>
      <c r="B61" s="87" t="s">
        <v>174</v>
      </c>
      <c r="C61" s="109">
        <f>-750*1.1</f>
        <v>-825.00000000000011</v>
      </c>
      <c r="D61" s="109" t="s">
        <v>115</v>
      </c>
      <c r="E61" s="109" t="s">
        <v>115</v>
      </c>
      <c r="F61" s="109" t="s">
        <v>115</v>
      </c>
      <c r="G61" s="109" t="s">
        <v>115</v>
      </c>
      <c r="H61" s="109" t="s">
        <v>115</v>
      </c>
      <c r="I61" s="109">
        <v>1</v>
      </c>
      <c r="J61" s="109">
        <f t="shared" si="15"/>
        <v>10428</v>
      </c>
      <c r="K61" s="109">
        <f t="shared" si="16"/>
        <v>10433</v>
      </c>
    </row>
    <row r="62" spans="1:11" x14ac:dyDescent="0.25">
      <c r="A62" s="109">
        <f t="shared" si="11"/>
        <v>116</v>
      </c>
      <c r="B62" s="87" t="s">
        <v>175</v>
      </c>
      <c r="C62" s="109">
        <f>-750*9*33/50*1.1</f>
        <v>-4900.5</v>
      </c>
      <c r="D62" s="109" t="s">
        <v>115</v>
      </c>
      <c r="E62" s="109" t="s">
        <v>115</v>
      </c>
      <c r="F62" s="109" t="s">
        <v>115</v>
      </c>
      <c r="G62" s="109" t="s">
        <v>115</v>
      </c>
      <c r="H62" s="109" t="s">
        <v>115</v>
      </c>
      <c r="I62" s="109">
        <v>1</v>
      </c>
      <c r="J62" s="109">
        <f t="shared" ref="J62:J63" si="17">J61+C62</f>
        <v>5527.5</v>
      </c>
      <c r="K62" s="109">
        <f t="shared" ref="K62:K63" si="18">K61+C62*I62</f>
        <v>5532.5</v>
      </c>
    </row>
    <row r="63" spans="1:11" x14ac:dyDescent="0.25">
      <c r="A63" s="109">
        <f t="shared" si="11"/>
        <v>117</v>
      </c>
      <c r="B63" s="87" t="s">
        <v>176</v>
      </c>
      <c r="C63" s="109">
        <v>0</v>
      </c>
      <c r="D63" s="109">
        <v>0</v>
      </c>
      <c r="E63" s="109">
        <v>-81</v>
      </c>
      <c r="F63" s="109">
        <f>-E63/3</f>
        <v>27</v>
      </c>
      <c r="G63" s="109">
        <v>0</v>
      </c>
      <c r="H63" s="109">
        <f>E63</f>
        <v>-81</v>
      </c>
      <c r="I63" s="103">
        <v>1</v>
      </c>
      <c r="J63" s="109">
        <f t="shared" si="17"/>
        <v>5527.5</v>
      </c>
      <c r="K63" s="109">
        <f t="shared" si="18"/>
        <v>5532.5</v>
      </c>
    </row>
    <row r="64" spans="1:11" x14ac:dyDescent="0.25">
      <c r="A64" s="109">
        <f t="shared" si="11"/>
        <v>118</v>
      </c>
      <c r="B64" s="87" t="s">
        <v>177</v>
      </c>
      <c r="C64" s="109">
        <v>0</v>
      </c>
      <c r="D64" s="109" t="s">
        <v>115</v>
      </c>
      <c r="E64" s="109" t="s">
        <v>115</v>
      </c>
      <c r="F64" s="109" t="s">
        <v>115</v>
      </c>
      <c r="G64" s="109" t="s">
        <v>115</v>
      </c>
      <c r="H64" s="109" t="s">
        <v>115</v>
      </c>
      <c r="I64" s="109"/>
      <c r="J64" s="109">
        <f t="shared" ref="J64:J82" si="19">J63+C64</f>
        <v>5527.5</v>
      </c>
      <c r="K64" s="109">
        <f t="shared" ref="K64:K82" si="20">K63+C64*I64</f>
        <v>5532.5</v>
      </c>
    </row>
    <row r="65" spans="1:11" x14ac:dyDescent="0.25">
      <c r="A65" s="109">
        <f t="shared" si="11"/>
        <v>119</v>
      </c>
      <c r="B65" s="87" t="s">
        <v>178</v>
      </c>
      <c r="C65" s="109">
        <f>-10*E65</f>
        <v>-2000</v>
      </c>
      <c r="D65" s="109" t="s">
        <v>115</v>
      </c>
      <c r="E65" s="109">
        <f>0.8*10*25</f>
        <v>200</v>
      </c>
      <c r="F65" s="109" t="s">
        <v>115</v>
      </c>
      <c r="G65" s="109" t="s">
        <v>115</v>
      </c>
      <c r="H65" s="109" t="s">
        <v>115</v>
      </c>
      <c r="I65" s="109">
        <v>1</v>
      </c>
      <c r="J65" s="109">
        <f t="shared" si="19"/>
        <v>3527.5</v>
      </c>
      <c r="K65" s="109">
        <f t="shared" si="20"/>
        <v>3532.5</v>
      </c>
    </row>
    <row r="66" spans="1:11" x14ac:dyDescent="0.25">
      <c r="A66" s="109">
        <f t="shared" si="11"/>
        <v>120</v>
      </c>
      <c r="B66" s="87" t="s">
        <v>179</v>
      </c>
      <c r="C66" s="109">
        <f t="shared" ref="C66" si="21">-10*E66</f>
        <v>-200</v>
      </c>
      <c r="D66" s="109" t="s">
        <v>115</v>
      </c>
      <c r="E66" s="109">
        <f>20</f>
        <v>20</v>
      </c>
      <c r="F66" s="109" t="s">
        <v>115</v>
      </c>
      <c r="G66" s="109" t="s">
        <v>115</v>
      </c>
      <c r="H66" s="109" t="s">
        <v>115</v>
      </c>
      <c r="I66" s="109">
        <v>1</v>
      </c>
      <c r="J66" s="109">
        <f t="shared" si="19"/>
        <v>3327.5</v>
      </c>
      <c r="K66" s="109">
        <f t="shared" si="20"/>
        <v>3332.5</v>
      </c>
    </row>
    <row r="67" spans="1:11" x14ac:dyDescent="0.25">
      <c r="A67" s="109">
        <f t="shared" si="11"/>
        <v>121</v>
      </c>
      <c r="B67" s="87" t="s">
        <v>180</v>
      </c>
      <c r="C67" s="109">
        <f t="shared" ref="C67:C68" si="22">-10*E67</f>
        <v>0</v>
      </c>
      <c r="D67" s="109" t="s">
        <v>115</v>
      </c>
      <c r="E67" s="109">
        <f>0</f>
        <v>0</v>
      </c>
      <c r="F67" s="109" t="s">
        <v>115</v>
      </c>
      <c r="G67" s="109" t="s">
        <v>115</v>
      </c>
      <c r="H67" s="109" t="s">
        <v>115</v>
      </c>
      <c r="I67" s="109">
        <v>1</v>
      </c>
      <c r="J67" s="109">
        <f t="shared" si="19"/>
        <v>3327.5</v>
      </c>
      <c r="K67" s="109">
        <f t="shared" si="20"/>
        <v>3332.5</v>
      </c>
    </row>
    <row r="68" spans="1:11" x14ac:dyDescent="0.25">
      <c r="A68" s="109">
        <f t="shared" si="11"/>
        <v>122</v>
      </c>
      <c r="B68" s="87" t="s">
        <v>181</v>
      </c>
      <c r="C68" s="109">
        <f t="shared" si="22"/>
        <v>-200</v>
      </c>
      <c r="D68" s="109" t="s">
        <v>115</v>
      </c>
      <c r="E68" s="109">
        <f>20</f>
        <v>20</v>
      </c>
      <c r="F68" s="109" t="s">
        <v>115</v>
      </c>
      <c r="G68" s="109" t="s">
        <v>115</v>
      </c>
      <c r="H68" s="109" t="s">
        <v>115</v>
      </c>
      <c r="I68" s="109">
        <v>1</v>
      </c>
      <c r="J68" s="109">
        <f t="shared" si="19"/>
        <v>3127.5</v>
      </c>
      <c r="K68" s="109">
        <f t="shared" si="20"/>
        <v>3132.5</v>
      </c>
    </row>
    <row r="69" spans="1:11" x14ac:dyDescent="0.25">
      <c r="A69" s="109">
        <f t="shared" si="11"/>
        <v>123</v>
      </c>
      <c r="B69" s="87" t="s">
        <v>182</v>
      </c>
      <c r="C69" s="109">
        <f>-10*E69</f>
        <v>-2190</v>
      </c>
      <c r="D69" s="109" t="s">
        <v>115</v>
      </c>
      <c r="E69" s="109">
        <f>INT((0.8*8+0.5)*25+1*20+0.8*2*17)</f>
        <v>219</v>
      </c>
      <c r="F69" s="109" t="s">
        <v>115</v>
      </c>
      <c r="G69" s="109" t="s">
        <v>115</v>
      </c>
      <c r="H69" s="109" t="s">
        <v>115</v>
      </c>
      <c r="I69" s="109">
        <v>1</v>
      </c>
      <c r="J69" s="109">
        <f t="shared" si="19"/>
        <v>937.5</v>
      </c>
      <c r="K69" s="109">
        <f t="shared" si="20"/>
        <v>942.5</v>
      </c>
    </row>
    <row r="70" spans="1:11" x14ac:dyDescent="0.25">
      <c r="A70" s="109">
        <f t="shared" si="11"/>
        <v>124</v>
      </c>
      <c r="B70" s="87" t="s">
        <v>183</v>
      </c>
      <c r="C70" s="109">
        <v>0</v>
      </c>
      <c r="D70" s="109" t="s">
        <v>115</v>
      </c>
      <c r="E70" s="109" t="s">
        <v>184</v>
      </c>
      <c r="F70" s="109" t="s">
        <v>115</v>
      </c>
      <c r="G70" s="109" t="s">
        <v>115</v>
      </c>
      <c r="H70" s="109" t="s">
        <v>115</v>
      </c>
      <c r="I70" s="109">
        <v>1</v>
      </c>
      <c r="J70" s="109">
        <f t="shared" si="19"/>
        <v>937.5</v>
      </c>
      <c r="K70" s="109">
        <f t="shared" si="20"/>
        <v>942.5</v>
      </c>
    </row>
    <row r="71" spans="1:11" x14ac:dyDescent="0.25">
      <c r="A71" s="109">
        <f t="shared" si="11"/>
        <v>125</v>
      </c>
      <c r="B71" s="87" t="s">
        <v>179</v>
      </c>
      <c r="C71" s="109">
        <v>0</v>
      </c>
      <c r="D71" s="109" t="s">
        <v>115</v>
      </c>
      <c r="E71" s="109" t="s">
        <v>184</v>
      </c>
      <c r="F71" s="109" t="s">
        <v>115</v>
      </c>
      <c r="G71" s="109" t="s">
        <v>115</v>
      </c>
      <c r="H71" s="109" t="s">
        <v>115</v>
      </c>
      <c r="I71" s="109">
        <v>1</v>
      </c>
      <c r="J71" s="109">
        <f t="shared" si="19"/>
        <v>937.5</v>
      </c>
      <c r="K71" s="109">
        <f t="shared" si="20"/>
        <v>942.5</v>
      </c>
    </row>
    <row r="72" spans="1:11" x14ac:dyDescent="0.25">
      <c r="A72" s="109">
        <f t="shared" si="11"/>
        <v>126</v>
      </c>
      <c r="B72" s="117" t="s">
        <v>185</v>
      </c>
      <c r="C72" s="118">
        <f>-50*G72</f>
        <v>-1250</v>
      </c>
      <c r="D72" s="118" t="s">
        <v>115</v>
      </c>
      <c r="E72" s="118" t="s">
        <v>115</v>
      </c>
      <c r="F72" s="118" t="s">
        <v>115</v>
      </c>
      <c r="G72" s="118">
        <f>25</f>
        <v>25</v>
      </c>
      <c r="H72" s="118" t="s">
        <v>115</v>
      </c>
      <c r="I72" s="118">
        <v>0</v>
      </c>
      <c r="J72" s="118">
        <f t="shared" si="19"/>
        <v>-312.5</v>
      </c>
      <c r="K72" s="109">
        <f t="shared" si="20"/>
        <v>942.5</v>
      </c>
    </row>
    <row r="73" spans="1:11" x14ac:dyDescent="0.25">
      <c r="A73" s="109">
        <f t="shared" si="11"/>
        <v>127</v>
      </c>
      <c r="B73" s="117" t="s">
        <v>186</v>
      </c>
      <c r="C73" s="118">
        <f>-50*G73</f>
        <v>-1000</v>
      </c>
      <c r="D73" s="118" t="s">
        <v>115</v>
      </c>
      <c r="E73" s="118" t="s">
        <v>115</v>
      </c>
      <c r="F73" s="118" t="s">
        <v>115</v>
      </c>
      <c r="G73" s="118">
        <f>0.5*2*20</f>
        <v>20</v>
      </c>
      <c r="H73" s="118" t="s">
        <v>115</v>
      </c>
      <c r="I73" s="118">
        <v>0</v>
      </c>
      <c r="J73" s="118">
        <f t="shared" si="19"/>
        <v>-1312.5</v>
      </c>
      <c r="K73" s="109">
        <f t="shared" si="20"/>
        <v>942.5</v>
      </c>
    </row>
    <row r="74" spans="1:11" x14ac:dyDescent="0.25">
      <c r="A74" s="109">
        <f t="shared" si="11"/>
        <v>128</v>
      </c>
      <c r="B74" s="117" t="s">
        <v>187</v>
      </c>
      <c r="C74" s="118">
        <f>-50*G74</f>
        <v>0</v>
      </c>
      <c r="D74" s="118" t="s">
        <v>115</v>
      </c>
      <c r="E74" s="118" t="s">
        <v>115</v>
      </c>
      <c r="F74" s="118" t="s">
        <v>115</v>
      </c>
      <c r="G74" s="118">
        <v>0</v>
      </c>
      <c r="H74" s="118" t="s">
        <v>115</v>
      </c>
      <c r="I74" s="118">
        <v>0</v>
      </c>
      <c r="J74" s="118">
        <f t="shared" si="19"/>
        <v>-1312.5</v>
      </c>
      <c r="K74" s="109">
        <f t="shared" si="20"/>
        <v>942.5</v>
      </c>
    </row>
    <row r="75" spans="1:11" x14ac:dyDescent="0.25">
      <c r="A75" s="109">
        <f t="shared" si="11"/>
        <v>129</v>
      </c>
      <c r="B75" s="117" t="s">
        <v>188</v>
      </c>
      <c r="C75" s="118">
        <f t="shared" ref="C75" si="23">-10*D75</f>
        <v>-1760</v>
      </c>
      <c r="D75" s="118">
        <f>(0.6*3 + 0.7*10)*20</f>
        <v>176</v>
      </c>
      <c r="E75" s="118" t="s">
        <v>115</v>
      </c>
      <c r="F75" s="118" t="s">
        <v>115</v>
      </c>
      <c r="G75" s="118" t="s">
        <v>115</v>
      </c>
      <c r="H75" s="118" t="s">
        <v>115</v>
      </c>
      <c r="I75" s="118">
        <v>0</v>
      </c>
      <c r="J75" s="118">
        <f t="shared" si="19"/>
        <v>-3072.5</v>
      </c>
      <c r="K75" s="109">
        <f t="shared" si="20"/>
        <v>942.5</v>
      </c>
    </row>
    <row r="76" spans="1:11" x14ac:dyDescent="0.25">
      <c r="A76" s="109">
        <f t="shared" si="11"/>
        <v>130</v>
      </c>
      <c r="B76" s="117" t="s">
        <v>189</v>
      </c>
      <c r="C76" s="118">
        <f>-10*D76</f>
        <v>-520</v>
      </c>
      <c r="D76" s="118">
        <f>0.8*5*13</f>
        <v>52</v>
      </c>
      <c r="E76" s="118" t="s">
        <v>115</v>
      </c>
      <c r="F76" s="118" t="s">
        <v>115</v>
      </c>
      <c r="G76" s="118" t="s">
        <v>115</v>
      </c>
      <c r="H76" s="118" t="s">
        <v>115</v>
      </c>
      <c r="I76" s="118">
        <v>1</v>
      </c>
      <c r="J76" s="118">
        <f t="shared" si="19"/>
        <v>-3592.5</v>
      </c>
      <c r="K76" s="109">
        <f t="shared" si="20"/>
        <v>422.5</v>
      </c>
    </row>
    <row r="77" spans="1:11" x14ac:dyDescent="0.25">
      <c r="A77" s="109">
        <f t="shared" si="11"/>
        <v>131</v>
      </c>
      <c r="B77" s="117" t="s">
        <v>190</v>
      </c>
      <c r="C77" s="118">
        <f>-10*D77</f>
        <v>-300</v>
      </c>
      <c r="D77" s="118">
        <f>2*15</f>
        <v>30</v>
      </c>
      <c r="E77" s="118" t="s">
        <v>115</v>
      </c>
      <c r="F77" s="118" t="s">
        <v>115</v>
      </c>
      <c r="G77" s="118" t="s">
        <v>115</v>
      </c>
      <c r="H77" s="118" t="s">
        <v>115</v>
      </c>
      <c r="I77" s="118">
        <v>1</v>
      </c>
      <c r="J77" s="118">
        <f t="shared" si="19"/>
        <v>-3892.5</v>
      </c>
      <c r="K77" s="109">
        <f t="shared" si="20"/>
        <v>122.5</v>
      </c>
    </row>
    <row r="78" spans="1:11" x14ac:dyDescent="0.25">
      <c r="A78" s="109">
        <f t="shared" si="11"/>
        <v>132</v>
      </c>
      <c r="B78" s="117" t="s">
        <v>191</v>
      </c>
      <c r="C78" s="118">
        <f>-15*F78</f>
        <v>-150</v>
      </c>
      <c r="D78" s="118" t="s">
        <v>115</v>
      </c>
      <c r="E78" s="118" t="s">
        <v>115</v>
      </c>
      <c r="F78" s="118">
        <f>2*5</f>
        <v>10</v>
      </c>
      <c r="G78" s="118" t="s">
        <v>115</v>
      </c>
      <c r="H78" s="118" t="s">
        <v>115</v>
      </c>
      <c r="I78" s="118">
        <v>0</v>
      </c>
      <c r="J78" s="118">
        <f t="shared" si="19"/>
        <v>-4042.5</v>
      </c>
      <c r="K78" s="109">
        <f t="shared" si="20"/>
        <v>122.5</v>
      </c>
    </row>
    <row r="79" spans="1:11" x14ac:dyDescent="0.25">
      <c r="A79" s="109">
        <f t="shared" si="11"/>
        <v>133</v>
      </c>
      <c r="B79" s="117" t="s">
        <v>192</v>
      </c>
      <c r="C79" s="118">
        <f>-15*F79</f>
        <v>-420</v>
      </c>
      <c r="D79" s="118" t="s">
        <v>115</v>
      </c>
      <c r="E79" s="118" t="s">
        <v>115</v>
      </c>
      <c r="F79" s="118">
        <f>INT(0.8*4*9)</f>
        <v>28</v>
      </c>
      <c r="G79" s="118" t="s">
        <v>115</v>
      </c>
      <c r="H79" s="118" t="s">
        <v>115</v>
      </c>
      <c r="I79" s="118">
        <v>0</v>
      </c>
      <c r="J79" s="118">
        <f t="shared" si="19"/>
        <v>-4462.5</v>
      </c>
      <c r="K79" s="109">
        <f t="shared" si="20"/>
        <v>122.5</v>
      </c>
    </row>
    <row r="80" spans="1:11" x14ac:dyDescent="0.25">
      <c r="A80" s="109">
        <f t="shared" si="11"/>
        <v>134</v>
      </c>
      <c r="B80" s="117" t="s">
        <v>193</v>
      </c>
      <c r="C80" s="118">
        <f>-15*F80</f>
        <v>-90</v>
      </c>
      <c r="D80" s="118" t="s">
        <v>115</v>
      </c>
      <c r="E80" s="118" t="s">
        <v>115</v>
      </c>
      <c r="F80" s="118">
        <f>2*1+2*2</f>
        <v>6</v>
      </c>
      <c r="G80" s="118" t="s">
        <v>115</v>
      </c>
      <c r="H80" s="118" t="s">
        <v>115</v>
      </c>
      <c r="I80" s="118">
        <v>1</v>
      </c>
      <c r="J80" s="118">
        <f t="shared" si="19"/>
        <v>-4552.5</v>
      </c>
      <c r="K80" s="109">
        <f t="shared" si="20"/>
        <v>32.5</v>
      </c>
    </row>
    <row r="81" spans="1:11" x14ac:dyDescent="0.25">
      <c r="A81" s="109">
        <f t="shared" si="11"/>
        <v>135</v>
      </c>
      <c r="B81" s="117" t="s">
        <v>194</v>
      </c>
      <c r="C81" s="118">
        <v>0</v>
      </c>
      <c r="D81" s="118" t="s">
        <v>161</v>
      </c>
      <c r="E81" s="118" t="s">
        <v>161</v>
      </c>
      <c r="F81" s="118" t="s">
        <v>161</v>
      </c>
      <c r="G81" s="118" t="s">
        <v>161</v>
      </c>
      <c r="H81" s="118" t="s">
        <v>115</v>
      </c>
      <c r="I81" s="118">
        <v>0</v>
      </c>
      <c r="J81" s="118">
        <f t="shared" si="19"/>
        <v>-4552.5</v>
      </c>
      <c r="K81" s="109">
        <f t="shared" si="20"/>
        <v>32.5</v>
      </c>
    </row>
    <row r="82" spans="1:11" x14ac:dyDescent="0.25">
      <c r="A82" s="109">
        <f t="shared" si="11"/>
        <v>136</v>
      </c>
      <c r="B82" s="117" t="s">
        <v>195</v>
      </c>
      <c r="C82" s="118">
        <v>0</v>
      </c>
      <c r="D82" s="118" t="s">
        <v>115</v>
      </c>
      <c r="E82" s="118" t="s">
        <v>115</v>
      </c>
      <c r="F82" s="118" t="s">
        <v>115</v>
      </c>
      <c r="G82" s="118" t="s">
        <v>115</v>
      </c>
      <c r="H82" s="118" t="s">
        <v>115</v>
      </c>
      <c r="I82" s="118">
        <v>0</v>
      </c>
      <c r="J82" s="118">
        <f t="shared" si="19"/>
        <v>-4552.5</v>
      </c>
      <c r="K82" s="109">
        <f t="shared" si="20"/>
        <v>32.5</v>
      </c>
    </row>
    <row r="83" spans="1:11" x14ac:dyDescent="0.25">
      <c r="A83" s="109">
        <f t="shared" si="11"/>
        <v>137</v>
      </c>
      <c r="B83" s="117" t="s">
        <v>196</v>
      </c>
      <c r="C83" s="118">
        <v>0</v>
      </c>
      <c r="D83" s="118"/>
      <c r="E83" s="118"/>
      <c r="F83" s="118"/>
      <c r="G83" s="118"/>
      <c r="H83" s="118"/>
      <c r="I83" s="118">
        <v>1</v>
      </c>
      <c r="J83" s="118">
        <f t="shared" ref="J83:J101" si="24">J82+C83</f>
        <v>-4552.5</v>
      </c>
      <c r="K83" s="109">
        <f t="shared" ref="K83:K101" si="25">K82+C83*I83</f>
        <v>32.5</v>
      </c>
    </row>
    <row r="84" spans="1:11" x14ac:dyDescent="0.25">
      <c r="A84" s="109">
        <f t="shared" si="11"/>
        <v>138</v>
      </c>
      <c r="B84" s="117" t="s">
        <v>197</v>
      </c>
      <c r="C84" s="118">
        <v>0</v>
      </c>
      <c r="D84" s="118"/>
      <c r="E84" s="118"/>
      <c r="F84" s="118"/>
      <c r="G84" s="118"/>
      <c r="H84" s="118"/>
      <c r="I84" s="118">
        <v>1</v>
      </c>
      <c r="J84" s="118">
        <f t="shared" si="24"/>
        <v>-4552.5</v>
      </c>
      <c r="K84" s="109">
        <f t="shared" si="25"/>
        <v>32.5</v>
      </c>
    </row>
    <row r="85" spans="1:11" x14ac:dyDescent="0.25">
      <c r="A85" s="109">
        <f t="shared" si="11"/>
        <v>139</v>
      </c>
      <c r="B85" s="117" t="s">
        <v>198</v>
      </c>
      <c r="C85" s="118">
        <v>0</v>
      </c>
      <c r="D85" s="118"/>
      <c r="E85" s="118"/>
      <c r="F85" s="118"/>
      <c r="G85" s="118"/>
      <c r="H85" s="118"/>
      <c r="I85" s="118">
        <v>1</v>
      </c>
      <c r="J85" s="118">
        <f t="shared" si="24"/>
        <v>-4552.5</v>
      </c>
      <c r="K85" s="109">
        <f t="shared" si="25"/>
        <v>32.5</v>
      </c>
    </row>
    <row r="86" spans="1:11" x14ac:dyDescent="0.25">
      <c r="A86" s="109">
        <f t="shared" si="11"/>
        <v>140</v>
      </c>
      <c r="B86" s="117" t="s">
        <v>199</v>
      </c>
      <c r="C86" s="118">
        <v>0</v>
      </c>
      <c r="D86" s="118"/>
      <c r="E86" s="118"/>
      <c r="F86" s="118"/>
      <c r="G86" s="118"/>
      <c r="H86" s="118"/>
      <c r="I86" s="118">
        <v>1</v>
      </c>
      <c r="J86" s="118">
        <f t="shared" si="24"/>
        <v>-4552.5</v>
      </c>
      <c r="K86" s="109">
        <f t="shared" si="25"/>
        <v>32.5</v>
      </c>
    </row>
    <row r="87" spans="1:11" x14ac:dyDescent="0.25">
      <c r="A87" s="109">
        <f t="shared" si="11"/>
        <v>141</v>
      </c>
      <c r="B87" s="117" t="s">
        <v>200</v>
      </c>
      <c r="C87" s="118">
        <v>0</v>
      </c>
      <c r="D87" s="118">
        <v>-200</v>
      </c>
      <c r="E87" s="118">
        <v>-350</v>
      </c>
      <c r="F87" s="118" t="s">
        <v>115</v>
      </c>
      <c r="G87" s="118">
        <f>-(D87+E87)/5</f>
        <v>110</v>
      </c>
      <c r="H87" s="118">
        <v>0</v>
      </c>
      <c r="I87" s="118">
        <v>1</v>
      </c>
      <c r="J87" s="118">
        <f t="shared" si="24"/>
        <v>-4552.5</v>
      </c>
      <c r="K87" s="109">
        <f t="shared" si="25"/>
        <v>32.5</v>
      </c>
    </row>
    <row r="88" spans="1:11" x14ac:dyDescent="0.25">
      <c r="A88" s="109">
        <f t="shared" si="11"/>
        <v>142</v>
      </c>
      <c r="B88" s="117" t="s">
        <v>201</v>
      </c>
      <c r="C88" s="118">
        <v>0</v>
      </c>
      <c r="D88" s="118" t="s">
        <v>115</v>
      </c>
      <c r="E88" s="118" t="s">
        <v>115</v>
      </c>
      <c r="F88" s="118" t="s">
        <v>115</v>
      </c>
      <c r="G88" s="118">
        <v>-40</v>
      </c>
      <c r="H88" s="118">
        <f t="shared" ref="H88:H89" si="26">SUM(D88:G88)</f>
        <v>-40</v>
      </c>
      <c r="I88" s="118">
        <v>1</v>
      </c>
      <c r="J88" s="118">
        <f t="shared" si="24"/>
        <v>-4552.5</v>
      </c>
      <c r="K88" s="109">
        <f t="shared" si="25"/>
        <v>32.5</v>
      </c>
    </row>
    <row r="89" spans="1:11" x14ac:dyDescent="0.25">
      <c r="A89" s="109">
        <f t="shared" si="11"/>
        <v>143</v>
      </c>
      <c r="B89" s="165" t="s">
        <v>202</v>
      </c>
      <c r="C89" s="164">
        <v>0</v>
      </c>
      <c r="D89" s="164" t="s">
        <v>115</v>
      </c>
      <c r="E89" s="164" t="s">
        <v>115</v>
      </c>
      <c r="F89" s="164" t="s">
        <v>115</v>
      </c>
      <c r="G89" s="164" t="s">
        <v>115</v>
      </c>
      <c r="H89" s="164">
        <f t="shared" si="26"/>
        <v>0</v>
      </c>
      <c r="I89" s="164">
        <v>1</v>
      </c>
      <c r="J89" s="164">
        <f t="shared" si="24"/>
        <v>-4552.5</v>
      </c>
      <c r="K89" s="112">
        <f t="shared" si="25"/>
        <v>32.5</v>
      </c>
    </row>
    <row r="90" spans="1:11" x14ac:dyDescent="0.25">
      <c r="A90" s="109">
        <f t="shared" si="11"/>
        <v>144</v>
      </c>
      <c r="B90" s="117" t="s">
        <v>203</v>
      </c>
      <c r="C90" s="118">
        <v>-22</v>
      </c>
      <c r="D90" s="118" t="s">
        <v>115</v>
      </c>
      <c r="E90" s="118" t="s">
        <v>115</v>
      </c>
      <c r="F90" s="118" t="s">
        <v>115</v>
      </c>
      <c r="G90" s="118" t="s">
        <v>115</v>
      </c>
      <c r="H90" s="118">
        <f t="shared" ref="H90:H101" si="27">SUM(D90:G90)</f>
        <v>0</v>
      </c>
      <c r="I90" s="118">
        <v>1</v>
      </c>
      <c r="J90" s="118">
        <f t="shared" si="24"/>
        <v>-4574.5</v>
      </c>
      <c r="K90" s="109">
        <f t="shared" si="25"/>
        <v>10.5</v>
      </c>
    </row>
    <row r="91" spans="1:11" x14ac:dyDescent="0.25">
      <c r="A91" s="109">
        <f t="shared" si="11"/>
        <v>145</v>
      </c>
      <c r="B91" s="87" t="s">
        <v>204</v>
      </c>
      <c r="C91" s="109">
        <v>5000</v>
      </c>
      <c r="D91" s="109" t="s">
        <v>115</v>
      </c>
      <c r="E91" s="109" t="s">
        <v>115</v>
      </c>
      <c r="F91" s="109" t="s">
        <v>115</v>
      </c>
      <c r="G91" s="109" t="s">
        <v>115</v>
      </c>
      <c r="H91" s="109">
        <f t="shared" si="27"/>
        <v>0</v>
      </c>
      <c r="I91" s="109">
        <v>1</v>
      </c>
      <c r="J91" s="109">
        <f t="shared" si="24"/>
        <v>425.5</v>
      </c>
      <c r="K91" s="109">
        <f t="shared" si="25"/>
        <v>5010.5</v>
      </c>
    </row>
    <row r="92" spans="1:11" x14ac:dyDescent="0.25">
      <c r="A92" s="109">
        <f t="shared" si="11"/>
        <v>146</v>
      </c>
      <c r="B92" s="87" t="s">
        <v>205</v>
      </c>
      <c r="C92" s="109">
        <v>-20</v>
      </c>
      <c r="D92" s="109" t="s">
        <v>115</v>
      </c>
      <c r="E92" s="109" t="s">
        <v>115</v>
      </c>
      <c r="F92" s="109" t="s">
        <v>115</v>
      </c>
      <c r="G92" s="109" t="s">
        <v>115</v>
      </c>
      <c r="H92" s="109">
        <f t="shared" si="27"/>
        <v>0</v>
      </c>
      <c r="I92" s="109">
        <v>1</v>
      </c>
      <c r="J92" s="109">
        <f t="shared" si="24"/>
        <v>405.5</v>
      </c>
      <c r="K92" s="109">
        <f t="shared" si="25"/>
        <v>4990.5</v>
      </c>
    </row>
    <row r="93" spans="1:11" x14ac:dyDescent="0.25">
      <c r="A93" s="109">
        <f t="shared" si="11"/>
        <v>147</v>
      </c>
      <c r="B93" s="90" t="s">
        <v>206</v>
      </c>
      <c r="C93" s="112">
        <v>0</v>
      </c>
      <c r="D93" s="112" t="s">
        <v>115</v>
      </c>
      <c r="E93" s="112" t="s">
        <v>115</v>
      </c>
      <c r="F93" s="112" t="s">
        <v>115</v>
      </c>
      <c r="G93" s="112" t="s">
        <v>115</v>
      </c>
      <c r="H93" s="112">
        <f t="shared" si="27"/>
        <v>0</v>
      </c>
      <c r="I93" s="112">
        <v>0</v>
      </c>
      <c r="J93" s="109">
        <f t="shared" si="24"/>
        <v>405.5</v>
      </c>
      <c r="K93" s="109">
        <f t="shared" si="25"/>
        <v>4990.5</v>
      </c>
    </row>
    <row r="94" spans="1:11" x14ac:dyDescent="0.25">
      <c r="A94" s="109">
        <f t="shared" si="11"/>
        <v>148</v>
      </c>
      <c r="B94" s="90" t="s">
        <v>207</v>
      </c>
      <c r="C94" s="112">
        <v>0</v>
      </c>
      <c r="D94" s="112" t="s">
        <v>115</v>
      </c>
      <c r="E94" s="112" t="s">
        <v>115</v>
      </c>
      <c r="F94" s="112" t="s">
        <v>115</v>
      </c>
      <c r="G94" s="112" t="s">
        <v>115</v>
      </c>
      <c r="H94" s="112">
        <f t="shared" si="27"/>
        <v>0</v>
      </c>
      <c r="I94" s="112">
        <v>0</v>
      </c>
      <c r="J94" s="109">
        <f t="shared" si="24"/>
        <v>405.5</v>
      </c>
      <c r="K94" s="109">
        <f t="shared" si="25"/>
        <v>4990.5</v>
      </c>
    </row>
    <row r="95" spans="1:11" x14ac:dyDescent="0.25">
      <c r="A95" s="109">
        <f t="shared" si="11"/>
        <v>149</v>
      </c>
      <c r="B95" s="90" t="s">
        <v>208</v>
      </c>
      <c r="C95" s="112">
        <v>0</v>
      </c>
      <c r="D95" s="112" t="s">
        <v>115</v>
      </c>
      <c r="E95" s="112" t="s">
        <v>115</v>
      </c>
      <c r="F95" s="112" t="s">
        <v>115</v>
      </c>
      <c r="G95" s="112" t="s">
        <v>115</v>
      </c>
      <c r="H95" s="112">
        <f t="shared" si="27"/>
        <v>0</v>
      </c>
      <c r="I95" s="112">
        <v>0</v>
      </c>
      <c r="J95" s="109">
        <f t="shared" si="24"/>
        <v>405.5</v>
      </c>
      <c r="K95" s="109">
        <f t="shared" si="25"/>
        <v>4990.5</v>
      </c>
    </row>
    <row r="96" spans="1:11" x14ac:dyDescent="0.25">
      <c r="A96" s="109">
        <f t="shared" si="11"/>
        <v>150</v>
      </c>
      <c r="B96" s="87" t="s">
        <v>209</v>
      </c>
      <c r="C96" s="109">
        <v>3000</v>
      </c>
      <c r="D96" s="109" t="s">
        <v>115</v>
      </c>
      <c r="E96" s="109" t="s">
        <v>115</v>
      </c>
      <c r="F96" s="109" t="s">
        <v>115</v>
      </c>
      <c r="G96" s="109" t="s">
        <v>115</v>
      </c>
      <c r="H96" s="109">
        <f t="shared" si="27"/>
        <v>0</v>
      </c>
      <c r="I96" s="109">
        <v>1</v>
      </c>
      <c r="J96" s="109">
        <f t="shared" si="24"/>
        <v>3405.5</v>
      </c>
      <c r="K96" s="109">
        <f t="shared" si="25"/>
        <v>7990.5</v>
      </c>
    </row>
    <row r="97" spans="1:11" x14ac:dyDescent="0.25">
      <c r="A97" s="109">
        <f t="shared" si="11"/>
        <v>151</v>
      </c>
      <c r="B97" s="87" t="s">
        <v>210</v>
      </c>
      <c r="C97" s="109">
        <v>1500</v>
      </c>
      <c r="D97" s="109" t="s">
        <v>115</v>
      </c>
      <c r="E97" s="109" t="s">
        <v>115</v>
      </c>
      <c r="F97" s="109" t="s">
        <v>115</v>
      </c>
      <c r="G97" s="109" t="s">
        <v>115</v>
      </c>
      <c r="H97" s="109">
        <f t="shared" si="27"/>
        <v>0</v>
      </c>
      <c r="I97" s="109">
        <v>1</v>
      </c>
      <c r="J97" s="109">
        <f t="shared" si="24"/>
        <v>4905.5</v>
      </c>
      <c r="K97" s="109">
        <f t="shared" si="25"/>
        <v>9490.5</v>
      </c>
    </row>
    <row r="98" spans="1:11" x14ac:dyDescent="0.25">
      <c r="A98" s="109">
        <f t="shared" si="11"/>
        <v>152</v>
      </c>
      <c r="C98" s="109"/>
      <c r="D98" s="109"/>
      <c r="E98" s="109"/>
      <c r="F98" s="109"/>
      <c r="G98" s="109"/>
      <c r="H98" s="109">
        <f t="shared" si="27"/>
        <v>0</v>
      </c>
      <c r="I98" s="109"/>
      <c r="J98" s="109">
        <f t="shared" si="24"/>
        <v>4905.5</v>
      </c>
      <c r="K98" s="109">
        <f t="shared" si="25"/>
        <v>9490.5</v>
      </c>
    </row>
    <row r="99" spans="1:11" x14ac:dyDescent="0.25">
      <c r="A99" s="109">
        <f t="shared" si="11"/>
        <v>153</v>
      </c>
      <c r="C99" s="109"/>
      <c r="D99" s="109"/>
      <c r="E99" s="109"/>
      <c r="F99" s="109"/>
      <c r="G99" s="109"/>
      <c r="H99" s="109">
        <f t="shared" si="27"/>
        <v>0</v>
      </c>
      <c r="I99" s="109"/>
      <c r="J99" s="109">
        <f t="shared" si="24"/>
        <v>4905.5</v>
      </c>
      <c r="K99" s="109">
        <f t="shared" si="25"/>
        <v>9490.5</v>
      </c>
    </row>
    <row r="100" spans="1:11" x14ac:dyDescent="0.25">
      <c r="A100" s="109">
        <f t="shared" si="11"/>
        <v>154</v>
      </c>
      <c r="C100" s="109"/>
      <c r="D100" s="109"/>
      <c r="E100" s="109"/>
      <c r="F100" s="109"/>
      <c r="G100" s="109"/>
      <c r="H100" s="109">
        <f t="shared" si="27"/>
        <v>0</v>
      </c>
      <c r="I100" s="109"/>
      <c r="J100" s="109">
        <f t="shared" si="24"/>
        <v>4905.5</v>
      </c>
      <c r="K100" s="109">
        <f t="shared" si="25"/>
        <v>9490.5</v>
      </c>
    </row>
    <row r="101" spans="1:11" x14ac:dyDescent="0.25">
      <c r="A101" s="109">
        <f t="shared" si="11"/>
        <v>155</v>
      </c>
      <c r="C101" s="109"/>
      <c r="D101" s="109"/>
      <c r="E101" s="109"/>
      <c r="F101" s="109"/>
      <c r="G101" s="109"/>
      <c r="H101" s="109">
        <f t="shared" si="27"/>
        <v>0</v>
      </c>
      <c r="I101" s="109"/>
      <c r="J101" s="109">
        <f t="shared" si="24"/>
        <v>4905.5</v>
      </c>
      <c r="K101" s="109">
        <f t="shared" si="25"/>
        <v>9490.5</v>
      </c>
    </row>
    <row r="102" spans="1:11" x14ac:dyDescent="0.25">
      <c r="A102" s="109" t="s">
        <v>211</v>
      </c>
      <c r="B102" s="87" t="s">
        <v>212</v>
      </c>
      <c r="C102" s="109" t="s">
        <v>213</v>
      </c>
      <c r="D102" s="109">
        <f>SUM(D3:D101)</f>
        <v>169</v>
      </c>
      <c r="E102" s="109">
        <f>SUM(E3:E101)</f>
        <v>356</v>
      </c>
      <c r="F102" s="109">
        <f>SUM(F3:F101)</f>
        <v>79</v>
      </c>
      <c r="G102" s="109">
        <f>SUM(G3:G101)</f>
        <v>121</v>
      </c>
      <c r="H102" s="109">
        <f>SUM(H3:H101)</f>
        <v>-697</v>
      </c>
      <c r="I102" s="109"/>
      <c r="J102" s="109">
        <f>J101</f>
        <v>4905.5</v>
      </c>
      <c r="K102" s="109">
        <f>K101</f>
        <v>9490.5</v>
      </c>
    </row>
  </sheetData>
  <mergeCells count="4">
    <mergeCell ref="J1:K1"/>
    <mergeCell ref="B1:B2"/>
    <mergeCell ref="A1:A2"/>
    <mergeCell ref="C1:H1"/>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J160"/>
  <sheetViews>
    <sheetView topLeftCell="AP1" workbookViewId="0">
      <selection activeCell="AQ23" sqref="AQ23"/>
    </sheetView>
  </sheetViews>
  <sheetFormatPr defaultRowHeight="15" x14ac:dyDescent="0.25"/>
  <cols>
    <col min="1" max="1" width="40.7109375" customWidth="1"/>
    <col min="2" max="5" width="10.7109375" customWidth="1"/>
    <col min="6" max="6" width="3.7109375" customWidth="1"/>
    <col min="7" max="7" width="40.7109375" customWidth="1"/>
    <col min="8" max="11" width="10.7109375" customWidth="1"/>
    <col min="12" max="12" width="3.7109375" customWidth="1"/>
    <col min="13" max="13" width="40.7109375" customWidth="1"/>
    <col min="14" max="17" width="10.7109375" customWidth="1"/>
    <col min="18" max="18" width="3.7109375" customWidth="1"/>
    <col min="19" max="19" width="40.7109375" customWidth="1"/>
    <col min="20" max="23" width="10.7109375" customWidth="1"/>
    <col min="24" max="24" width="3.7109375" customWidth="1"/>
    <col min="25" max="25" width="40.7109375" customWidth="1"/>
    <col min="26" max="29" width="10.7109375" customWidth="1"/>
    <col min="30" max="30" width="3.7109375" customWidth="1"/>
    <col min="31" max="31" width="40.7109375" customWidth="1"/>
    <col min="32" max="35" width="10.7109375" customWidth="1"/>
    <col min="36" max="36" width="3.7109375" customWidth="1"/>
    <col min="37" max="37" width="40.7109375" customWidth="1"/>
    <col min="38" max="41" width="10.7109375" customWidth="1"/>
    <col min="42" max="42" width="3.7109375" customWidth="1"/>
    <col min="43" max="43" width="40.7109375" customWidth="1"/>
    <col min="44" max="47" width="10.7109375" customWidth="1"/>
    <col min="48" max="48" width="3.7109375" customWidth="1"/>
    <col min="49" max="49" width="40.7109375" customWidth="1"/>
    <col min="50" max="53" width="10.7109375" customWidth="1"/>
    <col min="54" max="54" width="3.7109375" customWidth="1"/>
    <col min="55" max="55" width="40.7109375" customWidth="1"/>
    <col min="56" max="59" width="10.7109375" customWidth="1"/>
  </cols>
  <sheetData>
    <row r="2" spans="1:62" ht="17.25" x14ac:dyDescent="0.35">
      <c r="A2" s="157" t="s">
        <v>576</v>
      </c>
      <c r="B2" s="157"/>
      <c r="C2" s="157"/>
      <c r="D2" s="157"/>
      <c r="E2" s="124">
        <f>SUM(E4:E104)</f>
        <v>0</v>
      </c>
      <c r="G2" s="157" t="s">
        <v>578</v>
      </c>
      <c r="H2" s="157"/>
      <c r="I2" s="157"/>
      <c r="J2" s="157"/>
      <c r="K2" s="124">
        <f>SUM(K4:K104)</f>
        <v>0</v>
      </c>
      <c r="M2" s="157" t="s">
        <v>536</v>
      </c>
      <c r="N2" s="157"/>
      <c r="O2" s="157"/>
      <c r="P2" s="157"/>
      <c r="Q2" s="124">
        <f>SUM(Q4:Q104)</f>
        <v>0</v>
      </c>
      <c r="S2" s="157" t="s">
        <v>581</v>
      </c>
      <c r="T2" s="157"/>
      <c r="U2" s="157"/>
      <c r="V2" s="157"/>
      <c r="W2" s="124">
        <f>SUM(W4:W104)</f>
        <v>0</v>
      </c>
      <c r="Y2" s="157" t="s">
        <v>580</v>
      </c>
      <c r="Z2" s="157"/>
      <c r="AA2" s="157"/>
      <c r="AB2" s="157"/>
      <c r="AC2" s="124">
        <f>SUM(AC4:AC104)</f>
        <v>0</v>
      </c>
      <c r="AE2" s="157" t="s">
        <v>580</v>
      </c>
      <c r="AF2" s="157"/>
      <c r="AG2" s="157"/>
      <c r="AH2" s="157"/>
      <c r="AI2" s="124">
        <f>SUM(AI4:AI104)</f>
        <v>0</v>
      </c>
      <c r="AK2" s="157" t="s">
        <v>582</v>
      </c>
      <c r="AL2" s="157"/>
      <c r="AM2" s="157"/>
      <c r="AN2" s="157"/>
      <c r="AO2" s="124">
        <f>SUM(AO4:AO104)</f>
        <v>0</v>
      </c>
      <c r="AQ2" s="157" t="s">
        <v>580</v>
      </c>
      <c r="AR2" s="157"/>
      <c r="AS2" s="157"/>
      <c r="AT2" s="157"/>
      <c r="AU2" s="124">
        <f>SUM(AU4:AU104)</f>
        <v>170</v>
      </c>
      <c r="AW2" s="157" t="s">
        <v>583</v>
      </c>
      <c r="AX2" s="157"/>
      <c r="AY2" s="157"/>
      <c r="AZ2" s="157"/>
      <c r="BA2" s="124">
        <f>SUM(BA4:BA104)</f>
        <v>0</v>
      </c>
      <c r="BC2" s="157" t="s">
        <v>589</v>
      </c>
      <c r="BD2" s="157"/>
      <c r="BE2" s="157"/>
      <c r="BF2" s="157"/>
      <c r="BG2" s="124">
        <f>SUM(BG4:BG104)</f>
        <v>0</v>
      </c>
    </row>
    <row r="3" spans="1:62" x14ac:dyDescent="0.25">
      <c r="A3" s="122" t="s">
        <v>0</v>
      </c>
      <c r="B3" s="122" t="s">
        <v>342</v>
      </c>
      <c r="C3" s="122" t="s">
        <v>343</v>
      </c>
      <c r="D3" s="122" t="s">
        <v>577</v>
      </c>
      <c r="E3" s="122" t="s">
        <v>3</v>
      </c>
      <c r="G3" s="122" t="s">
        <v>0</v>
      </c>
      <c r="H3" s="122" t="s">
        <v>342</v>
      </c>
      <c r="I3" s="122" t="s">
        <v>343</v>
      </c>
      <c r="J3" s="122" t="s">
        <v>577</v>
      </c>
      <c r="K3" s="122" t="s">
        <v>3</v>
      </c>
      <c r="L3" s="102"/>
      <c r="M3" s="122" t="s">
        <v>0</v>
      </c>
      <c r="N3" s="122" t="s">
        <v>342</v>
      </c>
      <c r="O3" s="122" t="s">
        <v>343</v>
      </c>
      <c r="P3" s="122" t="s">
        <v>577</v>
      </c>
      <c r="Q3" s="122" t="s">
        <v>3</v>
      </c>
      <c r="S3" s="122" t="s">
        <v>0</v>
      </c>
      <c r="T3" s="122" t="s">
        <v>342</v>
      </c>
      <c r="U3" s="122" t="s">
        <v>343</v>
      </c>
      <c r="V3" s="122" t="s">
        <v>577</v>
      </c>
      <c r="W3" s="122" t="s">
        <v>3</v>
      </c>
      <c r="Y3" s="122" t="s">
        <v>0</v>
      </c>
      <c r="Z3" s="122" t="s">
        <v>342</v>
      </c>
      <c r="AA3" s="122" t="s">
        <v>343</v>
      </c>
      <c r="AB3" s="122" t="s">
        <v>577</v>
      </c>
      <c r="AC3" s="122" t="s">
        <v>3</v>
      </c>
      <c r="AE3" s="122" t="s">
        <v>0</v>
      </c>
      <c r="AF3" s="122" t="s">
        <v>342</v>
      </c>
      <c r="AG3" s="122" t="s">
        <v>343</v>
      </c>
      <c r="AH3" s="122" t="s">
        <v>577</v>
      </c>
      <c r="AI3" s="122" t="s">
        <v>3</v>
      </c>
      <c r="AK3" s="122" t="s">
        <v>0</v>
      </c>
      <c r="AL3" s="122" t="s">
        <v>342</v>
      </c>
      <c r="AM3" s="122" t="s">
        <v>343</v>
      </c>
      <c r="AN3" s="122" t="s">
        <v>577</v>
      </c>
      <c r="AO3" s="122" t="s">
        <v>3</v>
      </c>
      <c r="AQ3" s="122" t="s">
        <v>0</v>
      </c>
      <c r="AR3" s="122" t="s">
        <v>342</v>
      </c>
      <c r="AS3" s="122" t="s">
        <v>343</v>
      </c>
      <c r="AT3" s="122" t="s">
        <v>577</v>
      </c>
      <c r="AU3" s="122" t="s">
        <v>3</v>
      </c>
      <c r="AW3" s="122" t="s">
        <v>0</v>
      </c>
      <c r="AX3" s="122" t="s">
        <v>342</v>
      </c>
      <c r="AY3" s="122" t="s">
        <v>343</v>
      </c>
      <c r="AZ3" s="122" t="s">
        <v>577</v>
      </c>
      <c r="BA3" s="122" t="s">
        <v>3</v>
      </c>
      <c r="BC3" s="122" t="s">
        <v>0</v>
      </c>
      <c r="BD3" s="122" t="s">
        <v>342</v>
      </c>
      <c r="BE3" s="122" t="s">
        <v>343</v>
      </c>
      <c r="BF3" s="122" t="s">
        <v>577</v>
      </c>
      <c r="BG3" s="122" t="s">
        <v>3</v>
      </c>
    </row>
    <row r="4" spans="1:62" x14ac:dyDescent="0.25">
      <c r="A4" s="88" t="s">
        <v>344</v>
      </c>
      <c r="B4" s="88">
        <v>1</v>
      </c>
      <c r="C4" s="88"/>
      <c r="D4" s="88"/>
      <c r="E4" s="88">
        <f>D4*B4</f>
        <v>0</v>
      </c>
      <c r="F4" s="104"/>
      <c r="G4" s="88" t="s">
        <v>376</v>
      </c>
      <c r="H4" s="88">
        <v>1</v>
      </c>
      <c r="I4" s="88"/>
      <c r="J4" s="88"/>
      <c r="K4" s="88">
        <f>J4*H4</f>
        <v>0</v>
      </c>
      <c r="L4" s="104"/>
      <c r="M4" s="88" t="s">
        <v>408</v>
      </c>
      <c r="N4" s="88">
        <v>1</v>
      </c>
      <c r="O4" s="88"/>
      <c r="P4" s="88"/>
      <c r="Q4" s="88">
        <f>P4*N4</f>
        <v>0</v>
      </c>
      <c r="R4" s="104"/>
      <c r="S4" s="88" t="s">
        <v>428</v>
      </c>
      <c r="T4" s="88">
        <v>2</v>
      </c>
      <c r="U4" s="88"/>
      <c r="V4" s="88"/>
      <c r="W4" s="88">
        <f>V4*T4</f>
        <v>0</v>
      </c>
      <c r="X4" s="104"/>
      <c r="Y4" s="88" t="s">
        <v>450</v>
      </c>
      <c r="Z4" s="88">
        <v>1</v>
      </c>
      <c r="AA4" s="88"/>
      <c r="AB4" s="88"/>
      <c r="AC4" s="88">
        <f>AB4*Z4</f>
        <v>0</v>
      </c>
      <c r="AD4" s="104"/>
      <c r="AE4" s="88" t="s">
        <v>474</v>
      </c>
      <c r="AF4" s="88">
        <v>2</v>
      </c>
      <c r="AG4" s="88"/>
      <c r="AH4" s="88"/>
      <c r="AI4" s="88">
        <f>AH4*AF4</f>
        <v>0</v>
      </c>
      <c r="AJ4" s="104"/>
      <c r="AK4" s="88" t="s">
        <v>486</v>
      </c>
      <c r="AL4" s="88">
        <v>1</v>
      </c>
      <c r="AM4" s="88"/>
      <c r="AN4" s="88"/>
      <c r="AO4" s="88">
        <f>AN4*AL4</f>
        <v>0</v>
      </c>
      <c r="AP4" s="104"/>
      <c r="AQ4" s="88" t="s">
        <v>597</v>
      </c>
      <c r="AR4" s="88">
        <v>3</v>
      </c>
      <c r="AS4" s="88"/>
      <c r="AT4" s="88"/>
      <c r="AU4" s="88">
        <f>AT4*AR4</f>
        <v>0</v>
      </c>
      <c r="AV4" s="104"/>
      <c r="AW4" s="88" t="s">
        <v>600</v>
      </c>
      <c r="AX4" s="88">
        <v>1</v>
      </c>
      <c r="AY4" s="88"/>
      <c r="AZ4" s="88"/>
      <c r="BA4" s="88">
        <f>AZ4*AX4</f>
        <v>0</v>
      </c>
      <c r="BB4" s="104"/>
      <c r="BC4" s="88" t="s">
        <v>584</v>
      </c>
      <c r="BD4" s="88"/>
      <c r="BE4" s="88"/>
      <c r="BF4" s="88"/>
      <c r="BG4" s="88">
        <f>BF4*BD4</f>
        <v>0</v>
      </c>
      <c r="BH4" s="104"/>
      <c r="BI4" s="104"/>
    </row>
    <row r="5" spans="1:62" x14ac:dyDescent="0.25">
      <c r="A5" s="88" t="s">
        <v>345</v>
      </c>
      <c r="B5" s="88">
        <v>1</v>
      </c>
      <c r="C5" s="88"/>
      <c r="D5" s="88"/>
      <c r="E5" s="88">
        <f t="shared" ref="E5:E68" si="0">D5*B5</f>
        <v>0</v>
      </c>
      <c r="F5" s="104"/>
      <c r="G5" s="88" t="s">
        <v>377</v>
      </c>
      <c r="H5" s="88">
        <v>1</v>
      </c>
      <c r="I5" s="88"/>
      <c r="J5" s="88"/>
      <c r="K5" s="88">
        <f t="shared" ref="K5:K68" si="1">J5*H5</f>
        <v>0</v>
      </c>
      <c r="L5" s="104"/>
      <c r="M5" s="88" t="s">
        <v>409</v>
      </c>
      <c r="N5" s="88">
        <v>2</v>
      </c>
      <c r="O5" s="88"/>
      <c r="P5" s="88"/>
      <c r="Q5" s="88">
        <f t="shared" ref="Q5:Q68" si="2">P5*N5</f>
        <v>0</v>
      </c>
      <c r="R5" s="104"/>
      <c r="S5" s="88" t="s">
        <v>429</v>
      </c>
      <c r="T5" s="88">
        <v>2</v>
      </c>
      <c r="U5" s="88"/>
      <c r="V5" s="88"/>
      <c r="W5" s="88">
        <f t="shared" ref="W5:W68" si="3">V5*T5</f>
        <v>0</v>
      </c>
      <c r="X5" s="104"/>
      <c r="Y5" s="88" t="s">
        <v>451</v>
      </c>
      <c r="Z5" s="88">
        <v>1</v>
      </c>
      <c r="AA5" s="88"/>
      <c r="AB5" s="88"/>
      <c r="AC5" s="88">
        <f t="shared" ref="AC5:AC68" si="4">AB5*Z5</f>
        <v>0</v>
      </c>
      <c r="AD5" s="104"/>
      <c r="AE5" s="88" t="s">
        <v>475</v>
      </c>
      <c r="AF5" s="88">
        <v>14</v>
      </c>
      <c r="AG5" s="88"/>
      <c r="AH5" s="88"/>
      <c r="AI5" s="88">
        <f t="shared" ref="AI5:AI68" si="5">AH5*AF5</f>
        <v>0</v>
      </c>
      <c r="AJ5" s="104"/>
      <c r="AK5" s="88" t="s">
        <v>487</v>
      </c>
      <c r="AL5" s="88">
        <v>1</v>
      </c>
      <c r="AM5" s="88"/>
      <c r="AN5" s="88"/>
      <c r="AO5" s="88">
        <f t="shared" ref="AO5:AO68" si="6">AN5*AL5</f>
        <v>0</v>
      </c>
      <c r="AP5" s="104"/>
      <c r="AQ5" s="88" t="s">
        <v>502</v>
      </c>
      <c r="AR5" s="88">
        <v>1</v>
      </c>
      <c r="AS5" s="88"/>
      <c r="AT5" s="88"/>
      <c r="AU5" s="88">
        <f t="shared" ref="AU5:AU68" si="7">AT5*AR5</f>
        <v>0</v>
      </c>
      <c r="AV5" s="104"/>
      <c r="AW5" s="88"/>
      <c r="AX5" s="88"/>
      <c r="AY5" s="88"/>
      <c r="AZ5" s="88"/>
      <c r="BA5" s="88">
        <f t="shared" ref="BA5:BA68" si="8">AZ5*AX5</f>
        <v>0</v>
      </c>
      <c r="BB5" s="104"/>
      <c r="BC5" s="88" t="s">
        <v>585</v>
      </c>
      <c r="BD5" s="88"/>
      <c r="BE5" s="88"/>
      <c r="BF5" s="88"/>
      <c r="BG5" s="88">
        <f t="shared" ref="BG5:BG26" si="9">BF5*BD5</f>
        <v>0</v>
      </c>
      <c r="BH5" s="104"/>
      <c r="BI5" s="104"/>
      <c r="BJ5" s="120"/>
    </row>
    <row r="6" spans="1:62" x14ac:dyDescent="0.25">
      <c r="A6" s="88" t="s">
        <v>346</v>
      </c>
      <c r="B6" s="88">
        <v>1</v>
      </c>
      <c r="C6" s="88"/>
      <c r="D6" s="88"/>
      <c r="E6" s="88">
        <f t="shared" si="0"/>
        <v>0</v>
      </c>
      <c r="F6" s="104"/>
      <c r="G6" s="88"/>
      <c r="H6" s="88"/>
      <c r="I6" s="88"/>
      <c r="J6" s="88"/>
      <c r="K6" s="88">
        <f t="shared" si="1"/>
        <v>0</v>
      </c>
      <c r="L6" s="104"/>
      <c r="M6" s="88" t="s">
        <v>410</v>
      </c>
      <c r="N6" s="88">
        <v>1</v>
      </c>
      <c r="O6" s="88"/>
      <c r="P6" s="88"/>
      <c r="Q6" s="88">
        <f t="shared" si="2"/>
        <v>0</v>
      </c>
      <c r="R6" s="104"/>
      <c r="S6" s="88" t="s">
        <v>430</v>
      </c>
      <c r="T6" s="88">
        <v>1</v>
      </c>
      <c r="U6" s="88"/>
      <c r="V6" s="88"/>
      <c r="W6" s="88">
        <f t="shared" si="3"/>
        <v>0</v>
      </c>
      <c r="X6" s="104"/>
      <c r="Y6" s="88" t="s">
        <v>452</v>
      </c>
      <c r="Z6" s="88">
        <v>1</v>
      </c>
      <c r="AA6" s="88"/>
      <c r="AB6" s="88"/>
      <c r="AC6" s="88">
        <f t="shared" si="4"/>
        <v>0</v>
      </c>
      <c r="AD6" s="104"/>
      <c r="AE6" s="88" t="s">
        <v>476</v>
      </c>
      <c r="AF6" s="88">
        <v>6</v>
      </c>
      <c r="AG6" s="88"/>
      <c r="AH6" s="88"/>
      <c r="AI6" s="88">
        <f t="shared" si="5"/>
        <v>0</v>
      </c>
      <c r="AJ6" s="104"/>
      <c r="AK6" s="88" t="s">
        <v>488</v>
      </c>
      <c r="AL6" s="88">
        <v>1</v>
      </c>
      <c r="AM6" s="88"/>
      <c r="AN6" s="88"/>
      <c r="AO6" s="88">
        <f t="shared" si="6"/>
        <v>0</v>
      </c>
      <c r="AP6" s="104"/>
      <c r="AQ6" s="88" t="s">
        <v>503</v>
      </c>
      <c r="AR6" s="88">
        <v>1</v>
      </c>
      <c r="AS6" s="88"/>
      <c r="AT6" s="88"/>
      <c r="AU6" s="88">
        <f t="shared" si="7"/>
        <v>0</v>
      </c>
      <c r="AV6" s="104"/>
      <c r="AW6" s="88"/>
      <c r="AX6" s="88"/>
      <c r="AY6" s="88"/>
      <c r="AZ6" s="88"/>
      <c r="BA6" s="88">
        <f t="shared" si="8"/>
        <v>0</v>
      </c>
      <c r="BB6" s="104"/>
      <c r="BC6" s="88" t="s">
        <v>587</v>
      </c>
      <c r="BD6" s="88"/>
      <c r="BE6" s="88"/>
      <c r="BF6" s="88"/>
      <c r="BG6" s="88">
        <f t="shared" si="9"/>
        <v>0</v>
      </c>
      <c r="BH6" s="104"/>
      <c r="BI6" s="104"/>
      <c r="BJ6" s="119"/>
    </row>
    <row r="7" spans="1:62" x14ac:dyDescent="0.25">
      <c r="A7" s="88" t="s">
        <v>347</v>
      </c>
      <c r="B7" s="88">
        <v>2</v>
      </c>
      <c r="C7" s="88"/>
      <c r="D7" s="88"/>
      <c r="E7" s="88">
        <f t="shared" si="0"/>
        <v>0</v>
      </c>
      <c r="F7" s="104"/>
      <c r="G7" s="88" t="s">
        <v>381</v>
      </c>
      <c r="H7" s="88">
        <v>1</v>
      </c>
      <c r="I7" s="88"/>
      <c r="J7" s="88"/>
      <c r="K7" s="88">
        <f t="shared" si="1"/>
        <v>0</v>
      </c>
      <c r="L7" s="104"/>
      <c r="M7" s="88" t="s">
        <v>411</v>
      </c>
      <c r="N7" s="88">
        <v>10</v>
      </c>
      <c r="O7" s="88"/>
      <c r="P7" s="88"/>
      <c r="Q7" s="88">
        <f t="shared" si="2"/>
        <v>0</v>
      </c>
      <c r="R7" s="104"/>
      <c r="S7" s="88" t="s">
        <v>431</v>
      </c>
      <c r="T7" s="88">
        <v>4</v>
      </c>
      <c r="U7" s="88"/>
      <c r="V7" s="88"/>
      <c r="W7" s="88">
        <f t="shared" si="3"/>
        <v>0</v>
      </c>
      <c r="X7" s="104"/>
      <c r="Y7" s="88" t="s">
        <v>453</v>
      </c>
      <c r="Z7" s="88">
        <v>1</v>
      </c>
      <c r="AA7" s="88"/>
      <c r="AB7" s="88"/>
      <c r="AC7" s="88">
        <f t="shared" si="4"/>
        <v>0</v>
      </c>
      <c r="AD7" s="104"/>
      <c r="AE7" s="88" t="s">
        <v>477</v>
      </c>
      <c r="AF7" s="88">
        <v>12</v>
      </c>
      <c r="AG7" s="88"/>
      <c r="AH7" s="88"/>
      <c r="AI7" s="88">
        <f t="shared" si="5"/>
        <v>0</v>
      </c>
      <c r="AJ7" s="104"/>
      <c r="AK7" s="88" t="s">
        <v>489</v>
      </c>
      <c r="AL7" s="88">
        <v>1</v>
      </c>
      <c r="AM7" s="88"/>
      <c r="AN7" s="88"/>
      <c r="AO7" s="88">
        <f t="shared" si="6"/>
        <v>0</v>
      </c>
      <c r="AP7" s="104"/>
      <c r="AQ7" s="88" t="s">
        <v>504</v>
      </c>
      <c r="AR7" s="88">
        <v>1</v>
      </c>
      <c r="AS7" s="88"/>
      <c r="AT7" s="88"/>
      <c r="AU7" s="88">
        <f t="shared" si="7"/>
        <v>0</v>
      </c>
      <c r="AV7" s="104"/>
      <c r="AW7" s="88"/>
      <c r="AX7" s="88"/>
      <c r="AY7" s="88"/>
      <c r="AZ7" s="88"/>
      <c r="BA7" s="88">
        <f t="shared" si="8"/>
        <v>0</v>
      </c>
      <c r="BB7" s="104"/>
      <c r="BC7" s="88" t="s">
        <v>588</v>
      </c>
      <c r="BD7" s="88"/>
      <c r="BE7" s="88"/>
      <c r="BF7" s="88"/>
      <c r="BG7" s="88">
        <f t="shared" si="9"/>
        <v>0</v>
      </c>
      <c r="BH7" s="104"/>
      <c r="BI7" s="104"/>
      <c r="BJ7" s="119"/>
    </row>
    <row r="8" spans="1:62" x14ac:dyDescent="0.25">
      <c r="A8" s="88" t="s">
        <v>348</v>
      </c>
      <c r="B8" s="88">
        <v>1</v>
      </c>
      <c r="C8" s="88"/>
      <c r="D8" s="88"/>
      <c r="E8" s="88">
        <f t="shared" si="0"/>
        <v>0</v>
      </c>
      <c r="F8" s="104"/>
      <c r="G8" s="88" t="s">
        <v>382</v>
      </c>
      <c r="H8" s="88">
        <v>12</v>
      </c>
      <c r="I8" s="88"/>
      <c r="J8" s="88"/>
      <c r="K8" s="88">
        <f t="shared" si="1"/>
        <v>0</v>
      </c>
      <c r="L8" s="104"/>
      <c r="M8" s="88" t="s">
        <v>412</v>
      </c>
      <c r="N8" s="88">
        <v>2</v>
      </c>
      <c r="O8" s="88"/>
      <c r="P8" s="88"/>
      <c r="Q8" s="88">
        <f t="shared" si="2"/>
        <v>0</v>
      </c>
      <c r="R8" s="104"/>
      <c r="S8" s="88"/>
      <c r="T8" s="88"/>
      <c r="U8" s="88"/>
      <c r="V8" s="88"/>
      <c r="W8" s="88">
        <f t="shared" si="3"/>
        <v>0</v>
      </c>
      <c r="X8" s="104"/>
      <c r="Y8" s="88" t="s">
        <v>454</v>
      </c>
      <c r="Z8" s="88">
        <v>1</v>
      </c>
      <c r="AA8" s="88"/>
      <c r="AB8" s="88"/>
      <c r="AC8" s="88">
        <f t="shared" si="4"/>
        <v>0</v>
      </c>
      <c r="AD8" s="104"/>
      <c r="AE8" s="88" t="s">
        <v>478</v>
      </c>
      <c r="AF8" s="88">
        <v>1</v>
      </c>
      <c r="AG8" s="88"/>
      <c r="AH8" s="88"/>
      <c r="AI8" s="88">
        <f t="shared" si="5"/>
        <v>0</v>
      </c>
      <c r="AJ8" s="104"/>
      <c r="AK8" s="88" t="s">
        <v>490</v>
      </c>
      <c r="AL8" s="88">
        <v>0</v>
      </c>
      <c r="AM8" s="88"/>
      <c r="AN8" s="88"/>
      <c r="AO8" s="88">
        <f t="shared" si="6"/>
        <v>0</v>
      </c>
      <c r="AP8" s="104"/>
      <c r="AQ8" s="88" t="s">
        <v>505</v>
      </c>
      <c r="AR8" s="88">
        <v>0</v>
      </c>
      <c r="AS8" s="88"/>
      <c r="AT8" s="88"/>
      <c r="AU8" s="88">
        <f t="shared" si="7"/>
        <v>0</v>
      </c>
      <c r="AV8" s="104"/>
      <c r="AW8" s="88"/>
      <c r="AX8" s="88"/>
      <c r="AY8" s="88"/>
      <c r="AZ8" s="88"/>
      <c r="BA8" s="88">
        <f t="shared" si="8"/>
        <v>0</v>
      </c>
      <c r="BB8" s="104"/>
      <c r="BC8" s="88"/>
      <c r="BD8" s="88"/>
      <c r="BE8" s="88"/>
      <c r="BF8" s="88"/>
      <c r="BG8" s="88">
        <f t="shared" si="9"/>
        <v>0</v>
      </c>
      <c r="BH8" s="104"/>
      <c r="BI8" s="104"/>
      <c r="BJ8" s="119"/>
    </row>
    <row r="9" spans="1:62" x14ac:dyDescent="0.25">
      <c r="A9" s="88" t="s">
        <v>349</v>
      </c>
      <c r="B9" s="88">
        <v>1</v>
      </c>
      <c r="C9" s="88"/>
      <c r="D9" s="88"/>
      <c r="E9" s="88">
        <f t="shared" si="0"/>
        <v>0</v>
      </c>
      <c r="F9" s="104"/>
      <c r="G9" s="88" t="s">
        <v>383</v>
      </c>
      <c r="H9" s="88">
        <v>1</v>
      </c>
      <c r="I9" s="88"/>
      <c r="J9" s="88"/>
      <c r="K9" s="88">
        <f t="shared" si="1"/>
        <v>0</v>
      </c>
      <c r="L9" s="104"/>
      <c r="M9" s="88" t="s">
        <v>414</v>
      </c>
      <c r="N9" s="88">
        <v>10</v>
      </c>
      <c r="O9" s="88"/>
      <c r="P9" s="88"/>
      <c r="Q9" s="88">
        <f t="shared" si="2"/>
        <v>0</v>
      </c>
      <c r="R9" s="104"/>
      <c r="S9" s="88"/>
      <c r="T9" s="88"/>
      <c r="U9" s="88"/>
      <c r="V9" s="88"/>
      <c r="W9" s="88">
        <f t="shared" si="3"/>
        <v>0</v>
      </c>
      <c r="X9" s="104"/>
      <c r="Y9" s="88" t="s">
        <v>455</v>
      </c>
      <c r="Z9" s="88">
        <v>3</v>
      </c>
      <c r="AA9" s="88"/>
      <c r="AB9" s="88"/>
      <c r="AC9" s="88">
        <f t="shared" si="4"/>
        <v>0</v>
      </c>
      <c r="AD9" s="104"/>
      <c r="AE9" s="88" t="s">
        <v>479</v>
      </c>
      <c r="AF9" s="88">
        <v>48</v>
      </c>
      <c r="AG9" s="88"/>
      <c r="AH9" s="88"/>
      <c r="AI9" s="88">
        <f t="shared" si="5"/>
        <v>0</v>
      </c>
      <c r="AJ9" s="104"/>
      <c r="AK9" s="88" t="s">
        <v>491</v>
      </c>
      <c r="AL9" s="88">
        <v>1</v>
      </c>
      <c r="AM9" s="88"/>
      <c r="AN9" s="88"/>
      <c r="AO9" s="88">
        <f t="shared" si="6"/>
        <v>0</v>
      </c>
      <c r="AP9" s="104"/>
      <c r="AQ9" s="88" t="s">
        <v>506</v>
      </c>
      <c r="AR9" s="88">
        <v>1</v>
      </c>
      <c r="AS9" s="88"/>
      <c r="AT9" s="88"/>
      <c r="AU9" s="88">
        <f t="shared" si="7"/>
        <v>0</v>
      </c>
      <c r="AV9" s="104"/>
      <c r="AW9" s="88"/>
      <c r="AX9" s="88"/>
      <c r="AY9" s="88"/>
      <c r="AZ9" s="88"/>
      <c r="BA9" s="88">
        <f t="shared" si="8"/>
        <v>0</v>
      </c>
      <c r="BB9" s="104"/>
      <c r="BC9" s="88"/>
      <c r="BD9" s="88"/>
      <c r="BE9" s="88"/>
      <c r="BF9" s="88"/>
      <c r="BG9" s="88">
        <f t="shared" si="9"/>
        <v>0</v>
      </c>
      <c r="BH9" s="104"/>
      <c r="BI9" s="104"/>
      <c r="BJ9" s="119"/>
    </row>
    <row r="10" spans="1:62" x14ac:dyDescent="0.25">
      <c r="A10" s="88" t="s">
        <v>350</v>
      </c>
      <c r="B10" s="88">
        <v>1</v>
      </c>
      <c r="C10" s="88"/>
      <c r="D10" s="88"/>
      <c r="E10" s="88">
        <f t="shared" si="0"/>
        <v>0</v>
      </c>
      <c r="F10" s="104"/>
      <c r="G10" s="88" t="s">
        <v>385</v>
      </c>
      <c r="H10" s="88">
        <v>1</v>
      </c>
      <c r="I10" s="88"/>
      <c r="J10" s="88"/>
      <c r="K10" s="88">
        <f t="shared" si="1"/>
        <v>0</v>
      </c>
      <c r="L10" s="104"/>
      <c r="M10" s="88" t="s">
        <v>415</v>
      </c>
      <c r="N10" s="88">
        <v>50</v>
      </c>
      <c r="O10" s="88"/>
      <c r="P10" s="88"/>
      <c r="Q10" s="88">
        <f t="shared" si="2"/>
        <v>0</v>
      </c>
      <c r="R10" s="104"/>
      <c r="S10" s="88"/>
      <c r="T10" s="88"/>
      <c r="U10" s="88"/>
      <c r="V10" s="88"/>
      <c r="W10" s="88">
        <f t="shared" si="3"/>
        <v>0</v>
      </c>
      <c r="X10" s="104"/>
      <c r="Y10" s="88" t="s">
        <v>456</v>
      </c>
      <c r="Z10" s="88">
        <v>12</v>
      </c>
      <c r="AA10" s="88"/>
      <c r="AB10" s="88"/>
      <c r="AC10" s="88">
        <f t="shared" si="4"/>
        <v>0</v>
      </c>
      <c r="AD10" s="104"/>
      <c r="AE10" s="88" t="s">
        <v>480</v>
      </c>
      <c r="AF10" s="88">
        <v>7</v>
      </c>
      <c r="AG10" s="88"/>
      <c r="AH10" s="88"/>
      <c r="AI10" s="88">
        <f t="shared" si="5"/>
        <v>0</v>
      </c>
      <c r="AJ10" s="104"/>
      <c r="AK10" s="88" t="s">
        <v>492</v>
      </c>
      <c r="AL10" s="88">
        <v>0</v>
      </c>
      <c r="AM10" s="88"/>
      <c r="AN10" s="88"/>
      <c r="AO10" s="88">
        <f t="shared" si="6"/>
        <v>0</v>
      </c>
      <c r="AP10" s="104"/>
      <c r="AQ10" s="88" t="s">
        <v>507</v>
      </c>
      <c r="AR10" s="88">
        <v>0</v>
      </c>
      <c r="AS10" s="88"/>
      <c r="AT10" s="88"/>
      <c r="AU10" s="88">
        <f t="shared" si="7"/>
        <v>0</v>
      </c>
      <c r="AV10" s="104"/>
      <c r="AW10" s="88"/>
      <c r="AX10" s="88"/>
      <c r="AY10" s="88"/>
      <c r="AZ10" s="88"/>
      <c r="BA10" s="88">
        <f t="shared" si="8"/>
        <v>0</v>
      </c>
      <c r="BB10" s="104"/>
      <c r="BC10" s="88"/>
      <c r="BD10" s="88"/>
      <c r="BE10" s="88"/>
      <c r="BF10" s="88"/>
      <c r="BG10" s="88">
        <f t="shared" si="9"/>
        <v>0</v>
      </c>
      <c r="BH10" s="104"/>
      <c r="BI10" s="104"/>
    </row>
    <row r="11" spans="1:62" x14ac:dyDescent="0.25">
      <c r="A11" s="88" t="s">
        <v>351</v>
      </c>
      <c r="B11" s="88">
        <v>1</v>
      </c>
      <c r="C11" s="88"/>
      <c r="D11" s="88"/>
      <c r="E11" s="88">
        <f t="shared" si="0"/>
        <v>0</v>
      </c>
      <c r="F11" s="104"/>
      <c r="G11" s="88" t="s">
        <v>386</v>
      </c>
      <c r="H11" s="88">
        <v>1</v>
      </c>
      <c r="I11" s="88"/>
      <c r="J11" s="88"/>
      <c r="K11" s="88">
        <f t="shared" si="1"/>
        <v>0</v>
      </c>
      <c r="L11" s="104"/>
      <c r="M11" s="88" t="s">
        <v>579</v>
      </c>
      <c r="N11" s="88">
        <v>20</v>
      </c>
      <c r="O11" s="88"/>
      <c r="P11" s="88"/>
      <c r="Q11" s="88">
        <f t="shared" si="2"/>
        <v>0</v>
      </c>
      <c r="R11" s="104"/>
      <c r="S11" s="88"/>
      <c r="T11" s="88"/>
      <c r="U11" s="88"/>
      <c r="V11" s="88"/>
      <c r="W11" s="88">
        <f t="shared" si="3"/>
        <v>0</v>
      </c>
      <c r="X11" s="104"/>
      <c r="Y11" s="88" t="s">
        <v>457</v>
      </c>
      <c r="Z11" s="88">
        <v>5</v>
      </c>
      <c r="AA11" s="88"/>
      <c r="AB11" s="88"/>
      <c r="AC11" s="88">
        <f t="shared" si="4"/>
        <v>0</v>
      </c>
      <c r="AD11" s="104"/>
      <c r="AE11" s="88" t="s">
        <v>481</v>
      </c>
      <c r="AF11" s="88">
        <v>17</v>
      </c>
      <c r="AG11" s="88"/>
      <c r="AH11" s="88"/>
      <c r="AI11" s="88">
        <f t="shared" si="5"/>
        <v>0</v>
      </c>
      <c r="AJ11" s="104"/>
      <c r="AK11" s="88" t="s">
        <v>493</v>
      </c>
      <c r="AL11" s="88">
        <v>1</v>
      </c>
      <c r="AM11" s="88"/>
      <c r="AN11" s="88"/>
      <c r="AO11" s="88">
        <f t="shared" si="6"/>
        <v>0</v>
      </c>
      <c r="AP11" s="104"/>
      <c r="AQ11" s="88" t="s">
        <v>508</v>
      </c>
      <c r="AR11" s="88">
        <v>1</v>
      </c>
      <c r="AS11" s="88"/>
      <c r="AT11" s="88"/>
      <c r="AU11" s="88">
        <f t="shared" si="7"/>
        <v>0</v>
      </c>
      <c r="AV11" s="104"/>
      <c r="AW11" s="88"/>
      <c r="AX11" s="88"/>
      <c r="AY11" s="88"/>
      <c r="AZ11" s="88"/>
      <c r="BA11" s="88">
        <f t="shared" si="8"/>
        <v>0</v>
      </c>
      <c r="BB11" s="104"/>
      <c r="BC11" s="88"/>
      <c r="BD11" s="88"/>
      <c r="BE11" s="88"/>
      <c r="BF11" s="88"/>
      <c r="BG11" s="88">
        <f t="shared" si="9"/>
        <v>0</v>
      </c>
      <c r="BH11" s="104"/>
      <c r="BI11" s="104"/>
      <c r="BJ11" s="119"/>
    </row>
    <row r="12" spans="1:62" x14ac:dyDescent="0.25">
      <c r="A12" s="88" t="s">
        <v>352</v>
      </c>
      <c r="B12" s="88">
        <v>3</v>
      </c>
      <c r="C12" s="88"/>
      <c r="D12" s="88"/>
      <c r="E12" s="88">
        <f t="shared" si="0"/>
        <v>0</v>
      </c>
      <c r="F12" s="104"/>
      <c r="G12" s="88" t="s">
        <v>387</v>
      </c>
      <c r="H12" s="88">
        <v>1</v>
      </c>
      <c r="I12" s="88"/>
      <c r="J12" s="88"/>
      <c r="K12" s="88">
        <f t="shared" si="1"/>
        <v>0</v>
      </c>
      <c r="L12" s="104"/>
      <c r="M12" s="88" t="s">
        <v>594</v>
      </c>
      <c r="N12" s="88">
        <v>100</v>
      </c>
      <c r="O12" s="88"/>
      <c r="P12" s="88"/>
      <c r="Q12" s="88">
        <f t="shared" si="2"/>
        <v>0</v>
      </c>
      <c r="R12" s="104"/>
      <c r="S12" s="88"/>
      <c r="T12" s="88"/>
      <c r="U12" s="88"/>
      <c r="V12" s="88"/>
      <c r="W12" s="88">
        <f t="shared" si="3"/>
        <v>0</v>
      </c>
      <c r="X12" s="104"/>
      <c r="Y12" s="88" t="s">
        <v>458</v>
      </c>
      <c r="Z12" s="88">
        <v>6</v>
      </c>
      <c r="AA12" s="88"/>
      <c r="AB12" s="88"/>
      <c r="AC12" s="88">
        <f t="shared" si="4"/>
        <v>0</v>
      </c>
      <c r="AD12" s="104"/>
      <c r="AE12" s="88" t="s">
        <v>482</v>
      </c>
      <c r="AF12" s="88">
        <v>60</v>
      </c>
      <c r="AG12" s="88"/>
      <c r="AH12" s="88"/>
      <c r="AI12" s="88">
        <f t="shared" si="5"/>
        <v>0</v>
      </c>
      <c r="AJ12" s="104"/>
      <c r="AK12" s="88" t="s">
        <v>494</v>
      </c>
      <c r="AL12" s="88">
        <v>1</v>
      </c>
      <c r="AM12" s="88"/>
      <c r="AN12" s="88"/>
      <c r="AO12" s="88">
        <f t="shared" si="6"/>
        <v>0</v>
      </c>
      <c r="AP12" s="104"/>
      <c r="AQ12" s="88" t="s">
        <v>516</v>
      </c>
      <c r="AR12" s="88"/>
      <c r="AS12" s="88"/>
      <c r="AT12" s="88"/>
      <c r="AU12" s="88">
        <f t="shared" si="7"/>
        <v>0</v>
      </c>
      <c r="AV12" s="104"/>
      <c r="AW12" s="88"/>
      <c r="AX12" s="88"/>
      <c r="AY12" s="88"/>
      <c r="AZ12" s="88"/>
      <c r="BA12" s="88">
        <f t="shared" si="8"/>
        <v>0</v>
      </c>
      <c r="BB12" s="104"/>
      <c r="BC12" s="88"/>
      <c r="BD12" s="88"/>
      <c r="BE12" s="88"/>
      <c r="BF12" s="88"/>
      <c r="BG12" s="88">
        <f t="shared" si="9"/>
        <v>0</v>
      </c>
      <c r="BH12" s="104"/>
      <c r="BI12" s="104"/>
    </row>
    <row r="13" spans="1:62" x14ac:dyDescent="0.25">
      <c r="A13" s="88" t="s">
        <v>353</v>
      </c>
      <c r="B13" s="88">
        <v>1</v>
      </c>
      <c r="C13" s="88"/>
      <c r="D13" s="88"/>
      <c r="E13" s="88">
        <f t="shared" si="0"/>
        <v>0</v>
      </c>
      <c r="F13" s="104"/>
      <c r="G13" s="88" t="s">
        <v>391</v>
      </c>
      <c r="H13" s="88">
        <v>1</v>
      </c>
      <c r="I13" s="88"/>
      <c r="J13" s="88"/>
      <c r="K13" s="88">
        <f t="shared" si="1"/>
        <v>0</v>
      </c>
      <c r="L13" s="104"/>
      <c r="M13" s="88" t="s">
        <v>593</v>
      </c>
      <c r="N13" s="88">
        <v>100</v>
      </c>
      <c r="O13" s="88"/>
      <c r="P13" s="88"/>
      <c r="Q13" s="88">
        <f t="shared" si="2"/>
        <v>0</v>
      </c>
      <c r="R13" s="104"/>
      <c r="S13" s="88"/>
      <c r="T13" s="88"/>
      <c r="U13" s="88"/>
      <c r="V13" s="88"/>
      <c r="W13" s="88">
        <f t="shared" si="3"/>
        <v>0</v>
      </c>
      <c r="X13" s="104"/>
      <c r="Y13" s="88" t="s">
        <v>459</v>
      </c>
      <c r="Z13" s="88">
        <v>2</v>
      </c>
      <c r="AA13" s="88"/>
      <c r="AB13" s="88"/>
      <c r="AC13" s="88">
        <f t="shared" si="4"/>
        <v>0</v>
      </c>
      <c r="AD13" s="104"/>
      <c r="AE13" s="88" t="s">
        <v>483</v>
      </c>
      <c r="AF13" s="88">
        <v>1</v>
      </c>
      <c r="AG13" s="88"/>
      <c r="AH13" s="88"/>
      <c r="AI13" s="88">
        <f t="shared" si="5"/>
        <v>0</v>
      </c>
      <c r="AJ13" s="104"/>
      <c r="AK13" s="88" t="s">
        <v>495</v>
      </c>
      <c r="AL13" s="88">
        <v>1</v>
      </c>
      <c r="AM13" s="88"/>
      <c r="AN13" s="88"/>
      <c r="AO13" s="88">
        <f t="shared" si="6"/>
        <v>0</v>
      </c>
      <c r="AP13" s="104"/>
      <c r="AQ13" s="88" t="s">
        <v>509</v>
      </c>
      <c r="AR13" s="88">
        <v>1</v>
      </c>
      <c r="AS13" s="88"/>
      <c r="AT13" s="88"/>
      <c r="AU13" s="88">
        <f t="shared" si="7"/>
        <v>0</v>
      </c>
      <c r="AV13" s="104"/>
      <c r="AW13" s="88"/>
      <c r="AX13" s="88"/>
      <c r="AY13" s="88"/>
      <c r="AZ13" s="88"/>
      <c r="BA13" s="88">
        <f t="shared" si="8"/>
        <v>0</v>
      </c>
      <c r="BB13" s="104"/>
      <c r="BC13" s="88"/>
      <c r="BD13" s="88"/>
      <c r="BE13" s="88"/>
      <c r="BF13" s="88"/>
      <c r="BG13" s="88">
        <f t="shared" si="9"/>
        <v>0</v>
      </c>
      <c r="BH13" s="104"/>
      <c r="BI13" s="104"/>
      <c r="BJ13" s="119"/>
    </row>
    <row r="14" spans="1:62" x14ac:dyDescent="0.25">
      <c r="A14" s="88" t="s">
        <v>354</v>
      </c>
      <c r="B14" s="88">
        <v>1</v>
      </c>
      <c r="C14" s="88"/>
      <c r="D14" s="88"/>
      <c r="E14" s="88">
        <f t="shared" si="0"/>
        <v>0</v>
      </c>
      <c r="F14" s="104"/>
      <c r="G14" s="88" t="s">
        <v>392</v>
      </c>
      <c r="H14" s="88">
        <v>1</v>
      </c>
      <c r="I14" s="88"/>
      <c r="J14" s="88"/>
      <c r="K14" s="88">
        <f t="shared" si="1"/>
        <v>0</v>
      </c>
      <c r="L14" s="104"/>
      <c r="M14" s="88" t="s">
        <v>416</v>
      </c>
      <c r="N14" s="88">
        <v>920</v>
      </c>
      <c r="O14" s="88"/>
      <c r="P14" s="88"/>
      <c r="Q14" s="88">
        <f t="shared" si="2"/>
        <v>0</v>
      </c>
      <c r="R14" s="104"/>
      <c r="S14" s="88"/>
      <c r="T14" s="88"/>
      <c r="U14" s="88"/>
      <c r="V14" s="88"/>
      <c r="W14" s="88">
        <f t="shared" si="3"/>
        <v>0</v>
      </c>
      <c r="X14" s="104"/>
      <c r="Y14" s="88" t="s">
        <v>460</v>
      </c>
      <c r="Z14" s="88">
        <v>5</v>
      </c>
      <c r="AA14" s="88"/>
      <c r="AB14" s="88"/>
      <c r="AC14" s="88">
        <f t="shared" si="4"/>
        <v>0</v>
      </c>
      <c r="AD14" s="104"/>
      <c r="AE14" s="88" t="s">
        <v>484</v>
      </c>
      <c r="AF14" s="88">
        <v>1</v>
      </c>
      <c r="AG14" s="88"/>
      <c r="AH14" s="88"/>
      <c r="AI14" s="88">
        <f t="shared" si="5"/>
        <v>0</v>
      </c>
      <c r="AJ14" s="104"/>
      <c r="AK14" s="88" t="s">
        <v>496</v>
      </c>
      <c r="AL14" s="88">
        <v>0</v>
      </c>
      <c r="AM14" s="88"/>
      <c r="AN14" s="88"/>
      <c r="AO14" s="88">
        <f t="shared" si="6"/>
        <v>0</v>
      </c>
      <c r="AP14" s="104"/>
      <c r="AQ14" s="88" t="s">
        <v>517</v>
      </c>
      <c r="AR14" s="88"/>
      <c r="AS14" s="88"/>
      <c r="AT14" s="88"/>
      <c r="AU14" s="88">
        <f t="shared" si="7"/>
        <v>0</v>
      </c>
      <c r="AV14" s="104"/>
      <c r="AW14" s="88"/>
      <c r="AX14" s="88"/>
      <c r="AY14" s="88"/>
      <c r="AZ14" s="88"/>
      <c r="BA14" s="88">
        <f t="shared" si="8"/>
        <v>0</v>
      </c>
      <c r="BB14" s="104"/>
      <c r="BC14" s="88"/>
      <c r="BD14" s="88"/>
      <c r="BE14" s="88"/>
      <c r="BF14" s="88"/>
      <c r="BG14" s="88">
        <f t="shared" si="9"/>
        <v>0</v>
      </c>
      <c r="BH14" s="104"/>
      <c r="BI14" s="104"/>
    </row>
    <row r="15" spans="1:62" x14ac:dyDescent="0.25">
      <c r="A15" s="88" t="s">
        <v>355</v>
      </c>
      <c r="B15" s="88">
        <v>1</v>
      </c>
      <c r="C15" s="88"/>
      <c r="D15" s="88"/>
      <c r="E15" s="88">
        <f t="shared" si="0"/>
        <v>0</v>
      </c>
      <c r="F15" s="104"/>
      <c r="G15" s="88" t="s">
        <v>394</v>
      </c>
      <c r="H15" s="88">
        <v>1</v>
      </c>
      <c r="I15" s="88"/>
      <c r="J15" s="88"/>
      <c r="K15" s="88">
        <f t="shared" si="1"/>
        <v>0</v>
      </c>
      <c r="L15" s="104"/>
      <c r="M15" s="88" t="s">
        <v>592</v>
      </c>
      <c r="N15" s="88">
        <v>20</v>
      </c>
      <c r="O15" s="88"/>
      <c r="P15" s="88"/>
      <c r="Q15" s="88">
        <f t="shared" si="2"/>
        <v>0</v>
      </c>
      <c r="R15" s="104"/>
      <c r="S15" s="88"/>
      <c r="T15" s="88"/>
      <c r="U15" s="88"/>
      <c r="V15" s="88"/>
      <c r="W15" s="88">
        <f t="shared" si="3"/>
        <v>0</v>
      </c>
      <c r="X15" s="104"/>
      <c r="Y15" s="88" t="s">
        <v>461</v>
      </c>
      <c r="Z15" s="88">
        <v>18</v>
      </c>
      <c r="AA15" s="88"/>
      <c r="AB15" s="88"/>
      <c r="AC15" s="88">
        <f t="shared" si="4"/>
        <v>0</v>
      </c>
      <c r="AD15" s="104"/>
      <c r="AE15" s="88" t="s">
        <v>596</v>
      </c>
      <c r="AF15" s="88">
        <v>18</v>
      </c>
      <c r="AG15" s="88"/>
      <c r="AH15" s="88"/>
      <c r="AI15" s="88">
        <f t="shared" si="5"/>
        <v>0</v>
      </c>
      <c r="AJ15" s="104"/>
      <c r="AK15" s="88" t="s">
        <v>497</v>
      </c>
      <c r="AL15" s="88">
        <v>0</v>
      </c>
      <c r="AM15" s="88"/>
      <c r="AN15" s="88"/>
      <c r="AO15" s="88">
        <f t="shared" si="6"/>
        <v>0</v>
      </c>
      <c r="AP15" s="104"/>
      <c r="AQ15" s="88" t="s">
        <v>510</v>
      </c>
      <c r="AR15" s="88">
        <v>1</v>
      </c>
      <c r="AS15" s="88"/>
      <c r="AT15" s="88"/>
      <c r="AU15" s="88">
        <f t="shared" si="7"/>
        <v>0</v>
      </c>
      <c r="AV15" s="104"/>
      <c r="AW15" s="88"/>
      <c r="AX15" s="88"/>
      <c r="AY15" s="88"/>
      <c r="AZ15" s="88"/>
      <c r="BA15" s="88">
        <f t="shared" si="8"/>
        <v>0</v>
      </c>
      <c r="BB15" s="104"/>
      <c r="BC15" s="88"/>
      <c r="BD15" s="88"/>
      <c r="BE15" s="88"/>
      <c r="BF15" s="88"/>
      <c r="BG15" s="88">
        <f t="shared" si="9"/>
        <v>0</v>
      </c>
      <c r="BH15" s="104"/>
      <c r="BI15" s="104"/>
    </row>
    <row r="16" spans="1:62" x14ac:dyDescent="0.25">
      <c r="A16" s="88" t="s">
        <v>356</v>
      </c>
      <c r="B16" s="88">
        <v>1</v>
      </c>
      <c r="C16" s="88"/>
      <c r="D16" s="88"/>
      <c r="E16" s="88">
        <f t="shared" si="0"/>
        <v>0</v>
      </c>
      <c r="F16" s="104"/>
      <c r="G16" s="88" t="s">
        <v>397</v>
      </c>
      <c r="H16" s="88">
        <v>1</v>
      </c>
      <c r="I16" s="88"/>
      <c r="J16" s="88"/>
      <c r="K16" s="88">
        <f t="shared" si="1"/>
        <v>0</v>
      </c>
      <c r="L16" s="104"/>
      <c r="M16" s="88" t="s">
        <v>591</v>
      </c>
      <c r="N16" s="88">
        <v>30</v>
      </c>
      <c r="O16" s="88"/>
      <c r="P16" s="88"/>
      <c r="Q16" s="88">
        <f t="shared" si="2"/>
        <v>0</v>
      </c>
      <c r="R16" s="104"/>
      <c r="S16" s="88"/>
      <c r="T16" s="88"/>
      <c r="U16" s="88"/>
      <c r="V16" s="88"/>
      <c r="W16" s="88">
        <f t="shared" si="3"/>
        <v>0</v>
      </c>
      <c r="X16" s="104"/>
      <c r="Y16" s="88" t="s">
        <v>462</v>
      </c>
      <c r="Z16" s="88">
        <v>1</v>
      </c>
      <c r="AA16" s="88"/>
      <c r="AB16" s="88"/>
      <c r="AC16" s="88">
        <f t="shared" si="4"/>
        <v>0</v>
      </c>
      <c r="AD16" s="104"/>
      <c r="AE16" s="88" t="s">
        <v>595</v>
      </c>
      <c r="AF16" s="88">
        <v>5</v>
      </c>
      <c r="AG16" s="88"/>
      <c r="AH16" s="88"/>
      <c r="AI16" s="88">
        <f t="shared" si="5"/>
        <v>0</v>
      </c>
      <c r="AJ16" s="104"/>
      <c r="AK16" s="88" t="s">
        <v>498</v>
      </c>
      <c r="AL16" s="88">
        <v>0</v>
      </c>
      <c r="AM16" s="88"/>
      <c r="AN16" s="88"/>
      <c r="AO16" s="88">
        <f t="shared" si="6"/>
        <v>0</v>
      </c>
      <c r="AP16" s="104"/>
      <c r="AQ16" s="88" t="s">
        <v>598</v>
      </c>
      <c r="AR16" s="88">
        <v>3</v>
      </c>
      <c r="AS16" s="88"/>
      <c r="AT16" s="88"/>
      <c r="AU16" s="88">
        <f t="shared" si="7"/>
        <v>0</v>
      </c>
      <c r="AV16" s="104"/>
      <c r="AW16" s="88"/>
      <c r="AX16" s="88"/>
      <c r="AY16" s="88"/>
      <c r="AZ16" s="88"/>
      <c r="BA16" s="88">
        <f t="shared" si="8"/>
        <v>0</v>
      </c>
      <c r="BB16" s="104"/>
      <c r="BC16" s="88"/>
      <c r="BD16" s="88"/>
      <c r="BE16" s="88"/>
      <c r="BF16" s="88"/>
      <c r="BG16" s="88">
        <f t="shared" si="9"/>
        <v>0</v>
      </c>
      <c r="BH16" s="104"/>
      <c r="BI16" s="104"/>
    </row>
    <row r="17" spans="1:61" x14ac:dyDescent="0.25">
      <c r="A17" s="88" t="s">
        <v>357</v>
      </c>
      <c r="B17" s="88">
        <v>5</v>
      </c>
      <c r="C17" s="88"/>
      <c r="D17" s="88"/>
      <c r="E17" s="88">
        <f t="shared" si="0"/>
        <v>0</v>
      </c>
      <c r="F17" s="104"/>
      <c r="G17" s="88" t="s">
        <v>398</v>
      </c>
      <c r="H17" s="88">
        <v>1</v>
      </c>
      <c r="I17" s="88"/>
      <c r="J17" s="88"/>
      <c r="K17" s="88">
        <f t="shared" si="1"/>
        <v>0</v>
      </c>
      <c r="L17" s="104"/>
      <c r="M17" s="88" t="s">
        <v>590</v>
      </c>
      <c r="N17" s="88">
        <v>120</v>
      </c>
      <c r="O17" s="88"/>
      <c r="P17" s="88"/>
      <c r="Q17" s="88">
        <f t="shared" si="2"/>
        <v>0</v>
      </c>
      <c r="R17" s="104"/>
      <c r="S17" s="88"/>
      <c r="T17" s="88"/>
      <c r="U17" s="88"/>
      <c r="V17" s="88"/>
      <c r="W17" s="88">
        <f t="shared" si="3"/>
        <v>0</v>
      </c>
      <c r="X17" s="104"/>
      <c r="Y17" s="88" t="s">
        <v>463</v>
      </c>
      <c r="Z17" s="88">
        <v>1</v>
      </c>
      <c r="AA17" s="88"/>
      <c r="AB17" s="88"/>
      <c r="AC17" s="88">
        <f t="shared" si="4"/>
        <v>0</v>
      </c>
      <c r="AD17" s="104"/>
      <c r="AE17" s="88" t="s">
        <v>485</v>
      </c>
      <c r="AF17" s="88">
        <v>1</v>
      </c>
      <c r="AG17" s="88"/>
      <c r="AH17" s="88"/>
      <c r="AI17" s="88">
        <f t="shared" si="5"/>
        <v>0</v>
      </c>
      <c r="AJ17" s="104"/>
      <c r="AK17" s="88" t="s">
        <v>499</v>
      </c>
      <c r="AL17" s="88">
        <v>0</v>
      </c>
      <c r="AM17" s="88"/>
      <c r="AN17" s="88"/>
      <c r="AO17" s="88">
        <f t="shared" si="6"/>
        <v>0</v>
      </c>
      <c r="AP17" s="104"/>
      <c r="AQ17" s="88" t="s">
        <v>511</v>
      </c>
      <c r="AR17" s="88">
        <v>0</v>
      </c>
      <c r="AS17" s="88"/>
      <c r="AT17" s="88"/>
      <c r="AU17" s="88">
        <f t="shared" si="7"/>
        <v>0</v>
      </c>
      <c r="AV17" s="104"/>
      <c r="AW17" s="88"/>
      <c r="AX17" s="88"/>
      <c r="AY17" s="88"/>
      <c r="AZ17" s="88"/>
      <c r="BA17" s="88">
        <f t="shared" si="8"/>
        <v>0</v>
      </c>
      <c r="BB17" s="104"/>
      <c r="BC17" s="88"/>
      <c r="BD17" s="88"/>
      <c r="BE17" s="88"/>
      <c r="BF17" s="88"/>
      <c r="BG17" s="88">
        <f t="shared" si="9"/>
        <v>0</v>
      </c>
      <c r="BH17" s="104"/>
      <c r="BI17" s="104"/>
    </row>
    <row r="18" spans="1:61" x14ac:dyDescent="0.25">
      <c r="A18" s="88" t="s">
        <v>358</v>
      </c>
      <c r="B18" s="88">
        <v>10</v>
      </c>
      <c r="C18" s="88"/>
      <c r="D18" s="88"/>
      <c r="E18" s="88">
        <f t="shared" si="0"/>
        <v>0</v>
      </c>
      <c r="F18" s="104"/>
      <c r="G18" s="88" t="s">
        <v>399</v>
      </c>
      <c r="H18" s="88">
        <v>1</v>
      </c>
      <c r="I18" s="88"/>
      <c r="J18" s="88"/>
      <c r="K18" s="88">
        <f t="shared" si="1"/>
        <v>0</v>
      </c>
      <c r="L18" s="104"/>
      <c r="M18" s="88" t="s">
        <v>417</v>
      </c>
      <c r="N18" s="88">
        <v>1</v>
      </c>
      <c r="O18" s="88"/>
      <c r="P18" s="88"/>
      <c r="Q18" s="88">
        <f t="shared" si="2"/>
        <v>0</v>
      </c>
      <c r="R18" s="104"/>
      <c r="S18" s="88"/>
      <c r="T18" s="88"/>
      <c r="U18" s="88"/>
      <c r="V18" s="88"/>
      <c r="W18" s="88">
        <f t="shared" si="3"/>
        <v>0</v>
      </c>
      <c r="X18" s="104"/>
      <c r="Y18" s="88" t="s">
        <v>464</v>
      </c>
      <c r="Z18" s="88">
        <v>2</v>
      </c>
      <c r="AA18" s="88"/>
      <c r="AB18" s="88"/>
      <c r="AC18" s="88">
        <f t="shared" si="4"/>
        <v>0</v>
      </c>
      <c r="AD18" s="104"/>
      <c r="AE18" s="88"/>
      <c r="AF18" s="88"/>
      <c r="AG18" s="88"/>
      <c r="AH18" s="88"/>
      <c r="AI18" s="88">
        <f t="shared" si="5"/>
        <v>0</v>
      </c>
      <c r="AJ18" s="104"/>
      <c r="AK18" s="88" t="s">
        <v>500</v>
      </c>
      <c r="AL18" s="88">
        <v>1</v>
      </c>
      <c r="AM18" s="88"/>
      <c r="AN18" s="88"/>
      <c r="AO18" s="88">
        <f t="shared" si="6"/>
        <v>0</v>
      </c>
      <c r="AP18" s="104"/>
      <c r="AQ18" s="88" t="s">
        <v>599</v>
      </c>
      <c r="AR18" s="88">
        <v>2</v>
      </c>
      <c r="AS18" s="88"/>
      <c r="AT18" s="88"/>
      <c r="AU18" s="88">
        <f t="shared" si="7"/>
        <v>0</v>
      </c>
      <c r="AV18" s="104"/>
      <c r="AW18" s="88"/>
      <c r="AX18" s="88"/>
      <c r="AY18" s="88"/>
      <c r="AZ18" s="88"/>
      <c r="BA18" s="88">
        <f t="shared" si="8"/>
        <v>0</v>
      </c>
      <c r="BB18" s="104"/>
      <c r="BC18" s="88"/>
      <c r="BD18" s="88"/>
      <c r="BE18" s="88"/>
      <c r="BF18" s="88"/>
      <c r="BG18" s="88">
        <f t="shared" si="9"/>
        <v>0</v>
      </c>
      <c r="BH18" s="104"/>
      <c r="BI18" s="104"/>
    </row>
    <row r="19" spans="1:61" x14ac:dyDescent="0.25">
      <c r="A19" s="88" t="s">
        <v>359</v>
      </c>
      <c r="B19" s="88">
        <v>1</v>
      </c>
      <c r="C19" s="88"/>
      <c r="D19" s="88"/>
      <c r="E19" s="88">
        <f t="shared" si="0"/>
        <v>0</v>
      </c>
      <c r="F19" s="104"/>
      <c r="G19" s="88" t="s">
        <v>400</v>
      </c>
      <c r="H19" s="88">
        <v>1</v>
      </c>
      <c r="I19" s="88"/>
      <c r="J19" s="88"/>
      <c r="K19" s="88">
        <f t="shared" si="1"/>
        <v>0</v>
      </c>
      <c r="L19" s="104"/>
      <c r="M19" s="88" t="s">
        <v>418</v>
      </c>
      <c r="N19" s="88">
        <v>1</v>
      </c>
      <c r="O19" s="88"/>
      <c r="P19" s="88"/>
      <c r="Q19" s="88">
        <f t="shared" si="2"/>
        <v>0</v>
      </c>
      <c r="R19" s="104"/>
      <c r="S19" s="88"/>
      <c r="T19" s="88"/>
      <c r="U19" s="88"/>
      <c r="V19" s="88"/>
      <c r="W19" s="88">
        <f t="shared" si="3"/>
        <v>0</v>
      </c>
      <c r="X19" s="104"/>
      <c r="Y19" s="88" t="s">
        <v>465</v>
      </c>
      <c r="Z19" s="88">
        <v>1</v>
      </c>
      <c r="AA19" s="88"/>
      <c r="AB19" s="88"/>
      <c r="AC19" s="88">
        <f t="shared" si="4"/>
        <v>0</v>
      </c>
      <c r="AD19" s="104"/>
      <c r="AE19" s="88"/>
      <c r="AF19" s="88"/>
      <c r="AG19" s="88"/>
      <c r="AH19" s="88"/>
      <c r="AI19" s="88">
        <f t="shared" si="5"/>
        <v>0</v>
      </c>
      <c r="AJ19" s="104"/>
      <c r="AK19" s="88" t="s">
        <v>501</v>
      </c>
      <c r="AL19" s="88">
        <v>1</v>
      </c>
      <c r="AM19" s="88"/>
      <c r="AN19" s="88"/>
      <c r="AO19" s="88">
        <f t="shared" si="6"/>
        <v>0</v>
      </c>
      <c r="AP19" s="104"/>
      <c r="AQ19" s="88" t="s">
        <v>512</v>
      </c>
      <c r="AR19" s="88">
        <v>1</v>
      </c>
      <c r="AS19" s="88"/>
      <c r="AT19" s="88">
        <v>100</v>
      </c>
      <c r="AU19" s="88">
        <f t="shared" si="7"/>
        <v>100</v>
      </c>
      <c r="AV19" s="104"/>
      <c r="AW19" s="88"/>
      <c r="AX19" s="88"/>
      <c r="AY19" s="88"/>
      <c r="AZ19" s="88"/>
      <c r="BA19" s="88">
        <f t="shared" si="8"/>
        <v>0</v>
      </c>
      <c r="BB19" s="104"/>
      <c r="BC19" s="88"/>
      <c r="BD19" s="88"/>
      <c r="BE19" s="88"/>
      <c r="BF19" s="88"/>
      <c r="BG19" s="88">
        <f t="shared" si="9"/>
        <v>0</v>
      </c>
      <c r="BH19" s="104"/>
      <c r="BI19" s="104"/>
    </row>
    <row r="20" spans="1:61" x14ac:dyDescent="0.25">
      <c r="A20" s="88" t="s">
        <v>360</v>
      </c>
      <c r="B20" s="88">
        <v>1</v>
      </c>
      <c r="C20" s="88"/>
      <c r="D20" s="88"/>
      <c r="E20" s="88">
        <f t="shared" si="0"/>
        <v>0</v>
      </c>
      <c r="F20" s="104"/>
      <c r="G20" s="88" t="s">
        <v>403</v>
      </c>
      <c r="H20" s="88">
        <v>1</v>
      </c>
      <c r="I20" s="88"/>
      <c r="J20" s="88"/>
      <c r="K20" s="88">
        <f t="shared" si="1"/>
        <v>0</v>
      </c>
      <c r="L20" s="104"/>
      <c r="M20" s="88" t="s">
        <v>419</v>
      </c>
      <c r="N20" s="88">
        <v>2</v>
      </c>
      <c r="O20" s="88"/>
      <c r="P20" s="88"/>
      <c r="Q20" s="88">
        <f t="shared" si="2"/>
        <v>0</v>
      </c>
      <c r="R20" s="104"/>
      <c r="S20" s="88"/>
      <c r="T20" s="88"/>
      <c r="U20" s="88"/>
      <c r="V20" s="88"/>
      <c r="W20" s="88">
        <f t="shared" si="3"/>
        <v>0</v>
      </c>
      <c r="X20" s="104"/>
      <c r="Y20" s="88" t="s">
        <v>466</v>
      </c>
      <c r="Z20" s="88">
        <v>1</v>
      </c>
      <c r="AA20" s="88"/>
      <c r="AB20" s="88"/>
      <c r="AC20" s="88">
        <f t="shared" si="4"/>
        <v>0</v>
      </c>
      <c r="AD20" s="104"/>
      <c r="AE20" s="88"/>
      <c r="AF20" s="88"/>
      <c r="AG20" s="88"/>
      <c r="AH20" s="88"/>
      <c r="AI20" s="88">
        <f t="shared" si="5"/>
        <v>0</v>
      </c>
      <c r="AJ20" s="104"/>
      <c r="AK20" s="88"/>
      <c r="AL20" s="88"/>
      <c r="AM20" s="88"/>
      <c r="AN20" s="88"/>
      <c r="AO20" s="88">
        <f t="shared" si="6"/>
        <v>0</v>
      </c>
      <c r="AP20" s="104"/>
      <c r="AQ20" s="88" t="s">
        <v>513</v>
      </c>
      <c r="AR20" s="88">
        <v>1</v>
      </c>
      <c r="AS20" s="88"/>
      <c r="AT20" s="88">
        <v>20</v>
      </c>
      <c r="AU20" s="88">
        <f t="shared" si="7"/>
        <v>20</v>
      </c>
      <c r="AV20" s="104"/>
      <c r="AW20" s="88"/>
      <c r="AX20" s="88"/>
      <c r="AY20" s="88"/>
      <c r="AZ20" s="88"/>
      <c r="BA20" s="88">
        <f t="shared" si="8"/>
        <v>0</v>
      </c>
      <c r="BB20" s="104"/>
      <c r="BC20" s="88"/>
      <c r="BD20" s="88"/>
      <c r="BE20" s="88"/>
      <c r="BF20" s="88"/>
      <c r="BG20" s="88">
        <f t="shared" si="9"/>
        <v>0</v>
      </c>
      <c r="BH20" s="104"/>
      <c r="BI20" s="104"/>
    </row>
    <row r="21" spans="1:61" x14ac:dyDescent="0.25">
      <c r="A21" s="88" t="s">
        <v>361</v>
      </c>
      <c r="B21" s="88">
        <v>10</v>
      </c>
      <c r="C21" s="88"/>
      <c r="D21" s="88"/>
      <c r="E21" s="88">
        <f t="shared" si="0"/>
        <v>0</v>
      </c>
      <c r="F21" s="104"/>
      <c r="G21" s="88" t="s">
        <v>404</v>
      </c>
      <c r="H21" s="88">
        <v>1</v>
      </c>
      <c r="I21" s="88"/>
      <c r="J21" s="88"/>
      <c r="K21" s="88">
        <f t="shared" si="1"/>
        <v>0</v>
      </c>
      <c r="L21" s="104"/>
      <c r="M21" s="88" t="s">
        <v>420</v>
      </c>
      <c r="N21" s="88">
        <v>1</v>
      </c>
      <c r="O21" s="88"/>
      <c r="P21" s="88"/>
      <c r="Q21" s="88">
        <f t="shared" si="2"/>
        <v>0</v>
      </c>
      <c r="R21" s="104"/>
      <c r="S21" s="88"/>
      <c r="T21" s="88"/>
      <c r="U21" s="88"/>
      <c r="V21" s="88"/>
      <c r="W21" s="88">
        <f t="shared" si="3"/>
        <v>0</v>
      </c>
      <c r="X21" s="104"/>
      <c r="Y21" s="88" t="s">
        <v>467</v>
      </c>
      <c r="Z21" s="88">
        <v>2</v>
      </c>
      <c r="AA21" s="88"/>
      <c r="AB21" s="88"/>
      <c r="AC21" s="88">
        <f t="shared" si="4"/>
        <v>0</v>
      </c>
      <c r="AD21" s="104"/>
      <c r="AE21" s="88"/>
      <c r="AF21" s="88"/>
      <c r="AG21" s="88"/>
      <c r="AH21" s="88"/>
      <c r="AI21" s="88">
        <f t="shared" si="5"/>
        <v>0</v>
      </c>
      <c r="AJ21" s="104"/>
      <c r="AK21" s="88"/>
      <c r="AL21" s="88"/>
      <c r="AM21" s="88"/>
      <c r="AN21" s="88"/>
      <c r="AO21" s="88">
        <f t="shared" si="6"/>
        <v>0</v>
      </c>
      <c r="AP21" s="104"/>
      <c r="AQ21" s="88" t="s">
        <v>514</v>
      </c>
      <c r="AR21" s="88">
        <v>1</v>
      </c>
      <c r="AS21" s="88"/>
      <c r="AT21" s="88">
        <v>50</v>
      </c>
      <c r="AU21" s="88">
        <f t="shared" si="7"/>
        <v>50</v>
      </c>
      <c r="AV21" s="104"/>
      <c r="AW21" s="88"/>
      <c r="AX21" s="88"/>
      <c r="AY21" s="88"/>
      <c r="AZ21" s="88"/>
      <c r="BA21" s="88">
        <f t="shared" si="8"/>
        <v>0</v>
      </c>
      <c r="BB21" s="104"/>
      <c r="BC21" s="88"/>
      <c r="BD21" s="88"/>
      <c r="BE21" s="88"/>
      <c r="BF21" s="88"/>
      <c r="BG21" s="88">
        <f t="shared" si="9"/>
        <v>0</v>
      </c>
      <c r="BH21" s="104"/>
      <c r="BI21" s="104"/>
    </row>
    <row r="22" spans="1:61" x14ac:dyDescent="0.25">
      <c r="A22" s="88" t="s">
        <v>362</v>
      </c>
      <c r="B22" s="88">
        <v>5</v>
      </c>
      <c r="C22" s="88"/>
      <c r="D22" s="88"/>
      <c r="E22" s="88">
        <f t="shared" si="0"/>
        <v>0</v>
      </c>
      <c r="F22" s="104"/>
      <c r="G22" s="88" t="s">
        <v>405</v>
      </c>
      <c r="H22" s="88">
        <v>1</v>
      </c>
      <c r="I22" s="88"/>
      <c r="J22" s="88"/>
      <c r="K22" s="88">
        <f t="shared" si="1"/>
        <v>0</v>
      </c>
      <c r="L22" s="104"/>
      <c r="M22" s="88" t="s">
        <v>421</v>
      </c>
      <c r="N22" s="88">
        <v>12</v>
      </c>
      <c r="O22" s="88"/>
      <c r="P22" s="88"/>
      <c r="Q22" s="88">
        <f t="shared" si="2"/>
        <v>0</v>
      </c>
      <c r="R22" s="104"/>
      <c r="S22" s="88"/>
      <c r="T22" s="88"/>
      <c r="U22" s="88"/>
      <c r="V22" s="88"/>
      <c r="W22" s="88">
        <f t="shared" si="3"/>
        <v>0</v>
      </c>
      <c r="X22" s="104"/>
      <c r="Y22" s="88" t="s">
        <v>468</v>
      </c>
      <c r="Z22" s="88">
        <v>1</v>
      </c>
      <c r="AA22" s="88"/>
      <c r="AB22" s="88"/>
      <c r="AC22" s="88">
        <f t="shared" si="4"/>
        <v>0</v>
      </c>
      <c r="AD22" s="104"/>
      <c r="AE22" s="88"/>
      <c r="AF22" s="88"/>
      <c r="AG22" s="88"/>
      <c r="AH22" s="88"/>
      <c r="AI22" s="88">
        <f t="shared" si="5"/>
        <v>0</v>
      </c>
      <c r="AJ22" s="104"/>
      <c r="AK22" s="88"/>
      <c r="AL22" s="88"/>
      <c r="AM22" s="88"/>
      <c r="AN22" s="88"/>
      <c r="AO22" s="88">
        <f t="shared" si="6"/>
        <v>0</v>
      </c>
      <c r="AP22" s="104"/>
      <c r="AQ22" s="88" t="s">
        <v>515</v>
      </c>
      <c r="AR22" s="88">
        <v>1</v>
      </c>
      <c r="AS22" s="88"/>
      <c r="AT22" s="88">
        <v>0</v>
      </c>
      <c r="AU22" s="88">
        <f t="shared" si="7"/>
        <v>0</v>
      </c>
      <c r="AV22" s="104"/>
      <c r="AW22" s="88"/>
      <c r="AX22" s="88"/>
      <c r="AY22" s="88"/>
      <c r="AZ22" s="88"/>
      <c r="BA22" s="88">
        <f t="shared" si="8"/>
        <v>0</v>
      </c>
      <c r="BB22" s="104"/>
      <c r="BC22" s="88"/>
      <c r="BD22" s="88"/>
      <c r="BE22" s="88"/>
      <c r="BF22" s="88"/>
      <c r="BG22" s="88">
        <f t="shared" si="9"/>
        <v>0</v>
      </c>
      <c r="BH22" s="104"/>
      <c r="BI22" s="104"/>
    </row>
    <row r="23" spans="1:61" x14ac:dyDescent="0.25">
      <c r="A23" s="88" t="s">
        <v>363</v>
      </c>
      <c r="B23" s="88">
        <v>1</v>
      </c>
      <c r="C23" s="88"/>
      <c r="D23" s="88"/>
      <c r="E23" s="88">
        <f t="shared" si="0"/>
        <v>0</v>
      </c>
      <c r="F23" s="104"/>
      <c r="G23" s="88" t="s">
        <v>406</v>
      </c>
      <c r="H23" s="88">
        <v>1</v>
      </c>
      <c r="I23" s="88"/>
      <c r="J23" s="88"/>
      <c r="K23" s="88">
        <f t="shared" si="1"/>
        <v>0</v>
      </c>
      <c r="L23" s="104"/>
      <c r="M23" s="88" t="s">
        <v>422</v>
      </c>
      <c r="N23" s="88">
        <v>1</v>
      </c>
      <c r="O23" s="88"/>
      <c r="P23" s="88"/>
      <c r="Q23" s="88">
        <f t="shared" si="2"/>
        <v>0</v>
      </c>
      <c r="R23" s="104"/>
      <c r="S23" s="88"/>
      <c r="T23" s="88"/>
      <c r="U23" s="88"/>
      <c r="V23" s="88"/>
      <c r="W23" s="88">
        <f t="shared" si="3"/>
        <v>0</v>
      </c>
      <c r="X23" s="104"/>
      <c r="Y23" s="88" t="s">
        <v>469</v>
      </c>
      <c r="Z23" s="88">
        <v>3</v>
      </c>
      <c r="AA23" s="88"/>
      <c r="AB23" s="88"/>
      <c r="AC23" s="88">
        <f t="shared" si="4"/>
        <v>0</v>
      </c>
      <c r="AD23" s="104"/>
      <c r="AE23" s="88"/>
      <c r="AF23" s="88"/>
      <c r="AG23" s="88"/>
      <c r="AH23" s="88"/>
      <c r="AI23" s="88">
        <f t="shared" si="5"/>
        <v>0</v>
      </c>
      <c r="AJ23" s="104"/>
      <c r="AK23" s="88"/>
      <c r="AL23" s="88"/>
      <c r="AM23" s="88"/>
      <c r="AN23" s="88"/>
      <c r="AO23" s="88">
        <f t="shared" si="6"/>
        <v>0</v>
      </c>
      <c r="AP23" s="104"/>
      <c r="AQ23" s="88"/>
      <c r="AR23" s="88"/>
      <c r="AS23" s="88"/>
      <c r="AT23" s="88"/>
      <c r="AU23" s="88">
        <f t="shared" si="7"/>
        <v>0</v>
      </c>
      <c r="AV23" s="104"/>
      <c r="AW23" s="88"/>
      <c r="AX23" s="88"/>
      <c r="AY23" s="88"/>
      <c r="AZ23" s="88"/>
      <c r="BA23" s="88">
        <f t="shared" si="8"/>
        <v>0</v>
      </c>
      <c r="BB23" s="104"/>
      <c r="BC23" s="88"/>
      <c r="BD23" s="88"/>
      <c r="BE23" s="88"/>
      <c r="BF23" s="88"/>
      <c r="BG23" s="88">
        <f t="shared" si="9"/>
        <v>0</v>
      </c>
      <c r="BH23" s="104"/>
      <c r="BI23" s="104"/>
    </row>
    <row r="24" spans="1:61" x14ac:dyDescent="0.25">
      <c r="A24" s="88" t="s">
        <v>364</v>
      </c>
      <c r="B24" s="88">
        <v>2</v>
      </c>
      <c r="C24" s="88"/>
      <c r="D24" s="88"/>
      <c r="E24" s="88">
        <f t="shared" si="0"/>
        <v>0</v>
      </c>
      <c r="F24" s="104"/>
      <c r="G24" s="88" t="s">
        <v>586</v>
      </c>
      <c r="H24" s="88">
        <v>1</v>
      </c>
      <c r="I24" s="88"/>
      <c r="J24" s="88"/>
      <c r="K24" s="88">
        <f t="shared" si="1"/>
        <v>0</v>
      </c>
      <c r="L24" s="104"/>
      <c r="M24" s="88" t="s">
        <v>423</v>
      </c>
      <c r="N24" s="88">
        <v>4</v>
      </c>
      <c r="O24" s="88"/>
      <c r="P24" s="88"/>
      <c r="Q24" s="88">
        <f t="shared" si="2"/>
        <v>0</v>
      </c>
      <c r="R24" s="104"/>
      <c r="S24" s="88"/>
      <c r="T24" s="88"/>
      <c r="U24" s="88"/>
      <c r="V24" s="88"/>
      <c r="W24" s="88">
        <f t="shared" si="3"/>
        <v>0</v>
      </c>
      <c r="X24" s="104"/>
      <c r="Y24" s="88" t="s">
        <v>470</v>
      </c>
      <c r="Z24" s="88">
        <v>1</v>
      </c>
      <c r="AA24" s="88"/>
      <c r="AB24" s="88"/>
      <c r="AC24" s="88">
        <f t="shared" si="4"/>
        <v>0</v>
      </c>
      <c r="AD24" s="104"/>
      <c r="AE24" s="88"/>
      <c r="AF24" s="88"/>
      <c r="AG24" s="88"/>
      <c r="AH24" s="88"/>
      <c r="AI24" s="88">
        <f t="shared" si="5"/>
        <v>0</v>
      </c>
      <c r="AJ24" s="104"/>
      <c r="AK24" s="88"/>
      <c r="AL24" s="88"/>
      <c r="AM24" s="88"/>
      <c r="AN24" s="88"/>
      <c r="AO24" s="88">
        <f t="shared" si="6"/>
        <v>0</v>
      </c>
      <c r="AP24" s="104"/>
      <c r="AQ24" s="88"/>
      <c r="AR24" s="88"/>
      <c r="AS24" s="88"/>
      <c r="AT24" s="88"/>
      <c r="AU24" s="88">
        <f t="shared" si="7"/>
        <v>0</v>
      </c>
      <c r="AV24" s="104"/>
      <c r="AW24" s="88"/>
      <c r="AX24" s="88"/>
      <c r="AY24" s="88"/>
      <c r="AZ24" s="88"/>
      <c r="BA24" s="88">
        <f t="shared" si="8"/>
        <v>0</v>
      </c>
      <c r="BB24" s="104"/>
      <c r="BC24" s="88"/>
      <c r="BD24" s="88"/>
      <c r="BE24" s="88"/>
      <c r="BF24" s="88"/>
      <c r="BG24" s="88">
        <f t="shared" si="9"/>
        <v>0</v>
      </c>
      <c r="BH24" s="104"/>
      <c r="BI24" s="104"/>
    </row>
    <row r="25" spans="1:61" x14ac:dyDescent="0.25">
      <c r="A25" s="88" t="s">
        <v>365</v>
      </c>
      <c r="B25" s="88">
        <v>10</v>
      </c>
      <c r="C25" s="88"/>
      <c r="D25" s="88"/>
      <c r="E25" s="88">
        <f t="shared" si="0"/>
        <v>0</v>
      </c>
      <c r="F25" s="104"/>
      <c r="G25" s="88"/>
      <c r="H25" s="88"/>
      <c r="I25" s="88"/>
      <c r="J25" s="88"/>
      <c r="K25" s="88">
        <f t="shared" si="1"/>
        <v>0</v>
      </c>
      <c r="L25" s="104"/>
      <c r="M25" s="88" t="s">
        <v>424</v>
      </c>
      <c r="N25" s="88">
        <v>5</v>
      </c>
      <c r="O25" s="88"/>
      <c r="P25" s="88"/>
      <c r="Q25" s="88">
        <f t="shared" si="2"/>
        <v>0</v>
      </c>
      <c r="R25" s="104"/>
      <c r="S25" s="88"/>
      <c r="T25" s="88"/>
      <c r="U25" s="88"/>
      <c r="V25" s="88"/>
      <c r="W25" s="88">
        <f t="shared" si="3"/>
        <v>0</v>
      </c>
      <c r="X25" s="104"/>
      <c r="Y25" s="88" t="s">
        <v>471</v>
      </c>
      <c r="Z25" s="88">
        <v>1</v>
      </c>
      <c r="AA25" s="88"/>
      <c r="AB25" s="88"/>
      <c r="AC25" s="88">
        <f t="shared" si="4"/>
        <v>0</v>
      </c>
      <c r="AD25" s="104"/>
      <c r="AE25" s="88"/>
      <c r="AF25" s="88"/>
      <c r="AG25" s="88"/>
      <c r="AH25" s="88"/>
      <c r="AI25" s="88">
        <f t="shared" si="5"/>
        <v>0</v>
      </c>
      <c r="AJ25" s="104"/>
      <c r="AK25" s="88"/>
      <c r="AL25" s="88"/>
      <c r="AM25" s="88"/>
      <c r="AN25" s="88"/>
      <c r="AO25" s="88">
        <f t="shared" si="6"/>
        <v>0</v>
      </c>
      <c r="AP25" s="104"/>
      <c r="AQ25" s="88"/>
      <c r="AR25" s="88"/>
      <c r="AS25" s="88"/>
      <c r="AT25" s="88"/>
      <c r="AU25" s="88">
        <f t="shared" si="7"/>
        <v>0</v>
      </c>
      <c r="AV25" s="104"/>
      <c r="AW25" s="88"/>
      <c r="AX25" s="88"/>
      <c r="AY25" s="88"/>
      <c r="AZ25" s="88"/>
      <c r="BA25" s="88">
        <f t="shared" si="8"/>
        <v>0</v>
      </c>
      <c r="BB25" s="104"/>
      <c r="BC25" s="88"/>
      <c r="BD25" s="88"/>
      <c r="BE25" s="88"/>
      <c r="BF25" s="88"/>
      <c r="BG25" s="88">
        <f t="shared" si="9"/>
        <v>0</v>
      </c>
      <c r="BH25" s="104"/>
      <c r="BI25" s="104"/>
    </row>
    <row r="26" spans="1:61" x14ac:dyDescent="0.25">
      <c r="A26" s="88" t="s">
        <v>366</v>
      </c>
      <c r="B26" s="88">
        <v>11</v>
      </c>
      <c r="C26" s="88"/>
      <c r="D26" s="88"/>
      <c r="E26" s="88">
        <f t="shared" si="0"/>
        <v>0</v>
      </c>
      <c r="F26" s="104"/>
      <c r="G26" s="88"/>
      <c r="H26" s="88"/>
      <c r="I26" s="88"/>
      <c r="J26" s="88"/>
      <c r="K26" s="88">
        <f t="shared" si="1"/>
        <v>0</v>
      </c>
      <c r="L26" s="104"/>
      <c r="M26" s="88" t="s">
        <v>425</v>
      </c>
      <c r="N26" s="88">
        <v>5</v>
      </c>
      <c r="O26" s="88"/>
      <c r="P26" s="88"/>
      <c r="Q26" s="88">
        <f t="shared" si="2"/>
        <v>0</v>
      </c>
      <c r="R26" s="104"/>
      <c r="S26" s="88"/>
      <c r="T26" s="88"/>
      <c r="U26" s="88"/>
      <c r="V26" s="88"/>
      <c r="W26" s="88">
        <f t="shared" si="3"/>
        <v>0</v>
      </c>
      <c r="X26" s="104"/>
      <c r="Y26" s="88" t="s">
        <v>472</v>
      </c>
      <c r="Z26" s="88">
        <v>1</v>
      </c>
      <c r="AA26" s="88"/>
      <c r="AB26" s="88"/>
      <c r="AC26" s="88">
        <f t="shared" si="4"/>
        <v>0</v>
      </c>
      <c r="AD26" s="104"/>
      <c r="AE26" s="88"/>
      <c r="AF26" s="88"/>
      <c r="AG26" s="88"/>
      <c r="AH26" s="88"/>
      <c r="AI26" s="88">
        <f t="shared" si="5"/>
        <v>0</v>
      </c>
      <c r="AJ26" s="104"/>
      <c r="AK26" s="88"/>
      <c r="AL26" s="88"/>
      <c r="AM26" s="88"/>
      <c r="AN26" s="88"/>
      <c r="AO26" s="88">
        <f t="shared" si="6"/>
        <v>0</v>
      </c>
      <c r="AP26" s="104"/>
      <c r="AQ26" s="88"/>
      <c r="AR26" s="88"/>
      <c r="AS26" s="88"/>
      <c r="AT26" s="88"/>
      <c r="AU26" s="88">
        <f t="shared" si="7"/>
        <v>0</v>
      </c>
      <c r="AV26" s="104"/>
      <c r="AW26" s="88"/>
      <c r="AX26" s="88"/>
      <c r="AY26" s="88"/>
      <c r="AZ26" s="88"/>
      <c r="BA26" s="88">
        <f t="shared" si="8"/>
        <v>0</v>
      </c>
      <c r="BB26" s="104"/>
      <c r="BC26" s="88"/>
      <c r="BD26" s="88"/>
      <c r="BE26" s="88"/>
      <c r="BF26" s="88"/>
      <c r="BG26" s="88">
        <f t="shared" si="9"/>
        <v>0</v>
      </c>
      <c r="BH26" s="104"/>
      <c r="BI26" s="104"/>
    </row>
    <row r="27" spans="1:61" x14ac:dyDescent="0.25">
      <c r="A27" s="88" t="s">
        <v>367</v>
      </c>
      <c r="B27" s="88">
        <v>12</v>
      </c>
      <c r="C27" s="88"/>
      <c r="D27" s="88"/>
      <c r="E27" s="88">
        <f t="shared" si="0"/>
        <v>0</v>
      </c>
      <c r="F27" s="104"/>
      <c r="G27" s="88"/>
      <c r="H27" s="88"/>
      <c r="I27" s="88"/>
      <c r="J27" s="88"/>
      <c r="K27" s="88">
        <f t="shared" si="1"/>
        <v>0</v>
      </c>
      <c r="L27" s="104"/>
      <c r="M27" s="88" t="s">
        <v>426</v>
      </c>
      <c r="N27" s="88">
        <v>1</v>
      </c>
      <c r="O27" s="88"/>
      <c r="P27" s="88"/>
      <c r="Q27" s="88">
        <f t="shared" si="2"/>
        <v>0</v>
      </c>
      <c r="R27" s="104"/>
      <c r="S27" s="88"/>
      <c r="T27" s="88"/>
      <c r="U27" s="88"/>
      <c r="V27" s="88"/>
      <c r="W27" s="88">
        <f t="shared" si="3"/>
        <v>0</v>
      </c>
      <c r="X27" s="104"/>
      <c r="Y27" s="88" t="s">
        <v>473</v>
      </c>
      <c r="Z27" s="88">
        <v>1</v>
      </c>
      <c r="AA27" s="88"/>
      <c r="AB27" s="88"/>
      <c r="AC27" s="88">
        <f t="shared" si="4"/>
        <v>0</v>
      </c>
      <c r="AD27" s="104"/>
      <c r="AE27" s="88"/>
      <c r="AF27" s="88"/>
      <c r="AG27" s="88"/>
      <c r="AH27" s="88"/>
      <c r="AI27" s="88">
        <f t="shared" si="5"/>
        <v>0</v>
      </c>
      <c r="AJ27" s="104"/>
      <c r="AK27" s="88"/>
      <c r="AL27" s="88"/>
      <c r="AM27" s="88"/>
      <c r="AN27" s="88"/>
      <c r="AO27" s="88">
        <f t="shared" si="6"/>
        <v>0</v>
      </c>
      <c r="AP27" s="104"/>
      <c r="AQ27" s="88"/>
      <c r="AR27" s="88"/>
      <c r="AS27" s="88"/>
      <c r="AT27" s="88"/>
      <c r="AU27" s="88">
        <f t="shared" si="7"/>
        <v>0</v>
      </c>
      <c r="AV27" s="104"/>
      <c r="AW27" s="88"/>
      <c r="AX27" s="88"/>
      <c r="AY27" s="88"/>
      <c r="AZ27" s="88"/>
      <c r="BA27" s="88">
        <f t="shared" si="8"/>
        <v>0</v>
      </c>
      <c r="BB27" s="104"/>
      <c r="BC27" s="104"/>
      <c r="BD27" s="125"/>
      <c r="BE27" s="104"/>
      <c r="BF27" s="104"/>
      <c r="BG27" s="104"/>
      <c r="BH27" s="104"/>
      <c r="BI27" s="104"/>
    </row>
    <row r="28" spans="1:61" x14ac:dyDescent="0.25">
      <c r="A28" s="88" t="s">
        <v>368</v>
      </c>
      <c r="B28" s="88">
        <v>12</v>
      </c>
      <c r="C28" s="88"/>
      <c r="D28" s="88"/>
      <c r="E28" s="88">
        <f t="shared" si="0"/>
        <v>0</v>
      </c>
      <c r="F28" s="104"/>
      <c r="G28" s="88"/>
      <c r="H28" s="88"/>
      <c r="I28" s="88"/>
      <c r="J28" s="88"/>
      <c r="K28" s="88">
        <f t="shared" si="1"/>
        <v>0</v>
      </c>
      <c r="L28" s="104"/>
      <c r="M28" s="88" t="s">
        <v>427</v>
      </c>
      <c r="N28" s="88">
        <v>1</v>
      </c>
      <c r="O28" s="88"/>
      <c r="P28" s="88"/>
      <c r="Q28" s="88">
        <f t="shared" si="2"/>
        <v>0</v>
      </c>
      <c r="R28" s="104"/>
      <c r="S28" s="88"/>
      <c r="T28" s="88"/>
      <c r="U28" s="88"/>
      <c r="V28" s="88"/>
      <c r="W28" s="88">
        <f t="shared" si="3"/>
        <v>0</v>
      </c>
      <c r="X28" s="104"/>
      <c r="Y28" s="88"/>
      <c r="Z28" s="88"/>
      <c r="AA28" s="88"/>
      <c r="AB28" s="88"/>
      <c r="AC28" s="88">
        <f t="shared" si="4"/>
        <v>0</v>
      </c>
      <c r="AD28" s="104"/>
      <c r="AE28" s="88"/>
      <c r="AF28" s="88"/>
      <c r="AG28" s="88"/>
      <c r="AH28" s="88"/>
      <c r="AI28" s="88">
        <f t="shared" si="5"/>
        <v>0</v>
      </c>
      <c r="AJ28" s="104"/>
      <c r="AK28" s="88"/>
      <c r="AL28" s="88"/>
      <c r="AM28" s="88"/>
      <c r="AN28" s="88"/>
      <c r="AO28" s="88">
        <f t="shared" si="6"/>
        <v>0</v>
      </c>
      <c r="AP28" s="104"/>
      <c r="AQ28" s="88"/>
      <c r="AR28" s="88"/>
      <c r="AS28" s="88"/>
      <c r="AT28" s="88"/>
      <c r="AU28" s="88">
        <f t="shared" si="7"/>
        <v>0</v>
      </c>
      <c r="AV28" s="104"/>
      <c r="AW28" s="88"/>
      <c r="AX28" s="88"/>
      <c r="AY28" s="88"/>
      <c r="AZ28" s="88"/>
      <c r="BA28" s="88">
        <f t="shared" si="8"/>
        <v>0</v>
      </c>
      <c r="BB28" s="104"/>
      <c r="BC28" s="104"/>
      <c r="BD28" s="125"/>
      <c r="BE28" s="104"/>
      <c r="BF28" s="104"/>
      <c r="BG28" s="104"/>
      <c r="BH28" s="104"/>
      <c r="BI28" s="104"/>
    </row>
    <row r="29" spans="1:61" x14ac:dyDescent="0.25">
      <c r="A29" s="88" t="s">
        <v>369</v>
      </c>
      <c r="B29" s="88">
        <v>12</v>
      </c>
      <c r="C29" s="88"/>
      <c r="D29" s="88"/>
      <c r="E29" s="88">
        <f t="shared" si="0"/>
        <v>0</v>
      </c>
      <c r="F29" s="104"/>
      <c r="G29" s="88"/>
      <c r="H29" s="88"/>
      <c r="I29" s="88"/>
      <c r="J29" s="88"/>
      <c r="K29" s="88">
        <f t="shared" si="1"/>
        <v>0</v>
      </c>
      <c r="L29" s="104"/>
      <c r="M29" s="88" t="s">
        <v>444</v>
      </c>
      <c r="N29" s="88">
        <v>4</v>
      </c>
      <c r="O29" s="88"/>
      <c r="P29" s="88"/>
      <c r="Q29" s="88">
        <f t="shared" si="2"/>
        <v>0</v>
      </c>
      <c r="R29" s="104"/>
      <c r="S29" s="88"/>
      <c r="T29" s="88"/>
      <c r="U29" s="88"/>
      <c r="V29" s="88"/>
      <c r="W29" s="88">
        <f t="shared" si="3"/>
        <v>0</v>
      </c>
      <c r="X29" s="104"/>
      <c r="Y29" s="88"/>
      <c r="Z29" s="88"/>
      <c r="AA29" s="88"/>
      <c r="AB29" s="88"/>
      <c r="AC29" s="88">
        <f t="shared" si="4"/>
        <v>0</v>
      </c>
      <c r="AD29" s="104"/>
      <c r="AE29" s="88"/>
      <c r="AF29" s="88"/>
      <c r="AG29" s="88"/>
      <c r="AH29" s="88"/>
      <c r="AI29" s="88">
        <f t="shared" si="5"/>
        <v>0</v>
      </c>
      <c r="AJ29" s="104"/>
      <c r="AK29" s="88"/>
      <c r="AL29" s="88"/>
      <c r="AM29" s="88"/>
      <c r="AN29" s="88"/>
      <c r="AO29" s="88">
        <f t="shared" si="6"/>
        <v>0</v>
      </c>
      <c r="AP29" s="104"/>
      <c r="AQ29" s="88"/>
      <c r="AR29" s="88"/>
      <c r="AS29" s="88"/>
      <c r="AT29" s="88"/>
      <c r="AU29" s="88">
        <f t="shared" si="7"/>
        <v>0</v>
      </c>
      <c r="AV29" s="104"/>
      <c r="AW29" s="88"/>
      <c r="AX29" s="88"/>
      <c r="AY29" s="88"/>
      <c r="AZ29" s="88"/>
      <c r="BA29" s="88">
        <f t="shared" si="8"/>
        <v>0</v>
      </c>
      <c r="BB29" s="104"/>
      <c r="BC29" s="104"/>
      <c r="BD29" s="104"/>
      <c r="BE29" s="104"/>
      <c r="BF29" s="104"/>
      <c r="BG29" s="104"/>
      <c r="BH29" s="104"/>
      <c r="BI29" s="104"/>
    </row>
    <row r="30" spans="1:61" x14ac:dyDescent="0.25">
      <c r="A30" s="88" t="s">
        <v>370</v>
      </c>
      <c r="B30" s="88">
        <v>13</v>
      </c>
      <c r="C30" s="88"/>
      <c r="D30" s="88"/>
      <c r="E30" s="88">
        <f t="shared" si="0"/>
        <v>0</v>
      </c>
      <c r="F30" s="104"/>
      <c r="G30" s="88"/>
      <c r="H30" s="88"/>
      <c r="I30" s="88"/>
      <c r="J30" s="88"/>
      <c r="K30" s="88">
        <f t="shared" si="1"/>
        <v>0</v>
      </c>
      <c r="L30" s="104"/>
      <c r="M30" s="88"/>
      <c r="N30" s="88"/>
      <c r="O30" s="88"/>
      <c r="P30" s="88"/>
      <c r="Q30" s="88">
        <f t="shared" si="2"/>
        <v>0</v>
      </c>
      <c r="R30" s="104"/>
      <c r="S30" s="88"/>
      <c r="T30" s="88"/>
      <c r="U30" s="88"/>
      <c r="V30" s="88"/>
      <c r="W30" s="88">
        <f t="shared" si="3"/>
        <v>0</v>
      </c>
      <c r="X30" s="104"/>
      <c r="Y30" s="88"/>
      <c r="Z30" s="88"/>
      <c r="AA30" s="88"/>
      <c r="AB30" s="88"/>
      <c r="AC30" s="88">
        <f t="shared" si="4"/>
        <v>0</v>
      </c>
      <c r="AD30" s="104"/>
      <c r="AE30" s="88"/>
      <c r="AF30" s="88"/>
      <c r="AG30" s="88"/>
      <c r="AH30" s="88"/>
      <c r="AI30" s="88">
        <f t="shared" si="5"/>
        <v>0</v>
      </c>
      <c r="AJ30" s="104"/>
      <c r="AK30" s="88"/>
      <c r="AL30" s="88"/>
      <c r="AM30" s="88"/>
      <c r="AN30" s="88"/>
      <c r="AO30" s="88">
        <f t="shared" si="6"/>
        <v>0</v>
      </c>
      <c r="AP30" s="104"/>
      <c r="AQ30" s="88"/>
      <c r="AR30" s="88"/>
      <c r="AS30" s="88"/>
      <c r="AT30" s="88"/>
      <c r="AU30" s="88">
        <f t="shared" si="7"/>
        <v>0</v>
      </c>
      <c r="AV30" s="104"/>
      <c r="AW30" s="88"/>
      <c r="AX30" s="88"/>
      <c r="AY30" s="88"/>
      <c r="AZ30" s="88"/>
      <c r="BA30" s="88">
        <f t="shared" si="8"/>
        <v>0</v>
      </c>
      <c r="BB30" s="104"/>
      <c r="BC30" s="104"/>
      <c r="BD30" s="104"/>
      <c r="BE30" s="104"/>
      <c r="BF30" s="104"/>
      <c r="BG30" s="104"/>
      <c r="BH30" s="104"/>
      <c r="BI30" s="104"/>
    </row>
    <row r="31" spans="1:61" x14ac:dyDescent="0.25">
      <c r="A31" s="88" t="s">
        <v>371</v>
      </c>
      <c r="B31" s="88">
        <v>60</v>
      </c>
      <c r="C31" s="88"/>
      <c r="D31" s="88"/>
      <c r="E31" s="88">
        <f t="shared" si="0"/>
        <v>0</v>
      </c>
      <c r="F31" s="104"/>
      <c r="G31" s="88"/>
      <c r="H31" s="88"/>
      <c r="I31" s="88"/>
      <c r="J31" s="88"/>
      <c r="K31" s="88">
        <f t="shared" si="1"/>
        <v>0</v>
      </c>
      <c r="L31" s="104"/>
      <c r="M31" s="88"/>
      <c r="N31" s="88"/>
      <c r="O31" s="88"/>
      <c r="P31" s="88"/>
      <c r="Q31" s="88">
        <f t="shared" si="2"/>
        <v>0</v>
      </c>
      <c r="R31" s="104"/>
      <c r="S31" s="88"/>
      <c r="T31" s="88"/>
      <c r="U31" s="88"/>
      <c r="V31" s="88"/>
      <c r="W31" s="88">
        <f t="shared" si="3"/>
        <v>0</v>
      </c>
      <c r="X31" s="104"/>
      <c r="Y31" s="88"/>
      <c r="Z31" s="88"/>
      <c r="AA31" s="88"/>
      <c r="AB31" s="88"/>
      <c r="AC31" s="88">
        <f t="shared" si="4"/>
        <v>0</v>
      </c>
      <c r="AD31" s="104"/>
      <c r="AE31" s="88"/>
      <c r="AF31" s="88"/>
      <c r="AG31" s="88"/>
      <c r="AH31" s="88"/>
      <c r="AI31" s="88">
        <f t="shared" si="5"/>
        <v>0</v>
      </c>
      <c r="AJ31" s="104"/>
      <c r="AK31" s="88"/>
      <c r="AL31" s="88"/>
      <c r="AM31" s="88"/>
      <c r="AN31" s="88"/>
      <c r="AO31" s="88">
        <f t="shared" si="6"/>
        <v>0</v>
      </c>
      <c r="AP31" s="104"/>
      <c r="AQ31" s="88"/>
      <c r="AR31" s="88"/>
      <c r="AS31" s="88"/>
      <c r="AT31" s="88"/>
      <c r="AU31" s="88">
        <f t="shared" si="7"/>
        <v>0</v>
      </c>
      <c r="AV31" s="104"/>
      <c r="AW31" s="88"/>
      <c r="AX31" s="88"/>
      <c r="AY31" s="88"/>
      <c r="AZ31" s="88"/>
      <c r="BA31" s="88">
        <f t="shared" si="8"/>
        <v>0</v>
      </c>
      <c r="BB31" s="104"/>
      <c r="BC31" s="104"/>
      <c r="BD31" s="104"/>
      <c r="BE31" s="104"/>
      <c r="BF31" s="104"/>
      <c r="BG31" s="104"/>
      <c r="BH31" s="104"/>
      <c r="BI31" s="104"/>
    </row>
    <row r="32" spans="1:61" x14ac:dyDescent="0.25">
      <c r="A32" s="88" t="s">
        <v>372</v>
      </c>
      <c r="B32" s="88">
        <v>14</v>
      </c>
      <c r="C32" s="88"/>
      <c r="D32" s="88"/>
      <c r="E32" s="88">
        <f t="shared" si="0"/>
        <v>0</v>
      </c>
      <c r="F32" s="104"/>
      <c r="G32" s="88"/>
      <c r="H32" s="88"/>
      <c r="I32" s="88"/>
      <c r="J32" s="88"/>
      <c r="K32" s="88">
        <f t="shared" si="1"/>
        <v>0</v>
      </c>
      <c r="L32" s="104"/>
      <c r="M32" s="88"/>
      <c r="N32" s="88"/>
      <c r="O32" s="88"/>
      <c r="P32" s="88"/>
      <c r="Q32" s="88">
        <f t="shared" si="2"/>
        <v>0</v>
      </c>
      <c r="R32" s="104"/>
      <c r="S32" s="88"/>
      <c r="T32" s="88"/>
      <c r="U32" s="88"/>
      <c r="V32" s="88"/>
      <c r="W32" s="88">
        <f t="shared" si="3"/>
        <v>0</v>
      </c>
      <c r="X32" s="104"/>
      <c r="Y32" s="88"/>
      <c r="Z32" s="88"/>
      <c r="AA32" s="88"/>
      <c r="AB32" s="88"/>
      <c r="AC32" s="88">
        <f t="shared" si="4"/>
        <v>0</v>
      </c>
      <c r="AD32" s="104"/>
      <c r="AE32" s="88"/>
      <c r="AF32" s="88"/>
      <c r="AG32" s="88"/>
      <c r="AH32" s="88"/>
      <c r="AI32" s="88">
        <f t="shared" si="5"/>
        <v>0</v>
      </c>
      <c r="AJ32" s="104"/>
      <c r="AK32" s="88"/>
      <c r="AL32" s="88"/>
      <c r="AM32" s="88"/>
      <c r="AN32" s="88"/>
      <c r="AO32" s="88">
        <f t="shared" si="6"/>
        <v>0</v>
      </c>
      <c r="AP32" s="104"/>
      <c r="AQ32" s="88"/>
      <c r="AR32" s="88"/>
      <c r="AS32" s="88"/>
      <c r="AT32" s="88"/>
      <c r="AU32" s="88">
        <f t="shared" si="7"/>
        <v>0</v>
      </c>
      <c r="AV32" s="104"/>
      <c r="AW32" s="88"/>
      <c r="AX32" s="88"/>
      <c r="AY32" s="88"/>
      <c r="AZ32" s="88"/>
      <c r="BA32" s="88">
        <f t="shared" si="8"/>
        <v>0</v>
      </c>
      <c r="BB32" s="104"/>
      <c r="BC32" s="104"/>
      <c r="BD32" s="104"/>
      <c r="BE32" s="104"/>
      <c r="BF32" s="104"/>
      <c r="BG32" s="104"/>
      <c r="BH32" s="104"/>
      <c r="BI32" s="104"/>
    </row>
    <row r="33" spans="1:61" x14ac:dyDescent="0.25">
      <c r="A33" s="88" t="s">
        <v>373</v>
      </c>
      <c r="B33" s="88">
        <v>61</v>
      </c>
      <c r="C33" s="88"/>
      <c r="D33" s="88"/>
      <c r="E33" s="88">
        <f t="shared" si="0"/>
        <v>0</v>
      </c>
      <c r="F33" s="104"/>
      <c r="G33" s="88"/>
      <c r="H33" s="88"/>
      <c r="I33" s="88"/>
      <c r="J33" s="88"/>
      <c r="K33" s="88">
        <f t="shared" si="1"/>
        <v>0</v>
      </c>
      <c r="L33" s="104"/>
      <c r="M33" s="88"/>
      <c r="N33" s="88"/>
      <c r="O33" s="88"/>
      <c r="P33" s="88"/>
      <c r="Q33" s="88">
        <f t="shared" si="2"/>
        <v>0</v>
      </c>
      <c r="R33" s="104"/>
      <c r="S33" s="88"/>
      <c r="T33" s="88"/>
      <c r="U33" s="88"/>
      <c r="V33" s="88"/>
      <c r="W33" s="88">
        <f t="shared" si="3"/>
        <v>0</v>
      </c>
      <c r="X33" s="104"/>
      <c r="Y33" s="88"/>
      <c r="Z33" s="88"/>
      <c r="AA33" s="88"/>
      <c r="AB33" s="88"/>
      <c r="AC33" s="88">
        <f t="shared" si="4"/>
        <v>0</v>
      </c>
      <c r="AD33" s="104"/>
      <c r="AE33" s="88"/>
      <c r="AF33" s="88"/>
      <c r="AG33" s="88"/>
      <c r="AH33" s="88"/>
      <c r="AI33" s="88">
        <f t="shared" si="5"/>
        <v>0</v>
      </c>
      <c r="AJ33" s="104"/>
      <c r="AK33" s="88"/>
      <c r="AL33" s="88"/>
      <c r="AM33" s="88"/>
      <c r="AN33" s="88"/>
      <c r="AO33" s="88">
        <f t="shared" si="6"/>
        <v>0</v>
      </c>
      <c r="AP33" s="104"/>
      <c r="AQ33" s="88"/>
      <c r="AR33" s="88"/>
      <c r="AS33" s="88"/>
      <c r="AT33" s="88"/>
      <c r="AU33" s="88">
        <f t="shared" si="7"/>
        <v>0</v>
      </c>
      <c r="AV33" s="104"/>
      <c r="AW33" s="88"/>
      <c r="AX33" s="88"/>
      <c r="AY33" s="88"/>
      <c r="AZ33" s="88"/>
      <c r="BA33" s="88">
        <f t="shared" si="8"/>
        <v>0</v>
      </c>
      <c r="BB33" s="104"/>
      <c r="BC33" s="104"/>
      <c r="BD33" s="104"/>
      <c r="BE33" s="104"/>
      <c r="BF33" s="104"/>
      <c r="BG33" s="104"/>
      <c r="BH33" s="104"/>
      <c r="BI33" s="104"/>
    </row>
    <row r="34" spans="1:61" x14ac:dyDescent="0.25">
      <c r="A34" s="88" t="s">
        <v>374</v>
      </c>
      <c r="B34" s="88">
        <v>13</v>
      </c>
      <c r="C34" s="88"/>
      <c r="D34" s="88"/>
      <c r="E34" s="88">
        <f t="shared" si="0"/>
        <v>0</v>
      </c>
      <c r="F34" s="104"/>
      <c r="G34" s="88"/>
      <c r="H34" s="88"/>
      <c r="I34" s="88"/>
      <c r="J34" s="88"/>
      <c r="K34" s="88">
        <f t="shared" si="1"/>
        <v>0</v>
      </c>
      <c r="L34" s="104"/>
      <c r="M34" s="88"/>
      <c r="N34" s="88"/>
      <c r="O34" s="88"/>
      <c r="P34" s="88"/>
      <c r="Q34" s="88">
        <f t="shared" si="2"/>
        <v>0</v>
      </c>
      <c r="R34" s="104"/>
      <c r="S34" s="88"/>
      <c r="T34" s="88"/>
      <c r="U34" s="88"/>
      <c r="V34" s="88"/>
      <c r="W34" s="88">
        <f t="shared" si="3"/>
        <v>0</v>
      </c>
      <c r="X34" s="104"/>
      <c r="Y34" s="88"/>
      <c r="Z34" s="88"/>
      <c r="AA34" s="88"/>
      <c r="AB34" s="88"/>
      <c r="AC34" s="88">
        <f t="shared" si="4"/>
        <v>0</v>
      </c>
      <c r="AD34" s="104"/>
      <c r="AE34" s="88"/>
      <c r="AF34" s="88"/>
      <c r="AG34" s="88"/>
      <c r="AH34" s="88"/>
      <c r="AI34" s="88">
        <f t="shared" si="5"/>
        <v>0</v>
      </c>
      <c r="AJ34" s="104"/>
      <c r="AK34" s="88"/>
      <c r="AL34" s="88"/>
      <c r="AM34" s="88"/>
      <c r="AN34" s="88"/>
      <c r="AO34" s="88">
        <f t="shared" si="6"/>
        <v>0</v>
      </c>
      <c r="AP34" s="104"/>
      <c r="AQ34" s="88"/>
      <c r="AR34" s="88"/>
      <c r="AS34" s="88"/>
      <c r="AT34" s="88"/>
      <c r="AU34" s="88">
        <f t="shared" si="7"/>
        <v>0</v>
      </c>
      <c r="AV34" s="104"/>
      <c r="AW34" s="88"/>
      <c r="AX34" s="88"/>
      <c r="AY34" s="88"/>
      <c r="AZ34" s="88"/>
      <c r="BA34" s="88">
        <f t="shared" si="8"/>
        <v>0</v>
      </c>
      <c r="BB34" s="104"/>
      <c r="BC34" s="104"/>
      <c r="BD34" s="104"/>
      <c r="BE34" s="104"/>
      <c r="BF34" s="104"/>
      <c r="BG34" s="104"/>
      <c r="BH34" s="104"/>
      <c r="BI34" s="104"/>
    </row>
    <row r="35" spans="1:61" x14ac:dyDescent="0.25">
      <c r="A35" s="88" t="s">
        <v>375</v>
      </c>
      <c r="B35" s="88">
        <v>1</v>
      </c>
      <c r="C35" s="88"/>
      <c r="D35" s="88"/>
      <c r="E35" s="88">
        <f t="shared" si="0"/>
        <v>0</v>
      </c>
      <c r="F35" s="104"/>
      <c r="G35" s="88"/>
      <c r="H35" s="88"/>
      <c r="I35" s="88"/>
      <c r="J35" s="88"/>
      <c r="K35" s="88">
        <f t="shared" si="1"/>
        <v>0</v>
      </c>
      <c r="L35" s="104"/>
      <c r="M35" s="88"/>
      <c r="N35" s="88"/>
      <c r="O35" s="88"/>
      <c r="P35" s="88"/>
      <c r="Q35" s="88">
        <f t="shared" si="2"/>
        <v>0</v>
      </c>
      <c r="R35" s="104"/>
      <c r="S35" s="88"/>
      <c r="T35" s="88"/>
      <c r="U35" s="88"/>
      <c r="V35" s="88"/>
      <c r="W35" s="88">
        <f t="shared" si="3"/>
        <v>0</v>
      </c>
      <c r="X35" s="104"/>
      <c r="Y35" s="88"/>
      <c r="Z35" s="88"/>
      <c r="AA35" s="88"/>
      <c r="AB35" s="88"/>
      <c r="AC35" s="88">
        <f t="shared" si="4"/>
        <v>0</v>
      </c>
      <c r="AD35" s="104"/>
      <c r="AE35" s="88"/>
      <c r="AF35" s="88"/>
      <c r="AG35" s="88"/>
      <c r="AH35" s="88"/>
      <c r="AI35" s="88">
        <f t="shared" si="5"/>
        <v>0</v>
      </c>
      <c r="AJ35" s="104"/>
      <c r="AK35" s="88"/>
      <c r="AL35" s="88"/>
      <c r="AM35" s="88"/>
      <c r="AN35" s="88"/>
      <c r="AO35" s="88">
        <f t="shared" si="6"/>
        <v>0</v>
      </c>
      <c r="AP35" s="104"/>
      <c r="AQ35" s="88"/>
      <c r="AR35" s="88"/>
      <c r="AS35" s="88"/>
      <c r="AT35" s="88"/>
      <c r="AU35" s="88">
        <f t="shared" si="7"/>
        <v>0</v>
      </c>
      <c r="AV35" s="104"/>
      <c r="AW35" s="88"/>
      <c r="AX35" s="88"/>
      <c r="AY35" s="88"/>
      <c r="AZ35" s="88"/>
      <c r="BA35" s="88">
        <f t="shared" si="8"/>
        <v>0</v>
      </c>
      <c r="BB35" s="104"/>
      <c r="BC35" s="104"/>
      <c r="BD35" s="104"/>
      <c r="BE35" s="104"/>
      <c r="BF35" s="104"/>
      <c r="BG35" s="104"/>
      <c r="BH35" s="104"/>
      <c r="BI35" s="104"/>
    </row>
    <row r="36" spans="1:61" x14ac:dyDescent="0.25">
      <c r="A36" s="1"/>
      <c r="B36" s="1"/>
      <c r="C36" s="1"/>
      <c r="D36" s="1"/>
      <c r="E36" s="1">
        <f t="shared" si="0"/>
        <v>0</v>
      </c>
      <c r="G36" s="1"/>
      <c r="H36" s="1"/>
      <c r="I36" s="1"/>
      <c r="J36" s="1"/>
      <c r="K36" s="1">
        <f t="shared" si="1"/>
        <v>0</v>
      </c>
      <c r="M36" s="1"/>
      <c r="N36" s="1"/>
      <c r="O36" s="1"/>
      <c r="P36" s="1"/>
      <c r="Q36" s="1">
        <f t="shared" si="2"/>
        <v>0</v>
      </c>
      <c r="S36" s="1"/>
      <c r="T36" s="1"/>
      <c r="U36" s="1"/>
      <c r="V36" s="1"/>
      <c r="W36" s="1">
        <f t="shared" si="3"/>
        <v>0</v>
      </c>
      <c r="Y36" s="1"/>
      <c r="Z36" s="1"/>
      <c r="AA36" s="1"/>
      <c r="AB36" s="1"/>
      <c r="AC36" s="1">
        <f t="shared" si="4"/>
        <v>0</v>
      </c>
      <c r="AE36" s="1"/>
      <c r="AF36" s="1"/>
      <c r="AG36" s="1"/>
      <c r="AH36" s="1"/>
      <c r="AI36" s="1">
        <f t="shared" si="5"/>
        <v>0</v>
      </c>
      <c r="AK36" s="1"/>
      <c r="AL36" s="1"/>
      <c r="AM36" s="1"/>
      <c r="AN36" s="1"/>
      <c r="AO36" s="1">
        <f t="shared" si="6"/>
        <v>0</v>
      </c>
      <c r="AQ36" s="1"/>
      <c r="AR36" s="1"/>
      <c r="AS36" s="1"/>
      <c r="AT36" s="1"/>
      <c r="AU36" s="1">
        <f t="shared" si="7"/>
        <v>0</v>
      </c>
      <c r="AW36" s="1"/>
      <c r="AX36" s="1"/>
      <c r="AY36" s="1"/>
      <c r="AZ36" s="1"/>
      <c r="BA36" s="1">
        <f t="shared" si="8"/>
        <v>0</v>
      </c>
    </row>
    <row r="37" spans="1:61" x14ac:dyDescent="0.25">
      <c r="A37" s="1"/>
      <c r="B37" s="1"/>
      <c r="C37" s="1"/>
      <c r="D37" s="1"/>
      <c r="E37" s="1">
        <f t="shared" si="0"/>
        <v>0</v>
      </c>
      <c r="G37" s="1"/>
      <c r="H37" s="1"/>
      <c r="I37" s="1"/>
      <c r="J37" s="1"/>
      <c r="K37" s="1">
        <f t="shared" si="1"/>
        <v>0</v>
      </c>
      <c r="M37" s="1"/>
      <c r="N37" s="1"/>
      <c r="O37" s="1"/>
      <c r="P37" s="1"/>
      <c r="Q37" s="1">
        <f t="shared" si="2"/>
        <v>0</v>
      </c>
      <c r="S37" s="1"/>
      <c r="T37" s="1"/>
      <c r="U37" s="1"/>
      <c r="V37" s="1"/>
      <c r="W37" s="1">
        <f t="shared" si="3"/>
        <v>0</v>
      </c>
      <c r="Y37" s="1"/>
      <c r="Z37" s="1"/>
      <c r="AA37" s="1"/>
      <c r="AB37" s="1"/>
      <c r="AC37" s="1">
        <f t="shared" si="4"/>
        <v>0</v>
      </c>
      <c r="AE37" s="1"/>
      <c r="AF37" s="1"/>
      <c r="AG37" s="1"/>
      <c r="AH37" s="1"/>
      <c r="AI37" s="1">
        <f t="shared" si="5"/>
        <v>0</v>
      </c>
      <c r="AK37" s="1"/>
      <c r="AL37" s="1"/>
      <c r="AM37" s="1"/>
      <c r="AN37" s="1"/>
      <c r="AO37" s="1">
        <f t="shared" si="6"/>
        <v>0</v>
      </c>
      <c r="AQ37" s="1"/>
      <c r="AR37" s="1"/>
      <c r="AS37" s="1"/>
      <c r="AT37" s="1"/>
      <c r="AU37" s="1">
        <f t="shared" si="7"/>
        <v>0</v>
      </c>
      <c r="AW37" s="1"/>
      <c r="AX37" s="1"/>
      <c r="AY37" s="1"/>
      <c r="AZ37" s="1"/>
      <c r="BA37" s="1">
        <f t="shared" si="8"/>
        <v>0</v>
      </c>
    </row>
    <row r="38" spans="1:61" x14ac:dyDescent="0.25">
      <c r="A38" s="1"/>
      <c r="B38" s="1"/>
      <c r="C38" s="1"/>
      <c r="D38" s="1"/>
      <c r="E38" s="1">
        <f t="shared" si="0"/>
        <v>0</v>
      </c>
      <c r="G38" s="1"/>
      <c r="H38" s="1"/>
      <c r="I38" s="1"/>
      <c r="J38" s="1"/>
      <c r="K38" s="1">
        <f t="shared" si="1"/>
        <v>0</v>
      </c>
      <c r="M38" s="1"/>
      <c r="N38" s="1"/>
      <c r="O38" s="1"/>
      <c r="P38" s="1"/>
      <c r="Q38" s="1">
        <f t="shared" si="2"/>
        <v>0</v>
      </c>
      <c r="S38" s="1"/>
      <c r="T38" s="1"/>
      <c r="U38" s="1"/>
      <c r="V38" s="1"/>
      <c r="W38" s="1">
        <f t="shared" si="3"/>
        <v>0</v>
      </c>
      <c r="Y38" s="1"/>
      <c r="Z38" s="1"/>
      <c r="AA38" s="1"/>
      <c r="AB38" s="1"/>
      <c r="AC38" s="1">
        <f t="shared" si="4"/>
        <v>0</v>
      </c>
      <c r="AE38" s="1"/>
      <c r="AF38" s="1"/>
      <c r="AG38" s="1"/>
      <c r="AH38" s="1"/>
      <c r="AI38" s="1">
        <f t="shared" si="5"/>
        <v>0</v>
      </c>
      <c r="AK38" s="1"/>
      <c r="AL38" s="1"/>
      <c r="AM38" s="1"/>
      <c r="AN38" s="1"/>
      <c r="AO38" s="1">
        <f t="shared" si="6"/>
        <v>0</v>
      </c>
      <c r="AQ38" s="1"/>
      <c r="AR38" s="1"/>
      <c r="AS38" s="1"/>
      <c r="AT38" s="1"/>
      <c r="AU38" s="1">
        <f t="shared" si="7"/>
        <v>0</v>
      </c>
      <c r="AW38" s="1"/>
      <c r="AX38" s="1"/>
      <c r="AY38" s="1"/>
      <c r="AZ38" s="1"/>
      <c r="BA38" s="1">
        <f t="shared" si="8"/>
        <v>0</v>
      </c>
    </row>
    <row r="39" spans="1:61" x14ac:dyDescent="0.25">
      <c r="A39" s="1"/>
      <c r="B39" s="1"/>
      <c r="C39" s="1"/>
      <c r="D39" s="1"/>
      <c r="E39" s="1">
        <f t="shared" si="0"/>
        <v>0</v>
      </c>
      <c r="G39" s="1"/>
      <c r="H39" s="1"/>
      <c r="I39" s="1"/>
      <c r="J39" s="1"/>
      <c r="K39" s="1">
        <f t="shared" si="1"/>
        <v>0</v>
      </c>
      <c r="M39" s="1"/>
      <c r="N39" s="1"/>
      <c r="O39" s="1"/>
      <c r="P39" s="1"/>
      <c r="Q39" s="1">
        <f t="shared" si="2"/>
        <v>0</v>
      </c>
      <c r="S39" s="1"/>
      <c r="T39" s="1"/>
      <c r="U39" s="1"/>
      <c r="V39" s="1"/>
      <c r="W39" s="1">
        <f t="shared" si="3"/>
        <v>0</v>
      </c>
      <c r="Y39" s="1"/>
      <c r="Z39" s="1"/>
      <c r="AA39" s="1"/>
      <c r="AB39" s="1"/>
      <c r="AC39" s="1">
        <f t="shared" si="4"/>
        <v>0</v>
      </c>
      <c r="AE39" s="1"/>
      <c r="AF39" s="1"/>
      <c r="AG39" s="1"/>
      <c r="AH39" s="1"/>
      <c r="AI39" s="1">
        <f t="shared" si="5"/>
        <v>0</v>
      </c>
      <c r="AK39" s="1"/>
      <c r="AL39" s="1"/>
      <c r="AM39" s="1"/>
      <c r="AN39" s="1"/>
      <c r="AO39" s="1">
        <f t="shared" si="6"/>
        <v>0</v>
      </c>
      <c r="AQ39" s="1"/>
      <c r="AR39" s="1"/>
      <c r="AS39" s="1"/>
      <c r="AT39" s="1"/>
      <c r="AU39" s="1">
        <f t="shared" si="7"/>
        <v>0</v>
      </c>
      <c r="AW39" s="1"/>
      <c r="AX39" s="1"/>
      <c r="AY39" s="1"/>
      <c r="AZ39" s="1"/>
      <c r="BA39" s="1">
        <f t="shared" si="8"/>
        <v>0</v>
      </c>
    </row>
    <row r="40" spans="1:61" x14ac:dyDescent="0.25">
      <c r="A40" s="1"/>
      <c r="B40" s="1"/>
      <c r="C40" s="1"/>
      <c r="D40" s="1"/>
      <c r="E40" s="1">
        <f t="shared" si="0"/>
        <v>0</v>
      </c>
      <c r="G40" s="1"/>
      <c r="H40" s="1"/>
      <c r="I40" s="1"/>
      <c r="J40" s="1"/>
      <c r="K40" s="1">
        <f t="shared" si="1"/>
        <v>0</v>
      </c>
      <c r="M40" s="1"/>
      <c r="N40" s="1"/>
      <c r="O40" s="1"/>
      <c r="P40" s="1"/>
      <c r="Q40" s="1">
        <f t="shared" si="2"/>
        <v>0</v>
      </c>
      <c r="S40" s="1"/>
      <c r="T40" s="1"/>
      <c r="U40" s="1"/>
      <c r="V40" s="1"/>
      <c r="W40" s="1">
        <f t="shared" si="3"/>
        <v>0</v>
      </c>
      <c r="Y40" s="1"/>
      <c r="Z40" s="1"/>
      <c r="AA40" s="1"/>
      <c r="AB40" s="1"/>
      <c r="AC40" s="1">
        <f t="shared" si="4"/>
        <v>0</v>
      </c>
      <c r="AE40" s="1"/>
      <c r="AF40" s="1"/>
      <c r="AG40" s="1"/>
      <c r="AH40" s="1"/>
      <c r="AI40" s="1">
        <f t="shared" si="5"/>
        <v>0</v>
      </c>
      <c r="AK40" s="1"/>
      <c r="AL40" s="1"/>
      <c r="AM40" s="1"/>
      <c r="AN40" s="1"/>
      <c r="AO40" s="1">
        <f t="shared" si="6"/>
        <v>0</v>
      </c>
      <c r="AQ40" s="1"/>
      <c r="AR40" s="1"/>
      <c r="AS40" s="1"/>
      <c r="AT40" s="1"/>
      <c r="AU40" s="1">
        <f t="shared" si="7"/>
        <v>0</v>
      </c>
      <c r="AW40" s="1"/>
      <c r="AX40" s="1"/>
      <c r="AY40" s="1"/>
      <c r="AZ40" s="1"/>
      <c r="BA40" s="1">
        <f t="shared" si="8"/>
        <v>0</v>
      </c>
    </row>
    <row r="41" spans="1:61" x14ac:dyDescent="0.25">
      <c r="A41" s="1"/>
      <c r="B41" s="1"/>
      <c r="C41" s="1"/>
      <c r="D41" s="1"/>
      <c r="E41" s="1">
        <f t="shared" si="0"/>
        <v>0</v>
      </c>
      <c r="G41" s="1"/>
      <c r="H41" s="1"/>
      <c r="I41" s="1"/>
      <c r="J41" s="1"/>
      <c r="K41" s="1">
        <f t="shared" si="1"/>
        <v>0</v>
      </c>
      <c r="M41" s="1"/>
      <c r="N41" s="1"/>
      <c r="O41" s="1"/>
      <c r="P41" s="1"/>
      <c r="Q41" s="1">
        <f t="shared" si="2"/>
        <v>0</v>
      </c>
      <c r="S41" s="1"/>
      <c r="T41" s="1"/>
      <c r="U41" s="1"/>
      <c r="V41" s="1"/>
      <c r="W41" s="1">
        <f t="shared" si="3"/>
        <v>0</v>
      </c>
      <c r="Y41" s="1"/>
      <c r="Z41" s="1"/>
      <c r="AA41" s="1"/>
      <c r="AB41" s="1"/>
      <c r="AC41" s="1">
        <f t="shared" si="4"/>
        <v>0</v>
      </c>
      <c r="AE41" s="1"/>
      <c r="AF41" s="1"/>
      <c r="AG41" s="1"/>
      <c r="AH41" s="1"/>
      <c r="AI41" s="1">
        <f t="shared" si="5"/>
        <v>0</v>
      </c>
      <c r="AK41" s="1"/>
      <c r="AL41" s="1"/>
      <c r="AM41" s="1"/>
      <c r="AN41" s="1"/>
      <c r="AO41" s="1">
        <f t="shared" si="6"/>
        <v>0</v>
      </c>
      <c r="AQ41" s="1"/>
      <c r="AR41" s="1"/>
      <c r="AS41" s="1"/>
      <c r="AT41" s="1"/>
      <c r="AU41" s="1">
        <f t="shared" si="7"/>
        <v>0</v>
      </c>
      <c r="AW41" s="1"/>
      <c r="AX41" s="1"/>
      <c r="AY41" s="1"/>
      <c r="AZ41" s="1"/>
      <c r="BA41" s="1">
        <f t="shared" si="8"/>
        <v>0</v>
      </c>
    </row>
    <row r="42" spans="1:61" x14ac:dyDescent="0.25">
      <c r="A42" s="1"/>
      <c r="B42" s="1"/>
      <c r="C42" s="1"/>
      <c r="D42" s="1"/>
      <c r="E42" s="1">
        <f t="shared" si="0"/>
        <v>0</v>
      </c>
      <c r="G42" s="1"/>
      <c r="H42" s="1"/>
      <c r="I42" s="1"/>
      <c r="J42" s="1"/>
      <c r="K42" s="1">
        <f t="shared" si="1"/>
        <v>0</v>
      </c>
      <c r="M42" s="1"/>
      <c r="N42" s="1"/>
      <c r="O42" s="1"/>
      <c r="P42" s="1"/>
      <c r="Q42" s="1">
        <f t="shared" si="2"/>
        <v>0</v>
      </c>
      <c r="S42" s="1"/>
      <c r="T42" s="1"/>
      <c r="U42" s="1"/>
      <c r="V42" s="1"/>
      <c r="W42" s="1">
        <f t="shared" si="3"/>
        <v>0</v>
      </c>
      <c r="Y42" s="1"/>
      <c r="Z42" s="1"/>
      <c r="AA42" s="1"/>
      <c r="AB42" s="1"/>
      <c r="AC42" s="1">
        <f t="shared" si="4"/>
        <v>0</v>
      </c>
      <c r="AE42" s="1"/>
      <c r="AF42" s="1"/>
      <c r="AG42" s="1"/>
      <c r="AH42" s="1"/>
      <c r="AI42" s="1">
        <f t="shared" si="5"/>
        <v>0</v>
      </c>
      <c r="AK42" s="1"/>
      <c r="AL42" s="1"/>
      <c r="AM42" s="1"/>
      <c r="AN42" s="1"/>
      <c r="AO42" s="1">
        <f t="shared" si="6"/>
        <v>0</v>
      </c>
      <c r="AQ42" s="1"/>
      <c r="AR42" s="1"/>
      <c r="AS42" s="1"/>
      <c r="AT42" s="1"/>
      <c r="AU42" s="1">
        <f t="shared" si="7"/>
        <v>0</v>
      </c>
      <c r="AW42" s="1"/>
      <c r="AX42" s="1"/>
      <c r="AY42" s="1"/>
      <c r="AZ42" s="1"/>
      <c r="BA42" s="1">
        <f t="shared" si="8"/>
        <v>0</v>
      </c>
    </row>
    <row r="43" spans="1:61" x14ac:dyDescent="0.25">
      <c r="A43" s="1"/>
      <c r="B43" s="1"/>
      <c r="C43" s="1"/>
      <c r="D43" s="1"/>
      <c r="E43" s="1">
        <f t="shared" si="0"/>
        <v>0</v>
      </c>
      <c r="G43" s="1"/>
      <c r="H43" s="1"/>
      <c r="I43" s="1"/>
      <c r="J43" s="1"/>
      <c r="K43" s="1">
        <f t="shared" si="1"/>
        <v>0</v>
      </c>
      <c r="M43" s="1"/>
      <c r="N43" s="1"/>
      <c r="O43" s="1"/>
      <c r="P43" s="1"/>
      <c r="Q43" s="1">
        <f t="shared" si="2"/>
        <v>0</v>
      </c>
      <c r="S43" s="1"/>
      <c r="T43" s="1"/>
      <c r="U43" s="1"/>
      <c r="V43" s="1"/>
      <c r="W43" s="1">
        <f t="shared" si="3"/>
        <v>0</v>
      </c>
      <c r="Y43" s="1"/>
      <c r="Z43" s="1"/>
      <c r="AA43" s="1"/>
      <c r="AB43" s="1"/>
      <c r="AC43" s="1">
        <f t="shared" si="4"/>
        <v>0</v>
      </c>
      <c r="AE43" s="1"/>
      <c r="AF43" s="1"/>
      <c r="AG43" s="1"/>
      <c r="AH43" s="1"/>
      <c r="AI43" s="1">
        <f t="shared" si="5"/>
        <v>0</v>
      </c>
      <c r="AK43" s="1"/>
      <c r="AL43" s="1"/>
      <c r="AM43" s="1"/>
      <c r="AN43" s="1"/>
      <c r="AO43" s="1">
        <f t="shared" si="6"/>
        <v>0</v>
      </c>
      <c r="AQ43" s="1"/>
      <c r="AR43" s="1"/>
      <c r="AS43" s="1"/>
      <c r="AT43" s="1"/>
      <c r="AU43" s="1">
        <f t="shared" si="7"/>
        <v>0</v>
      </c>
      <c r="AW43" s="1"/>
      <c r="AX43" s="1"/>
      <c r="AY43" s="1"/>
      <c r="AZ43" s="1"/>
      <c r="BA43" s="1">
        <f t="shared" si="8"/>
        <v>0</v>
      </c>
    </row>
    <row r="44" spans="1:61" x14ac:dyDescent="0.25">
      <c r="A44" s="1"/>
      <c r="B44" s="1"/>
      <c r="C44" s="1"/>
      <c r="D44" s="1"/>
      <c r="E44" s="1">
        <f t="shared" si="0"/>
        <v>0</v>
      </c>
      <c r="G44" s="1"/>
      <c r="H44" s="1"/>
      <c r="I44" s="1"/>
      <c r="J44" s="1"/>
      <c r="K44" s="1">
        <f t="shared" si="1"/>
        <v>0</v>
      </c>
      <c r="M44" s="1"/>
      <c r="N44" s="1"/>
      <c r="O44" s="1"/>
      <c r="P44" s="1"/>
      <c r="Q44" s="1">
        <f t="shared" si="2"/>
        <v>0</v>
      </c>
      <c r="S44" s="1"/>
      <c r="T44" s="1"/>
      <c r="U44" s="1"/>
      <c r="V44" s="1"/>
      <c r="W44" s="1">
        <f t="shared" si="3"/>
        <v>0</v>
      </c>
      <c r="Y44" s="1"/>
      <c r="Z44" s="1"/>
      <c r="AA44" s="1"/>
      <c r="AB44" s="1"/>
      <c r="AC44" s="1">
        <f t="shared" si="4"/>
        <v>0</v>
      </c>
      <c r="AE44" s="1"/>
      <c r="AF44" s="1"/>
      <c r="AG44" s="1"/>
      <c r="AH44" s="1"/>
      <c r="AI44" s="1">
        <f t="shared" si="5"/>
        <v>0</v>
      </c>
      <c r="AK44" s="1"/>
      <c r="AL44" s="1"/>
      <c r="AM44" s="1"/>
      <c r="AN44" s="1"/>
      <c r="AO44" s="1">
        <f t="shared" si="6"/>
        <v>0</v>
      </c>
      <c r="AQ44" s="1"/>
      <c r="AR44" s="1"/>
      <c r="AS44" s="1"/>
      <c r="AT44" s="1"/>
      <c r="AU44" s="1">
        <f t="shared" si="7"/>
        <v>0</v>
      </c>
      <c r="AW44" s="1"/>
      <c r="AX44" s="1"/>
      <c r="AY44" s="1"/>
      <c r="AZ44" s="1"/>
      <c r="BA44" s="1">
        <f t="shared" si="8"/>
        <v>0</v>
      </c>
    </row>
    <row r="45" spans="1:61" x14ac:dyDescent="0.25">
      <c r="A45" s="1"/>
      <c r="B45" s="1"/>
      <c r="C45" s="1"/>
      <c r="D45" s="1"/>
      <c r="E45" s="1">
        <f t="shared" si="0"/>
        <v>0</v>
      </c>
      <c r="G45" s="1"/>
      <c r="H45" s="1"/>
      <c r="I45" s="1"/>
      <c r="J45" s="1"/>
      <c r="K45" s="1">
        <f t="shared" si="1"/>
        <v>0</v>
      </c>
      <c r="M45" s="1"/>
      <c r="N45" s="1"/>
      <c r="O45" s="1"/>
      <c r="P45" s="1"/>
      <c r="Q45" s="1">
        <f t="shared" si="2"/>
        <v>0</v>
      </c>
      <c r="S45" s="1"/>
      <c r="T45" s="1"/>
      <c r="U45" s="1"/>
      <c r="V45" s="1"/>
      <c r="W45" s="1">
        <f t="shared" si="3"/>
        <v>0</v>
      </c>
      <c r="Y45" s="1"/>
      <c r="Z45" s="1"/>
      <c r="AA45" s="1"/>
      <c r="AB45" s="1"/>
      <c r="AC45" s="1">
        <f t="shared" si="4"/>
        <v>0</v>
      </c>
      <c r="AE45" s="1"/>
      <c r="AF45" s="1"/>
      <c r="AG45" s="1"/>
      <c r="AH45" s="1"/>
      <c r="AI45" s="1">
        <f t="shared" si="5"/>
        <v>0</v>
      </c>
      <c r="AK45" s="1"/>
      <c r="AL45" s="1"/>
      <c r="AM45" s="1"/>
      <c r="AN45" s="1"/>
      <c r="AO45" s="1">
        <f t="shared" si="6"/>
        <v>0</v>
      </c>
      <c r="AQ45" s="1"/>
      <c r="AR45" s="1"/>
      <c r="AS45" s="1"/>
      <c r="AT45" s="1"/>
      <c r="AU45" s="1">
        <f t="shared" si="7"/>
        <v>0</v>
      </c>
      <c r="AW45" s="1"/>
      <c r="AX45" s="1"/>
      <c r="AY45" s="1"/>
      <c r="AZ45" s="1"/>
      <c r="BA45" s="1">
        <f t="shared" si="8"/>
        <v>0</v>
      </c>
    </row>
    <row r="46" spans="1:61" x14ac:dyDescent="0.25">
      <c r="A46" s="1"/>
      <c r="B46" s="1"/>
      <c r="C46" s="1"/>
      <c r="D46" s="1"/>
      <c r="E46" s="1">
        <f t="shared" si="0"/>
        <v>0</v>
      </c>
      <c r="G46" s="1"/>
      <c r="H46" s="1"/>
      <c r="I46" s="1"/>
      <c r="J46" s="1"/>
      <c r="K46" s="1">
        <f t="shared" si="1"/>
        <v>0</v>
      </c>
      <c r="M46" s="1"/>
      <c r="N46" s="1"/>
      <c r="O46" s="1"/>
      <c r="P46" s="1"/>
      <c r="Q46" s="1">
        <f t="shared" si="2"/>
        <v>0</v>
      </c>
      <c r="S46" s="1"/>
      <c r="T46" s="1"/>
      <c r="U46" s="1"/>
      <c r="V46" s="1"/>
      <c r="W46" s="1">
        <f t="shared" si="3"/>
        <v>0</v>
      </c>
      <c r="Y46" s="1"/>
      <c r="Z46" s="1"/>
      <c r="AA46" s="1"/>
      <c r="AB46" s="1"/>
      <c r="AC46" s="1">
        <f t="shared" si="4"/>
        <v>0</v>
      </c>
      <c r="AE46" s="1"/>
      <c r="AF46" s="1"/>
      <c r="AG46" s="1"/>
      <c r="AH46" s="1"/>
      <c r="AI46" s="1">
        <f t="shared" si="5"/>
        <v>0</v>
      </c>
      <c r="AK46" s="1"/>
      <c r="AL46" s="1"/>
      <c r="AM46" s="1"/>
      <c r="AN46" s="1"/>
      <c r="AO46" s="1">
        <f t="shared" si="6"/>
        <v>0</v>
      </c>
      <c r="AQ46" s="1"/>
      <c r="AR46" s="1"/>
      <c r="AS46" s="1"/>
      <c r="AT46" s="1"/>
      <c r="AU46" s="1">
        <f t="shared" si="7"/>
        <v>0</v>
      </c>
      <c r="AW46" s="1"/>
      <c r="AX46" s="1"/>
      <c r="AY46" s="1"/>
      <c r="AZ46" s="1"/>
      <c r="BA46" s="1">
        <f t="shared" si="8"/>
        <v>0</v>
      </c>
    </row>
    <row r="47" spans="1:61" x14ac:dyDescent="0.25">
      <c r="A47" s="1"/>
      <c r="B47" s="1"/>
      <c r="C47" s="1"/>
      <c r="D47" s="1"/>
      <c r="E47" s="1">
        <f t="shared" si="0"/>
        <v>0</v>
      </c>
      <c r="G47" s="1"/>
      <c r="H47" s="1"/>
      <c r="I47" s="1"/>
      <c r="J47" s="1"/>
      <c r="K47" s="1">
        <f t="shared" si="1"/>
        <v>0</v>
      </c>
      <c r="M47" s="1"/>
      <c r="N47" s="1"/>
      <c r="O47" s="1"/>
      <c r="P47" s="1"/>
      <c r="Q47" s="1">
        <f t="shared" si="2"/>
        <v>0</v>
      </c>
      <c r="S47" s="1"/>
      <c r="T47" s="1"/>
      <c r="U47" s="1"/>
      <c r="V47" s="1"/>
      <c r="W47" s="1">
        <f t="shared" si="3"/>
        <v>0</v>
      </c>
      <c r="Y47" s="1"/>
      <c r="Z47" s="1"/>
      <c r="AA47" s="1"/>
      <c r="AB47" s="1"/>
      <c r="AC47" s="1">
        <f t="shared" si="4"/>
        <v>0</v>
      </c>
      <c r="AE47" s="1"/>
      <c r="AF47" s="1"/>
      <c r="AG47" s="1"/>
      <c r="AH47" s="1"/>
      <c r="AI47" s="1">
        <f t="shared" si="5"/>
        <v>0</v>
      </c>
      <c r="AK47" s="1"/>
      <c r="AL47" s="1"/>
      <c r="AM47" s="1"/>
      <c r="AN47" s="1"/>
      <c r="AO47" s="1">
        <f t="shared" si="6"/>
        <v>0</v>
      </c>
      <c r="AQ47" s="1"/>
      <c r="AR47" s="1"/>
      <c r="AS47" s="1"/>
      <c r="AT47" s="1"/>
      <c r="AU47" s="1">
        <f t="shared" si="7"/>
        <v>0</v>
      </c>
      <c r="AW47" s="1"/>
      <c r="AX47" s="1"/>
      <c r="AY47" s="1"/>
      <c r="AZ47" s="1"/>
      <c r="BA47" s="1">
        <f t="shared" si="8"/>
        <v>0</v>
      </c>
    </row>
    <row r="48" spans="1:61" x14ac:dyDescent="0.25">
      <c r="A48" s="1"/>
      <c r="B48" s="1"/>
      <c r="C48" s="1"/>
      <c r="D48" s="1"/>
      <c r="E48" s="1">
        <f t="shared" si="0"/>
        <v>0</v>
      </c>
      <c r="G48" s="1"/>
      <c r="H48" s="1"/>
      <c r="I48" s="1"/>
      <c r="J48" s="1"/>
      <c r="K48" s="1">
        <f t="shared" si="1"/>
        <v>0</v>
      </c>
      <c r="M48" s="1"/>
      <c r="N48" s="1"/>
      <c r="O48" s="1"/>
      <c r="P48" s="1"/>
      <c r="Q48" s="1">
        <f t="shared" si="2"/>
        <v>0</v>
      </c>
      <c r="S48" s="1"/>
      <c r="T48" s="1"/>
      <c r="U48" s="1"/>
      <c r="V48" s="1"/>
      <c r="W48" s="1">
        <f t="shared" si="3"/>
        <v>0</v>
      </c>
      <c r="Y48" s="1"/>
      <c r="Z48" s="1"/>
      <c r="AA48" s="1"/>
      <c r="AB48" s="1"/>
      <c r="AC48" s="1">
        <f t="shared" si="4"/>
        <v>0</v>
      </c>
      <c r="AE48" s="1"/>
      <c r="AF48" s="1"/>
      <c r="AG48" s="1"/>
      <c r="AH48" s="1"/>
      <c r="AI48" s="1">
        <f t="shared" si="5"/>
        <v>0</v>
      </c>
      <c r="AK48" s="1"/>
      <c r="AL48" s="1"/>
      <c r="AM48" s="1"/>
      <c r="AN48" s="1"/>
      <c r="AO48" s="1">
        <f t="shared" si="6"/>
        <v>0</v>
      </c>
      <c r="AQ48" s="1"/>
      <c r="AR48" s="1"/>
      <c r="AS48" s="1"/>
      <c r="AT48" s="1"/>
      <c r="AU48" s="1">
        <f t="shared" si="7"/>
        <v>0</v>
      </c>
      <c r="AW48" s="1"/>
      <c r="AX48" s="1"/>
      <c r="AY48" s="1"/>
      <c r="AZ48" s="1"/>
      <c r="BA48" s="1">
        <f t="shared" si="8"/>
        <v>0</v>
      </c>
    </row>
    <row r="49" spans="1:54" x14ac:dyDescent="0.25">
      <c r="A49" s="1"/>
      <c r="B49" s="1"/>
      <c r="C49" s="1"/>
      <c r="D49" s="1"/>
      <c r="E49" s="1">
        <f t="shared" si="0"/>
        <v>0</v>
      </c>
      <c r="G49" s="1"/>
      <c r="H49" s="1"/>
      <c r="I49" s="1"/>
      <c r="J49" s="1"/>
      <c r="K49" s="1">
        <f t="shared" si="1"/>
        <v>0</v>
      </c>
      <c r="M49" s="1"/>
      <c r="N49" s="1"/>
      <c r="O49" s="1"/>
      <c r="P49" s="1"/>
      <c r="Q49" s="1">
        <f t="shared" si="2"/>
        <v>0</v>
      </c>
      <c r="S49" s="1"/>
      <c r="T49" s="1"/>
      <c r="U49" s="1"/>
      <c r="V49" s="1"/>
      <c r="W49" s="1">
        <f t="shared" si="3"/>
        <v>0</v>
      </c>
      <c r="Y49" s="1"/>
      <c r="Z49" s="1"/>
      <c r="AA49" s="1"/>
      <c r="AB49" s="1"/>
      <c r="AC49" s="1">
        <f t="shared" si="4"/>
        <v>0</v>
      </c>
      <c r="AE49" s="1"/>
      <c r="AF49" s="1"/>
      <c r="AG49" s="1"/>
      <c r="AH49" s="1"/>
      <c r="AI49" s="1">
        <f t="shared" si="5"/>
        <v>0</v>
      </c>
      <c r="AK49" s="1"/>
      <c r="AL49" s="1"/>
      <c r="AM49" s="1"/>
      <c r="AN49" s="1"/>
      <c r="AO49" s="1">
        <f t="shared" si="6"/>
        <v>0</v>
      </c>
      <c r="AQ49" s="1"/>
      <c r="AR49" s="1"/>
      <c r="AS49" s="1"/>
      <c r="AT49" s="1"/>
      <c r="AU49" s="1">
        <f t="shared" si="7"/>
        <v>0</v>
      </c>
      <c r="AW49" s="1"/>
      <c r="AX49" s="1"/>
      <c r="AY49" s="1"/>
      <c r="AZ49" s="1"/>
      <c r="BA49" s="1">
        <f t="shared" si="8"/>
        <v>0</v>
      </c>
    </row>
    <row r="50" spans="1:54" x14ac:dyDescent="0.25">
      <c r="A50" s="1"/>
      <c r="B50" s="1"/>
      <c r="C50" s="1"/>
      <c r="D50" s="1"/>
      <c r="E50" s="1">
        <f t="shared" si="0"/>
        <v>0</v>
      </c>
      <c r="G50" s="1"/>
      <c r="H50" s="1"/>
      <c r="I50" s="1"/>
      <c r="J50" s="1"/>
      <c r="K50" s="1">
        <f t="shared" si="1"/>
        <v>0</v>
      </c>
      <c r="M50" s="1"/>
      <c r="N50" s="1"/>
      <c r="O50" s="1"/>
      <c r="P50" s="1"/>
      <c r="Q50" s="1">
        <f t="shared" si="2"/>
        <v>0</v>
      </c>
      <c r="S50" s="1"/>
      <c r="T50" s="1"/>
      <c r="U50" s="1"/>
      <c r="V50" s="1"/>
      <c r="W50" s="1">
        <f t="shared" si="3"/>
        <v>0</v>
      </c>
      <c r="Y50" s="1"/>
      <c r="Z50" s="1"/>
      <c r="AA50" s="1"/>
      <c r="AB50" s="1"/>
      <c r="AC50" s="1">
        <f t="shared" si="4"/>
        <v>0</v>
      </c>
      <c r="AE50" s="1"/>
      <c r="AF50" s="1"/>
      <c r="AG50" s="1"/>
      <c r="AH50" s="1"/>
      <c r="AI50" s="1">
        <f t="shared" si="5"/>
        <v>0</v>
      </c>
      <c r="AK50" s="1"/>
      <c r="AL50" s="1"/>
      <c r="AM50" s="123"/>
      <c r="AN50" s="123"/>
      <c r="AO50" s="1">
        <f t="shared" si="6"/>
        <v>0</v>
      </c>
      <c r="AP50" s="101"/>
      <c r="AQ50" s="1"/>
      <c r="AR50" s="1"/>
      <c r="AS50" s="123"/>
      <c r="AT50" s="123"/>
      <c r="AU50" s="1">
        <f t="shared" si="7"/>
        <v>0</v>
      </c>
      <c r="AV50" s="101"/>
      <c r="AW50" s="1"/>
      <c r="AX50" s="1"/>
      <c r="AY50" s="123"/>
      <c r="AZ50" s="123"/>
      <c r="BA50" s="1">
        <f t="shared" si="8"/>
        <v>0</v>
      </c>
      <c r="BB50" s="101"/>
    </row>
    <row r="51" spans="1:54" x14ac:dyDescent="0.25">
      <c r="A51" s="1"/>
      <c r="B51" s="1"/>
      <c r="C51" s="1"/>
      <c r="D51" s="1"/>
      <c r="E51" s="1">
        <f t="shared" si="0"/>
        <v>0</v>
      </c>
      <c r="G51" s="1"/>
      <c r="H51" s="1"/>
      <c r="I51" s="1"/>
      <c r="J51" s="1"/>
      <c r="K51" s="1">
        <f t="shared" si="1"/>
        <v>0</v>
      </c>
      <c r="M51" s="1"/>
      <c r="N51" s="1"/>
      <c r="O51" s="1"/>
      <c r="P51" s="1"/>
      <c r="Q51" s="1">
        <f t="shared" si="2"/>
        <v>0</v>
      </c>
      <c r="S51" s="1"/>
      <c r="T51" s="1"/>
      <c r="U51" s="1"/>
      <c r="V51" s="1"/>
      <c r="W51" s="1">
        <f t="shared" si="3"/>
        <v>0</v>
      </c>
      <c r="Y51" s="1"/>
      <c r="Z51" s="1"/>
      <c r="AA51" s="1"/>
      <c r="AB51" s="1"/>
      <c r="AC51" s="1">
        <f t="shared" si="4"/>
        <v>0</v>
      </c>
      <c r="AE51" s="1"/>
      <c r="AF51" s="1"/>
      <c r="AG51" s="1"/>
      <c r="AH51" s="1"/>
      <c r="AI51" s="1">
        <f t="shared" si="5"/>
        <v>0</v>
      </c>
      <c r="AK51" s="1"/>
      <c r="AL51" s="1"/>
      <c r="AM51" s="1"/>
      <c r="AN51" s="1"/>
      <c r="AO51" s="1">
        <f t="shared" si="6"/>
        <v>0</v>
      </c>
      <c r="AQ51" s="1"/>
      <c r="AR51" s="1"/>
      <c r="AS51" s="1"/>
      <c r="AT51" s="1"/>
      <c r="AU51" s="1">
        <f t="shared" si="7"/>
        <v>0</v>
      </c>
      <c r="AW51" s="1"/>
      <c r="AX51" s="1"/>
      <c r="AY51" s="1"/>
      <c r="AZ51" s="1"/>
      <c r="BA51" s="1">
        <f t="shared" si="8"/>
        <v>0</v>
      </c>
    </row>
    <row r="52" spans="1:54" x14ac:dyDescent="0.25">
      <c r="A52" s="1"/>
      <c r="B52" s="1"/>
      <c r="C52" s="1"/>
      <c r="D52" s="1"/>
      <c r="E52" s="1">
        <f t="shared" si="0"/>
        <v>0</v>
      </c>
      <c r="G52" s="1"/>
      <c r="H52" s="1"/>
      <c r="I52" s="1"/>
      <c r="J52" s="1"/>
      <c r="K52" s="1">
        <f t="shared" si="1"/>
        <v>0</v>
      </c>
      <c r="M52" s="1"/>
      <c r="N52" s="1"/>
      <c r="O52" s="1"/>
      <c r="P52" s="1"/>
      <c r="Q52" s="1">
        <f t="shared" si="2"/>
        <v>0</v>
      </c>
      <c r="S52" s="1"/>
      <c r="T52" s="1"/>
      <c r="U52" s="1"/>
      <c r="V52" s="1"/>
      <c r="W52" s="1">
        <f t="shared" si="3"/>
        <v>0</v>
      </c>
      <c r="Y52" s="1"/>
      <c r="Z52" s="1"/>
      <c r="AA52" s="1"/>
      <c r="AB52" s="1"/>
      <c r="AC52" s="1">
        <f t="shared" si="4"/>
        <v>0</v>
      </c>
      <c r="AE52" s="1"/>
      <c r="AF52" s="1"/>
      <c r="AG52" s="1"/>
      <c r="AH52" s="1"/>
      <c r="AI52" s="1">
        <f t="shared" si="5"/>
        <v>0</v>
      </c>
      <c r="AK52" s="1"/>
      <c r="AL52" s="1"/>
      <c r="AM52" s="1"/>
      <c r="AN52" s="1"/>
      <c r="AO52" s="1">
        <f t="shared" si="6"/>
        <v>0</v>
      </c>
      <c r="AQ52" s="1"/>
      <c r="AR52" s="1"/>
      <c r="AS52" s="1"/>
      <c r="AT52" s="1"/>
      <c r="AU52" s="1">
        <f t="shared" si="7"/>
        <v>0</v>
      </c>
      <c r="AW52" s="1"/>
      <c r="AX52" s="1"/>
      <c r="AY52" s="1"/>
      <c r="AZ52" s="1"/>
      <c r="BA52" s="1">
        <f t="shared" si="8"/>
        <v>0</v>
      </c>
    </row>
    <row r="53" spans="1:54" x14ac:dyDescent="0.25">
      <c r="A53" s="1"/>
      <c r="B53" s="1"/>
      <c r="C53" s="1"/>
      <c r="D53" s="1"/>
      <c r="E53" s="1">
        <f t="shared" si="0"/>
        <v>0</v>
      </c>
      <c r="G53" s="1"/>
      <c r="H53" s="1"/>
      <c r="I53" s="1"/>
      <c r="J53" s="1"/>
      <c r="K53" s="1">
        <f t="shared" si="1"/>
        <v>0</v>
      </c>
      <c r="M53" s="1"/>
      <c r="N53" s="1"/>
      <c r="O53" s="1"/>
      <c r="P53" s="1"/>
      <c r="Q53" s="1">
        <f t="shared" si="2"/>
        <v>0</v>
      </c>
      <c r="S53" s="1"/>
      <c r="T53" s="1"/>
      <c r="U53" s="1"/>
      <c r="V53" s="1"/>
      <c r="W53" s="1">
        <f t="shared" si="3"/>
        <v>0</v>
      </c>
      <c r="Y53" s="1"/>
      <c r="Z53" s="1"/>
      <c r="AA53" s="1"/>
      <c r="AB53" s="1"/>
      <c r="AC53" s="1">
        <f t="shared" si="4"/>
        <v>0</v>
      </c>
      <c r="AE53" s="1"/>
      <c r="AF53" s="1"/>
      <c r="AG53" s="1"/>
      <c r="AH53" s="1"/>
      <c r="AI53" s="1">
        <f t="shared" si="5"/>
        <v>0</v>
      </c>
      <c r="AK53" s="1"/>
      <c r="AL53" s="1"/>
      <c r="AM53" s="1"/>
      <c r="AN53" s="1"/>
      <c r="AO53" s="1">
        <f t="shared" si="6"/>
        <v>0</v>
      </c>
      <c r="AQ53" s="1"/>
      <c r="AR53" s="1"/>
      <c r="AS53" s="1"/>
      <c r="AT53" s="1"/>
      <c r="AU53" s="1">
        <f t="shared" si="7"/>
        <v>0</v>
      </c>
      <c r="AW53" s="1"/>
      <c r="AX53" s="1"/>
      <c r="AY53" s="1"/>
      <c r="AZ53" s="1"/>
      <c r="BA53" s="1">
        <f t="shared" si="8"/>
        <v>0</v>
      </c>
    </row>
    <row r="54" spans="1:54" x14ac:dyDescent="0.25">
      <c r="A54" s="1"/>
      <c r="B54" s="1"/>
      <c r="C54" s="1"/>
      <c r="D54" s="1"/>
      <c r="E54" s="1">
        <f t="shared" si="0"/>
        <v>0</v>
      </c>
      <c r="G54" s="1"/>
      <c r="H54" s="1"/>
      <c r="I54" s="1"/>
      <c r="J54" s="1"/>
      <c r="K54" s="1">
        <f t="shared" si="1"/>
        <v>0</v>
      </c>
      <c r="M54" s="1"/>
      <c r="N54" s="1"/>
      <c r="O54" s="1"/>
      <c r="P54" s="1"/>
      <c r="Q54" s="1">
        <f t="shared" si="2"/>
        <v>0</v>
      </c>
      <c r="S54" s="1"/>
      <c r="T54" s="1"/>
      <c r="U54" s="1"/>
      <c r="V54" s="1"/>
      <c r="W54" s="1">
        <f t="shared" si="3"/>
        <v>0</v>
      </c>
      <c r="Y54" s="1"/>
      <c r="Z54" s="1"/>
      <c r="AA54" s="1"/>
      <c r="AB54" s="1"/>
      <c r="AC54" s="1">
        <f t="shared" si="4"/>
        <v>0</v>
      </c>
      <c r="AE54" s="1"/>
      <c r="AF54" s="1"/>
      <c r="AG54" s="1"/>
      <c r="AH54" s="1"/>
      <c r="AI54" s="1">
        <f t="shared" si="5"/>
        <v>0</v>
      </c>
      <c r="AK54" s="1"/>
      <c r="AL54" s="1"/>
      <c r="AM54" s="1"/>
      <c r="AN54" s="1"/>
      <c r="AO54" s="1">
        <f t="shared" si="6"/>
        <v>0</v>
      </c>
      <c r="AQ54" s="1"/>
      <c r="AR54" s="1"/>
      <c r="AS54" s="1"/>
      <c r="AT54" s="1"/>
      <c r="AU54" s="1">
        <f t="shared" si="7"/>
        <v>0</v>
      </c>
      <c r="AW54" s="1"/>
      <c r="AX54" s="1"/>
      <c r="AY54" s="1"/>
      <c r="AZ54" s="1"/>
      <c r="BA54" s="1">
        <f t="shared" si="8"/>
        <v>0</v>
      </c>
    </row>
    <row r="55" spans="1:54" x14ac:dyDescent="0.25">
      <c r="A55" s="1"/>
      <c r="B55" s="1"/>
      <c r="C55" s="1"/>
      <c r="D55" s="1"/>
      <c r="E55" s="1">
        <f t="shared" si="0"/>
        <v>0</v>
      </c>
      <c r="G55" s="1"/>
      <c r="H55" s="1"/>
      <c r="I55" s="1"/>
      <c r="J55" s="1"/>
      <c r="K55" s="1">
        <f t="shared" si="1"/>
        <v>0</v>
      </c>
      <c r="M55" s="1"/>
      <c r="N55" s="1"/>
      <c r="O55" s="1"/>
      <c r="P55" s="1"/>
      <c r="Q55" s="1">
        <f t="shared" si="2"/>
        <v>0</v>
      </c>
      <c r="S55" s="1"/>
      <c r="T55" s="1"/>
      <c r="U55" s="1"/>
      <c r="V55" s="1"/>
      <c r="W55" s="1">
        <f t="shared" si="3"/>
        <v>0</v>
      </c>
      <c r="Y55" s="1"/>
      <c r="Z55" s="1"/>
      <c r="AA55" s="1"/>
      <c r="AB55" s="1"/>
      <c r="AC55" s="1">
        <f t="shared" si="4"/>
        <v>0</v>
      </c>
      <c r="AE55" s="1"/>
      <c r="AF55" s="1"/>
      <c r="AG55" s="1"/>
      <c r="AH55" s="1"/>
      <c r="AI55" s="1">
        <f t="shared" si="5"/>
        <v>0</v>
      </c>
      <c r="AK55" s="1"/>
      <c r="AL55" s="1"/>
      <c r="AM55" s="1"/>
      <c r="AN55" s="1"/>
      <c r="AO55" s="1">
        <f t="shared" si="6"/>
        <v>0</v>
      </c>
      <c r="AQ55" s="1"/>
      <c r="AR55" s="1"/>
      <c r="AS55" s="1"/>
      <c r="AT55" s="1"/>
      <c r="AU55" s="1">
        <f t="shared" si="7"/>
        <v>0</v>
      </c>
      <c r="AW55" s="1"/>
      <c r="AX55" s="1"/>
      <c r="AY55" s="1"/>
      <c r="AZ55" s="1"/>
      <c r="BA55" s="1">
        <f t="shared" si="8"/>
        <v>0</v>
      </c>
    </row>
    <row r="56" spans="1:54" x14ac:dyDescent="0.25">
      <c r="A56" s="1"/>
      <c r="B56" s="1"/>
      <c r="C56" s="1"/>
      <c r="D56" s="1"/>
      <c r="E56" s="1">
        <f t="shared" si="0"/>
        <v>0</v>
      </c>
      <c r="G56" s="1"/>
      <c r="H56" s="1"/>
      <c r="I56" s="1"/>
      <c r="J56" s="1"/>
      <c r="K56" s="1">
        <f t="shared" si="1"/>
        <v>0</v>
      </c>
      <c r="M56" s="1"/>
      <c r="N56" s="1"/>
      <c r="O56" s="1"/>
      <c r="P56" s="1"/>
      <c r="Q56" s="1">
        <f t="shared" si="2"/>
        <v>0</v>
      </c>
      <c r="S56" s="1"/>
      <c r="T56" s="1"/>
      <c r="U56" s="1"/>
      <c r="V56" s="1"/>
      <c r="W56" s="1">
        <f t="shared" si="3"/>
        <v>0</v>
      </c>
      <c r="Y56" s="1"/>
      <c r="Z56" s="1"/>
      <c r="AA56" s="1"/>
      <c r="AB56" s="1"/>
      <c r="AC56" s="1">
        <f t="shared" si="4"/>
        <v>0</v>
      </c>
      <c r="AE56" s="1"/>
      <c r="AF56" s="1"/>
      <c r="AG56" s="1"/>
      <c r="AH56" s="1"/>
      <c r="AI56" s="1">
        <f t="shared" si="5"/>
        <v>0</v>
      </c>
      <c r="AK56" s="1"/>
      <c r="AL56" s="1"/>
      <c r="AM56" s="1"/>
      <c r="AN56" s="1"/>
      <c r="AO56" s="1">
        <f t="shared" si="6"/>
        <v>0</v>
      </c>
      <c r="AQ56" s="1"/>
      <c r="AR56" s="1"/>
      <c r="AS56" s="1"/>
      <c r="AT56" s="1"/>
      <c r="AU56" s="1">
        <f t="shared" si="7"/>
        <v>0</v>
      </c>
      <c r="AW56" s="1"/>
      <c r="AX56" s="1"/>
      <c r="AY56" s="1"/>
      <c r="AZ56" s="1"/>
      <c r="BA56" s="1">
        <f t="shared" si="8"/>
        <v>0</v>
      </c>
    </row>
    <row r="57" spans="1:54" x14ac:dyDescent="0.25">
      <c r="A57" s="66"/>
      <c r="B57" s="66"/>
      <c r="C57" s="1"/>
      <c r="D57" s="1"/>
      <c r="E57" s="1">
        <f t="shared" si="0"/>
        <v>0</v>
      </c>
      <c r="G57" s="66"/>
      <c r="H57" s="66"/>
      <c r="I57" s="1"/>
      <c r="J57" s="1"/>
      <c r="K57" s="1">
        <f t="shared" si="1"/>
        <v>0</v>
      </c>
      <c r="M57" s="66"/>
      <c r="N57" s="66"/>
      <c r="O57" s="1"/>
      <c r="P57" s="1"/>
      <c r="Q57" s="1">
        <f t="shared" si="2"/>
        <v>0</v>
      </c>
      <c r="S57" s="66"/>
      <c r="T57" s="66"/>
      <c r="U57" s="1"/>
      <c r="V57" s="1"/>
      <c r="W57" s="1">
        <f t="shared" si="3"/>
        <v>0</v>
      </c>
      <c r="Y57" s="66"/>
      <c r="Z57" s="66"/>
      <c r="AA57" s="1"/>
      <c r="AB57" s="1"/>
      <c r="AC57" s="1">
        <f t="shared" si="4"/>
        <v>0</v>
      </c>
      <c r="AE57" s="1"/>
      <c r="AF57" s="1"/>
      <c r="AG57" s="1"/>
      <c r="AH57" s="1"/>
      <c r="AI57" s="1">
        <f t="shared" si="5"/>
        <v>0</v>
      </c>
      <c r="AK57" s="1"/>
      <c r="AL57" s="1"/>
      <c r="AM57" s="1"/>
      <c r="AN57" s="1"/>
      <c r="AO57" s="1">
        <f t="shared" si="6"/>
        <v>0</v>
      </c>
      <c r="AQ57" s="1"/>
      <c r="AR57" s="1"/>
      <c r="AS57" s="1"/>
      <c r="AT57" s="1"/>
      <c r="AU57" s="1">
        <f t="shared" si="7"/>
        <v>0</v>
      </c>
      <c r="AW57" s="1"/>
      <c r="AX57" s="1"/>
      <c r="AY57" s="1"/>
      <c r="AZ57" s="1"/>
      <c r="BA57" s="1">
        <f t="shared" si="8"/>
        <v>0</v>
      </c>
    </row>
    <row r="58" spans="1:54" x14ac:dyDescent="0.25">
      <c r="A58" s="1"/>
      <c r="B58" s="1"/>
      <c r="C58" s="1"/>
      <c r="D58" s="1"/>
      <c r="E58" s="1">
        <f t="shared" si="0"/>
        <v>0</v>
      </c>
      <c r="G58" s="1"/>
      <c r="H58" s="1"/>
      <c r="I58" s="1"/>
      <c r="J58" s="1"/>
      <c r="K58" s="1">
        <f t="shared" si="1"/>
        <v>0</v>
      </c>
      <c r="M58" s="1"/>
      <c r="N58" s="1"/>
      <c r="O58" s="1"/>
      <c r="P58" s="1"/>
      <c r="Q58" s="1">
        <f t="shared" si="2"/>
        <v>0</v>
      </c>
      <c r="S58" s="1"/>
      <c r="T58" s="1"/>
      <c r="U58" s="1"/>
      <c r="V58" s="1"/>
      <c r="W58" s="1">
        <f t="shared" si="3"/>
        <v>0</v>
      </c>
      <c r="Y58" s="1"/>
      <c r="Z58" s="1"/>
      <c r="AA58" s="1"/>
      <c r="AB58" s="1"/>
      <c r="AC58" s="1">
        <f t="shared" si="4"/>
        <v>0</v>
      </c>
      <c r="AE58" s="1"/>
      <c r="AF58" s="1"/>
      <c r="AG58" s="1"/>
      <c r="AH58" s="1"/>
      <c r="AI58" s="1">
        <f t="shared" si="5"/>
        <v>0</v>
      </c>
      <c r="AK58" s="1"/>
      <c r="AL58" s="1"/>
      <c r="AM58" s="1"/>
      <c r="AN58" s="1"/>
      <c r="AO58" s="1">
        <f t="shared" si="6"/>
        <v>0</v>
      </c>
      <c r="AQ58" s="1"/>
      <c r="AR58" s="1"/>
      <c r="AS58" s="1"/>
      <c r="AT58" s="1"/>
      <c r="AU58" s="1">
        <f t="shared" si="7"/>
        <v>0</v>
      </c>
      <c r="AW58" s="1"/>
      <c r="AX58" s="1"/>
      <c r="AY58" s="1"/>
      <c r="AZ58" s="1"/>
      <c r="BA58" s="1">
        <f t="shared" si="8"/>
        <v>0</v>
      </c>
    </row>
    <row r="59" spans="1:54" x14ac:dyDescent="0.25">
      <c r="A59" s="1"/>
      <c r="B59" s="1"/>
      <c r="C59" s="1"/>
      <c r="D59" s="1"/>
      <c r="E59" s="1">
        <f t="shared" si="0"/>
        <v>0</v>
      </c>
      <c r="G59" s="1"/>
      <c r="H59" s="1"/>
      <c r="I59" s="1"/>
      <c r="J59" s="1"/>
      <c r="K59" s="1">
        <f t="shared" si="1"/>
        <v>0</v>
      </c>
      <c r="M59" s="1"/>
      <c r="N59" s="1"/>
      <c r="O59" s="1"/>
      <c r="P59" s="1"/>
      <c r="Q59" s="1">
        <f t="shared" si="2"/>
        <v>0</v>
      </c>
      <c r="S59" s="1"/>
      <c r="T59" s="1"/>
      <c r="U59" s="1"/>
      <c r="V59" s="1"/>
      <c r="W59" s="1">
        <f t="shared" si="3"/>
        <v>0</v>
      </c>
      <c r="Y59" s="1"/>
      <c r="Z59" s="1"/>
      <c r="AA59" s="1"/>
      <c r="AB59" s="1"/>
      <c r="AC59" s="1">
        <f t="shared" si="4"/>
        <v>0</v>
      </c>
      <c r="AE59" s="1"/>
      <c r="AF59" s="1"/>
      <c r="AG59" s="1"/>
      <c r="AH59" s="1"/>
      <c r="AI59" s="1">
        <f t="shared" si="5"/>
        <v>0</v>
      </c>
      <c r="AK59" s="1"/>
      <c r="AL59" s="1"/>
      <c r="AM59" s="1"/>
      <c r="AN59" s="1"/>
      <c r="AO59" s="1">
        <f t="shared" si="6"/>
        <v>0</v>
      </c>
      <c r="AQ59" s="1"/>
      <c r="AR59" s="1"/>
      <c r="AS59" s="1"/>
      <c r="AT59" s="1"/>
      <c r="AU59" s="1">
        <f t="shared" si="7"/>
        <v>0</v>
      </c>
      <c r="AW59" s="1"/>
      <c r="AX59" s="1"/>
      <c r="AY59" s="1"/>
      <c r="AZ59" s="1"/>
      <c r="BA59" s="1">
        <f t="shared" si="8"/>
        <v>0</v>
      </c>
    </row>
    <row r="60" spans="1:54" x14ac:dyDescent="0.25">
      <c r="A60" s="1"/>
      <c r="B60" s="1"/>
      <c r="C60" s="1"/>
      <c r="D60" s="1"/>
      <c r="E60" s="1">
        <f t="shared" si="0"/>
        <v>0</v>
      </c>
      <c r="G60" s="1"/>
      <c r="H60" s="1"/>
      <c r="I60" s="1"/>
      <c r="J60" s="1"/>
      <c r="K60" s="1">
        <f t="shared" si="1"/>
        <v>0</v>
      </c>
      <c r="M60" s="1"/>
      <c r="N60" s="1"/>
      <c r="O60" s="1"/>
      <c r="P60" s="1"/>
      <c r="Q60" s="1">
        <f t="shared" si="2"/>
        <v>0</v>
      </c>
      <c r="S60" s="1"/>
      <c r="T60" s="1"/>
      <c r="U60" s="1"/>
      <c r="V60" s="1"/>
      <c r="W60" s="1">
        <f t="shared" si="3"/>
        <v>0</v>
      </c>
      <c r="Y60" s="1"/>
      <c r="Z60" s="1"/>
      <c r="AA60" s="1"/>
      <c r="AB60" s="1"/>
      <c r="AC60" s="1">
        <f t="shared" si="4"/>
        <v>0</v>
      </c>
      <c r="AE60" s="1"/>
      <c r="AF60" s="1"/>
      <c r="AG60" s="1"/>
      <c r="AH60" s="1"/>
      <c r="AI60" s="1">
        <f t="shared" si="5"/>
        <v>0</v>
      </c>
      <c r="AK60" s="1"/>
      <c r="AL60" s="1"/>
      <c r="AM60" s="1"/>
      <c r="AN60" s="1"/>
      <c r="AO60" s="1">
        <f t="shared" si="6"/>
        <v>0</v>
      </c>
      <c r="AQ60" s="1"/>
      <c r="AR60" s="1"/>
      <c r="AS60" s="1"/>
      <c r="AT60" s="1"/>
      <c r="AU60" s="1">
        <f t="shared" si="7"/>
        <v>0</v>
      </c>
      <c r="AW60" s="1"/>
      <c r="AX60" s="1"/>
      <c r="AY60" s="1"/>
      <c r="AZ60" s="1"/>
      <c r="BA60" s="1">
        <f t="shared" si="8"/>
        <v>0</v>
      </c>
    </row>
    <row r="61" spans="1:54" x14ac:dyDescent="0.25">
      <c r="A61" s="1"/>
      <c r="B61" s="1"/>
      <c r="C61" s="1"/>
      <c r="D61" s="1"/>
      <c r="E61" s="1">
        <f t="shared" si="0"/>
        <v>0</v>
      </c>
      <c r="G61" s="1"/>
      <c r="H61" s="1"/>
      <c r="I61" s="1"/>
      <c r="J61" s="1"/>
      <c r="K61" s="1">
        <f t="shared" si="1"/>
        <v>0</v>
      </c>
      <c r="M61" s="1"/>
      <c r="N61" s="1"/>
      <c r="O61" s="1"/>
      <c r="P61" s="1"/>
      <c r="Q61" s="1">
        <f t="shared" si="2"/>
        <v>0</v>
      </c>
      <c r="S61" s="1"/>
      <c r="T61" s="1"/>
      <c r="U61" s="1"/>
      <c r="V61" s="1"/>
      <c r="W61" s="1">
        <f t="shared" si="3"/>
        <v>0</v>
      </c>
      <c r="Y61" s="1"/>
      <c r="Z61" s="1"/>
      <c r="AA61" s="1"/>
      <c r="AB61" s="1"/>
      <c r="AC61" s="1">
        <f t="shared" si="4"/>
        <v>0</v>
      </c>
      <c r="AE61" s="1"/>
      <c r="AF61" s="1"/>
      <c r="AG61" s="1"/>
      <c r="AH61" s="1"/>
      <c r="AI61" s="1">
        <f t="shared" si="5"/>
        <v>0</v>
      </c>
      <c r="AK61" s="1"/>
      <c r="AL61" s="1"/>
      <c r="AM61" s="1"/>
      <c r="AN61" s="1"/>
      <c r="AO61" s="1">
        <f t="shared" si="6"/>
        <v>0</v>
      </c>
      <c r="AQ61" s="1"/>
      <c r="AR61" s="1"/>
      <c r="AS61" s="1"/>
      <c r="AT61" s="1"/>
      <c r="AU61" s="1">
        <f t="shared" si="7"/>
        <v>0</v>
      </c>
      <c r="AW61" s="1"/>
      <c r="AX61" s="1"/>
      <c r="AY61" s="1"/>
      <c r="AZ61" s="1"/>
      <c r="BA61" s="1">
        <f t="shared" si="8"/>
        <v>0</v>
      </c>
    </row>
    <row r="62" spans="1:54" x14ac:dyDescent="0.25">
      <c r="A62" s="1"/>
      <c r="B62" s="1"/>
      <c r="C62" s="1"/>
      <c r="D62" s="1"/>
      <c r="E62" s="1">
        <f t="shared" si="0"/>
        <v>0</v>
      </c>
      <c r="G62" s="1"/>
      <c r="H62" s="1"/>
      <c r="I62" s="1"/>
      <c r="J62" s="1"/>
      <c r="K62" s="1">
        <f t="shared" si="1"/>
        <v>0</v>
      </c>
      <c r="M62" s="1"/>
      <c r="N62" s="1"/>
      <c r="O62" s="1"/>
      <c r="P62" s="1"/>
      <c r="Q62" s="1">
        <f t="shared" si="2"/>
        <v>0</v>
      </c>
      <c r="S62" s="1"/>
      <c r="T62" s="1"/>
      <c r="U62" s="1"/>
      <c r="V62" s="1"/>
      <c r="W62" s="1">
        <f t="shared" si="3"/>
        <v>0</v>
      </c>
      <c r="Y62" s="1"/>
      <c r="Z62" s="1"/>
      <c r="AA62" s="1"/>
      <c r="AB62" s="1"/>
      <c r="AC62" s="1">
        <f t="shared" si="4"/>
        <v>0</v>
      </c>
      <c r="AE62" s="1"/>
      <c r="AF62" s="1"/>
      <c r="AG62" s="1"/>
      <c r="AH62" s="1"/>
      <c r="AI62" s="1">
        <f t="shared" si="5"/>
        <v>0</v>
      </c>
      <c r="AK62" s="1"/>
      <c r="AL62" s="1"/>
      <c r="AM62" s="1"/>
      <c r="AN62" s="1"/>
      <c r="AO62" s="1">
        <f t="shared" si="6"/>
        <v>0</v>
      </c>
      <c r="AQ62" s="1"/>
      <c r="AR62" s="1"/>
      <c r="AS62" s="1"/>
      <c r="AT62" s="1"/>
      <c r="AU62" s="1">
        <f t="shared" si="7"/>
        <v>0</v>
      </c>
      <c r="AW62" s="1"/>
      <c r="AX62" s="1"/>
      <c r="AY62" s="1"/>
      <c r="AZ62" s="1"/>
      <c r="BA62" s="1">
        <f t="shared" si="8"/>
        <v>0</v>
      </c>
    </row>
    <row r="63" spans="1:54" x14ac:dyDescent="0.25">
      <c r="A63" s="1"/>
      <c r="B63" s="1"/>
      <c r="C63" s="1"/>
      <c r="D63" s="1"/>
      <c r="E63" s="1">
        <f t="shared" si="0"/>
        <v>0</v>
      </c>
      <c r="G63" s="1"/>
      <c r="H63" s="1"/>
      <c r="I63" s="1"/>
      <c r="J63" s="1"/>
      <c r="K63" s="1">
        <f t="shared" si="1"/>
        <v>0</v>
      </c>
      <c r="M63" s="1"/>
      <c r="N63" s="1"/>
      <c r="O63" s="1"/>
      <c r="P63" s="1"/>
      <c r="Q63" s="1">
        <f t="shared" si="2"/>
        <v>0</v>
      </c>
      <c r="S63" s="1"/>
      <c r="T63" s="1"/>
      <c r="U63" s="1"/>
      <c r="V63" s="1"/>
      <c r="W63" s="1">
        <f t="shared" si="3"/>
        <v>0</v>
      </c>
      <c r="Y63" s="1"/>
      <c r="Z63" s="1"/>
      <c r="AA63" s="1"/>
      <c r="AB63" s="1"/>
      <c r="AC63" s="1">
        <f t="shared" si="4"/>
        <v>0</v>
      </c>
      <c r="AE63" s="1"/>
      <c r="AF63" s="1"/>
      <c r="AG63" s="1"/>
      <c r="AH63" s="1"/>
      <c r="AI63" s="1">
        <f t="shared" si="5"/>
        <v>0</v>
      </c>
      <c r="AK63" s="1"/>
      <c r="AL63" s="1"/>
      <c r="AM63" s="1"/>
      <c r="AN63" s="1"/>
      <c r="AO63" s="1">
        <f t="shared" si="6"/>
        <v>0</v>
      </c>
      <c r="AQ63" s="1"/>
      <c r="AR63" s="1"/>
      <c r="AS63" s="1"/>
      <c r="AT63" s="1"/>
      <c r="AU63" s="1">
        <f t="shared" si="7"/>
        <v>0</v>
      </c>
      <c r="AW63" s="1"/>
      <c r="AX63" s="1"/>
      <c r="AY63" s="1"/>
      <c r="AZ63" s="1"/>
      <c r="BA63" s="1">
        <f t="shared" si="8"/>
        <v>0</v>
      </c>
    </row>
    <row r="64" spans="1:54" x14ac:dyDescent="0.25">
      <c r="A64" s="1"/>
      <c r="B64" s="1"/>
      <c r="C64" s="1"/>
      <c r="D64" s="1"/>
      <c r="E64" s="1">
        <f t="shared" si="0"/>
        <v>0</v>
      </c>
      <c r="G64" s="1"/>
      <c r="H64" s="1"/>
      <c r="I64" s="1"/>
      <c r="J64" s="1"/>
      <c r="K64" s="1">
        <f t="shared" si="1"/>
        <v>0</v>
      </c>
      <c r="M64" s="1"/>
      <c r="N64" s="1"/>
      <c r="O64" s="1"/>
      <c r="P64" s="1"/>
      <c r="Q64" s="1">
        <f t="shared" si="2"/>
        <v>0</v>
      </c>
      <c r="S64" s="1"/>
      <c r="T64" s="1"/>
      <c r="U64" s="1"/>
      <c r="V64" s="1"/>
      <c r="W64" s="1">
        <f t="shared" si="3"/>
        <v>0</v>
      </c>
      <c r="Y64" s="1"/>
      <c r="Z64" s="1"/>
      <c r="AA64" s="1"/>
      <c r="AB64" s="1"/>
      <c r="AC64" s="1">
        <f t="shared" si="4"/>
        <v>0</v>
      </c>
      <c r="AE64" s="1"/>
      <c r="AF64" s="1"/>
      <c r="AG64" s="1"/>
      <c r="AH64" s="1"/>
      <c r="AI64" s="1">
        <f t="shared" si="5"/>
        <v>0</v>
      </c>
      <c r="AK64" s="1"/>
      <c r="AL64" s="1"/>
      <c r="AM64" s="1"/>
      <c r="AN64" s="1"/>
      <c r="AO64" s="1">
        <f t="shared" si="6"/>
        <v>0</v>
      </c>
      <c r="AQ64" s="1"/>
      <c r="AR64" s="1"/>
      <c r="AS64" s="1"/>
      <c r="AT64" s="1"/>
      <c r="AU64" s="1">
        <f t="shared" si="7"/>
        <v>0</v>
      </c>
      <c r="AW64" s="1"/>
      <c r="AX64" s="1"/>
      <c r="AY64" s="1"/>
      <c r="AZ64" s="1"/>
      <c r="BA64" s="1">
        <f t="shared" si="8"/>
        <v>0</v>
      </c>
    </row>
    <row r="65" spans="1:53" x14ac:dyDescent="0.25">
      <c r="A65" s="1"/>
      <c r="B65" s="1"/>
      <c r="C65" s="1"/>
      <c r="D65" s="1"/>
      <c r="E65" s="1">
        <f t="shared" si="0"/>
        <v>0</v>
      </c>
      <c r="G65" s="1"/>
      <c r="H65" s="1"/>
      <c r="I65" s="1"/>
      <c r="J65" s="1"/>
      <c r="K65" s="1">
        <f t="shared" si="1"/>
        <v>0</v>
      </c>
      <c r="M65" s="1"/>
      <c r="N65" s="1"/>
      <c r="O65" s="1"/>
      <c r="P65" s="1"/>
      <c r="Q65" s="1">
        <f t="shared" si="2"/>
        <v>0</v>
      </c>
      <c r="S65" s="1"/>
      <c r="T65" s="1"/>
      <c r="U65" s="1"/>
      <c r="V65" s="1"/>
      <c r="W65" s="1">
        <f t="shared" si="3"/>
        <v>0</v>
      </c>
      <c r="Y65" s="1"/>
      <c r="Z65" s="1"/>
      <c r="AA65" s="1"/>
      <c r="AB65" s="1"/>
      <c r="AC65" s="1">
        <f t="shared" si="4"/>
        <v>0</v>
      </c>
      <c r="AE65" s="1"/>
      <c r="AF65" s="1"/>
      <c r="AG65" s="1"/>
      <c r="AH65" s="1"/>
      <c r="AI65" s="1">
        <f t="shared" si="5"/>
        <v>0</v>
      </c>
      <c r="AK65" s="1"/>
      <c r="AL65" s="1"/>
      <c r="AM65" s="1"/>
      <c r="AN65" s="1"/>
      <c r="AO65" s="1">
        <f t="shared" si="6"/>
        <v>0</v>
      </c>
      <c r="AQ65" s="1"/>
      <c r="AR65" s="1"/>
      <c r="AS65" s="1"/>
      <c r="AT65" s="1"/>
      <c r="AU65" s="1">
        <f t="shared" si="7"/>
        <v>0</v>
      </c>
      <c r="AW65" s="1"/>
      <c r="AX65" s="1"/>
      <c r="AY65" s="1"/>
      <c r="AZ65" s="1"/>
      <c r="BA65" s="1">
        <f t="shared" si="8"/>
        <v>0</v>
      </c>
    </row>
    <row r="66" spans="1:53" x14ac:dyDescent="0.25">
      <c r="A66" s="1"/>
      <c r="B66" s="1"/>
      <c r="C66" s="1"/>
      <c r="D66" s="1"/>
      <c r="E66" s="1">
        <f t="shared" si="0"/>
        <v>0</v>
      </c>
      <c r="G66" s="1"/>
      <c r="H66" s="1"/>
      <c r="I66" s="1"/>
      <c r="J66" s="1"/>
      <c r="K66" s="1">
        <f t="shared" si="1"/>
        <v>0</v>
      </c>
      <c r="M66" s="1"/>
      <c r="N66" s="1"/>
      <c r="O66" s="1"/>
      <c r="P66" s="1"/>
      <c r="Q66" s="1">
        <f t="shared" si="2"/>
        <v>0</v>
      </c>
      <c r="S66" s="1"/>
      <c r="T66" s="1"/>
      <c r="U66" s="1"/>
      <c r="V66" s="1"/>
      <c r="W66" s="1">
        <f t="shared" si="3"/>
        <v>0</v>
      </c>
      <c r="Y66" s="1"/>
      <c r="Z66" s="1"/>
      <c r="AA66" s="1"/>
      <c r="AB66" s="1"/>
      <c r="AC66" s="1">
        <f t="shared" si="4"/>
        <v>0</v>
      </c>
      <c r="AE66" s="1"/>
      <c r="AF66" s="1"/>
      <c r="AG66" s="1"/>
      <c r="AH66" s="1"/>
      <c r="AI66" s="1">
        <f t="shared" si="5"/>
        <v>0</v>
      </c>
      <c r="AK66" s="1"/>
      <c r="AL66" s="1"/>
      <c r="AM66" s="1"/>
      <c r="AN66" s="1"/>
      <c r="AO66" s="1">
        <f t="shared" si="6"/>
        <v>0</v>
      </c>
      <c r="AQ66" s="1"/>
      <c r="AR66" s="1"/>
      <c r="AS66" s="1"/>
      <c r="AT66" s="1"/>
      <c r="AU66" s="1">
        <f t="shared" si="7"/>
        <v>0</v>
      </c>
      <c r="AW66" s="1"/>
      <c r="AX66" s="1"/>
      <c r="AY66" s="1"/>
      <c r="AZ66" s="1"/>
      <c r="BA66" s="1">
        <f t="shared" si="8"/>
        <v>0</v>
      </c>
    </row>
    <row r="67" spans="1:53" x14ac:dyDescent="0.25">
      <c r="A67" s="1"/>
      <c r="B67" s="1"/>
      <c r="C67" s="1"/>
      <c r="D67" s="1"/>
      <c r="E67" s="1">
        <f t="shared" si="0"/>
        <v>0</v>
      </c>
      <c r="G67" s="1"/>
      <c r="H67" s="1"/>
      <c r="I67" s="1"/>
      <c r="J67" s="1"/>
      <c r="K67" s="1">
        <f t="shared" si="1"/>
        <v>0</v>
      </c>
      <c r="M67" s="1"/>
      <c r="N67" s="1"/>
      <c r="O67" s="1"/>
      <c r="P67" s="1"/>
      <c r="Q67" s="1">
        <f t="shared" si="2"/>
        <v>0</v>
      </c>
      <c r="S67" s="1"/>
      <c r="T67" s="1"/>
      <c r="U67" s="1"/>
      <c r="V67" s="1"/>
      <c r="W67" s="1">
        <f t="shared" si="3"/>
        <v>0</v>
      </c>
      <c r="Y67" s="1"/>
      <c r="Z67" s="1"/>
      <c r="AA67" s="1"/>
      <c r="AB67" s="1"/>
      <c r="AC67" s="1">
        <f t="shared" si="4"/>
        <v>0</v>
      </c>
      <c r="AE67" s="1"/>
      <c r="AF67" s="1"/>
      <c r="AG67" s="1"/>
      <c r="AH67" s="1"/>
      <c r="AI67" s="1">
        <f t="shared" si="5"/>
        <v>0</v>
      </c>
      <c r="AK67" s="1"/>
      <c r="AL67" s="1"/>
      <c r="AM67" s="1"/>
      <c r="AN67" s="1"/>
      <c r="AO67" s="1">
        <f t="shared" si="6"/>
        <v>0</v>
      </c>
      <c r="AQ67" s="1"/>
      <c r="AR67" s="1"/>
      <c r="AS67" s="1"/>
      <c r="AT67" s="1"/>
      <c r="AU67" s="1">
        <f t="shared" si="7"/>
        <v>0</v>
      </c>
      <c r="AW67" s="1"/>
      <c r="AX67" s="1"/>
      <c r="AY67" s="1"/>
      <c r="AZ67" s="1"/>
      <c r="BA67" s="1">
        <f t="shared" si="8"/>
        <v>0</v>
      </c>
    </row>
    <row r="68" spans="1:53" x14ac:dyDescent="0.25">
      <c r="A68" s="1"/>
      <c r="B68" s="1"/>
      <c r="C68" s="1"/>
      <c r="D68" s="1"/>
      <c r="E68" s="1">
        <f t="shared" si="0"/>
        <v>0</v>
      </c>
      <c r="G68" s="1"/>
      <c r="H68" s="1"/>
      <c r="I68" s="1"/>
      <c r="J68" s="1"/>
      <c r="K68" s="1">
        <f t="shared" si="1"/>
        <v>0</v>
      </c>
      <c r="M68" s="1"/>
      <c r="N68" s="1"/>
      <c r="O68" s="1"/>
      <c r="P68" s="1"/>
      <c r="Q68" s="1">
        <f t="shared" si="2"/>
        <v>0</v>
      </c>
      <c r="S68" s="1"/>
      <c r="T68" s="1"/>
      <c r="U68" s="1"/>
      <c r="V68" s="1"/>
      <c r="W68" s="1">
        <f t="shared" si="3"/>
        <v>0</v>
      </c>
      <c r="Y68" s="1"/>
      <c r="Z68" s="1"/>
      <c r="AA68" s="1"/>
      <c r="AB68" s="1"/>
      <c r="AC68" s="1">
        <f t="shared" si="4"/>
        <v>0</v>
      </c>
      <c r="AE68" s="1"/>
      <c r="AF68" s="1"/>
      <c r="AG68" s="1"/>
      <c r="AH68" s="1"/>
      <c r="AI68" s="1">
        <f t="shared" si="5"/>
        <v>0</v>
      </c>
      <c r="AK68" s="1"/>
      <c r="AL68" s="1"/>
      <c r="AM68" s="1"/>
      <c r="AN68" s="1"/>
      <c r="AO68" s="1">
        <f t="shared" si="6"/>
        <v>0</v>
      </c>
      <c r="AQ68" s="1"/>
      <c r="AR68" s="1"/>
      <c r="AS68" s="1"/>
      <c r="AT68" s="1"/>
      <c r="AU68" s="1">
        <f t="shared" si="7"/>
        <v>0</v>
      </c>
      <c r="AW68" s="1"/>
      <c r="AX68" s="1"/>
      <c r="AY68" s="1"/>
      <c r="AZ68" s="1"/>
      <c r="BA68" s="1">
        <f t="shared" si="8"/>
        <v>0</v>
      </c>
    </row>
    <row r="69" spans="1:53" x14ac:dyDescent="0.25">
      <c r="A69" s="1"/>
      <c r="B69" s="1"/>
      <c r="C69" s="1"/>
      <c r="D69" s="1"/>
      <c r="E69" s="1">
        <f t="shared" ref="E69:E104" si="10">D69*B69</f>
        <v>0</v>
      </c>
      <c r="G69" s="1"/>
      <c r="H69" s="1"/>
      <c r="I69" s="1"/>
      <c r="J69" s="1"/>
      <c r="K69" s="1">
        <f t="shared" ref="K69:K104" si="11">J69*H69</f>
        <v>0</v>
      </c>
      <c r="M69" s="1"/>
      <c r="N69" s="1"/>
      <c r="O69" s="1"/>
      <c r="P69" s="1"/>
      <c r="Q69" s="1">
        <f t="shared" ref="Q69:Q104" si="12">P69*N69</f>
        <v>0</v>
      </c>
      <c r="S69" s="1"/>
      <c r="T69" s="1"/>
      <c r="U69" s="1"/>
      <c r="V69" s="1"/>
      <c r="W69" s="1">
        <f t="shared" ref="W69:W104" si="13">V69*T69</f>
        <v>0</v>
      </c>
      <c r="Y69" s="1"/>
      <c r="Z69" s="1"/>
      <c r="AA69" s="1"/>
      <c r="AB69" s="1"/>
      <c r="AC69" s="1">
        <f t="shared" ref="AC69:AC104" si="14">AB69*Z69</f>
        <v>0</v>
      </c>
      <c r="AE69" s="1"/>
      <c r="AF69" s="1"/>
      <c r="AG69" s="1"/>
      <c r="AH69" s="1"/>
      <c r="AI69" s="1">
        <f t="shared" ref="AI69:AI104" si="15">AH69*AF69</f>
        <v>0</v>
      </c>
      <c r="AK69" s="1"/>
      <c r="AL69" s="1"/>
      <c r="AM69" s="1"/>
      <c r="AN69" s="1"/>
      <c r="AO69" s="1">
        <f t="shared" ref="AO69:AO104" si="16">AN69*AL69</f>
        <v>0</v>
      </c>
      <c r="AQ69" s="1"/>
      <c r="AR69" s="1"/>
      <c r="AS69" s="1"/>
      <c r="AT69" s="1"/>
      <c r="AU69" s="1">
        <f t="shared" ref="AU69:AU104" si="17">AT69*AR69</f>
        <v>0</v>
      </c>
      <c r="AW69" s="1"/>
      <c r="AX69" s="1"/>
      <c r="AY69" s="1"/>
      <c r="AZ69" s="1"/>
      <c r="BA69" s="1">
        <f t="shared" ref="BA69:BA104" si="18">AZ69*AX69</f>
        <v>0</v>
      </c>
    </row>
    <row r="70" spans="1:53" x14ac:dyDescent="0.25">
      <c r="A70" s="1"/>
      <c r="B70" s="1"/>
      <c r="C70" s="1"/>
      <c r="D70" s="1"/>
      <c r="E70" s="1">
        <f t="shared" si="10"/>
        <v>0</v>
      </c>
      <c r="G70" s="1"/>
      <c r="H70" s="1"/>
      <c r="I70" s="1"/>
      <c r="J70" s="1"/>
      <c r="K70" s="1">
        <f t="shared" si="11"/>
        <v>0</v>
      </c>
      <c r="M70" s="1"/>
      <c r="N70" s="1"/>
      <c r="O70" s="1"/>
      <c r="P70" s="1"/>
      <c r="Q70" s="1">
        <f t="shared" si="12"/>
        <v>0</v>
      </c>
      <c r="S70" s="1"/>
      <c r="T70" s="1"/>
      <c r="U70" s="1"/>
      <c r="V70" s="1"/>
      <c r="W70" s="1">
        <f t="shared" si="13"/>
        <v>0</v>
      </c>
      <c r="Y70" s="1"/>
      <c r="Z70" s="1"/>
      <c r="AA70" s="1"/>
      <c r="AB70" s="1"/>
      <c r="AC70" s="1">
        <f t="shared" si="14"/>
        <v>0</v>
      </c>
      <c r="AE70" s="1"/>
      <c r="AF70" s="1"/>
      <c r="AG70" s="1"/>
      <c r="AH70" s="1"/>
      <c r="AI70" s="1">
        <f t="shared" si="15"/>
        <v>0</v>
      </c>
      <c r="AK70" s="1"/>
      <c r="AL70" s="1"/>
      <c r="AM70" s="1"/>
      <c r="AN70" s="1"/>
      <c r="AO70" s="1">
        <f t="shared" si="16"/>
        <v>0</v>
      </c>
      <c r="AQ70" s="1"/>
      <c r="AR70" s="1"/>
      <c r="AS70" s="1"/>
      <c r="AT70" s="1"/>
      <c r="AU70" s="1">
        <f t="shared" si="17"/>
        <v>0</v>
      </c>
      <c r="AW70" s="1"/>
      <c r="AX70" s="1"/>
      <c r="AY70" s="1"/>
      <c r="AZ70" s="1"/>
      <c r="BA70" s="1">
        <f t="shared" si="18"/>
        <v>0</v>
      </c>
    </row>
    <row r="71" spans="1:53" x14ac:dyDescent="0.25">
      <c r="A71" s="1"/>
      <c r="B71" s="1"/>
      <c r="C71" s="1"/>
      <c r="D71" s="1"/>
      <c r="E71" s="1">
        <f t="shared" si="10"/>
        <v>0</v>
      </c>
      <c r="G71" s="1"/>
      <c r="H71" s="1"/>
      <c r="I71" s="1"/>
      <c r="J71" s="1"/>
      <c r="K71" s="1">
        <f t="shared" si="11"/>
        <v>0</v>
      </c>
      <c r="M71" s="1"/>
      <c r="N71" s="1"/>
      <c r="O71" s="1"/>
      <c r="P71" s="1"/>
      <c r="Q71" s="1">
        <f t="shared" si="12"/>
        <v>0</v>
      </c>
      <c r="S71" s="1"/>
      <c r="T71" s="1"/>
      <c r="U71" s="1"/>
      <c r="V71" s="1"/>
      <c r="W71" s="1">
        <f t="shared" si="13"/>
        <v>0</v>
      </c>
      <c r="Y71" s="1"/>
      <c r="Z71" s="1"/>
      <c r="AA71" s="1"/>
      <c r="AB71" s="1"/>
      <c r="AC71" s="1">
        <f t="shared" si="14"/>
        <v>0</v>
      </c>
      <c r="AE71" s="1"/>
      <c r="AF71" s="1"/>
      <c r="AG71" s="1"/>
      <c r="AH71" s="1"/>
      <c r="AI71" s="1">
        <f t="shared" si="15"/>
        <v>0</v>
      </c>
      <c r="AK71" s="1"/>
      <c r="AL71" s="1"/>
      <c r="AM71" s="1"/>
      <c r="AN71" s="1"/>
      <c r="AO71" s="1">
        <f t="shared" si="16"/>
        <v>0</v>
      </c>
      <c r="AQ71" s="1"/>
      <c r="AR71" s="1"/>
      <c r="AS71" s="1"/>
      <c r="AT71" s="1"/>
      <c r="AU71" s="1">
        <f t="shared" si="17"/>
        <v>0</v>
      </c>
      <c r="AW71" s="1"/>
      <c r="AX71" s="1"/>
      <c r="AY71" s="1"/>
      <c r="AZ71" s="1"/>
      <c r="BA71" s="1">
        <f t="shared" si="18"/>
        <v>0</v>
      </c>
    </row>
    <row r="72" spans="1:53" x14ac:dyDescent="0.25">
      <c r="A72" s="1"/>
      <c r="B72" s="1"/>
      <c r="C72" s="1"/>
      <c r="D72" s="1"/>
      <c r="E72" s="1">
        <f t="shared" si="10"/>
        <v>0</v>
      </c>
      <c r="G72" s="1"/>
      <c r="H72" s="1"/>
      <c r="I72" s="1"/>
      <c r="J72" s="1"/>
      <c r="K72" s="1">
        <f t="shared" si="11"/>
        <v>0</v>
      </c>
      <c r="M72" s="1"/>
      <c r="N72" s="1"/>
      <c r="O72" s="1"/>
      <c r="P72" s="1"/>
      <c r="Q72" s="1">
        <f t="shared" si="12"/>
        <v>0</v>
      </c>
      <c r="S72" s="1"/>
      <c r="T72" s="1"/>
      <c r="U72" s="1"/>
      <c r="V72" s="1"/>
      <c r="W72" s="1">
        <f t="shared" si="13"/>
        <v>0</v>
      </c>
      <c r="Y72" s="1"/>
      <c r="Z72" s="1"/>
      <c r="AA72" s="1"/>
      <c r="AB72" s="1"/>
      <c r="AC72" s="1">
        <f t="shared" si="14"/>
        <v>0</v>
      </c>
      <c r="AE72" s="1"/>
      <c r="AF72" s="1"/>
      <c r="AG72" s="1"/>
      <c r="AH72" s="1"/>
      <c r="AI72" s="1">
        <f t="shared" si="15"/>
        <v>0</v>
      </c>
      <c r="AK72" s="1"/>
      <c r="AL72" s="1"/>
      <c r="AM72" s="1"/>
      <c r="AN72" s="1"/>
      <c r="AO72" s="1">
        <f t="shared" si="16"/>
        <v>0</v>
      </c>
      <c r="AQ72" s="1"/>
      <c r="AR72" s="1"/>
      <c r="AS72" s="1"/>
      <c r="AT72" s="1"/>
      <c r="AU72" s="1">
        <f t="shared" si="17"/>
        <v>0</v>
      </c>
      <c r="AW72" s="1"/>
      <c r="AX72" s="1"/>
      <c r="AY72" s="1"/>
      <c r="AZ72" s="1"/>
      <c r="BA72" s="1">
        <f t="shared" si="18"/>
        <v>0</v>
      </c>
    </row>
    <row r="73" spans="1:53" x14ac:dyDescent="0.25">
      <c r="A73" s="1"/>
      <c r="B73" s="1"/>
      <c r="C73" s="1"/>
      <c r="D73" s="1"/>
      <c r="E73" s="1">
        <f t="shared" si="10"/>
        <v>0</v>
      </c>
      <c r="G73" s="1"/>
      <c r="H73" s="1"/>
      <c r="I73" s="1"/>
      <c r="J73" s="1"/>
      <c r="K73" s="1">
        <f t="shared" si="11"/>
        <v>0</v>
      </c>
      <c r="M73" s="1"/>
      <c r="N73" s="1"/>
      <c r="O73" s="1"/>
      <c r="P73" s="1"/>
      <c r="Q73" s="1">
        <f t="shared" si="12"/>
        <v>0</v>
      </c>
      <c r="S73" s="1"/>
      <c r="T73" s="1"/>
      <c r="U73" s="1"/>
      <c r="V73" s="1"/>
      <c r="W73" s="1">
        <f t="shared" si="13"/>
        <v>0</v>
      </c>
      <c r="Y73" s="1"/>
      <c r="Z73" s="1"/>
      <c r="AA73" s="1"/>
      <c r="AB73" s="1"/>
      <c r="AC73" s="1">
        <f t="shared" si="14"/>
        <v>0</v>
      </c>
      <c r="AE73" s="1"/>
      <c r="AF73" s="1"/>
      <c r="AG73" s="1"/>
      <c r="AH73" s="1"/>
      <c r="AI73" s="1">
        <f t="shared" si="15"/>
        <v>0</v>
      </c>
      <c r="AK73" s="1"/>
      <c r="AL73" s="1"/>
      <c r="AM73" s="1"/>
      <c r="AN73" s="1"/>
      <c r="AO73" s="1">
        <f t="shared" si="16"/>
        <v>0</v>
      </c>
      <c r="AQ73" s="1"/>
      <c r="AR73" s="1"/>
      <c r="AS73" s="1"/>
      <c r="AT73" s="1"/>
      <c r="AU73" s="1">
        <f t="shared" si="17"/>
        <v>0</v>
      </c>
      <c r="AW73" s="1"/>
      <c r="AX73" s="1"/>
      <c r="AY73" s="1"/>
      <c r="AZ73" s="1"/>
      <c r="BA73" s="1">
        <f t="shared" si="18"/>
        <v>0</v>
      </c>
    </row>
    <row r="74" spans="1:53" x14ac:dyDescent="0.25">
      <c r="A74" s="1"/>
      <c r="B74" s="1"/>
      <c r="C74" s="1"/>
      <c r="D74" s="1"/>
      <c r="E74" s="1">
        <f t="shared" si="10"/>
        <v>0</v>
      </c>
      <c r="G74" s="1"/>
      <c r="H74" s="1"/>
      <c r="I74" s="1"/>
      <c r="J74" s="1"/>
      <c r="K74" s="1">
        <f t="shared" si="11"/>
        <v>0</v>
      </c>
      <c r="M74" s="1"/>
      <c r="N74" s="1"/>
      <c r="O74" s="1"/>
      <c r="P74" s="1"/>
      <c r="Q74" s="1">
        <f t="shared" si="12"/>
        <v>0</v>
      </c>
      <c r="S74" s="1"/>
      <c r="T74" s="1"/>
      <c r="U74" s="1"/>
      <c r="V74" s="1"/>
      <c r="W74" s="1">
        <f t="shared" si="13"/>
        <v>0</v>
      </c>
      <c r="Y74" s="1"/>
      <c r="Z74" s="1"/>
      <c r="AA74" s="1"/>
      <c r="AB74" s="1"/>
      <c r="AC74" s="1">
        <f t="shared" si="14"/>
        <v>0</v>
      </c>
      <c r="AE74" s="1"/>
      <c r="AF74" s="1"/>
      <c r="AG74" s="1"/>
      <c r="AH74" s="1"/>
      <c r="AI74" s="1">
        <f t="shared" si="15"/>
        <v>0</v>
      </c>
      <c r="AK74" s="1"/>
      <c r="AL74" s="1"/>
      <c r="AM74" s="1"/>
      <c r="AN74" s="1"/>
      <c r="AO74" s="1">
        <f t="shared" si="16"/>
        <v>0</v>
      </c>
      <c r="AQ74" s="1"/>
      <c r="AR74" s="1"/>
      <c r="AS74" s="1"/>
      <c r="AT74" s="1"/>
      <c r="AU74" s="1">
        <f t="shared" si="17"/>
        <v>0</v>
      </c>
      <c r="AW74" s="1"/>
      <c r="AX74" s="1"/>
      <c r="AY74" s="1"/>
      <c r="AZ74" s="1"/>
      <c r="BA74" s="1">
        <f t="shared" si="18"/>
        <v>0</v>
      </c>
    </row>
    <row r="75" spans="1:53" x14ac:dyDescent="0.25">
      <c r="A75" s="1"/>
      <c r="B75" s="1"/>
      <c r="C75" s="1"/>
      <c r="D75" s="1"/>
      <c r="E75" s="1">
        <f t="shared" si="10"/>
        <v>0</v>
      </c>
      <c r="G75" s="1"/>
      <c r="H75" s="1"/>
      <c r="I75" s="1"/>
      <c r="J75" s="1"/>
      <c r="K75" s="1">
        <f t="shared" si="11"/>
        <v>0</v>
      </c>
      <c r="M75" s="1"/>
      <c r="N75" s="1"/>
      <c r="O75" s="1"/>
      <c r="P75" s="1"/>
      <c r="Q75" s="1">
        <f t="shared" si="12"/>
        <v>0</v>
      </c>
      <c r="S75" s="1"/>
      <c r="T75" s="1"/>
      <c r="U75" s="1"/>
      <c r="V75" s="1"/>
      <c r="W75" s="1">
        <f t="shared" si="13"/>
        <v>0</v>
      </c>
      <c r="Y75" s="1"/>
      <c r="Z75" s="1"/>
      <c r="AA75" s="1"/>
      <c r="AB75" s="1"/>
      <c r="AC75" s="1">
        <f t="shared" si="14"/>
        <v>0</v>
      </c>
      <c r="AE75" s="1"/>
      <c r="AF75" s="1"/>
      <c r="AG75" s="1"/>
      <c r="AH75" s="1"/>
      <c r="AI75" s="1">
        <f t="shared" si="15"/>
        <v>0</v>
      </c>
      <c r="AK75" s="1"/>
      <c r="AL75" s="1"/>
      <c r="AM75" s="1"/>
      <c r="AN75" s="1"/>
      <c r="AO75" s="1">
        <f t="shared" si="16"/>
        <v>0</v>
      </c>
      <c r="AQ75" s="1"/>
      <c r="AR75" s="1"/>
      <c r="AS75" s="1"/>
      <c r="AT75" s="1"/>
      <c r="AU75" s="1">
        <f t="shared" si="17"/>
        <v>0</v>
      </c>
      <c r="AW75" s="1"/>
      <c r="AX75" s="1"/>
      <c r="AY75" s="1"/>
      <c r="AZ75" s="1"/>
      <c r="BA75" s="1">
        <f t="shared" si="18"/>
        <v>0</v>
      </c>
    </row>
    <row r="76" spans="1:53" x14ac:dyDescent="0.25">
      <c r="A76" s="1"/>
      <c r="B76" s="1"/>
      <c r="C76" s="1"/>
      <c r="D76" s="1"/>
      <c r="E76" s="1">
        <f t="shared" si="10"/>
        <v>0</v>
      </c>
      <c r="G76" s="1"/>
      <c r="H76" s="1"/>
      <c r="I76" s="1"/>
      <c r="J76" s="1"/>
      <c r="K76" s="1">
        <f t="shared" si="11"/>
        <v>0</v>
      </c>
      <c r="M76" s="1"/>
      <c r="N76" s="1"/>
      <c r="O76" s="1"/>
      <c r="P76" s="1"/>
      <c r="Q76" s="1">
        <f t="shared" si="12"/>
        <v>0</v>
      </c>
      <c r="S76" s="1"/>
      <c r="T76" s="1"/>
      <c r="U76" s="1"/>
      <c r="V76" s="1"/>
      <c r="W76" s="1">
        <f t="shared" si="13"/>
        <v>0</v>
      </c>
      <c r="Y76" s="1"/>
      <c r="Z76" s="1"/>
      <c r="AA76" s="1"/>
      <c r="AB76" s="1"/>
      <c r="AC76" s="1">
        <f t="shared" si="14"/>
        <v>0</v>
      </c>
      <c r="AE76" s="1"/>
      <c r="AF76" s="1"/>
      <c r="AG76" s="1"/>
      <c r="AH76" s="1"/>
      <c r="AI76" s="1">
        <f t="shared" si="15"/>
        <v>0</v>
      </c>
      <c r="AK76" s="1"/>
      <c r="AL76" s="1"/>
      <c r="AM76" s="1"/>
      <c r="AN76" s="1"/>
      <c r="AO76" s="1">
        <f t="shared" si="16"/>
        <v>0</v>
      </c>
      <c r="AQ76" s="1"/>
      <c r="AR76" s="1"/>
      <c r="AS76" s="1"/>
      <c r="AT76" s="1"/>
      <c r="AU76" s="1">
        <f t="shared" si="17"/>
        <v>0</v>
      </c>
      <c r="AW76" s="1"/>
      <c r="AX76" s="1"/>
      <c r="AY76" s="1"/>
      <c r="AZ76" s="1"/>
      <c r="BA76" s="1">
        <f t="shared" si="18"/>
        <v>0</v>
      </c>
    </row>
    <row r="77" spans="1:53" x14ac:dyDescent="0.25">
      <c r="A77" s="1"/>
      <c r="B77" s="1"/>
      <c r="C77" s="1"/>
      <c r="D77" s="1"/>
      <c r="E77" s="1">
        <f t="shared" si="10"/>
        <v>0</v>
      </c>
      <c r="G77" s="1"/>
      <c r="H77" s="1"/>
      <c r="I77" s="1"/>
      <c r="J77" s="1"/>
      <c r="K77" s="1">
        <f t="shared" si="11"/>
        <v>0</v>
      </c>
      <c r="M77" s="1"/>
      <c r="N77" s="1"/>
      <c r="O77" s="1"/>
      <c r="P77" s="1"/>
      <c r="Q77" s="1">
        <f t="shared" si="12"/>
        <v>0</v>
      </c>
      <c r="S77" s="1"/>
      <c r="T77" s="1"/>
      <c r="U77" s="1"/>
      <c r="V77" s="1"/>
      <c r="W77" s="1">
        <f t="shared" si="13"/>
        <v>0</v>
      </c>
      <c r="Y77" s="1"/>
      <c r="Z77" s="1"/>
      <c r="AA77" s="1"/>
      <c r="AB77" s="1"/>
      <c r="AC77" s="1">
        <f t="shared" si="14"/>
        <v>0</v>
      </c>
      <c r="AE77" s="1"/>
      <c r="AF77" s="1"/>
      <c r="AG77" s="1"/>
      <c r="AH77" s="1"/>
      <c r="AI77" s="1">
        <f t="shared" si="15"/>
        <v>0</v>
      </c>
      <c r="AK77" s="1"/>
      <c r="AL77" s="1"/>
      <c r="AM77" s="1"/>
      <c r="AN77" s="1"/>
      <c r="AO77" s="1">
        <f t="shared" si="16"/>
        <v>0</v>
      </c>
      <c r="AQ77" s="1"/>
      <c r="AR77" s="1"/>
      <c r="AS77" s="1"/>
      <c r="AT77" s="1"/>
      <c r="AU77" s="1">
        <f t="shared" si="17"/>
        <v>0</v>
      </c>
      <c r="AW77" s="1"/>
      <c r="AX77" s="1"/>
      <c r="AY77" s="1"/>
      <c r="AZ77" s="1"/>
      <c r="BA77" s="1">
        <f t="shared" si="18"/>
        <v>0</v>
      </c>
    </row>
    <row r="78" spans="1:53" x14ac:dyDescent="0.25">
      <c r="A78" s="1"/>
      <c r="B78" s="1"/>
      <c r="C78" s="1"/>
      <c r="D78" s="1"/>
      <c r="E78" s="1">
        <f t="shared" si="10"/>
        <v>0</v>
      </c>
      <c r="G78" s="1"/>
      <c r="H78" s="1"/>
      <c r="I78" s="1"/>
      <c r="J78" s="1"/>
      <c r="K78" s="1">
        <f t="shared" si="11"/>
        <v>0</v>
      </c>
      <c r="M78" s="1"/>
      <c r="N78" s="1"/>
      <c r="O78" s="1"/>
      <c r="P78" s="1"/>
      <c r="Q78" s="1">
        <f t="shared" si="12"/>
        <v>0</v>
      </c>
      <c r="S78" s="1"/>
      <c r="T78" s="1"/>
      <c r="U78" s="1"/>
      <c r="V78" s="1"/>
      <c r="W78" s="1">
        <f t="shared" si="13"/>
        <v>0</v>
      </c>
      <c r="Y78" s="1"/>
      <c r="Z78" s="1"/>
      <c r="AA78" s="1"/>
      <c r="AB78" s="1"/>
      <c r="AC78" s="1">
        <f t="shared" si="14"/>
        <v>0</v>
      </c>
      <c r="AE78" s="1"/>
      <c r="AF78" s="1"/>
      <c r="AG78" s="1"/>
      <c r="AH78" s="1"/>
      <c r="AI78" s="1">
        <f t="shared" si="15"/>
        <v>0</v>
      </c>
      <c r="AK78" s="1"/>
      <c r="AL78" s="1"/>
      <c r="AM78" s="1"/>
      <c r="AN78" s="1"/>
      <c r="AO78" s="1">
        <f t="shared" si="16"/>
        <v>0</v>
      </c>
      <c r="AQ78" s="1"/>
      <c r="AR78" s="1"/>
      <c r="AS78" s="1"/>
      <c r="AT78" s="1"/>
      <c r="AU78" s="1">
        <f t="shared" si="17"/>
        <v>0</v>
      </c>
      <c r="AW78" s="1"/>
      <c r="AX78" s="1"/>
      <c r="AY78" s="1"/>
      <c r="AZ78" s="1"/>
      <c r="BA78" s="1">
        <f t="shared" si="18"/>
        <v>0</v>
      </c>
    </row>
    <row r="79" spans="1:53" x14ac:dyDescent="0.25">
      <c r="A79" s="1"/>
      <c r="B79" s="1"/>
      <c r="C79" s="1"/>
      <c r="D79" s="1"/>
      <c r="E79" s="1">
        <f t="shared" si="10"/>
        <v>0</v>
      </c>
      <c r="G79" s="1"/>
      <c r="H79" s="1"/>
      <c r="I79" s="1"/>
      <c r="J79" s="1"/>
      <c r="K79" s="1">
        <f t="shared" si="11"/>
        <v>0</v>
      </c>
      <c r="M79" s="1"/>
      <c r="N79" s="1"/>
      <c r="O79" s="1"/>
      <c r="P79" s="1"/>
      <c r="Q79" s="1">
        <f t="shared" si="12"/>
        <v>0</v>
      </c>
      <c r="S79" s="1"/>
      <c r="T79" s="1"/>
      <c r="U79" s="1"/>
      <c r="V79" s="1"/>
      <c r="W79" s="1">
        <f t="shared" si="13"/>
        <v>0</v>
      </c>
      <c r="Y79" s="1"/>
      <c r="Z79" s="1"/>
      <c r="AA79" s="1"/>
      <c r="AB79" s="1"/>
      <c r="AC79" s="1">
        <f t="shared" si="14"/>
        <v>0</v>
      </c>
      <c r="AE79" s="1"/>
      <c r="AF79" s="1"/>
      <c r="AG79" s="1"/>
      <c r="AH79" s="1"/>
      <c r="AI79" s="1">
        <f t="shared" si="15"/>
        <v>0</v>
      </c>
      <c r="AK79" s="1"/>
      <c r="AL79" s="1"/>
      <c r="AM79" s="1"/>
      <c r="AN79" s="1"/>
      <c r="AO79" s="1">
        <f t="shared" si="16"/>
        <v>0</v>
      </c>
      <c r="AQ79" s="1"/>
      <c r="AR79" s="1"/>
      <c r="AS79" s="1"/>
      <c r="AT79" s="1"/>
      <c r="AU79" s="1">
        <f t="shared" si="17"/>
        <v>0</v>
      </c>
      <c r="AW79" s="1"/>
      <c r="AX79" s="1"/>
      <c r="AY79" s="1"/>
      <c r="AZ79" s="1"/>
      <c r="BA79" s="1">
        <f t="shared" si="18"/>
        <v>0</v>
      </c>
    </row>
    <row r="80" spans="1:53" x14ac:dyDescent="0.25">
      <c r="A80" s="1"/>
      <c r="B80" s="1"/>
      <c r="C80" s="1"/>
      <c r="D80" s="1"/>
      <c r="E80" s="1">
        <f t="shared" si="10"/>
        <v>0</v>
      </c>
      <c r="G80" s="1"/>
      <c r="H80" s="1"/>
      <c r="I80" s="1"/>
      <c r="J80" s="1"/>
      <c r="K80" s="1">
        <f t="shared" si="11"/>
        <v>0</v>
      </c>
      <c r="M80" s="1"/>
      <c r="N80" s="1"/>
      <c r="O80" s="1"/>
      <c r="P80" s="1"/>
      <c r="Q80" s="1">
        <f t="shared" si="12"/>
        <v>0</v>
      </c>
      <c r="S80" s="1"/>
      <c r="T80" s="1"/>
      <c r="U80" s="1"/>
      <c r="V80" s="1"/>
      <c r="W80" s="1">
        <f t="shared" si="13"/>
        <v>0</v>
      </c>
      <c r="Y80" s="1"/>
      <c r="Z80" s="1"/>
      <c r="AA80" s="1"/>
      <c r="AB80" s="1"/>
      <c r="AC80" s="1">
        <f t="shared" si="14"/>
        <v>0</v>
      </c>
      <c r="AE80" s="1"/>
      <c r="AF80" s="1"/>
      <c r="AG80" s="1"/>
      <c r="AH80" s="1"/>
      <c r="AI80" s="1">
        <f t="shared" si="15"/>
        <v>0</v>
      </c>
      <c r="AK80" s="1"/>
      <c r="AL80" s="1"/>
      <c r="AM80" s="1"/>
      <c r="AN80" s="1"/>
      <c r="AO80" s="1">
        <f t="shared" si="16"/>
        <v>0</v>
      </c>
      <c r="AQ80" s="1"/>
      <c r="AR80" s="1"/>
      <c r="AS80" s="1"/>
      <c r="AT80" s="1"/>
      <c r="AU80" s="1">
        <f t="shared" si="17"/>
        <v>0</v>
      </c>
      <c r="AW80" s="1"/>
      <c r="AX80" s="1"/>
      <c r="AY80" s="1"/>
      <c r="AZ80" s="1"/>
      <c r="BA80" s="1">
        <f t="shared" si="18"/>
        <v>0</v>
      </c>
    </row>
    <row r="81" spans="1:53" x14ac:dyDescent="0.25">
      <c r="A81" s="1"/>
      <c r="B81" s="1"/>
      <c r="C81" s="1"/>
      <c r="D81" s="1"/>
      <c r="E81" s="1">
        <f t="shared" si="10"/>
        <v>0</v>
      </c>
      <c r="G81" s="1"/>
      <c r="H81" s="1"/>
      <c r="I81" s="1"/>
      <c r="J81" s="1"/>
      <c r="K81" s="1">
        <f t="shared" si="11"/>
        <v>0</v>
      </c>
      <c r="M81" s="1"/>
      <c r="N81" s="1"/>
      <c r="O81" s="1"/>
      <c r="P81" s="1"/>
      <c r="Q81" s="1">
        <f t="shared" si="12"/>
        <v>0</v>
      </c>
      <c r="S81" s="1"/>
      <c r="T81" s="1"/>
      <c r="U81" s="1"/>
      <c r="V81" s="1"/>
      <c r="W81" s="1">
        <f t="shared" si="13"/>
        <v>0</v>
      </c>
      <c r="Y81" s="1"/>
      <c r="Z81" s="1"/>
      <c r="AA81" s="1"/>
      <c r="AB81" s="1"/>
      <c r="AC81" s="1">
        <f t="shared" si="14"/>
        <v>0</v>
      </c>
      <c r="AE81" s="1"/>
      <c r="AF81" s="1"/>
      <c r="AG81" s="1"/>
      <c r="AH81" s="1"/>
      <c r="AI81" s="1">
        <f t="shared" si="15"/>
        <v>0</v>
      </c>
      <c r="AK81" s="1"/>
      <c r="AL81" s="1"/>
      <c r="AM81" s="1"/>
      <c r="AN81" s="1"/>
      <c r="AO81" s="1">
        <f t="shared" si="16"/>
        <v>0</v>
      </c>
      <c r="AQ81" s="1"/>
      <c r="AR81" s="1"/>
      <c r="AS81" s="1"/>
      <c r="AT81" s="1"/>
      <c r="AU81" s="1">
        <f t="shared" si="17"/>
        <v>0</v>
      </c>
      <c r="AW81" s="1"/>
      <c r="AX81" s="1"/>
      <c r="AY81" s="1"/>
      <c r="AZ81" s="1"/>
      <c r="BA81" s="1">
        <f t="shared" si="18"/>
        <v>0</v>
      </c>
    </row>
    <row r="82" spans="1:53" x14ac:dyDescent="0.25">
      <c r="A82" s="1"/>
      <c r="B82" s="1"/>
      <c r="C82" s="1"/>
      <c r="D82" s="1"/>
      <c r="E82" s="1">
        <f t="shared" si="10"/>
        <v>0</v>
      </c>
      <c r="G82" s="1"/>
      <c r="H82" s="1"/>
      <c r="I82" s="1"/>
      <c r="J82" s="1"/>
      <c r="K82" s="1">
        <f t="shared" si="11"/>
        <v>0</v>
      </c>
      <c r="M82" s="1"/>
      <c r="N82" s="1"/>
      <c r="O82" s="1"/>
      <c r="P82" s="1"/>
      <c r="Q82" s="1">
        <f t="shared" si="12"/>
        <v>0</v>
      </c>
      <c r="S82" s="1"/>
      <c r="T82" s="1"/>
      <c r="U82" s="1"/>
      <c r="V82" s="1"/>
      <c r="W82" s="1">
        <f t="shared" si="13"/>
        <v>0</v>
      </c>
      <c r="Y82" s="1"/>
      <c r="Z82" s="1"/>
      <c r="AA82" s="1"/>
      <c r="AB82" s="1"/>
      <c r="AC82" s="1">
        <f t="shared" si="14"/>
        <v>0</v>
      </c>
      <c r="AE82" s="1"/>
      <c r="AF82" s="1"/>
      <c r="AG82" s="1"/>
      <c r="AH82" s="1"/>
      <c r="AI82" s="1">
        <f t="shared" si="15"/>
        <v>0</v>
      </c>
      <c r="AK82" s="1"/>
      <c r="AL82" s="1"/>
      <c r="AM82" s="1"/>
      <c r="AN82" s="1"/>
      <c r="AO82" s="1">
        <f t="shared" si="16"/>
        <v>0</v>
      </c>
      <c r="AQ82" s="1"/>
      <c r="AR82" s="1"/>
      <c r="AS82" s="1"/>
      <c r="AT82" s="1"/>
      <c r="AU82" s="1">
        <f t="shared" si="17"/>
        <v>0</v>
      </c>
      <c r="AW82" s="1"/>
      <c r="AX82" s="1"/>
      <c r="AY82" s="1"/>
      <c r="AZ82" s="1"/>
      <c r="BA82" s="1">
        <f t="shared" si="18"/>
        <v>0</v>
      </c>
    </row>
    <row r="83" spans="1:53" x14ac:dyDescent="0.25">
      <c r="A83" s="1"/>
      <c r="B83" s="1"/>
      <c r="C83" s="1"/>
      <c r="D83" s="1"/>
      <c r="E83" s="1">
        <f t="shared" si="10"/>
        <v>0</v>
      </c>
      <c r="G83" s="1"/>
      <c r="H83" s="1"/>
      <c r="I83" s="1"/>
      <c r="J83" s="1"/>
      <c r="K83" s="1">
        <f t="shared" si="11"/>
        <v>0</v>
      </c>
      <c r="M83" s="1"/>
      <c r="N83" s="1"/>
      <c r="O83" s="1"/>
      <c r="P83" s="1"/>
      <c r="Q83" s="1">
        <f t="shared" si="12"/>
        <v>0</v>
      </c>
      <c r="S83" s="1"/>
      <c r="T83" s="1"/>
      <c r="U83" s="1"/>
      <c r="V83" s="1"/>
      <c r="W83" s="1">
        <f t="shared" si="13"/>
        <v>0</v>
      </c>
      <c r="Y83" s="1"/>
      <c r="Z83" s="1"/>
      <c r="AA83" s="1"/>
      <c r="AB83" s="1"/>
      <c r="AC83" s="1">
        <f t="shared" si="14"/>
        <v>0</v>
      </c>
      <c r="AE83" s="1"/>
      <c r="AF83" s="1"/>
      <c r="AG83" s="1"/>
      <c r="AH83" s="1"/>
      <c r="AI83" s="1">
        <f t="shared" si="15"/>
        <v>0</v>
      </c>
      <c r="AK83" s="1"/>
      <c r="AL83" s="1"/>
      <c r="AM83" s="1"/>
      <c r="AN83" s="1"/>
      <c r="AO83" s="1">
        <f t="shared" si="16"/>
        <v>0</v>
      </c>
      <c r="AQ83" s="1"/>
      <c r="AR83" s="1"/>
      <c r="AS83" s="1"/>
      <c r="AT83" s="1"/>
      <c r="AU83" s="1">
        <f t="shared" si="17"/>
        <v>0</v>
      </c>
      <c r="AW83" s="1"/>
      <c r="AX83" s="1"/>
      <c r="AY83" s="1"/>
      <c r="AZ83" s="1"/>
      <c r="BA83" s="1">
        <f t="shared" si="18"/>
        <v>0</v>
      </c>
    </row>
    <row r="84" spans="1:53" x14ac:dyDescent="0.25">
      <c r="A84" s="1"/>
      <c r="B84" s="1"/>
      <c r="C84" s="1"/>
      <c r="D84" s="1"/>
      <c r="E84" s="1">
        <f t="shared" si="10"/>
        <v>0</v>
      </c>
      <c r="G84" s="1"/>
      <c r="H84" s="1"/>
      <c r="I84" s="1"/>
      <c r="J84" s="1"/>
      <c r="K84" s="1">
        <f t="shared" si="11"/>
        <v>0</v>
      </c>
      <c r="M84" s="1"/>
      <c r="N84" s="1"/>
      <c r="O84" s="1"/>
      <c r="P84" s="1"/>
      <c r="Q84" s="1">
        <f t="shared" si="12"/>
        <v>0</v>
      </c>
      <c r="S84" s="1"/>
      <c r="T84" s="1"/>
      <c r="U84" s="1"/>
      <c r="V84" s="1"/>
      <c r="W84" s="1">
        <f t="shared" si="13"/>
        <v>0</v>
      </c>
      <c r="Y84" s="1"/>
      <c r="Z84" s="1"/>
      <c r="AA84" s="1"/>
      <c r="AB84" s="1"/>
      <c r="AC84" s="1">
        <f t="shared" si="14"/>
        <v>0</v>
      </c>
      <c r="AE84" s="1"/>
      <c r="AF84" s="1"/>
      <c r="AG84" s="1"/>
      <c r="AH84" s="1"/>
      <c r="AI84" s="1">
        <f t="shared" si="15"/>
        <v>0</v>
      </c>
      <c r="AK84" s="1"/>
      <c r="AL84" s="1"/>
      <c r="AM84" s="1"/>
      <c r="AN84" s="1"/>
      <c r="AO84" s="1">
        <f t="shared" si="16"/>
        <v>0</v>
      </c>
      <c r="AQ84" s="1"/>
      <c r="AR84" s="1"/>
      <c r="AS84" s="1"/>
      <c r="AT84" s="1"/>
      <c r="AU84" s="1">
        <f t="shared" si="17"/>
        <v>0</v>
      </c>
      <c r="AW84" s="1"/>
      <c r="AX84" s="1"/>
      <c r="AY84" s="1"/>
      <c r="AZ84" s="1"/>
      <c r="BA84" s="1">
        <f t="shared" si="18"/>
        <v>0</v>
      </c>
    </row>
    <row r="85" spans="1:53" x14ac:dyDescent="0.25">
      <c r="A85" s="1"/>
      <c r="B85" s="1"/>
      <c r="C85" s="1"/>
      <c r="D85" s="1"/>
      <c r="E85" s="1">
        <f t="shared" si="10"/>
        <v>0</v>
      </c>
      <c r="G85" s="1"/>
      <c r="H85" s="1"/>
      <c r="I85" s="1"/>
      <c r="J85" s="1"/>
      <c r="K85" s="1">
        <f t="shared" si="11"/>
        <v>0</v>
      </c>
      <c r="M85" s="1"/>
      <c r="N85" s="1"/>
      <c r="O85" s="1"/>
      <c r="P85" s="1"/>
      <c r="Q85" s="1">
        <f t="shared" si="12"/>
        <v>0</v>
      </c>
      <c r="S85" s="1"/>
      <c r="T85" s="1"/>
      <c r="U85" s="1"/>
      <c r="V85" s="1"/>
      <c r="W85" s="1">
        <f t="shared" si="13"/>
        <v>0</v>
      </c>
      <c r="Y85" s="1"/>
      <c r="Z85" s="1"/>
      <c r="AA85" s="1"/>
      <c r="AB85" s="1"/>
      <c r="AC85" s="1">
        <f t="shared" si="14"/>
        <v>0</v>
      </c>
      <c r="AE85" s="1"/>
      <c r="AF85" s="1"/>
      <c r="AG85" s="1"/>
      <c r="AH85" s="1"/>
      <c r="AI85" s="1">
        <f t="shared" si="15"/>
        <v>0</v>
      </c>
      <c r="AK85" s="1"/>
      <c r="AL85" s="1"/>
      <c r="AM85" s="1"/>
      <c r="AN85" s="1"/>
      <c r="AO85" s="1">
        <f t="shared" si="16"/>
        <v>0</v>
      </c>
      <c r="AQ85" s="1"/>
      <c r="AR85" s="1"/>
      <c r="AS85" s="1"/>
      <c r="AT85" s="1"/>
      <c r="AU85" s="1">
        <f t="shared" si="17"/>
        <v>0</v>
      </c>
      <c r="AW85" s="1"/>
      <c r="AX85" s="1"/>
      <c r="AY85" s="1"/>
      <c r="AZ85" s="1"/>
      <c r="BA85" s="1">
        <f t="shared" si="18"/>
        <v>0</v>
      </c>
    </row>
    <row r="86" spans="1:53" x14ac:dyDescent="0.25">
      <c r="A86" s="1"/>
      <c r="B86" s="1"/>
      <c r="C86" s="1"/>
      <c r="D86" s="1"/>
      <c r="E86" s="1">
        <f t="shared" si="10"/>
        <v>0</v>
      </c>
      <c r="G86" s="1"/>
      <c r="H86" s="1"/>
      <c r="I86" s="1"/>
      <c r="J86" s="1"/>
      <c r="K86" s="1">
        <f t="shared" si="11"/>
        <v>0</v>
      </c>
      <c r="M86" s="1"/>
      <c r="N86" s="1"/>
      <c r="O86" s="1"/>
      <c r="P86" s="1"/>
      <c r="Q86" s="1">
        <f t="shared" si="12"/>
        <v>0</v>
      </c>
      <c r="S86" s="1"/>
      <c r="T86" s="1"/>
      <c r="U86" s="1"/>
      <c r="V86" s="1"/>
      <c r="W86" s="1">
        <f t="shared" si="13"/>
        <v>0</v>
      </c>
      <c r="Y86" s="1"/>
      <c r="Z86" s="1"/>
      <c r="AA86" s="1"/>
      <c r="AB86" s="1"/>
      <c r="AC86" s="1">
        <f t="shared" si="14"/>
        <v>0</v>
      </c>
      <c r="AE86" s="1"/>
      <c r="AF86" s="1"/>
      <c r="AG86" s="1"/>
      <c r="AH86" s="1"/>
      <c r="AI86" s="1">
        <f t="shared" si="15"/>
        <v>0</v>
      </c>
      <c r="AK86" s="1"/>
      <c r="AL86" s="1"/>
      <c r="AM86" s="1"/>
      <c r="AN86" s="1"/>
      <c r="AO86" s="1">
        <f t="shared" si="16"/>
        <v>0</v>
      </c>
      <c r="AQ86" s="1"/>
      <c r="AR86" s="1"/>
      <c r="AS86" s="1"/>
      <c r="AT86" s="1"/>
      <c r="AU86" s="1">
        <f t="shared" si="17"/>
        <v>0</v>
      </c>
      <c r="AW86" s="1"/>
      <c r="AX86" s="1"/>
      <c r="AY86" s="1"/>
      <c r="AZ86" s="1"/>
      <c r="BA86" s="1">
        <f t="shared" si="18"/>
        <v>0</v>
      </c>
    </row>
    <row r="87" spans="1:53" x14ac:dyDescent="0.25">
      <c r="A87" s="1"/>
      <c r="B87" s="1"/>
      <c r="C87" s="1"/>
      <c r="D87" s="1"/>
      <c r="E87" s="1">
        <f t="shared" si="10"/>
        <v>0</v>
      </c>
      <c r="G87" s="1"/>
      <c r="H87" s="1"/>
      <c r="I87" s="1"/>
      <c r="J87" s="1"/>
      <c r="K87" s="1">
        <f t="shared" si="11"/>
        <v>0</v>
      </c>
      <c r="M87" s="1"/>
      <c r="N87" s="1"/>
      <c r="O87" s="1"/>
      <c r="P87" s="1"/>
      <c r="Q87" s="1">
        <f t="shared" si="12"/>
        <v>0</v>
      </c>
      <c r="S87" s="1"/>
      <c r="T87" s="1"/>
      <c r="U87" s="1"/>
      <c r="V87" s="1"/>
      <c r="W87" s="1">
        <f t="shared" si="13"/>
        <v>0</v>
      </c>
      <c r="Y87" s="1"/>
      <c r="Z87" s="1"/>
      <c r="AA87" s="1"/>
      <c r="AB87" s="1"/>
      <c r="AC87" s="1">
        <f t="shared" si="14"/>
        <v>0</v>
      </c>
      <c r="AE87" s="1"/>
      <c r="AF87" s="1"/>
      <c r="AG87" s="1"/>
      <c r="AH87" s="1"/>
      <c r="AI87" s="1">
        <f t="shared" si="15"/>
        <v>0</v>
      </c>
      <c r="AK87" s="1"/>
      <c r="AL87" s="1"/>
      <c r="AM87" s="1"/>
      <c r="AN87" s="1"/>
      <c r="AO87" s="1">
        <f t="shared" si="16"/>
        <v>0</v>
      </c>
      <c r="AQ87" s="1"/>
      <c r="AR87" s="1"/>
      <c r="AS87" s="1"/>
      <c r="AT87" s="1"/>
      <c r="AU87" s="1">
        <f t="shared" si="17"/>
        <v>0</v>
      </c>
      <c r="AW87" s="1"/>
      <c r="AX87" s="1"/>
      <c r="AY87" s="1"/>
      <c r="AZ87" s="1"/>
      <c r="BA87" s="1">
        <f t="shared" si="18"/>
        <v>0</v>
      </c>
    </row>
    <row r="88" spans="1:53" x14ac:dyDescent="0.25">
      <c r="A88" s="1"/>
      <c r="B88" s="1"/>
      <c r="C88" s="1"/>
      <c r="D88" s="1"/>
      <c r="E88" s="1">
        <f t="shared" si="10"/>
        <v>0</v>
      </c>
      <c r="G88" s="1"/>
      <c r="H88" s="1"/>
      <c r="I88" s="1"/>
      <c r="J88" s="1"/>
      <c r="K88" s="1">
        <f t="shared" si="11"/>
        <v>0</v>
      </c>
      <c r="M88" s="1"/>
      <c r="N88" s="1"/>
      <c r="O88" s="1"/>
      <c r="P88" s="1"/>
      <c r="Q88" s="1">
        <f t="shared" si="12"/>
        <v>0</v>
      </c>
      <c r="S88" s="1"/>
      <c r="T88" s="1"/>
      <c r="U88" s="1"/>
      <c r="V88" s="1"/>
      <c r="W88" s="1">
        <f t="shared" si="13"/>
        <v>0</v>
      </c>
      <c r="Y88" s="1"/>
      <c r="Z88" s="1"/>
      <c r="AA88" s="1"/>
      <c r="AB88" s="1"/>
      <c r="AC88" s="1">
        <f t="shared" si="14"/>
        <v>0</v>
      </c>
      <c r="AE88" s="1"/>
      <c r="AF88" s="1"/>
      <c r="AG88" s="1"/>
      <c r="AH88" s="1"/>
      <c r="AI88" s="1">
        <f t="shared" si="15"/>
        <v>0</v>
      </c>
      <c r="AK88" s="1"/>
      <c r="AL88" s="1"/>
      <c r="AM88" s="1"/>
      <c r="AN88" s="1"/>
      <c r="AO88" s="1">
        <f t="shared" si="16"/>
        <v>0</v>
      </c>
      <c r="AQ88" s="1"/>
      <c r="AR88" s="1"/>
      <c r="AS88" s="1"/>
      <c r="AT88" s="1"/>
      <c r="AU88" s="1">
        <f t="shared" si="17"/>
        <v>0</v>
      </c>
      <c r="AW88" s="1"/>
      <c r="AX88" s="1"/>
      <c r="AY88" s="1"/>
      <c r="AZ88" s="1"/>
      <c r="BA88" s="1">
        <f t="shared" si="18"/>
        <v>0</v>
      </c>
    </row>
    <row r="89" spans="1:53" x14ac:dyDescent="0.25">
      <c r="A89" s="1"/>
      <c r="B89" s="1"/>
      <c r="C89" s="1"/>
      <c r="D89" s="1"/>
      <c r="E89" s="1">
        <f t="shared" si="10"/>
        <v>0</v>
      </c>
      <c r="G89" s="1"/>
      <c r="H89" s="1"/>
      <c r="I89" s="1"/>
      <c r="J89" s="1"/>
      <c r="K89" s="1">
        <f t="shared" si="11"/>
        <v>0</v>
      </c>
      <c r="M89" s="1"/>
      <c r="N89" s="1"/>
      <c r="O89" s="1"/>
      <c r="P89" s="1"/>
      <c r="Q89" s="1">
        <f t="shared" si="12"/>
        <v>0</v>
      </c>
      <c r="S89" s="1"/>
      <c r="T89" s="1"/>
      <c r="U89" s="1"/>
      <c r="V89" s="1"/>
      <c r="W89" s="1">
        <f t="shared" si="13"/>
        <v>0</v>
      </c>
      <c r="Y89" s="1"/>
      <c r="Z89" s="1"/>
      <c r="AA89" s="1"/>
      <c r="AB89" s="1"/>
      <c r="AC89" s="1">
        <f t="shared" si="14"/>
        <v>0</v>
      </c>
      <c r="AE89" s="1"/>
      <c r="AF89" s="1"/>
      <c r="AG89" s="1"/>
      <c r="AH89" s="1"/>
      <c r="AI89" s="1">
        <f t="shared" si="15"/>
        <v>0</v>
      </c>
      <c r="AK89" s="1"/>
      <c r="AL89" s="1"/>
      <c r="AM89" s="1"/>
      <c r="AN89" s="1"/>
      <c r="AO89" s="1">
        <f t="shared" si="16"/>
        <v>0</v>
      </c>
      <c r="AQ89" s="1"/>
      <c r="AR89" s="1"/>
      <c r="AS89" s="1"/>
      <c r="AT89" s="1"/>
      <c r="AU89" s="1">
        <f t="shared" si="17"/>
        <v>0</v>
      </c>
      <c r="AW89" s="1"/>
      <c r="AX89" s="1"/>
      <c r="AY89" s="1"/>
      <c r="AZ89" s="1"/>
      <c r="BA89" s="1">
        <f t="shared" si="18"/>
        <v>0</v>
      </c>
    </row>
    <row r="90" spans="1:53" x14ac:dyDescent="0.25">
      <c r="A90" s="1"/>
      <c r="B90" s="1"/>
      <c r="C90" s="1"/>
      <c r="D90" s="1"/>
      <c r="E90" s="1">
        <f t="shared" si="10"/>
        <v>0</v>
      </c>
      <c r="G90" s="1"/>
      <c r="H90" s="1"/>
      <c r="I90" s="1"/>
      <c r="J90" s="1"/>
      <c r="K90" s="1">
        <f t="shared" si="11"/>
        <v>0</v>
      </c>
      <c r="M90" s="1"/>
      <c r="N90" s="1"/>
      <c r="O90" s="1"/>
      <c r="P90" s="1"/>
      <c r="Q90" s="1">
        <f t="shared" si="12"/>
        <v>0</v>
      </c>
      <c r="S90" s="1"/>
      <c r="T90" s="1"/>
      <c r="U90" s="1"/>
      <c r="V90" s="1"/>
      <c r="W90" s="1">
        <f t="shared" si="13"/>
        <v>0</v>
      </c>
      <c r="Y90" s="1"/>
      <c r="Z90" s="1"/>
      <c r="AA90" s="1"/>
      <c r="AB90" s="1"/>
      <c r="AC90" s="1">
        <f t="shared" si="14"/>
        <v>0</v>
      </c>
      <c r="AE90" s="1"/>
      <c r="AF90" s="1"/>
      <c r="AG90" s="1"/>
      <c r="AH90" s="1"/>
      <c r="AI90" s="1">
        <f t="shared" si="15"/>
        <v>0</v>
      </c>
      <c r="AK90" s="1"/>
      <c r="AL90" s="1"/>
      <c r="AM90" s="1"/>
      <c r="AN90" s="1"/>
      <c r="AO90" s="1">
        <f t="shared" si="16"/>
        <v>0</v>
      </c>
      <c r="AQ90" s="1"/>
      <c r="AR90" s="1"/>
      <c r="AS90" s="1"/>
      <c r="AT90" s="1"/>
      <c r="AU90" s="1">
        <f t="shared" si="17"/>
        <v>0</v>
      </c>
      <c r="AW90" s="1"/>
      <c r="AX90" s="1"/>
      <c r="AY90" s="1"/>
      <c r="AZ90" s="1"/>
      <c r="BA90" s="1">
        <f t="shared" si="18"/>
        <v>0</v>
      </c>
    </row>
    <row r="91" spans="1:53" x14ac:dyDescent="0.25">
      <c r="A91" s="1"/>
      <c r="B91" s="1"/>
      <c r="C91" s="1"/>
      <c r="D91" s="1"/>
      <c r="E91" s="1">
        <f t="shared" si="10"/>
        <v>0</v>
      </c>
      <c r="G91" s="1"/>
      <c r="H91" s="1"/>
      <c r="I91" s="1"/>
      <c r="J91" s="1"/>
      <c r="K91" s="1">
        <f t="shared" si="11"/>
        <v>0</v>
      </c>
      <c r="M91" s="1"/>
      <c r="N91" s="1"/>
      <c r="O91" s="1"/>
      <c r="P91" s="1"/>
      <c r="Q91" s="1">
        <f t="shared" si="12"/>
        <v>0</v>
      </c>
      <c r="S91" s="1"/>
      <c r="T91" s="1"/>
      <c r="U91" s="1"/>
      <c r="V91" s="1"/>
      <c r="W91" s="1">
        <f t="shared" si="13"/>
        <v>0</v>
      </c>
      <c r="Y91" s="1"/>
      <c r="Z91" s="1"/>
      <c r="AA91" s="1"/>
      <c r="AB91" s="1"/>
      <c r="AC91" s="1">
        <f t="shared" si="14"/>
        <v>0</v>
      </c>
      <c r="AE91" s="1"/>
      <c r="AF91" s="1"/>
      <c r="AG91" s="1"/>
      <c r="AH91" s="1"/>
      <c r="AI91" s="1">
        <f t="shared" si="15"/>
        <v>0</v>
      </c>
      <c r="AK91" s="1"/>
      <c r="AL91" s="1"/>
      <c r="AM91" s="1"/>
      <c r="AN91" s="1"/>
      <c r="AO91" s="1">
        <f t="shared" si="16"/>
        <v>0</v>
      </c>
      <c r="AQ91" s="1"/>
      <c r="AR91" s="1"/>
      <c r="AS91" s="1"/>
      <c r="AT91" s="1"/>
      <c r="AU91" s="1">
        <f t="shared" si="17"/>
        <v>0</v>
      </c>
      <c r="AW91" s="1"/>
      <c r="AX91" s="1"/>
      <c r="AY91" s="1"/>
      <c r="AZ91" s="1"/>
      <c r="BA91" s="1">
        <f t="shared" si="18"/>
        <v>0</v>
      </c>
    </row>
    <row r="92" spans="1:53" x14ac:dyDescent="0.25">
      <c r="A92" s="1"/>
      <c r="B92" s="1"/>
      <c r="C92" s="1"/>
      <c r="D92" s="1"/>
      <c r="E92" s="1">
        <f t="shared" si="10"/>
        <v>0</v>
      </c>
      <c r="G92" s="1"/>
      <c r="H92" s="1"/>
      <c r="I92" s="1"/>
      <c r="J92" s="1"/>
      <c r="K92" s="1">
        <f t="shared" si="11"/>
        <v>0</v>
      </c>
      <c r="M92" s="1"/>
      <c r="N92" s="1"/>
      <c r="O92" s="1"/>
      <c r="P92" s="1"/>
      <c r="Q92" s="1">
        <f t="shared" si="12"/>
        <v>0</v>
      </c>
      <c r="S92" s="1"/>
      <c r="T92" s="1"/>
      <c r="U92" s="1"/>
      <c r="V92" s="1"/>
      <c r="W92" s="1">
        <f t="shared" si="13"/>
        <v>0</v>
      </c>
      <c r="Y92" s="1"/>
      <c r="Z92" s="1"/>
      <c r="AA92" s="1"/>
      <c r="AB92" s="1"/>
      <c r="AC92" s="1">
        <f t="shared" si="14"/>
        <v>0</v>
      </c>
      <c r="AE92" s="1"/>
      <c r="AF92" s="1"/>
      <c r="AG92" s="1"/>
      <c r="AH92" s="1"/>
      <c r="AI92" s="1">
        <f t="shared" si="15"/>
        <v>0</v>
      </c>
      <c r="AK92" s="1"/>
      <c r="AL92" s="1"/>
      <c r="AM92" s="1"/>
      <c r="AN92" s="1"/>
      <c r="AO92" s="1">
        <f t="shared" si="16"/>
        <v>0</v>
      </c>
      <c r="AQ92" s="1"/>
      <c r="AR92" s="1"/>
      <c r="AS92" s="1"/>
      <c r="AT92" s="1"/>
      <c r="AU92" s="1">
        <f t="shared" si="17"/>
        <v>0</v>
      </c>
      <c r="AW92" s="1"/>
      <c r="AX92" s="1"/>
      <c r="AY92" s="1"/>
      <c r="AZ92" s="1"/>
      <c r="BA92" s="1">
        <f t="shared" si="18"/>
        <v>0</v>
      </c>
    </row>
    <row r="93" spans="1:53" x14ac:dyDescent="0.25">
      <c r="A93" s="1"/>
      <c r="B93" s="1"/>
      <c r="C93" s="1"/>
      <c r="D93" s="1"/>
      <c r="E93" s="1">
        <f t="shared" si="10"/>
        <v>0</v>
      </c>
      <c r="G93" s="1"/>
      <c r="H93" s="1"/>
      <c r="I93" s="1"/>
      <c r="J93" s="1"/>
      <c r="K93" s="1">
        <f t="shared" si="11"/>
        <v>0</v>
      </c>
      <c r="M93" s="1"/>
      <c r="N93" s="1"/>
      <c r="O93" s="1"/>
      <c r="P93" s="1"/>
      <c r="Q93" s="1">
        <f t="shared" si="12"/>
        <v>0</v>
      </c>
      <c r="S93" s="1"/>
      <c r="T93" s="1"/>
      <c r="U93" s="1"/>
      <c r="V93" s="1"/>
      <c r="W93" s="1">
        <f t="shared" si="13"/>
        <v>0</v>
      </c>
      <c r="Y93" s="1"/>
      <c r="Z93" s="1"/>
      <c r="AA93" s="1"/>
      <c r="AB93" s="1"/>
      <c r="AC93" s="1">
        <f t="shared" si="14"/>
        <v>0</v>
      </c>
      <c r="AE93" s="1"/>
      <c r="AF93" s="1"/>
      <c r="AG93" s="1"/>
      <c r="AH93" s="1"/>
      <c r="AI93" s="1">
        <f t="shared" si="15"/>
        <v>0</v>
      </c>
      <c r="AK93" s="1"/>
      <c r="AL93" s="1"/>
      <c r="AM93" s="1"/>
      <c r="AN93" s="1"/>
      <c r="AO93" s="1">
        <f t="shared" si="16"/>
        <v>0</v>
      </c>
      <c r="AQ93" s="1"/>
      <c r="AR93" s="1"/>
      <c r="AS93" s="1"/>
      <c r="AT93" s="1"/>
      <c r="AU93" s="1">
        <f t="shared" si="17"/>
        <v>0</v>
      </c>
      <c r="AW93" s="1"/>
      <c r="AX93" s="1"/>
      <c r="AY93" s="1"/>
      <c r="AZ93" s="1"/>
      <c r="BA93" s="1">
        <f t="shared" si="18"/>
        <v>0</v>
      </c>
    </row>
    <row r="94" spans="1:53" x14ac:dyDescent="0.25">
      <c r="A94" s="1"/>
      <c r="B94" s="1"/>
      <c r="C94" s="1"/>
      <c r="D94" s="1"/>
      <c r="E94" s="1">
        <f t="shared" si="10"/>
        <v>0</v>
      </c>
      <c r="G94" s="1"/>
      <c r="H94" s="1"/>
      <c r="I94" s="1"/>
      <c r="J94" s="1"/>
      <c r="K94" s="1">
        <f t="shared" si="11"/>
        <v>0</v>
      </c>
      <c r="M94" s="1"/>
      <c r="N94" s="1"/>
      <c r="O94" s="1"/>
      <c r="P94" s="1"/>
      <c r="Q94" s="1">
        <f t="shared" si="12"/>
        <v>0</v>
      </c>
      <c r="S94" s="1"/>
      <c r="T94" s="1"/>
      <c r="U94" s="1"/>
      <c r="V94" s="1"/>
      <c r="W94" s="1">
        <f t="shared" si="13"/>
        <v>0</v>
      </c>
      <c r="Y94" s="1"/>
      <c r="Z94" s="1"/>
      <c r="AA94" s="1"/>
      <c r="AB94" s="1"/>
      <c r="AC94" s="1">
        <f t="shared" si="14"/>
        <v>0</v>
      </c>
      <c r="AE94" s="1"/>
      <c r="AF94" s="1"/>
      <c r="AG94" s="1"/>
      <c r="AH94" s="1"/>
      <c r="AI94" s="1">
        <f t="shared" si="15"/>
        <v>0</v>
      </c>
      <c r="AK94" s="1"/>
      <c r="AL94" s="1"/>
      <c r="AM94" s="1"/>
      <c r="AN94" s="1"/>
      <c r="AO94" s="1">
        <f t="shared" si="16"/>
        <v>0</v>
      </c>
      <c r="AQ94" s="1"/>
      <c r="AR94" s="1"/>
      <c r="AS94" s="1"/>
      <c r="AT94" s="1"/>
      <c r="AU94" s="1">
        <f t="shared" si="17"/>
        <v>0</v>
      </c>
      <c r="AW94" s="1"/>
      <c r="AX94" s="1"/>
      <c r="AY94" s="1"/>
      <c r="AZ94" s="1"/>
      <c r="BA94" s="1">
        <f t="shared" si="18"/>
        <v>0</v>
      </c>
    </row>
    <row r="95" spans="1:53" x14ac:dyDescent="0.25">
      <c r="A95" s="1"/>
      <c r="B95" s="1"/>
      <c r="C95" s="1"/>
      <c r="D95" s="1"/>
      <c r="E95" s="1">
        <f t="shared" si="10"/>
        <v>0</v>
      </c>
      <c r="G95" s="1"/>
      <c r="H95" s="1"/>
      <c r="I95" s="1"/>
      <c r="J95" s="1"/>
      <c r="K95" s="1">
        <f t="shared" si="11"/>
        <v>0</v>
      </c>
      <c r="M95" s="1"/>
      <c r="N95" s="1"/>
      <c r="O95" s="1"/>
      <c r="P95" s="1"/>
      <c r="Q95" s="1">
        <f t="shared" si="12"/>
        <v>0</v>
      </c>
      <c r="S95" s="1"/>
      <c r="T95" s="1"/>
      <c r="U95" s="1"/>
      <c r="V95" s="1"/>
      <c r="W95" s="1">
        <f t="shared" si="13"/>
        <v>0</v>
      </c>
      <c r="Y95" s="1"/>
      <c r="Z95" s="1"/>
      <c r="AA95" s="1"/>
      <c r="AB95" s="1"/>
      <c r="AC95" s="1">
        <f t="shared" si="14"/>
        <v>0</v>
      </c>
      <c r="AE95" s="1"/>
      <c r="AF95" s="1"/>
      <c r="AG95" s="1"/>
      <c r="AH95" s="1"/>
      <c r="AI95" s="1">
        <f t="shared" si="15"/>
        <v>0</v>
      </c>
      <c r="AK95" s="1"/>
      <c r="AL95" s="1"/>
      <c r="AM95" s="1"/>
      <c r="AN95" s="1"/>
      <c r="AO95" s="1">
        <f t="shared" si="16"/>
        <v>0</v>
      </c>
      <c r="AQ95" s="1"/>
      <c r="AR95" s="1"/>
      <c r="AS95" s="1"/>
      <c r="AT95" s="1"/>
      <c r="AU95" s="1">
        <f t="shared" si="17"/>
        <v>0</v>
      </c>
      <c r="AW95" s="1"/>
      <c r="AX95" s="1"/>
      <c r="AY95" s="1"/>
      <c r="AZ95" s="1"/>
      <c r="BA95" s="1">
        <f t="shared" si="18"/>
        <v>0</v>
      </c>
    </row>
    <row r="96" spans="1:53" x14ac:dyDescent="0.25">
      <c r="A96" s="1"/>
      <c r="B96" s="1"/>
      <c r="C96" s="1"/>
      <c r="D96" s="1"/>
      <c r="E96" s="1">
        <f t="shared" si="10"/>
        <v>0</v>
      </c>
      <c r="G96" s="1"/>
      <c r="H96" s="1"/>
      <c r="I96" s="1"/>
      <c r="J96" s="1"/>
      <c r="K96" s="1">
        <f t="shared" si="11"/>
        <v>0</v>
      </c>
      <c r="M96" s="1"/>
      <c r="N96" s="1"/>
      <c r="O96" s="1"/>
      <c r="P96" s="1"/>
      <c r="Q96" s="1">
        <f t="shared" si="12"/>
        <v>0</v>
      </c>
      <c r="S96" s="1"/>
      <c r="T96" s="1"/>
      <c r="U96" s="1"/>
      <c r="V96" s="1"/>
      <c r="W96" s="1">
        <f t="shared" si="13"/>
        <v>0</v>
      </c>
      <c r="Y96" s="1"/>
      <c r="Z96" s="1"/>
      <c r="AA96" s="1"/>
      <c r="AB96" s="1"/>
      <c r="AC96" s="1">
        <f t="shared" si="14"/>
        <v>0</v>
      </c>
      <c r="AE96" s="1"/>
      <c r="AF96" s="1"/>
      <c r="AG96" s="1"/>
      <c r="AH96" s="1"/>
      <c r="AI96" s="1">
        <f t="shared" si="15"/>
        <v>0</v>
      </c>
      <c r="AK96" s="1"/>
      <c r="AL96" s="1"/>
      <c r="AM96" s="1"/>
      <c r="AN96" s="1"/>
      <c r="AO96" s="1">
        <f t="shared" si="16"/>
        <v>0</v>
      </c>
      <c r="AQ96" s="1"/>
      <c r="AR96" s="1"/>
      <c r="AS96" s="1"/>
      <c r="AT96" s="1"/>
      <c r="AU96" s="1">
        <f t="shared" si="17"/>
        <v>0</v>
      </c>
      <c r="AW96" s="1"/>
      <c r="AX96" s="1"/>
      <c r="AY96" s="1"/>
      <c r="AZ96" s="1"/>
      <c r="BA96" s="1">
        <f t="shared" si="18"/>
        <v>0</v>
      </c>
    </row>
    <row r="97" spans="1:53" x14ac:dyDescent="0.25">
      <c r="A97" s="1"/>
      <c r="B97" s="1"/>
      <c r="C97" s="1"/>
      <c r="D97" s="1"/>
      <c r="E97" s="1">
        <f t="shared" si="10"/>
        <v>0</v>
      </c>
      <c r="G97" s="1"/>
      <c r="H97" s="1"/>
      <c r="I97" s="1"/>
      <c r="J97" s="1"/>
      <c r="K97" s="1">
        <f t="shared" si="11"/>
        <v>0</v>
      </c>
      <c r="M97" s="1"/>
      <c r="N97" s="1"/>
      <c r="O97" s="1"/>
      <c r="P97" s="1"/>
      <c r="Q97" s="1">
        <f t="shared" si="12"/>
        <v>0</v>
      </c>
      <c r="S97" s="1"/>
      <c r="T97" s="1"/>
      <c r="U97" s="1"/>
      <c r="V97" s="1"/>
      <c r="W97" s="1">
        <f t="shared" si="13"/>
        <v>0</v>
      </c>
      <c r="Y97" s="1"/>
      <c r="Z97" s="1"/>
      <c r="AA97" s="1"/>
      <c r="AB97" s="1"/>
      <c r="AC97" s="1">
        <f t="shared" si="14"/>
        <v>0</v>
      </c>
      <c r="AE97" s="1"/>
      <c r="AF97" s="1"/>
      <c r="AG97" s="1"/>
      <c r="AH97" s="1"/>
      <c r="AI97" s="1">
        <f t="shared" si="15"/>
        <v>0</v>
      </c>
      <c r="AK97" s="1"/>
      <c r="AL97" s="1"/>
      <c r="AM97" s="1"/>
      <c r="AN97" s="1"/>
      <c r="AO97" s="1">
        <f t="shared" si="16"/>
        <v>0</v>
      </c>
      <c r="AQ97" s="1"/>
      <c r="AR97" s="1"/>
      <c r="AS97" s="1"/>
      <c r="AT97" s="1"/>
      <c r="AU97" s="1">
        <f t="shared" si="17"/>
        <v>0</v>
      </c>
      <c r="AW97" s="1"/>
      <c r="AX97" s="1"/>
      <c r="AY97" s="1"/>
      <c r="AZ97" s="1"/>
      <c r="BA97" s="1">
        <f t="shared" si="18"/>
        <v>0</v>
      </c>
    </row>
    <row r="98" spans="1:53" x14ac:dyDescent="0.25">
      <c r="A98" s="1"/>
      <c r="B98" s="1"/>
      <c r="C98" s="1"/>
      <c r="D98" s="1"/>
      <c r="E98" s="1">
        <f t="shared" si="10"/>
        <v>0</v>
      </c>
      <c r="G98" s="1"/>
      <c r="H98" s="1"/>
      <c r="I98" s="1"/>
      <c r="J98" s="1"/>
      <c r="K98" s="1">
        <f t="shared" si="11"/>
        <v>0</v>
      </c>
      <c r="M98" s="1"/>
      <c r="N98" s="1"/>
      <c r="O98" s="1"/>
      <c r="P98" s="1"/>
      <c r="Q98" s="1">
        <f t="shared" si="12"/>
        <v>0</v>
      </c>
      <c r="S98" s="1"/>
      <c r="T98" s="1"/>
      <c r="U98" s="1"/>
      <c r="V98" s="1"/>
      <c r="W98" s="1">
        <f t="shared" si="13"/>
        <v>0</v>
      </c>
      <c r="Y98" s="1"/>
      <c r="Z98" s="1"/>
      <c r="AA98" s="1"/>
      <c r="AB98" s="1"/>
      <c r="AC98" s="1">
        <f t="shared" si="14"/>
        <v>0</v>
      </c>
      <c r="AE98" s="1"/>
      <c r="AF98" s="1"/>
      <c r="AG98" s="1"/>
      <c r="AH98" s="1"/>
      <c r="AI98" s="1">
        <f t="shared" si="15"/>
        <v>0</v>
      </c>
      <c r="AK98" s="1"/>
      <c r="AL98" s="1"/>
      <c r="AM98" s="1"/>
      <c r="AN98" s="1"/>
      <c r="AO98" s="1">
        <f t="shared" si="16"/>
        <v>0</v>
      </c>
      <c r="AQ98" s="1"/>
      <c r="AR98" s="1"/>
      <c r="AS98" s="1"/>
      <c r="AT98" s="1"/>
      <c r="AU98" s="1">
        <f t="shared" si="17"/>
        <v>0</v>
      </c>
      <c r="AW98" s="1"/>
      <c r="AX98" s="1"/>
      <c r="AY98" s="1"/>
      <c r="AZ98" s="1"/>
      <c r="BA98" s="1">
        <f t="shared" si="18"/>
        <v>0</v>
      </c>
    </row>
    <row r="99" spans="1:53" x14ac:dyDescent="0.25">
      <c r="A99" s="1"/>
      <c r="B99" s="1"/>
      <c r="C99" s="1"/>
      <c r="D99" s="1"/>
      <c r="E99" s="1">
        <f t="shared" si="10"/>
        <v>0</v>
      </c>
      <c r="G99" s="1"/>
      <c r="H99" s="1"/>
      <c r="I99" s="1"/>
      <c r="J99" s="1"/>
      <c r="K99" s="1">
        <f t="shared" si="11"/>
        <v>0</v>
      </c>
      <c r="M99" s="1"/>
      <c r="N99" s="1"/>
      <c r="O99" s="1"/>
      <c r="P99" s="1"/>
      <c r="Q99" s="1">
        <f t="shared" si="12"/>
        <v>0</v>
      </c>
      <c r="S99" s="1"/>
      <c r="T99" s="1"/>
      <c r="U99" s="1"/>
      <c r="V99" s="1"/>
      <c r="W99" s="1">
        <f t="shared" si="13"/>
        <v>0</v>
      </c>
      <c r="Y99" s="1"/>
      <c r="Z99" s="1"/>
      <c r="AA99" s="1"/>
      <c r="AB99" s="1"/>
      <c r="AC99" s="1">
        <f t="shared" si="14"/>
        <v>0</v>
      </c>
      <c r="AE99" s="1"/>
      <c r="AF99" s="1"/>
      <c r="AG99" s="1"/>
      <c r="AH99" s="1"/>
      <c r="AI99" s="1">
        <f t="shared" si="15"/>
        <v>0</v>
      </c>
      <c r="AK99" s="1"/>
      <c r="AL99" s="1"/>
      <c r="AM99" s="1"/>
      <c r="AN99" s="1"/>
      <c r="AO99" s="1">
        <f t="shared" si="16"/>
        <v>0</v>
      </c>
      <c r="AQ99" s="1"/>
      <c r="AR99" s="1"/>
      <c r="AS99" s="1"/>
      <c r="AT99" s="1"/>
      <c r="AU99" s="1">
        <f t="shared" si="17"/>
        <v>0</v>
      </c>
      <c r="AW99" s="1"/>
      <c r="AX99" s="1"/>
      <c r="AY99" s="1"/>
      <c r="AZ99" s="1"/>
      <c r="BA99" s="1">
        <f t="shared" si="18"/>
        <v>0</v>
      </c>
    </row>
    <row r="100" spans="1:53" x14ac:dyDescent="0.25">
      <c r="A100" s="1"/>
      <c r="B100" s="1"/>
      <c r="C100" s="1"/>
      <c r="D100" s="1"/>
      <c r="E100" s="1">
        <f t="shared" si="10"/>
        <v>0</v>
      </c>
      <c r="G100" s="1"/>
      <c r="H100" s="1"/>
      <c r="I100" s="1"/>
      <c r="J100" s="1"/>
      <c r="K100" s="1">
        <f t="shared" si="11"/>
        <v>0</v>
      </c>
      <c r="M100" s="1"/>
      <c r="N100" s="1"/>
      <c r="O100" s="1"/>
      <c r="P100" s="1"/>
      <c r="Q100" s="1">
        <f t="shared" si="12"/>
        <v>0</v>
      </c>
      <c r="S100" s="1"/>
      <c r="T100" s="1"/>
      <c r="U100" s="1"/>
      <c r="V100" s="1"/>
      <c r="W100" s="1">
        <f t="shared" si="13"/>
        <v>0</v>
      </c>
      <c r="Y100" s="1"/>
      <c r="Z100" s="1"/>
      <c r="AA100" s="1"/>
      <c r="AB100" s="1"/>
      <c r="AC100" s="1">
        <f t="shared" si="14"/>
        <v>0</v>
      </c>
      <c r="AE100" s="1"/>
      <c r="AF100" s="1"/>
      <c r="AG100" s="1"/>
      <c r="AH100" s="1"/>
      <c r="AI100" s="1">
        <f t="shared" si="15"/>
        <v>0</v>
      </c>
      <c r="AK100" s="1"/>
      <c r="AL100" s="1"/>
      <c r="AM100" s="1"/>
      <c r="AN100" s="1"/>
      <c r="AO100" s="1">
        <f t="shared" si="16"/>
        <v>0</v>
      </c>
      <c r="AQ100" s="1"/>
      <c r="AR100" s="1"/>
      <c r="AS100" s="1"/>
      <c r="AT100" s="1"/>
      <c r="AU100" s="1">
        <f t="shared" si="17"/>
        <v>0</v>
      </c>
      <c r="AW100" s="1"/>
      <c r="AX100" s="1"/>
      <c r="AY100" s="1"/>
      <c r="AZ100" s="1"/>
      <c r="BA100" s="1">
        <f t="shared" si="18"/>
        <v>0</v>
      </c>
    </row>
    <row r="101" spans="1:53" x14ac:dyDescent="0.25">
      <c r="A101" s="1"/>
      <c r="B101" s="1"/>
      <c r="C101" s="1"/>
      <c r="D101" s="1"/>
      <c r="E101" s="1">
        <f t="shared" si="10"/>
        <v>0</v>
      </c>
      <c r="G101" s="1"/>
      <c r="H101" s="1"/>
      <c r="I101" s="1"/>
      <c r="J101" s="1"/>
      <c r="K101" s="1">
        <f t="shared" si="11"/>
        <v>0</v>
      </c>
      <c r="M101" s="1"/>
      <c r="N101" s="1"/>
      <c r="O101" s="1"/>
      <c r="P101" s="1"/>
      <c r="Q101" s="1">
        <f t="shared" si="12"/>
        <v>0</v>
      </c>
      <c r="S101" s="1"/>
      <c r="T101" s="1"/>
      <c r="U101" s="1"/>
      <c r="V101" s="1"/>
      <c r="W101" s="1">
        <f t="shared" si="13"/>
        <v>0</v>
      </c>
      <c r="Y101" s="1"/>
      <c r="Z101" s="1"/>
      <c r="AA101" s="1"/>
      <c r="AB101" s="1"/>
      <c r="AC101" s="1">
        <f t="shared" si="14"/>
        <v>0</v>
      </c>
      <c r="AE101" s="1"/>
      <c r="AF101" s="1"/>
      <c r="AG101" s="1"/>
      <c r="AH101" s="1"/>
      <c r="AI101" s="1">
        <f t="shared" si="15"/>
        <v>0</v>
      </c>
      <c r="AK101" s="1"/>
      <c r="AL101" s="1"/>
      <c r="AM101" s="1"/>
      <c r="AN101" s="1"/>
      <c r="AO101" s="1">
        <f t="shared" si="16"/>
        <v>0</v>
      </c>
      <c r="AQ101" s="1"/>
      <c r="AR101" s="1"/>
      <c r="AS101" s="1"/>
      <c r="AT101" s="1"/>
      <c r="AU101" s="1">
        <f t="shared" si="17"/>
        <v>0</v>
      </c>
      <c r="AW101" s="1"/>
      <c r="AX101" s="1"/>
      <c r="AY101" s="1"/>
      <c r="AZ101" s="1"/>
      <c r="BA101" s="1">
        <f t="shared" si="18"/>
        <v>0</v>
      </c>
    </row>
    <row r="102" spans="1:53" x14ac:dyDescent="0.25">
      <c r="A102" s="1"/>
      <c r="B102" s="1"/>
      <c r="C102" s="1"/>
      <c r="D102" s="1"/>
      <c r="E102" s="1">
        <f t="shared" si="10"/>
        <v>0</v>
      </c>
      <c r="G102" s="1"/>
      <c r="H102" s="1"/>
      <c r="I102" s="1"/>
      <c r="J102" s="1"/>
      <c r="K102" s="1">
        <f t="shared" si="11"/>
        <v>0</v>
      </c>
      <c r="M102" s="1"/>
      <c r="N102" s="1"/>
      <c r="O102" s="1"/>
      <c r="P102" s="1"/>
      <c r="Q102" s="1">
        <f t="shared" si="12"/>
        <v>0</v>
      </c>
      <c r="S102" s="1"/>
      <c r="T102" s="1"/>
      <c r="U102" s="1"/>
      <c r="V102" s="1"/>
      <c r="W102" s="1">
        <f t="shared" si="13"/>
        <v>0</v>
      </c>
      <c r="Y102" s="1"/>
      <c r="Z102" s="1"/>
      <c r="AA102" s="1"/>
      <c r="AB102" s="1"/>
      <c r="AC102" s="1">
        <f t="shared" si="14"/>
        <v>0</v>
      </c>
      <c r="AE102" s="1"/>
      <c r="AF102" s="1"/>
      <c r="AG102" s="1"/>
      <c r="AH102" s="1"/>
      <c r="AI102" s="1">
        <f t="shared" si="15"/>
        <v>0</v>
      </c>
      <c r="AK102" s="1"/>
      <c r="AL102" s="1"/>
      <c r="AM102" s="1"/>
      <c r="AN102" s="1"/>
      <c r="AO102" s="1">
        <f t="shared" si="16"/>
        <v>0</v>
      </c>
      <c r="AQ102" s="1"/>
      <c r="AR102" s="1"/>
      <c r="AS102" s="1"/>
      <c r="AT102" s="1"/>
      <c r="AU102" s="1">
        <f t="shared" si="17"/>
        <v>0</v>
      </c>
      <c r="AW102" s="1"/>
      <c r="AX102" s="1"/>
      <c r="AY102" s="1"/>
      <c r="AZ102" s="1"/>
      <c r="BA102" s="1">
        <f t="shared" si="18"/>
        <v>0</v>
      </c>
    </row>
    <row r="103" spans="1:53" x14ac:dyDescent="0.25">
      <c r="A103" s="1"/>
      <c r="B103" s="1"/>
      <c r="C103" s="1"/>
      <c r="D103" s="1"/>
      <c r="E103" s="1">
        <f t="shared" si="10"/>
        <v>0</v>
      </c>
      <c r="G103" s="1"/>
      <c r="H103" s="1"/>
      <c r="I103" s="1"/>
      <c r="J103" s="1"/>
      <c r="K103" s="1">
        <f t="shared" si="11"/>
        <v>0</v>
      </c>
      <c r="M103" s="1"/>
      <c r="N103" s="1"/>
      <c r="O103" s="1"/>
      <c r="P103" s="1"/>
      <c r="Q103" s="1">
        <f t="shared" si="12"/>
        <v>0</v>
      </c>
      <c r="S103" s="1"/>
      <c r="T103" s="1"/>
      <c r="U103" s="1"/>
      <c r="V103" s="1"/>
      <c r="W103" s="1">
        <f t="shared" si="13"/>
        <v>0</v>
      </c>
      <c r="Y103" s="1"/>
      <c r="Z103" s="1"/>
      <c r="AA103" s="1"/>
      <c r="AB103" s="1"/>
      <c r="AC103" s="1">
        <f t="shared" si="14"/>
        <v>0</v>
      </c>
      <c r="AE103" s="1"/>
      <c r="AF103" s="1"/>
      <c r="AG103" s="1"/>
      <c r="AH103" s="1"/>
      <c r="AI103" s="1">
        <f t="shared" si="15"/>
        <v>0</v>
      </c>
      <c r="AK103" s="1"/>
      <c r="AL103" s="1"/>
      <c r="AM103" s="1"/>
      <c r="AN103" s="1"/>
      <c r="AO103" s="1">
        <f t="shared" si="16"/>
        <v>0</v>
      </c>
      <c r="AQ103" s="1"/>
      <c r="AR103" s="1"/>
      <c r="AS103" s="1"/>
      <c r="AT103" s="1"/>
      <c r="AU103" s="1">
        <f t="shared" si="17"/>
        <v>0</v>
      </c>
      <c r="AW103" s="1"/>
      <c r="AX103" s="1"/>
      <c r="AY103" s="1"/>
      <c r="AZ103" s="1"/>
      <c r="BA103" s="1">
        <f t="shared" si="18"/>
        <v>0</v>
      </c>
    </row>
    <row r="104" spans="1:53" x14ac:dyDescent="0.25">
      <c r="A104" s="1"/>
      <c r="B104" s="1"/>
      <c r="C104" s="1"/>
      <c r="D104" s="1"/>
      <c r="E104" s="1">
        <f t="shared" si="10"/>
        <v>0</v>
      </c>
      <c r="G104" s="1"/>
      <c r="H104" s="1"/>
      <c r="I104" s="1"/>
      <c r="J104" s="1"/>
      <c r="K104" s="1">
        <f t="shared" si="11"/>
        <v>0</v>
      </c>
      <c r="M104" s="1"/>
      <c r="N104" s="1"/>
      <c r="O104" s="1"/>
      <c r="P104" s="1"/>
      <c r="Q104" s="1">
        <f t="shared" si="12"/>
        <v>0</v>
      </c>
      <c r="S104" s="1"/>
      <c r="T104" s="1"/>
      <c r="U104" s="1"/>
      <c r="V104" s="1"/>
      <c r="W104" s="1">
        <f t="shared" si="13"/>
        <v>0</v>
      </c>
      <c r="Y104" s="1"/>
      <c r="Z104" s="1"/>
      <c r="AA104" s="1"/>
      <c r="AB104" s="1"/>
      <c r="AC104" s="1">
        <f t="shared" si="14"/>
        <v>0</v>
      </c>
      <c r="AE104" s="1"/>
      <c r="AF104" s="1"/>
      <c r="AG104" s="1"/>
      <c r="AH104" s="1"/>
      <c r="AI104" s="1">
        <f t="shared" si="15"/>
        <v>0</v>
      </c>
      <c r="AK104" s="1"/>
      <c r="AL104" s="1"/>
      <c r="AM104" s="1"/>
      <c r="AN104" s="1"/>
      <c r="AO104" s="1">
        <f t="shared" si="16"/>
        <v>0</v>
      </c>
      <c r="AQ104" s="1"/>
      <c r="AR104" s="1"/>
      <c r="AS104" s="1"/>
      <c r="AT104" s="1"/>
      <c r="AU104" s="1">
        <f t="shared" si="17"/>
        <v>0</v>
      </c>
      <c r="AW104" s="1"/>
      <c r="AX104" s="1"/>
      <c r="AY104" s="1"/>
      <c r="AZ104" s="1"/>
      <c r="BA104" s="1">
        <f t="shared" si="18"/>
        <v>0</v>
      </c>
    </row>
    <row r="129" spans="9:14" x14ac:dyDescent="0.25">
      <c r="I129" s="102" t="s">
        <v>432</v>
      </c>
      <c r="J129" s="102">
        <v>2</v>
      </c>
      <c r="K129">
        <v>300</v>
      </c>
      <c r="M129">
        <v>10</v>
      </c>
      <c r="N129">
        <f>J129*K129+M129</f>
        <v>610</v>
      </c>
    </row>
    <row r="130" spans="9:14" x14ac:dyDescent="0.25">
      <c r="I130" s="102" t="s">
        <v>433</v>
      </c>
      <c r="J130" s="102">
        <v>1</v>
      </c>
      <c r="K130">
        <v>300</v>
      </c>
      <c r="M130">
        <v>8</v>
      </c>
      <c r="N130">
        <f t="shared" ref="N130:N146" si="19">J130*K130+M130</f>
        <v>308</v>
      </c>
    </row>
    <row r="131" spans="9:14" x14ac:dyDescent="0.25">
      <c r="I131" s="102" t="s">
        <v>434</v>
      </c>
      <c r="J131" s="102">
        <v>1</v>
      </c>
      <c r="K131">
        <v>150</v>
      </c>
      <c r="N131">
        <f t="shared" si="19"/>
        <v>150</v>
      </c>
    </row>
    <row r="132" spans="9:14" x14ac:dyDescent="0.25">
      <c r="I132" s="102" t="s">
        <v>435</v>
      </c>
      <c r="J132" s="102">
        <v>1</v>
      </c>
      <c r="K132">
        <v>300</v>
      </c>
      <c r="M132">
        <v>1</v>
      </c>
      <c r="N132">
        <f t="shared" si="19"/>
        <v>301</v>
      </c>
    </row>
    <row r="133" spans="9:14" x14ac:dyDescent="0.25">
      <c r="I133" s="102" t="s">
        <v>436</v>
      </c>
      <c r="J133" s="102">
        <v>1</v>
      </c>
      <c r="K133">
        <v>300</v>
      </c>
      <c r="M133">
        <v>35</v>
      </c>
      <c r="N133">
        <f t="shared" si="19"/>
        <v>335</v>
      </c>
    </row>
    <row r="134" spans="9:14" x14ac:dyDescent="0.25">
      <c r="I134" s="102" t="s">
        <v>437</v>
      </c>
      <c r="J134" s="102">
        <v>1</v>
      </c>
      <c r="K134">
        <v>150</v>
      </c>
      <c r="M134">
        <v>25</v>
      </c>
      <c r="N134">
        <f t="shared" si="19"/>
        <v>175</v>
      </c>
    </row>
    <row r="135" spans="9:14" x14ac:dyDescent="0.25">
      <c r="I135" s="102" t="s">
        <v>438</v>
      </c>
      <c r="J135" s="102">
        <v>20</v>
      </c>
      <c r="K135">
        <v>0</v>
      </c>
      <c r="M135">
        <v>1</v>
      </c>
      <c r="N135">
        <f t="shared" si="19"/>
        <v>1</v>
      </c>
    </row>
    <row r="136" spans="9:14" x14ac:dyDescent="0.25">
      <c r="I136" s="102" t="s">
        <v>439</v>
      </c>
      <c r="J136" s="102">
        <v>8</v>
      </c>
      <c r="K136">
        <v>0</v>
      </c>
      <c r="M136">
        <v>2</v>
      </c>
      <c r="N136">
        <f t="shared" si="19"/>
        <v>2</v>
      </c>
    </row>
    <row r="137" spans="9:14" x14ac:dyDescent="0.25">
      <c r="I137" s="102" t="s">
        <v>440</v>
      </c>
      <c r="J137" s="102">
        <v>3</v>
      </c>
      <c r="K137">
        <v>0</v>
      </c>
      <c r="M137">
        <v>30</v>
      </c>
      <c r="N137">
        <f t="shared" si="19"/>
        <v>30</v>
      </c>
    </row>
    <row r="138" spans="9:14" x14ac:dyDescent="0.25">
      <c r="I138" s="102" t="s">
        <v>441</v>
      </c>
      <c r="J138" s="102">
        <v>16</v>
      </c>
      <c r="K138">
        <v>0</v>
      </c>
      <c r="M138">
        <v>1</v>
      </c>
      <c r="N138">
        <f t="shared" si="19"/>
        <v>1</v>
      </c>
    </row>
    <row r="139" spans="9:14" x14ac:dyDescent="0.25">
      <c r="I139" s="102" t="s">
        <v>442</v>
      </c>
      <c r="J139" s="102">
        <v>3</v>
      </c>
      <c r="K139">
        <v>0</v>
      </c>
      <c r="M139">
        <v>10</v>
      </c>
      <c r="N139">
        <f t="shared" si="19"/>
        <v>10</v>
      </c>
    </row>
    <row r="140" spans="9:14" x14ac:dyDescent="0.25">
      <c r="I140" s="102" t="s">
        <v>443</v>
      </c>
      <c r="J140" s="102">
        <v>9</v>
      </c>
      <c r="K140">
        <v>0</v>
      </c>
      <c r="M140">
        <v>0</v>
      </c>
      <c r="N140">
        <f t="shared" si="19"/>
        <v>0</v>
      </c>
    </row>
    <row r="141" spans="9:14" x14ac:dyDescent="0.25">
      <c r="I141" s="104"/>
      <c r="J141" s="104"/>
      <c r="N141">
        <f t="shared" si="19"/>
        <v>0</v>
      </c>
    </row>
    <row r="142" spans="9:14" x14ac:dyDescent="0.25">
      <c r="I142" s="102" t="s">
        <v>445</v>
      </c>
      <c r="J142" s="102">
        <v>1</v>
      </c>
      <c r="K142">
        <v>0</v>
      </c>
      <c r="M142">
        <v>15</v>
      </c>
      <c r="N142">
        <f t="shared" si="19"/>
        <v>15</v>
      </c>
    </row>
    <row r="143" spans="9:14" x14ac:dyDescent="0.25">
      <c r="I143" s="102" t="s">
        <v>446</v>
      </c>
      <c r="J143" s="102">
        <v>1</v>
      </c>
      <c r="K143">
        <v>0</v>
      </c>
      <c r="M143">
        <v>75</v>
      </c>
      <c r="N143">
        <f t="shared" si="19"/>
        <v>75</v>
      </c>
    </row>
    <row r="144" spans="9:14" x14ac:dyDescent="0.25">
      <c r="I144" s="102" t="s">
        <v>447</v>
      </c>
      <c r="J144" s="102">
        <v>1</v>
      </c>
      <c r="K144">
        <v>0</v>
      </c>
      <c r="M144">
        <v>30</v>
      </c>
      <c r="N144">
        <f t="shared" si="19"/>
        <v>30</v>
      </c>
    </row>
    <row r="145" spans="8:14" x14ac:dyDescent="0.25">
      <c r="I145" s="102" t="s">
        <v>448</v>
      </c>
      <c r="J145" s="102">
        <v>2</v>
      </c>
      <c r="K145">
        <v>0</v>
      </c>
      <c r="M145">
        <v>75</v>
      </c>
      <c r="N145">
        <f t="shared" si="19"/>
        <v>75</v>
      </c>
    </row>
    <row r="146" spans="8:14" x14ac:dyDescent="0.25">
      <c r="I146" s="102" t="s">
        <v>449</v>
      </c>
      <c r="J146" s="102">
        <v>7</v>
      </c>
      <c r="K146">
        <v>0</v>
      </c>
      <c r="M146">
        <v>25</v>
      </c>
      <c r="N146">
        <f t="shared" si="19"/>
        <v>25</v>
      </c>
    </row>
    <row r="147" spans="8:14" x14ac:dyDescent="0.25">
      <c r="N147">
        <f>SUM(N129:N146)</f>
        <v>2143</v>
      </c>
    </row>
    <row r="148" spans="8:14" x14ac:dyDescent="0.25">
      <c r="N148">
        <f>N147/2</f>
        <v>1071.5</v>
      </c>
    </row>
    <row r="160" spans="8:14" x14ac:dyDescent="0.25">
      <c r="H160" s="104"/>
    </row>
  </sheetData>
  <mergeCells count="10">
    <mergeCell ref="BC2:BF2"/>
    <mergeCell ref="A2:D2"/>
    <mergeCell ref="G2:J2"/>
    <mergeCell ref="M2:P2"/>
    <mergeCell ref="S2:V2"/>
    <mergeCell ref="Y2:AB2"/>
    <mergeCell ref="AE2:AH2"/>
    <mergeCell ref="AK2:AN2"/>
    <mergeCell ref="AQ2:AT2"/>
    <mergeCell ref="AW2:AZ2"/>
  </mergeCells>
  <conditionalFormatting sqref="Z28">
    <cfRule type="iconSet" priority="1">
      <iconSet iconSet="3Arrows">
        <cfvo type="percent" val="0"/>
        <cfvo type="percent" val="33"/>
        <cfvo type="percent" val="67"/>
      </iconSet>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heetViews>
  <sheetFormatPr defaultRowHeight="15" x14ac:dyDescent="0.25"/>
  <sheetData>
    <row r="1" spans="1:9" x14ac:dyDescent="0.25">
      <c r="A1" s="121" t="s">
        <v>572</v>
      </c>
      <c r="C1" t="s">
        <v>518</v>
      </c>
      <c r="E1" t="s">
        <v>519</v>
      </c>
      <c r="G1" t="s">
        <v>520</v>
      </c>
      <c r="I1" t="s">
        <v>521</v>
      </c>
    </row>
    <row r="3" spans="1:9" x14ac:dyDescent="0.25">
      <c r="A3" t="s">
        <v>573</v>
      </c>
    </row>
    <row r="4" spans="1:9" x14ac:dyDescent="0.25">
      <c r="A4" t="s">
        <v>574</v>
      </c>
    </row>
    <row r="5" spans="1:9" x14ac:dyDescent="0.25">
      <c r="A5" t="s">
        <v>575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
    </sheetView>
  </sheetViews>
  <sheetFormatPr defaultRowHeight="15" x14ac:dyDescent="0.25"/>
  <cols>
    <col min="1" max="1" width="10" bestFit="1" customWidth="1"/>
    <col min="2" max="6" width="15.7109375" customWidth="1"/>
  </cols>
  <sheetData>
    <row r="1" spans="1:6" x14ac:dyDescent="0.25">
      <c r="A1" s="1"/>
      <c r="B1" s="73" t="s">
        <v>537</v>
      </c>
      <c r="C1" s="73" t="s">
        <v>389</v>
      </c>
      <c r="D1" s="73" t="s">
        <v>379</v>
      </c>
      <c r="E1" s="73" t="s">
        <v>538</v>
      </c>
      <c r="F1" s="73" t="s">
        <v>539</v>
      </c>
    </row>
    <row r="2" spans="1:6" x14ac:dyDescent="0.25">
      <c r="A2" s="73" t="s">
        <v>522</v>
      </c>
      <c r="B2" s="1" t="s">
        <v>401</v>
      </c>
      <c r="C2" s="1" t="s">
        <v>541</v>
      </c>
      <c r="D2" s="1" t="s">
        <v>378</v>
      </c>
      <c r="E2" s="1" t="s">
        <v>395</v>
      </c>
      <c r="F2" s="1"/>
    </row>
    <row r="3" spans="1:6" x14ac:dyDescent="0.25">
      <c r="A3" s="73" t="s">
        <v>523</v>
      </c>
      <c r="B3" s="1"/>
      <c r="C3" s="1"/>
      <c r="D3" s="1"/>
      <c r="E3" s="1"/>
      <c r="F3" s="1"/>
    </row>
    <row r="4" spans="1:6" x14ac:dyDescent="0.25">
      <c r="A4" s="73" t="s">
        <v>524</v>
      </c>
      <c r="B4" s="1"/>
      <c r="C4" s="1"/>
      <c r="D4" s="1"/>
      <c r="E4" s="1"/>
      <c r="F4" s="1"/>
    </row>
    <row r="5" spans="1:6" x14ac:dyDescent="0.25">
      <c r="A5" s="73" t="s">
        <v>525</v>
      </c>
      <c r="B5" s="1"/>
      <c r="C5" s="1"/>
      <c r="D5" s="1"/>
      <c r="E5" s="1"/>
      <c r="F5" s="1"/>
    </row>
    <row r="6" spans="1:6" x14ac:dyDescent="0.25">
      <c r="A6" s="73" t="s">
        <v>526</v>
      </c>
      <c r="B6" s="1"/>
      <c r="C6" s="1"/>
      <c r="D6" s="1"/>
      <c r="E6" s="1"/>
      <c r="F6" s="1"/>
    </row>
    <row r="7" spans="1:6" x14ac:dyDescent="0.25">
      <c r="A7" s="73" t="s">
        <v>527</v>
      </c>
      <c r="B7" s="1"/>
      <c r="C7" s="1"/>
      <c r="D7" s="1"/>
      <c r="E7" s="1"/>
      <c r="F7" s="1"/>
    </row>
    <row r="8" spans="1:6" x14ac:dyDescent="0.25">
      <c r="A8" s="73" t="s">
        <v>528</v>
      </c>
      <c r="B8" s="1"/>
      <c r="C8" s="1"/>
      <c r="D8" s="1"/>
      <c r="E8" s="1"/>
      <c r="F8" s="1"/>
    </row>
    <row r="9" spans="1:6" x14ac:dyDescent="0.25">
      <c r="A9" s="73" t="s">
        <v>529</v>
      </c>
      <c r="B9" s="1"/>
      <c r="C9" s="1"/>
      <c r="D9" s="1" t="s">
        <v>393</v>
      </c>
      <c r="E9" s="1"/>
      <c r="F9" s="1"/>
    </row>
    <row r="10" spans="1:6" x14ac:dyDescent="0.25">
      <c r="A10" s="73" t="s">
        <v>530</v>
      </c>
      <c r="B10" s="1"/>
      <c r="C10" s="1" t="s">
        <v>390</v>
      </c>
      <c r="D10" s="1"/>
      <c r="E10" s="1"/>
      <c r="F10" s="1"/>
    </row>
    <row r="11" spans="1:6" x14ac:dyDescent="0.25">
      <c r="A11" s="73" t="s">
        <v>531</v>
      </c>
      <c r="B11" s="1"/>
      <c r="C11" s="1"/>
      <c r="D11" s="1"/>
      <c r="E11" s="1"/>
      <c r="F11" s="1"/>
    </row>
    <row r="12" spans="1:6" x14ac:dyDescent="0.25">
      <c r="A12" s="73" t="s">
        <v>532</v>
      </c>
      <c r="B12" s="1"/>
      <c r="C12" s="1"/>
      <c r="D12" s="1"/>
      <c r="E12" s="1"/>
      <c r="F12" s="1"/>
    </row>
    <row r="13" spans="1:6" x14ac:dyDescent="0.25">
      <c r="A13" s="73" t="s">
        <v>532</v>
      </c>
      <c r="B13" s="1"/>
      <c r="C13" s="1"/>
      <c r="D13" s="1"/>
      <c r="E13" s="1"/>
      <c r="F13" s="1"/>
    </row>
    <row r="14" spans="1:6" x14ac:dyDescent="0.25">
      <c r="A14" s="73" t="s">
        <v>533</v>
      </c>
      <c r="B14" s="1"/>
      <c r="C14" s="1" t="s">
        <v>396</v>
      </c>
      <c r="D14" s="1"/>
      <c r="E14" s="1"/>
      <c r="F14" s="1"/>
    </row>
    <row r="15" spans="1:6" x14ac:dyDescent="0.25">
      <c r="A15" s="73" t="s">
        <v>534</v>
      </c>
      <c r="B15" s="1"/>
      <c r="C15" s="1"/>
      <c r="D15" s="1"/>
      <c r="E15" s="1"/>
      <c r="F15" s="1"/>
    </row>
    <row r="16" spans="1:6" x14ac:dyDescent="0.25">
      <c r="A16" s="73" t="s">
        <v>535</v>
      </c>
      <c r="B16" s="1"/>
      <c r="C16" s="1"/>
      <c r="D16" s="1"/>
      <c r="E16" s="1"/>
      <c r="F16" s="1"/>
    </row>
    <row r="17" spans="1:6" x14ac:dyDescent="0.25">
      <c r="A17" s="158" t="s">
        <v>536</v>
      </c>
      <c r="B17" s="111" t="s">
        <v>384</v>
      </c>
      <c r="C17" s="1" t="s">
        <v>402</v>
      </c>
      <c r="D17" s="1" t="s">
        <v>380</v>
      </c>
      <c r="E17" s="1" t="s">
        <v>407</v>
      </c>
      <c r="F17" s="1"/>
    </row>
    <row r="18" spans="1:6" x14ac:dyDescent="0.25">
      <c r="A18" s="158"/>
      <c r="B18" s="111"/>
      <c r="C18" s="1"/>
      <c r="D18" s="1" t="s">
        <v>412</v>
      </c>
      <c r="E18" s="1" t="s">
        <v>413</v>
      </c>
      <c r="F18" s="1"/>
    </row>
    <row r="19" spans="1:6" x14ac:dyDescent="0.25">
      <c r="A19" s="158"/>
      <c r="B19" s="111"/>
      <c r="C19" s="1"/>
      <c r="D19" s="1"/>
      <c r="E19" s="1" t="s">
        <v>544</v>
      </c>
      <c r="F19" s="1"/>
    </row>
    <row r="20" spans="1:6" x14ac:dyDescent="0.25">
      <c r="A20" s="158"/>
      <c r="B20" s="111"/>
      <c r="C20" s="1"/>
      <c r="D20" s="1"/>
      <c r="E20" s="1"/>
      <c r="F20" s="1"/>
    </row>
    <row r="21" spans="1:6" x14ac:dyDescent="0.25">
      <c r="A21" s="158"/>
      <c r="B21" s="111"/>
      <c r="C21" s="1"/>
      <c r="D21" s="1"/>
      <c r="E21" s="1"/>
      <c r="F21" s="1"/>
    </row>
    <row r="22" spans="1:6" x14ac:dyDescent="0.25">
      <c r="A22" s="158" t="s">
        <v>540</v>
      </c>
      <c r="B22" s="1"/>
      <c r="C22" s="1" t="s">
        <v>388</v>
      </c>
      <c r="D22" s="1"/>
      <c r="E22" s="1"/>
      <c r="F22" s="1"/>
    </row>
    <row r="23" spans="1:6" x14ac:dyDescent="0.25">
      <c r="A23" s="158"/>
      <c r="B23" s="1"/>
      <c r="C23" s="1" t="s">
        <v>542</v>
      </c>
      <c r="D23" s="1"/>
      <c r="E23" s="1"/>
      <c r="F23" s="1"/>
    </row>
    <row r="24" spans="1:6" x14ac:dyDescent="0.25">
      <c r="A24" s="158"/>
      <c r="B24" s="1" t="s">
        <v>543</v>
      </c>
      <c r="C24" s="1" t="s">
        <v>543</v>
      </c>
      <c r="D24" s="1" t="s">
        <v>543</v>
      </c>
      <c r="E24" s="1" t="s">
        <v>543</v>
      </c>
      <c r="F24" s="1"/>
    </row>
    <row r="25" spans="1:6" x14ac:dyDescent="0.25">
      <c r="A25" s="158"/>
      <c r="B25" s="1"/>
      <c r="C25" s="1"/>
      <c r="D25" s="1"/>
      <c r="E25" s="1"/>
      <c r="F25" s="1"/>
    </row>
    <row r="26" spans="1:6" x14ac:dyDescent="0.25">
      <c r="A26" s="158"/>
      <c r="B26" s="1"/>
      <c r="C26" s="1"/>
      <c r="D26" s="1"/>
      <c r="E26" s="1"/>
      <c r="F26" s="1"/>
    </row>
    <row r="27" spans="1:6" x14ac:dyDescent="0.25">
      <c r="A27" s="158"/>
      <c r="B27" s="1"/>
      <c r="C27" s="1"/>
      <c r="D27" s="1"/>
      <c r="E27" s="1"/>
      <c r="F27" s="1"/>
    </row>
    <row r="28" spans="1:6" x14ac:dyDescent="0.25">
      <c r="A28" s="158"/>
      <c r="B28" s="1"/>
      <c r="C28" s="1"/>
      <c r="D28" s="1"/>
      <c r="E28" s="1"/>
      <c r="F28" s="1"/>
    </row>
    <row r="29" spans="1:6" x14ac:dyDescent="0.25">
      <c r="A29" s="158"/>
      <c r="B29" s="1"/>
      <c r="C29" s="1"/>
      <c r="D29" s="1"/>
      <c r="E29" s="1"/>
      <c r="F29" s="1"/>
    </row>
    <row r="30" spans="1:6" x14ac:dyDescent="0.25">
      <c r="A30" s="158"/>
      <c r="B30" s="1"/>
      <c r="C30" s="1"/>
      <c r="D30" s="1"/>
      <c r="E30" s="1"/>
      <c r="F30" s="1"/>
    </row>
    <row r="31" spans="1:6" x14ac:dyDescent="0.25">
      <c r="A31" s="158"/>
      <c r="B31" s="1"/>
      <c r="C31" s="1"/>
      <c r="D31" s="1"/>
      <c r="E31" s="1"/>
      <c r="F31" s="1"/>
    </row>
    <row r="32" spans="1:6" x14ac:dyDescent="0.25">
      <c r="A32" s="158"/>
      <c r="B32" s="1"/>
      <c r="C32" s="1"/>
      <c r="D32" s="1"/>
      <c r="E32" s="1"/>
      <c r="F32" s="1"/>
    </row>
    <row r="33" spans="1:6" x14ac:dyDescent="0.25">
      <c r="A33" s="158"/>
      <c r="B33" s="1"/>
      <c r="C33" s="1"/>
      <c r="D33" s="1"/>
      <c r="E33" s="1"/>
      <c r="F33" s="1"/>
    </row>
    <row r="34" spans="1:6" x14ac:dyDescent="0.25">
      <c r="A34" s="158"/>
      <c r="B34" s="1"/>
      <c r="C34" s="1"/>
      <c r="D34" s="1"/>
      <c r="E34" s="1"/>
      <c r="F34" s="1"/>
    </row>
    <row r="35" spans="1:6" x14ac:dyDescent="0.25">
      <c r="A35" s="158"/>
      <c r="B35" s="1"/>
      <c r="C35" s="1"/>
      <c r="D35" s="1"/>
      <c r="E35" s="1"/>
      <c r="F35" s="1"/>
    </row>
    <row r="36" spans="1:6" x14ac:dyDescent="0.25">
      <c r="A36" s="158"/>
      <c r="B36" s="1"/>
      <c r="C36" s="1"/>
      <c r="D36" s="1"/>
      <c r="E36" s="1"/>
      <c r="F36" s="1"/>
    </row>
    <row r="37" spans="1:6" x14ac:dyDescent="0.25">
      <c r="A37" s="158"/>
      <c r="B37" s="1"/>
      <c r="C37" s="1"/>
      <c r="D37" s="1"/>
      <c r="E37" s="1"/>
      <c r="F37" s="1"/>
    </row>
    <row r="38" spans="1:6" x14ac:dyDescent="0.25">
      <c r="A38" s="158"/>
      <c r="B38" s="1"/>
      <c r="C38" s="1"/>
      <c r="D38" s="1"/>
      <c r="E38" s="1"/>
      <c r="F38" s="1"/>
    </row>
  </sheetData>
  <mergeCells count="2">
    <mergeCell ref="A17:A21"/>
    <mergeCell ref="A22:A3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3"/>
  <sheetViews>
    <sheetView workbookViewId="0">
      <selection activeCell="O71" sqref="O71:P71"/>
    </sheetView>
  </sheetViews>
  <sheetFormatPr defaultRowHeight="15" x14ac:dyDescent="0.25"/>
  <sheetData>
    <row r="1" spans="1:23" x14ac:dyDescent="0.25">
      <c r="A1" s="1"/>
      <c r="B1" s="1"/>
      <c r="C1" s="1"/>
      <c r="D1" s="1"/>
      <c r="E1" s="1"/>
      <c r="F1" s="161" t="s">
        <v>214</v>
      </c>
      <c r="G1" s="161"/>
      <c r="H1" s="161"/>
      <c r="I1" s="161"/>
      <c r="J1" s="153" t="s">
        <v>215</v>
      </c>
      <c r="K1" s="107"/>
      <c r="L1" s="162" t="s">
        <v>216</v>
      </c>
      <c r="M1" s="162" t="s">
        <v>217</v>
      </c>
      <c r="N1" s="152" t="s">
        <v>92</v>
      </c>
      <c r="O1" s="152"/>
      <c r="P1" s="152"/>
      <c r="Q1" s="152"/>
      <c r="R1" s="152"/>
      <c r="S1" s="159" t="s">
        <v>218</v>
      </c>
    </row>
    <row r="2" spans="1:23" x14ac:dyDescent="0.25">
      <c r="A2" s="20"/>
      <c r="B2" s="20"/>
      <c r="C2" s="20"/>
      <c r="D2" s="20"/>
      <c r="E2" s="20"/>
      <c r="F2" s="20" t="s">
        <v>11</v>
      </c>
      <c r="G2" s="20" t="s">
        <v>12</v>
      </c>
      <c r="H2" s="20" t="s">
        <v>94</v>
      </c>
      <c r="I2" s="20" t="s">
        <v>13</v>
      </c>
      <c r="J2" s="154"/>
      <c r="K2" s="108"/>
      <c r="L2" s="163"/>
      <c r="M2" s="163"/>
      <c r="N2" s="20" t="s">
        <v>88</v>
      </c>
      <c r="O2" s="20" t="s">
        <v>11</v>
      </c>
      <c r="P2" s="20" t="s">
        <v>12</v>
      </c>
      <c r="Q2" s="20" t="s">
        <v>94</v>
      </c>
      <c r="R2" s="20" t="s">
        <v>13</v>
      </c>
      <c r="S2" s="160"/>
      <c r="U2" s="59" t="s">
        <v>219</v>
      </c>
      <c r="V2" s="59" t="s">
        <v>220</v>
      </c>
      <c r="W2" s="59" t="s">
        <v>221</v>
      </c>
    </row>
    <row r="3" spans="1:23" x14ac:dyDescent="0.25">
      <c r="A3" s="58" t="s">
        <v>45</v>
      </c>
      <c r="B3" s="58" t="s">
        <v>222</v>
      </c>
      <c r="C3" s="20" t="s">
        <v>223</v>
      </c>
      <c r="D3" s="20" t="s">
        <v>224</v>
      </c>
      <c r="E3" s="20"/>
      <c r="F3" s="91">
        <v>8</v>
      </c>
      <c r="G3" s="91">
        <v>1</v>
      </c>
      <c r="H3" s="91">
        <v>5</v>
      </c>
      <c r="I3" s="91">
        <v>1</v>
      </c>
      <c r="J3" s="20">
        <v>16</v>
      </c>
      <c r="K3" s="20"/>
      <c r="L3" s="20">
        <f>F3*10+G3*15+H3*10+I3*50</f>
        <v>195</v>
      </c>
      <c r="M3" s="20">
        <f>L3*2</f>
        <v>390</v>
      </c>
      <c r="N3" s="20">
        <v>10</v>
      </c>
      <c r="O3" s="20">
        <v>10</v>
      </c>
      <c r="P3" s="20"/>
      <c r="Q3" s="20"/>
      <c r="R3" s="20">
        <v>10</v>
      </c>
      <c r="S3" s="72">
        <f>N3/M3</f>
        <v>2.564102564102564E-2</v>
      </c>
      <c r="U3" s="1"/>
      <c r="V3" s="1"/>
      <c r="W3" s="1"/>
    </row>
    <row r="4" spans="1:23" x14ac:dyDescent="0.25">
      <c r="A4" s="1" t="s">
        <v>225</v>
      </c>
      <c r="B4" s="1" t="s">
        <v>226</v>
      </c>
      <c r="C4" s="20" t="s">
        <v>223</v>
      </c>
      <c r="D4" s="20" t="s">
        <v>224</v>
      </c>
      <c r="E4" s="20"/>
      <c r="F4" s="91">
        <v>2</v>
      </c>
      <c r="G4" s="91">
        <v>1</v>
      </c>
      <c r="H4" s="91">
        <v>2</v>
      </c>
      <c r="I4" s="91">
        <v>1</v>
      </c>
      <c r="J4" s="20">
        <v>4</v>
      </c>
      <c r="K4" s="20"/>
      <c r="L4" s="20">
        <f t="shared" ref="L4:L67" si="0">F4*10+G4*15+H4*10+I4*50</f>
        <v>105</v>
      </c>
      <c r="M4" s="20">
        <f t="shared" ref="M4:M67" si="1">L4*2</f>
        <v>210</v>
      </c>
      <c r="N4" s="20"/>
      <c r="O4" s="20"/>
      <c r="P4" s="20">
        <v>3</v>
      </c>
      <c r="Q4" s="20"/>
      <c r="R4" s="20"/>
      <c r="S4" s="72">
        <f t="shared" ref="S4:S67" si="2">N4/M4</f>
        <v>0</v>
      </c>
      <c r="U4" s="1" t="s">
        <v>227</v>
      </c>
      <c r="V4" s="1">
        <v>4</v>
      </c>
      <c r="W4" s="1">
        <v>3</v>
      </c>
    </row>
    <row r="5" spans="1:23" x14ac:dyDescent="0.25">
      <c r="A5" s="1" t="s">
        <v>30</v>
      </c>
      <c r="B5" s="1"/>
      <c r="C5" s="20" t="s">
        <v>223</v>
      </c>
      <c r="D5" s="20" t="s">
        <v>224</v>
      </c>
      <c r="E5" s="20"/>
      <c r="F5" s="91">
        <v>6</v>
      </c>
      <c r="G5" s="91">
        <v>1</v>
      </c>
      <c r="H5" s="91">
        <v>5</v>
      </c>
      <c r="I5" s="91"/>
      <c r="J5" s="20">
        <v>16</v>
      </c>
      <c r="K5" s="20"/>
      <c r="L5" s="20">
        <f t="shared" si="0"/>
        <v>125</v>
      </c>
      <c r="M5" s="20">
        <f t="shared" si="1"/>
        <v>250</v>
      </c>
      <c r="N5" s="20">
        <v>8</v>
      </c>
      <c r="O5" s="20">
        <v>8</v>
      </c>
      <c r="P5" s="20"/>
      <c r="Q5" s="20">
        <v>8</v>
      </c>
      <c r="R5" s="20"/>
      <c r="S5" s="72">
        <f t="shared" si="2"/>
        <v>3.2000000000000001E-2</v>
      </c>
      <c r="U5" s="1" t="s">
        <v>228</v>
      </c>
      <c r="V5" s="1">
        <v>3</v>
      </c>
      <c r="W5" s="1">
        <v>3</v>
      </c>
    </row>
    <row r="6" spans="1:23" x14ac:dyDescent="0.25">
      <c r="A6" s="1" t="s">
        <v>229</v>
      </c>
      <c r="B6" s="1"/>
      <c r="C6" s="20" t="s">
        <v>223</v>
      </c>
      <c r="D6" s="20" t="s">
        <v>224</v>
      </c>
      <c r="E6" s="20"/>
      <c r="F6" s="91">
        <v>9</v>
      </c>
      <c r="G6" s="91">
        <v>3</v>
      </c>
      <c r="H6" s="91">
        <v>6</v>
      </c>
      <c r="I6" s="91"/>
      <c r="J6" s="20">
        <v>16</v>
      </c>
      <c r="K6" s="20"/>
      <c r="L6" s="20">
        <f t="shared" si="0"/>
        <v>195</v>
      </c>
      <c r="M6" s="20">
        <f t="shared" si="1"/>
        <v>390</v>
      </c>
      <c r="N6" s="20"/>
      <c r="O6" s="20"/>
      <c r="P6" s="20"/>
      <c r="Q6" s="20"/>
      <c r="R6" s="20"/>
      <c r="S6" s="72">
        <f t="shared" si="2"/>
        <v>0</v>
      </c>
      <c r="U6" s="1" t="s">
        <v>230</v>
      </c>
      <c r="V6" s="1">
        <v>5</v>
      </c>
      <c r="W6" s="1">
        <v>3</v>
      </c>
    </row>
    <row r="7" spans="1:23" x14ac:dyDescent="0.25">
      <c r="A7" s="1" t="s">
        <v>53</v>
      </c>
      <c r="B7" s="1"/>
      <c r="C7" s="20" t="s">
        <v>223</v>
      </c>
      <c r="D7" s="20" t="s">
        <v>224</v>
      </c>
      <c r="E7" s="20"/>
      <c r="F7" s="91">
        <v>9</v>
      </c>
      <c r="G7" s="91">
        <v>9</v>
      </c>
      <c r="H7" s="91"/>
      <c r="I7" s="91"/>
      <c r="J7" s="20">
        <v>20</v>
      </c>
      <c r="K7" s="20"/>
      <c r="L7" s="20">
        <f t="shared" si="0"/>
        <v>225</v>
      </c>
      <c r="M7" s="20">
        <f t="shared" si="1"/>
        <v>450</v>
      </c>
      <c r="N7" s="20">
        <v>10</v>
      </c>
      <c r="O7" s="20">
        <v>10</v>
      </c>
      <c r="P7" s="20">
        <v>10</v>
      </c>
      <c r="Q7" s="20"/>
      <c r="R7" s="20"/>
      <c r="S7" s="72">
        <f t="shared" si="2"/>
        <v>2.2222222222222223E-2</v>
      </c>
      <c r="U7" s="1" t="s">
        <v>231</v>
      </c>
      <c r="V7" s="1">
        <v>5</v>
      </c>
      <c r="W7" s="1">
        <v>3</v>
      </c>
    </row>
    <row r="8" spans="1:23" x14ac:dyDescent="0.25">
      <c r="A8" s="1" t="s">
        <v>232</v>
      </c>
      <c r="B8" s="1"/>
      <c r="C8" s="20" t="s">
        <v>223</v>
      </c>
      <c r="D8" s="20" t="s">
        <v>224</v>
      </c>
      <c r="E8" s="20"/>
      <c r="F8" s="91">
        <v>19</v>
      </c>
      <c r="G8" s="91">
        <v>1</v>
      </c>
      <c r="H8" s="91">
        <v>25</v>
      </c>
      <c r="I8" s="91"/>
      <c r="J8" s="20">
        <v>40</v>
      </c>
      <c r="K8" s="20"/>
      <c r="L8" s="20">
        <f t="shared" si="0"/>
        <v>455</v>
      </c>
      <c r="M8" s="20">
        <f t="shared" si="1"/>
        <v>910</v>
      </c>
      <c r="N8" s="20">
        <v>15</v>
      </c>
      <c r="O8" s="20"/>
      <c r="P8" s="20">
        <v>15</v>
      </c>
      <c r="Q8" s="20"/>
      <c r="R8" s="20"/>
      <c r="S8" s="72">
        <f t="shared" si="2"/>
        <v>1.6483516483516484E-2</v>
      </c>
      <c r="U8" s="1" t="s">
        <v>233</v>
      </c>
      <c r="V8" s="1">
        <v>3</v>
      </c>
      <c r="W8" s="1">
        <v>3</v>
      </c>
    </row>
    <row r="9" spans="1:23" x14ac:dyDescent="0.25">
      <c r="A9" s="1" t="s">
        <v>234</v>
      </c>
      <c r="B9" s="1"/>
      <c r="C9" s="20" t="s">
        <v>223</v>
      </c>
      <c r="D9" s="20" t="s">
        <v>224</v>
      </c>
      <c r="E9" s="20"/>
      <c r="F9" s="91">
        <v>19</v>
      </c>
      <c r="G9" s="91"/>
      <c r="H9" s="91">
        <v>19</v>
      </c>
      <c r="I9" s="91"/>
      <c r="J9" s="20">
        <v>40</v>
      </c>
      <c r="K9" s="20"/>
      <c r="L9" s="20">
        <f t="shared" si="0"/>
        <v>380</v>
      </c>
      <c r="M9" s="20">
        <f t="shared" si="1"/>
        <v>760</v>
      </c>
      <c r="N9" s="20">
        <v>10</v>
      </c>
      <c r="O9" s="20"/>
      <c r="P9" s="20">
        <v>10</v>
      </c>
      <c r="Q9" s="20"/>
      <c r="R9" s="20"/>
      <c r="S9" s="72">
        <f t="shared" si="2"/>
        <v>1.3157894736842105E-2</v>
      </c>
      <c r="U9" s="1" t="s">
        <v>233</v>
      </c>
      <c r="V9" s="1">
        <v>5</v>
      </c>
      <c r="W9" s="1">
        <v>3</v>
      </c>
    </row>
    <row r="10" spans="1:23" x14ac:dyDescent="0.25">
      <c r="A10" s="1" t="s">
        <v>60</v>
      </c>
      <c r="B10" s="1"/>
      <c r="C10" s="1" t="s">
        <v>223</v>
      </c>
      <c r="D10" s="20" t="s">
        <v>224</v>
      </c>
      <c r="E10" s="20"/>
      <c r="F10" s="58">
        <v>6</v>
      </c>
      <c r="G10" s="58">
        <v>1</v>
      </c>
      <c r="H10" s="58">
        <v>5</v>
      </c>
      <c r="I10" s="58"/>
      <c r="J10" s="73">
        <v>16</v>
      </c>
      <c r="K10" s="73"/>
      <c r="L10" s="20">
        <f t="shared" si="0"/>
        <v>125</v>
      </c>
      <c r="M10" s="20">
        <f t="shared" si="1"/>
        <v>250</v>
      </c>
      <c r="N10" s="1">
        <v>10</v>
      </c>
      <c r="O10" s="1"/>
      <c r="P10" s="20">
        <v>10</v>
      </c>
      <c r="Q10" s="1"/>
      <c r="R10" s="1"/>
      <c r="S10" s="72">
        <f t="shared" si="2"/>
        <v>0.04</v>
      </c>
      <c r="U10" s="1" t="s">
        <v>235</v>
      </c>
      <c r="V10" s="1">
        <v>3</v>
      </c>
      <c r="W10" s="1">
        <v>3</v>
      </c>
    </row>
    <row r="11" spans="1:23" x14ac:dyDescent="0.25">
      <c r="A11" s="1" t="s">
        <v>236</v>
      </c>
      <c r="B11" s="1"/>
      <c r="C11" s="1" t="s">
        <v>223</v>
      </c>
      <c r="D11" s="20" t="s">
        <v>224</v>
      </c>
      <c r="E11" s="20"/>
      <c r="F11" s="58">
        <v>3</v>
      </c>
      <c r="G11" s="58">
        <v>1</v>
      </c>
      <c r="H11" s="58">
        <v>2</v>
      </c>
      <c r="I11" s="58"/>
      <c r="J11" s="73">
        <v>8</v>
      </c>
      <c r="K11" s="73"/>
      <c r="L11" s="20">
        <f t="shared" si="0"/>
        <v>65</v>
      </c>
      <c r="M11" s="20">
        <f t="shared" si="1"/>
        <v>130</v>
      </c>
      <c r="N11" s="1">
        <v>3</v>
      </c>
      <c r="O11" s="1"/>
      <c r="P11" s="20">
        <v>3</v>
      </c>
      <c r="Q11" s="1"/>
      <c r="R11" s="1"/>
      <c r="S11" s="72">
        <f t="shared" si="2"/>
        <v>2.3076923076923078E-2</v>
      </c>
      <c r="U11" s="1" t="s">
        <v>237</v>
      </c>
      <c r="V11" s="1">
        <v>2</v>
      </c>
      <c r="W11" s="1">
        <v>3</v>
      </c>
    </row>
    <row r="12" spans="1:23" x14ac:dyDescent="0.25">
      <c r="A12" s="1" t="s">
        <v>238</v>
      </c>
      <c r="B12" s="1"/>
      <c r="C12" s="1" t="s">
        <v>223</v>
      </c>
      <c r="D12" s="20" t="s">
        <v>224</v>
      </c>
      <c r="E12" s="20"/>
      <c r="F12" s="58">
        <v>18</v>
      </c>
      <c r="G12" s="58">
        <v>4</v>
      </c>
      <c r="H12" s="58">
        <v>16</v>
      </c>
      <c r="I12" s="58"/>
      <c r="J12" s="73">
        <v>40</v>
      </c>
      <c r="K12" s="73"/>
      <c r="L12" s="20">
        <f t="shared" si="0"/>
        <v>400</v>
      </c>
      <c r="M12" s="20">
        <f t="shared" si="1"/>
        <v>800</v>
      </c>
      <c r="N12" s="1">
        <v>15</v>
      </c>
      <c r="O12" s="1"/>
      <c r="P12" s="20">
        <v>15</v>
      </c>
      <c r="Q12" s="1"/>
      <c r="R12" s="1"/>
      <c r="S12" s="72">
        <f t="shared" si="2"/>
        <v>1.8749999999999999E-2</v>
      </c>
      <c r="U12" s="1" t="s">
        <v>239</v>
      </c>
      <c r="V12" s="1">
        <v>4</v>
      </c>
      <c r="W12" s="1">
        <v>3</v>
      </c>
    </row>
    <row r="13" spans="1:23" x14ac:dyDescent="0.25">
      <c r="A13" s="1" t="s">
        <v>240</v>
      </c>
      <c r="B13" s="1"/>
      <c r="C13" s="1" t="s">
        <v>223</v>
      </c>
      <c r="D13" s="20" t="s">
        <v>224</v>
      </c>
      <c r="E13" s="20"/>
      <c r="F13" s="58">
        <v>8</v>
      </c>
      <c r="G13" s="58">
        <v>7</v>
      </c>
      <c r="H13" s="58"/>
      <c r="I13" s="58"/>
      <c r="J13" s="73">
        <v>20</v>
      </c>
      <c r="K13" s="73"/>
      <c r="L13" s="20">
        <f t="shared" si="0"/>
        <v>185</v>
      </c>
      <c r="M13" s="20">
        <f t="shared" si="1"/>
        <v>370</v>
      </c>
      <c r="N13" s="1">
        <v>3</v>
      </c>
      <c r="O13" s="1"/>
      <c r="P13" s="20">
        <v>3</v>
      </c>
      <c r="Q13" s="1"/>
      <c r="R13" s="1"/>
      <c r="S13" s="72">
        <f t="shared" si="2"/>
        <v>8.1081081081081086E-3</v>
      </c>
      <c r="U13" s="1" t="s">
        <v>241</v>
      </c>
      <c r="V13" s="1">
        <v>4</v>
      </c>
      <c r="W13" s="1">
        <v>3</v>
      </c>
    </row>
    <row r="14" spans="1:23" x14ac:dyDescent="0.25">
      <c r="A14" s="1" t="s">
        <v>242</v>
      </c>
      <c r="B14" s="1"/>
      <c r="C14" s="1" t="s">
        <v>223</v>
      </c>
      <c r="D14" s="20" t="s">
        <v>224</v>
      </c>
      <c r="E14" s="20"/>
      <c r="F14" s="58">
        <v>11</v>
      </c>
      <c r="G14" s="58">
        <v>3</v>
      </c>
      <c r="H14" s="58">
        <v>7</v>
      </c>
      <c r="I14" s="58"/>
      <c r="J14" s="73">
        <v>28</v>
      </c>
      <c r="K14" s="73"/>
      <c r="L14" s="20">
        <f t="shared" si="0"/>
        <v>225</v>
      </c>
      <c r="M14" s="20">
        <f t="shared" si="1"/>
        <v>450</v>
      </c>
      <c r="N14" s="1">
        <v>1</v>
      </c>
      <c r="O14" s="1">
        <v>1</v>
      </c>
      <c r="P14" s="20">
        <v>1</v>
      </c>
      <c r="Q14" s="1">
        <v>1</v>
      </c>
      <c r="R14" s="1">
        <v>1</v>
      </c>
      <c r="S14" s="72">
        <f t="shared" si="2"/>
        <v>2.2222222222222222E-3</v>
      </c>
      <c r="U14" s="1" t="s">
        <v>243</v>
      </c>
      <c r="V14" s="1">
        <v>4</v>
      </c>
      <c r="W14" s="1">
        <v>3</v>
      </c>
    </row>
    <row r="15" spans="1:23" x14ac:dyDescent="0.25">
      <c r="A15" s="1" t="s">
        <v>244</v>
      </c>
      <c r="B15" s="1"/>
      <c r="C15" s="1" t="s">
        <v>223</v>
      </c>
      <c r="D15" s="20" t="s">
        <v>224</v>
      </c>
      <c r="E15" s="20"/>
      <c r="F15" s="58">
        <v>8</v>
      </c>
      <c r="G15" s="58">
        <v>2</v>
      </c>
      <c r="H15" s="58">
        <v>7</v>
      </c>
      <c r="I15" s="58">
        <v>1</v>
      </c>
      <c r="J15" s="73">
        <v>16</v>
      </c>
      <c r="K15" s="73"/>
      <c r="L15" s="20">
        <f t="shared" si="0"/>
        <v>230</v>
      </c>
      <c r="M15" s="20">
        <f t="shared" si="1"/>
        <v>460</v>
      </c>
      <c r="N15" s="1">
        <v>8</v>
      </c>
      <c r="O15" s="1"/>
      <c r="P15" s="20">
        <v>8</v>
      </c>
      <c r="Q15" s="1"/>
      <c r="R15" s="1"/>
      <c r="S15" s="72">
        <f t="shared" si="2"/>
        <v>1.7391304347826087E-2</v>
      </c>
      <c r="U15" s="1" t="s">
        <v>245</v>
      </c>
      <c r="V15" s="1">
        <v>2</v>
      </c>
      <c r="W15" s="1">
        <v>3</v>
      </c>
    </row>
    <row r="16" spans="1:23" x14ac:dyDescent="0.25">
      <c r="A16" s="1" t="s">
        <v>246</v>
      </c>
      <c r="B16" s="1"/>
      <c r="C16" s="1" t="s">
        <v>223</v>
      </c>
      <c r="D16" s="20" t="s">
        <v>224</v>
      </c>
      <c r="E16" s="20"/>
      <c r="F16" s="58">
        <v>9</v>
      </c>
      <c r="G16" s="58">
        <v>2</v>
      </c>
      <c r="H16" s="58">
        <v>7</v>
      </c>
      <c r="I16" s="58"/>
      <c r="J16" s="73">
        <v>16</v>
      </c>
      <c r="K16" s="73"/>
      <c r="L16" s="20">
        <f t="shared" si="0"/>
        <v>190</v>
      </c>
      <c r="M16" s="20">
        <f t="shared" si="1"/>
        <v>380</v>
      </c>
      <c r="N16" s="1">
        <v>10</v>
      </c>
      <c r="O16" s="1"/>
      <c r="P16" s="20">
        <v>10</v>
      </c>
      <c r="Q16" s="1"/>
      <c r="R16" s="1"/>
      <c r="S16" s="72">
        <f t="shared" si="2"/>
        <v>2.6315789473684209E-2</v>
      </c>
      <c r="U16" s="1" t="s">
        <v>247</v>
      </c>
      <c r="V16" s="1">
        <v>3</v>
      </c>
      <c r="W16" s="1">
        <v>3</v>
      </c>
    </row>
    <row r="17" spans="1:23" x14ac:dyDescent="0.25">
      <c r="A17" s="1" t="s">
        <v>19</v>
      </c>
      <c r="B17" s="1"/>
      <c r="C17" s="1" t="s">
        <v>223</v>
      </c>
      <c r="D17" s="20" t="s">
        <v>224</v>
      </c>
      <c r="E17" s="20"/>
      <c r="F17" s="1">
        <v>7</v>
      </c>
      <c r="G17" s="1">
        <v>4</v>
      </c>
      <c r="H17" s="1">
        <v>7</v>
      </c>
      <c r="I17" s="1"/>
      <c r="J17" s="1">
        <v>24</v>
      </c>
      <c r="K17" s="1"/>
      <c r="L17" s="20">
        <f t="shared" si="0"/>
        <v>200</v>
      </c>
      <c r="M17" s="20">
        <f t="shared" si="1"/>
        <v>400</v>
      </c>
      <c r="N17" s="1">
        <v>8</v>
      </c>
      <c r="O17" s="1"/>
      <c r="P17" s="20"/>
      <c r="Q17" s="1">
        <v>8</v>
      </c>
      <c r="R17" s="1"/>
      <c r="S17" s="72">
        <f t="shared" si="2"/>
        <v>0.02</v>
      </c>
      <c r="U17" s="1" t="s">
        <v>248</v>
      </c>
      <c r="V17" s="1">
        <v>2</v>
      </c>
      <c r="W17" s="1">
        <v>3</v>
      </c>
    </row>
    <row r="18" spans="1:23" x14ac:dyDescent="0.25">
      <c r="A18" s="1" t="s">
        <v>249</v>
      </c>
      <c r="B18" s="1"/>
      <c r="C18" s="1" t="s">
        <v>223</v>
      </c>
      <c r="D18" s="20" t="s">
        <v>224</v>
      </c>
      <c r="E18" s="20"/>
      <c r="F18" s="1">
        <v>4</v>
      </c>
      <c r="G18" s="1">
        <v>3</v>
      </c>
      <c r="H18" s="1">
        <v>4</v>
      </c>
      <c r="I18" s="1">
        <v>1</v>
      </c>
      <c r="J18" s="1">
        <v>8</v>
      </c>
      <c r="K18" s="1"/>
      <c r="L18" s="20">
        <f t="shared" si="0"/>
        <v>175</v>
      </c>
      <c r="M18" s="20">
        <f t="shared" si="1"/>
        <v>350</v>
      </c>
      <c r="N18" s="1">
        <v>4</v>
      </c>
      <c r="O18" s="1"/>
      <c r="P18" s="20">
        <v>4</v>
      </c>
      <c r="Q18" s="1"/>
      <c r="R18" s="1"/>
      <c r="S18" s="72">
        <f t="shared" si="2"/>
        <v>1.1428571428571429E-2</v>
      </c>
      <c r="U18" s="1" t="s">
        <v>250</v>
      </c>
      <c r="V18" s="1">
        <v>2</v>
      </c>
      <c r="W18" s="1">
        <v>3</v>
      </c>
    </row>
    <row r="19" spans="1:23" x14ac:dyDescent="0.25">
      <c r="A19" s="1" t="s">
        <v>251</v>
      </c>
      <c r="B19" s="1"/>
      <c r="C19" s="1" t="s">
        <v>223</v>
      </c>
      <c r="D19" s="20" t="s">
        <v>224</v>
      </c>
      <c r="E19" s="20"/>
      <c r="F19" s="1">
        <v>5</v>
      </c>
      <c r="G19" s="1">
        <v>4</v>
      </c>
      <c r="H19" s="1"/>
      <c r="I19" s="1"/>
      <c r="J19" s="1">
        <v>16</v>
      </c>
      <c r="K19" s="1"/>
      <c r="L19" s="20">
        <f t="shared" si="0"/>
        <v>110</v>
      </c>
      <c r="M19" s="20">
        <f t="shared" si="1"/>
        <v>220</v>
      </c>
      <c r="N19" s="1"/>
      <c r="O19" s="1"/>
      <c r="P19" s="20"/>
      <c r="Q19" s="1"/>
      <c r="R19" s="1"/>
      <c r="S19" s="72">
        <f t="shared" si="2"/>
        <v>0</v>
      </c>
      <c r="U19" s="1" t="s">
        <v>252</v>
      </c>
      <c r="V19" s="1">
        <v>2</v>
      </c>
      <c r="W19" s="1">
        <v>3</v>
      </c>
    </row>
    <row r="20" spans="1:23" x14ac:dyDescent="0.25">
      <c r="A20" s="1" t="s">
        <v>253</v>
      </c>
      <c r="B20" s="1"/>
      <c r="C20" s="1" t="s">
        <v>223</v>
      </c>
      <c r="D20" s="20" t="s">
        <v>224</v>
      </c>
      <c r="E20" s="20"/>
      <c r="F20" s="1">
        <v>16</v>
      </c>
      <c r="G20" s="1">
        <v>2</v>
      </c>
      <c r="H20" s="1">
        <v>15</v>
      </c>
      <c r="I20" s="1">
        <v>5</v>
      </c>
      <c r="J20" s="1">
        <v>40</v>
      </c>
      <c r="K20" s="1"/>
      <c r="L20" s="20">
        <f t="shared" si="0"/>
        <v>590</v>
      </c>
      <c r="M20" s="20">
        <f t="shared" si="1"/>
        <v>1180</v>
      </c>
      <c r="N20" s="1">
        <v>10</v>
      </c>
      <c r="O20" s="1">
        <v>10</v>
      </c>
      <c r="P20" s="20">
        <v>10</v>
      </c>
      <c r="Q20" s="1">
        <v>10</v>
      </c>
      <c r="R20" s="1">
        <v>10</v>
      </c>
      <c r="S20" s="72">
        <f t="shared" si="2"/>
        <v>8.4745762711864406E-3</v>
      </c>
      <c r="U20" s="1" t="s">
        <v>254</v>
      </c>
      <c r="V20" s="1">
        <v>2</v>
      </c>
      <c r="W20" s="1">
        <v>3</v>
      </c>
    </row>
    <row r="21" spans="1:23" x14ac:dyDescent="0.25">
      <c r="A21" s="1" t="s">
        <v>255</v>
      </c>
      <c r="B21" s="1"/>
      <c r="C21" s="1" t="s">
        <v>223</v>
      </c>
      <c r="D21" s="20" t="s">
        <v>224</v>
      </c>
      <c r="E21" s="20"/>
      <c r="F21" s="1">
        <v>6</v>
      </c>
      <c r="G21" s="1">
        <v>1</v>
      </c>
      <c r="H21" s="1">
        <v>5</v>
      </c>
      <c r="I21" s="1"/>
      <c r="J21" s="1">
        <v>14</v>
      </c>
      <c r="K21" s="1"/>
      <c r="L21" s="20">
        <f t="shared" si="0"/>
        <v>125</v>
      </c>
      <c r="M21" s="20">
        <f t="shared" si="1"/>
        <v>250</v>
      </c>
      <c r="N21" s="1">
        <v>8</v>
      </c>
      <c r="O21" s="1">
        <v>8</v>
      </c>
      <c r="P21" s="20">
        <v>8</v>
      </c>
      <c r="Q21" s="1">
        <v>8</v>
      </c>
      <c r="R21" s="1">
        <v>8</v>
      </c>
      <c r="S21" s="72">
        <f t="shared" si="2"/>
        <v>3.2000000000000001E-2</v>
      </c>
    </row>
    <row r="22" spans="1:23" x14ac:dyDescent="0.25">
      <c r="A22" s="1" t="s">
        <v>256</v>
      </c>
      <c r="B22" s="1"/>
      <c r="C22" s="1" t="s">
        <v>223</v>
      </c>
      <c r="D22" s="20" t="s">
        <v>224</v>
      </c>
      <c r="E22" s="20"/>
      <c r="F22" s="1">
        <v>9</v>
      </c>
      <c r="G22" s="1"/>
      <c r="H22" s="1">
        <v>9</v>
      </c>
      <c r="I22" s="1"/>
      <c r="J22" s="1">
        <v>20</v>
      </c>
      <c r="K22" s="1"/>
      <c r="L22" s="20">
        <f t="shared" si="0"/>
        <v>180</v>
      </c>
      <c r="M22" s="20">
        <f t="shared" si="1"/>
        <v>360</v>
      </c>
      <c r="N22" s="1">
        <v>10</v>
      </c>
      <c r="O22" s="1">
        <v>10</v>
      </c>
      <c r="P22" s="20"/>
      <c r="Q22" s="1">
        <v>10</v>
      </c>
      <c r="R22" s="1"/>
      <c r="S22" s="72">
        <f t="shared" si="2"/>
        <v>2.7777777777777776E-2</v>
      </c>
    </row>
    <row r="23" spans="1:23" x14ac:dyDescent="0.25">
      <c r="A23" s="1" t="s">
        <v>257</v>
      </c>
      <c r="B23" s="1"/>
      <c r="C23" s="1" t="s">
        <v>223</v>
      </c>
      <c r="D23" s="20" t="s">
        <v>224</v>
      </c>
      <c r="E23" s="20"/>
      <c r="F23" s="1">
        <v>7</v>
      </c>
      <c r="G23" s="1"/>
      <c r="H23" s="1">
        <v>8</v>
      </c>
      <c r="I23" s="1"/>
      <c r="J23" s="1">
        <v>16</v>
      </c>
      <c r="K23" s="1"/>
      <c r="L23" s="20">
        <f t="shared" si="0"/>
        <v>150</v>
      </c>
      <c r="M23" s="20">
        <f t="shared" si="1"/>
        <v>300</v>
      </c>
      <c r="N23" s="1">
        <v>7</v>
      </c>
      <c r="O23" s="1"/>
      <c r="P23" s="20">
        <v>7</v>
      </c>
      <c r="Q23" s="1"/>
      <c r="R23" s="1"/>
      <c r="S23" s="72">
        <f t="shared" si="2"/>
        <v>2.3333333333333334E-2</v>
      </c>
    </row>
    <row r="24" spans="1:23" x14ac:dyDescent="0.25">
      <c r="A24" s="1" t="s">
        <v>258</v>
      </c>
      <c r="B24" s="1"/>
      <c r="C24" s="1" t="s">
        <v>223</v>
      </c>
      <c r="D24" s="20" t="s">
        <v>224</v>
      </c>
      <c r="E24" s="20"/>
      <c r="F24" s="1">
        <v>2</v>
      </c>
      <c r="G24" s="1"/>
      <c r="H24" s="1">
        <v>3</v>
      </c>
      <c r="I24" s="1"/>
      <c r="J24" s="1">
        <v>4</v>
      </c>
      <c r="K24" s="1"/>
      <c r="L24" s="20">
        <f t="shared" si="0"/>
        <v>50</v>
      </c>
      <c r="M24" s="20">
        <f t="shared" si="1"/>
        <v>100</v>
      </c>
      <c r="N24" s="1"/>
      <c r="O24" s="1"/>
      <c r="P24" s="20"/>
      <c r="Q24" s="1"/>
      <c r="R24" s="1"/>
      <c r="S24" s="72">
        <f t="shared" si="2"/>
        <v>0</v>
      </c>
    </row>
    <row r="25" spans="1:23" x14ac:dyDescent="0.25">
      <c r="A25" s="1" t="s">
        <v>259</v>
      </c>
      <c r="B25" s="1"/>
      <c r="C25" s="1" t="s">
        <v>223</v>
      </c>
      <c r="D25" s="20" t="s">
        <v>224</v>
      </c>
      <c r="E25" s="20"/>
      <c r="F25" s="1">
        <v>4</v>
      </c>
      <c r="G25" s="1"/>
      <c r="H25" s="1">
        <v>5</v>
      </c>
      <c r="I25" s="1"/>
      <c r="J25" s="1">
        <v>24</v>
      </c>
      <c r="K25" s="1"/>
      <c r="L25" s="20">
        <f t="shared" si="0"/>
        <v>90</v>
      </c>
      <c r="M25" s="20">
        <f t="shared" si="1"/>
        <v>180</v>
      </c>
      <c r="N25" s="1">
        <v>5</v>
      </c>
      <c r="O25" s="1">
        <v>5</v>
      </c>
      <c r="P25" s="1">
        <v>5</v>
      </c>
      <c r="Q25" s="1">
        <v>5</v>
      </c>
      <c r="R25" s="20">
        <v>5</v>
      </c>
      <c r="S25" s="72">
        <f t="shared" si="2"/>
        <v>2.7777777777777776E-2</v>
      </c>
    </row>
    <row r="26" spans="1:23" x14ac:dyDescent="0.25">
      <c r="A26" s="1" t="s">
        <v>260</v>
      </c>
      <c r="B26" s="1"/>
      <c r="C26" s="1" t="s">
        <v>223</v>
      </c>
      <c r="D26" s="20" t="s">
        <v>224</v>
      </c>
      <c r="E26" s="20"/>
      <c r="F26" s="1">
        <v>5</v>
      </c>
      <c r="G26" s="1">
        <v>3</v>
      </c>
      <c r="H26" s="1">
        <v>5</v>
      </c>
      <c r="I26" s="1">
        <v>2</v>
      </c>
      <c r="J26" s="1">
        <v>16</v>
      </c>
      <c r="K26" s="1"/>
      <c r="L26" s="20">
        <f t="shared" si="0"/>
        <v>245</v>
      </c>
      <c r="M26" s="20">
        <f t="shared" si="1"/>
        <v>490</v>
      </c>
      <c r="N26" s="1">
        <v>5</v>
      </c>
      <c r="O26" s="1"/>
      <c r="P26" s="1">
        <v>5</v>
      </c>
      <c r="Q26" s="1"/>
      <c r="R26" s="20">
        <v>5</v>
      </c>
      <c r="S26" s="72">
        <f t="shared" si="2"/>
        <v>1.020408163265306E-2</v>
      </c>
    </row>
    <row r="27" spans="1:23" x14ac:dyDescent="0.25">
      <c r="A27" s="1" t="s">
        <v>261</v>
      </c>
      <c r="B27" s="1"/>
      <c r="C27" s="1" t="s">
        <v>223</v>
      </c>
      <c r="D27" s="20" t="s">
        <v>224</v>
      </c>
      <c r="E27" s="20"/>
      <c r="F27" s="1">
        <v>5</v>
      </c>
      <c r="G27" s="1">
        <v>2</v>
      </c>
      <c r="H27" s="1">
        <v>5</v>
      </c>
      <c r="I27" s="1"/>
      <c r="J27" s="1">
        <v>12</v>
      </c>
      <c r="K27" s="1"/>
      <c r="L27" s="20">
        <f t="shared" si="0"/>
        <v>130</v>
      </c>
      <c r="M27" s="20">
        <f t="shared" si="1"/>
        <v>260</v>
      </c>
      <c r="N27" s="1"/>
      <c r="O27" s="1"/>
      <c r="P27" s="1"/>
      <c r="Q27" s="1"/>
      <c r="R27" s="1"/>
      <c r="S27" s="72">
        <f t="shared" si="2"/>
        <v>0</v>
      </c>
    </row>
    <row r="28" spans="1:23" x14ac:dyDescent="0.25">
      <c r="A28" s="1" t="s">
        <v>262</v>
      </c>
      <c r="B28" s="1"/>
      <c r="C28" s="1" t="s">
        <v>223</v>
      </c>
      <c r="D28" s="20" t="s">
        <v>224</v>
      </c>
      <c r="E28" s="20"/>
      <c r="F28" s="1">
        <v>7</v>
      </c>
      <c r="G28" s="1">
        <v>2</v>
      </c>
      <c r="H28" s="1">
        <v>6</v>
      </c>
      <c r="I28" s="1"/>
      <c r="J28" s="1">
        <v>20</v>
      </c>
      <c r="K28" s="1"/>
      <c r="L28" s="20">
        <f t="shared" si="0"/>
        <v>160</v>
      </c>
      <c r="M28" s="20">
        <f t="shared" si="1"/>
        <v>320</v>
      </c>
      <c r="N28" s="1">
        <v>12</v>
      </c>
      <c r="O28" s="1">
        <v>12</v>
      </c>
      <c r="P28" s="1">
        <v>12</v>
      </c>
      <c r="Q28" s="1">
        <v>12</v>
      </c>
      <c r="R28" s="1"/>
      <c r="S28" s="72">
        <f t="shared" si="2"/>
        <v>3.7499999999999999E-2</v>
      </c>
    </row>
    <row r="29" spans="1:23" x14ac:dyDescent="0.25">
      <c r="A29" s="1" t="s">
        <v>23</v>
      </c>
      <c r="B29" s="1"/>
      <c r="C29" s="1" t="s">
        <v>223</v>
      </c>
      <c r="D29" s="20" t="s">
        <v>224</v>
      </c>
      <c r="E29" s="20"/>
      <c r="F29" s="1">
        <v>7</v>
      </c>
      <c r="G29" s="1">
        <v>1</v>
      </c>
      <c r="H29" s="1">
        <v>7</v>
      </c>
      <c r="I29" s="1"/>
      <c r="J29" s="1">
        <v>20</v>
      </c>
      <c r="K29" s="1"/>
      <c r="L29" s="20">
        <f t="shared" si="0"/>
        <v>155</v>
      </c>
      <c r="M29" s="20">
        <f t="shared" si="1"/>
        <v>310</v>
      </c>
      <c r="N29" s="1">
        <v>8</v>
      </c>
      <c r="O29" s="1"/>
      <c r="P29" s="1">
        <v>8</v>
      </c>
      <c r="Q29" s="1">
        <v>8</v>
      </c>
      <c r="R29" s="1"/>
      <c r="S29" s="72">
        <f t="shared" si="2"/>
        <v>2.5806451612903226E-2</v>
      </c>
    </row>
    <row r="30" spans="1:23" x14ac:dyDescent="0.25">
      <c r="A30" s="1" t="s">
        <v>263</v>
      </c>
      <c r="B30" s="1"/>
      <c r="C30" s="1" t="s">
        <v>223</v>
      </c>
      <c r="D30" s="20" t="s">
        <v>224</v>
      </c>
      <c r="E30" s="20"/>
      <c r="F30" s="1">
        <v>8</v>
      </c>
      <c r="G30" s="1">
        <v>2</v>
      </c>
      <c r="H30" s="1">
        <v>5</v>
      </c>
      <c r="I30" s="1"/>
      <c r="J30" s="1">
        <v>6</v>
      </c>
      <c r="K30" s="1"/>
      <c r="L30" s="20">
        <f t="shared" si="0"/>
        <v>160</v>
      </c>
      <c r="M30" s="20">
        <f t="shared" si="1"/>
        <v>320</v>
      </c>
      <c r="N30" s="1"/>
      <c r="O30" s="1"/>
      <c r="P30" s="1"/>
      <c r="Q30" s="1"/>
      <c r="R30" s="1"/>
      <c r="S30" s="72">
        <f t="shared" si="2"/>
        <v>0</v>
      </c>
    </row>
    <row r="31" spans="1:23" x14ac:dyDescent="0.25">
      <c r="A31" s="1" t="s">
        <v>264</v>
      </c>
      <c r="B31" s="1"/>
      <c r="C31" s="1" t="s">
        <v>223</v>
      </c>
      <c r="D31" s="20" t="s">
        <v>224</v>
      </c>
      <c r="E31" s="20"/>
      <c r="F31" s="1">
        <v>9</v>
      </c>
      <c r="G31" s="1"/>
      <c r="H31" s="1">
        <v>9</v>
      </c>
      <c r="I31" s="1"/>
      <c r="J31" s="1">
        <v>16</v>
      </c>
      <c r="K31" s="1"/>
      <c r="L31" s="20">
        <f t="shared" si="0"/>
        <v>180</v>
      </c>
      <c r="M31" s="20">
        <f t="shared" si="1"/>
        <v>360</v>
      </c>
      <c r="N31" s="1"/>
      <c r="O31" s="1"/>
      <c r="P31" s="1"/>
      <c r="Q31" s="1"/>
      <c r="R31" s="1"/>
      <c r="S31" s="72">
        <f t="shared" si="2"/>
        <v>0</v>
      </c>
    </row>
    <row r="32" spans="1:23" x14ac:dyDescent="0.25">
      <c r="A32" s="1" t="s">
        <v>265</v>
      </c>
      <c r="B32" s="1"/>
      <c r="C32" s="1" t="s">
        <v>223</v>
      </c>
      <c r="D32" s="20" t="s">
        <v>224</v>
      </c>
      <c r="E32" s="20"/>
      <c r="F32" s="1">
        <v>4</v>
      </c>
      <c r="G32" s="1">
        <v>1</v>
      </c>
      <c r="H32" s="1">
        <v>4</v>
      </c>
      <c r="I32" s="1"/>
      <c r="J32" s="1">
        <v>12</v>
      </c>
      <c r="K32" s="1"/>
      <c r="L32" s="20">
        <f t="shared" si="0"/>
        <v>95</v>
      </c>
      <c r="M32" s="20">
        <f t="shared" si="1"/>
        <v>190</v>
      </c>
      <c r="N32" s="1">
        <v>2</v>
      </c>
      <c r="O32" s="1">
        <v>2</v>
      </c>
      <c r="P32" s="1"/>
      <c r="Q32" s="1"/>
      <c r="R32" s="1"/>
      <c r="S32" s="72">
        <f t="shared" si="2"/>
        <v>1.0526315789473684E-2</v>
      </c>
    </row>
    <row r="33" spans="1:19" x14ac:dyDescent="0.25">
      <c r="A33" s="1" t="s">
        <v>41</v>
      </c>
      <c r="B33" s="1"/>
      <c r="C33" s="1" t="s">
        <v>223</v>
      </c>
      <c r="D33" s="20" t="s">
        <v>224</v>
      </c>
      <c r="E33" s="20"/>
      <c r="F33" s="1">
        <v>15</v>
      </c>
      <c r="G33" s="1"/>
      <c r="H33" s="1">
        <v>15</v>
      </c>
      <c r="I33" s="1"/>
      <c r="J33" s="1">
        <v>20</v>
      </c>
      <c r="K33" s="1"/>
      <c r="L33" s="20">
        <f t="shared" si="0"/>
        <v>300</v>
      </c>
      <c r="M33" s="20">
        <f t="shared" si="1"/>
        <v>600</v>
      </c>
      <c r="N33" s="1">
        <v>10</v>
      </c>
      <c r="O33" s="1">
        <v>10</v>
      </c>
      <c r="P33" s="1"/>
      <c r="Q33" s="1"/>
      <c r="R33" s="1"/>
      <c r="S33" s="72">
        <f t="shared" si="2"/>
        <v>1.6666666666666666E-2</v>
      </c>
    </row>
    <row r="34" spans="1:19" x14ac:dyDescent="0.25">
      <c r="A34" s="1" t="s">
        <v>47</v>
      </c>
      <c r="B34" s="1"/>
      <c r="C34" s="1" t="s">
        <v>223</v>
      </c>
      <c r="D34" s="20" t="s">
        <v>224</v>
      </c>
      <c r="E34" s="20"/>
      <c r="F34" s="1">
        <v>9</v>
      </c>
      <c r="G34" s="1">
        <v>1</v>
      </c>
      <c r="H34" s="1">
        <v>8</v>
      </c>
      <c r="I34" s="1"/>
      <c r="J34" s="1">
        <v>20</v>
      </c>
      <c r="K34" s="1"/>
      <c r="L34" s="20">
        <f t="shared" si="0"/>
        <v>185</v>
      </c>
      <c r="M34" s="20">
        <f t="shared" si="1"/>
        <v>370</v>
      </c>
      <c r="N34" s="1">
        <v>10</v>
      </c>
      <c r="O34" s="1">
        <v>10</v>
      </c>
      <c r="P34" s="20"/>
      <c r="Q34" s="1"/>
      <c r="R34" s="1"/>
      <c r="S34" s="72">
        <f t="shared" si="2"/>
        <v>2.7027027027027029E-2</v>
      </c>
    </row>
    <row r="35" spans="1:19" x14ac:dyDescent="0.25">
      <c r="A35" s="1" t="s">
        <v>266</v>
      </c>
      <c r="B35" s="1"/>
      <c r="C35" s="1" t="s">
        <v>223</v>
      </c>
      <c r="D35" s="20" t="s">
        <v>224</v>
      </c>
      <c r="E35" s="20"/>
      <c r="F35" s="1">
        <v>8</v>
      </c>
      <c r="G35" s="1"/>
      <c r="H35" s="1">
        <v>7</v>
      </c>
      <c r="I35" s="1"/>
      <c r="J35" s="1">
        <v>16</v>
      </c>
      <c r="K35" s="1"/>
      <c r="L35" s="20">
        <f t="shared" si="0"/>
        <v>150</v>
      </c>
      <c r="M35" s="20">
        <f t="shared" si="1"/>
        <v>300</v>
      </c>
      <c r="N35" s="1">
        <v>10</v>
      </c>
      <c r="O35" s="1"/>
      <c r="P35" s="20"/>
      <c r="Q35" s="1"/>
      <c r="R35" s="1"/>
      <c r="S35" s="72">
        <f t="shared" si="2"/>
        <v>3.3333333333333333E-2</v>
      </c>
    </row>
    <row r="36" spans="1:19" x14ac:dyDescent="0.25">
      <c r="A36" s="1" t="s">
        <v>40</v>
      </c>
      <c r="B36" s="1"/>
      <c r="C36" s="1" t="s">
        <v>223</v>
      </c>
      <c r="D36" s="20" t="s">
        <v>224</v>
      </c>
      <c r="E36" s="20"/>
      <c r="F36" s="1">
        <v>5</v>
      </c>
      <c r="G36" s="1"/>
      <c r="H36" s="1">
        <v>4</v>
      </c>
      <c r="I36" s="1"/>
      <c r="J36" s="1">
        <v>12</v>
      </c>
      <c r="K36" s="1"/>
      <c r="L36" s="20">
        <f t="shared" si="0"/>
        <v>90</v>
      </c>
      <c r="M36" s="20">
        <f t="shared" si="1"/>
        <v>180</v>
      </c>
      <c r="N36" s="1">
        <v>8</v>
      </c>
      <c r="O36" s="20">
        <v>8</v>
      </c>
      <c r="P36" s="1"/>
      <c r="Q36" s="1"/>
      <c r="R36" s="1"/>
      <c r="S36" s="72">
        <f t="shared" si="2"/>
        <v>4.4444444444444446E-2</v>
      </c>
    </row>
    <row r="37" spans="1:19" x14ac:dyDescent="0.25">
      <c r="A37" s="1" t="s">
        <v>267</v>
      </c>
      <c r="B37" s="1"/>
      <c r="C37" s="1" t="s">
        <v>223</v>
      </c>
      <c r="D37" s="20" t="s">
        <v>224</v>
      </c>
      <c r="E37" s="20"/>
      <c r="F37" s="1">
        <v>15</v>
      </c>
      <c r="G37" s="1">
        <v>3</v>
      </c>
      <c r="H37" s="1">
        <v>12</v>
      </c>
      <c r="I37" s="1"/>
      <c r="J37" s="1">
        <v>40</v>
      </c>
      <c r="K37" s="1"/>
      <c r="L37" s="20">
        <f t="shared" si="0"/>
        <v>315</v>
      </c>
      <c r="M37" s="20">
        <f t="shared" si="1"/>
        <v>630</v>
      </c>
      <c r="N37" s="1"/>
      <c r="O37" s="1"/>
      <c r="P37" s="1"/>
      <c r="Q37" s="1"/>
      <c r="R37" s="1"/>
      <c r="S37" s="72">
        <f t="shared" si="2"/>
        <v>0</v>
      </c>
    </row>
    <row r="38" spans="1:19" x14ac:dyDescent="0.25">
      <c r="A38" s="1" t="s">
        <v>268</v>
      </c>
      <c r="B38" s="1"/>
      <c r="C38" s="1" t="s">
        <v>223</v>
      </c>
      <c r="D38" s="20" t="s">
        <v>224</v>
      </c>
      <c r="E38" s="20"/>
      <c r="F38" s="1">
        <v>4</v>
      </c>
      <c r="G38" s="1"/>
      <c r="H38" s="1">
        <v>4</v>
      </c>
      <c r="I38" s="1"/>
      <c r="J38" s="1">
        <v>10</v>
      </c>
      <c r="K38" s="1"/>
      <c r="L38" s="20">
        <f t="shared" si="0"/>
        <v>80</v>
      </c>
      <c r="M38" s="20">
        <f t="shared" si="1"/>
        <v>160</v>
      </c>
      <c r="N38" s="1"/>
      <c r="O38" s="1"/>
      <c r="P38" s="1"/>
      <c r="Q38" s="1"/>
      <c r="R38" s="1"/>
      <c r="S38" s="72">
        <f t="shared" si="2"/>
        <v>0</v>
      </c>
    </row>
    <row r="39" spans="1:19" x14ac:dyDescent="0.25">
      <c r="A39" s="1" t="s">
        <v>269</v>
      </c>
      <c r="B39" s="1"/>
      <c r="C39" s="1" t="s">
        <v>223</v>
      </c>
      <c r="D39" s="20" t="s">
        <v>224</v>
      </c>
      <c r="E39" s="20"/>
      <c r="F39" s="1">
        <v>8</v>
      </c>
      <c r="G39" s="1"/>
      <c r="H39" s="1">
        <v>7</v>
      </c>
      <c r="I39" s="1"/>
      <c r="J39" s="1">
        <v>16</v>
      </c>
      <c r="K39" s="1"/>
      <c r="L39" s="20">
        <f t="shared" si="0"/>
        <v>150</v>
      </c>
      <c r="M39" s="20">
        <f t="shared" si="1"/>
        <v>300</v>
      </c>
      <c r="N39" s="1">
        <v>12</v>
      </c>
      <c r="O39" s="1">
        <v>12</v>
      </c>
      <c r="P39" s="1"/>
      <c r="Q39" s="1">
        <v>12</v>
      </c>
      <c r="R39" s="1"/>
      <c r="S39" s="72">
        <f t="shared" si="2"/>
        <v>0.04</v>
      </c>
    </row>
    <row r="40" spans="1:19" x14ac:dyDescent="0.25">
      <c r="A40" s="1" t="s">
        <v>270</v>
      </c>
      <c r="B40" s="1"/>
      <c r="C40" s="1" t="s">
        <v>223</v>
      </c>
      <c r="D40" s="20" t="s">
        <v>224</v>
      </c>
      <c r="E40" s="20"/>
      <c r="F40" s="1">
        <v>7</v>
      </c>
      <c r="G40" s="1">
        <v>2</v>
      </c>
      <c r="H40" s="1">
        <v>6</v>
      </c>
      <c r="I40" s="1"/>
      <c r="J40" s="1">
        <v>20</v>
      </c>
      <c r="K40" s="1"/>
      <c r="L40" s="20">
        <f t="shared" si="0"/>
        <v>160</v>
      </c>
      <c r="M40" s="20">
        <f t="shared" si="1"/>
        <v>320</v>
      </c>
      <c r="N40" s="1">
        <v>4</v>
      </c>
      <c r="O40" s="1">
        <v>4</v>
      </c>
      <c r="P40" s="1"/>
      <c r="Q40" s="1"/>
      <c r="R40" s="1"/>
      <c r="S40" s="72">
        <f t="shared" si="2"/>
        <v>1.2500000000000001E-2</v>
      </c>
    </row>
    <row r="41" spans="1:19" x14ac:dyDescent="0.25">
      <c r="A41" s="1" t="s">
        <v>271</v>
      </c>
      <c r="B41" s="1"/>
      <c r="C41" s="1" t="s">
        <v>223</v>
      </c>
      <c r="D41" s="20" t="s">
        <v>224</v>
      </c>
      <c r="E41" s="20"/>
      <c r="F41" s="1">
        <v>18</v>
      </c>
      <c r="G41" s="1">
        <v>3</v>
      </c>
      <c r="H41" s="1">
        <v>17</v>
      </c>
      <c r="I41" s="1"/>
      <c r="J41" s="1">
        <v>40</v>
      </c>
      <c r="K41" s="1"/>
      <c r="L41" s="20">
        <f t="shared" si="0"/>
        <v>395</v>
      </c>
      <c r="M41" s="20">
        <f t="shared" si="1"/>
        <v>790</v>
      </c>
      <c r="N41" s="1">
        <v>12</v>
      </c>
      <c r="O41" s="1"/>
      <c r="P41" s="1">
        <v>12</v>
      </c>
      <c r="Q41" s="1"/>
      <c r="R41" s="1"/>
      <c r="S41" s="72">
        <f t="shared" si="2"/>
        <v>1.5189873417721518E-2</v>
      </c>
    </row>
    <row r="42" spans="1:19" x14ac:dyDescent="0.25">
      <c r="A42" s="1" t="s">
        <v>43</v>
      </c>
      <c r="B42" s="1"/>
      <c r="C42" s="1" t="s">
        <v>223</v>
      </c>
      <c r="D42" s="20" t="s">
        <v>224</v>
      </c>
      <c r="E42" s="20"/>
      <c r="F42" s="1">
        <v>4</v>
      </c>
      <c r="G42" s="1">
        <v>1</v>
      </c>
      <c r="H42" s="1">
        <v>3</v>
      </c>
      <c r="I42" s="1"/>
      <c r="J42" s="1">
        <v>10</v>
      </c>
      <c r="K42" s="1"/>
      <c r="L42" s="20">
        <f t="shared" si="0"/>
        <v>85</v>
      </c>
      <c r="M42" s="20">
        <f t="shared" si="1"/>
        <v>170</v>
      </c>
      <c r="N42" s="1">
        <v>5</v>
      </c>
      <c r="O42" s="1">
        <v>5</v>
      </c>
      <c r="P42" s="1"/>
      <c r="Q42" s="1"/>
      <c r="R42" s="1"/>
      <c r="S42" s="72">
        <f t="shared" si="2"/>
        <v>2.9411764705882353E-2</v>
      </c>
    </row>
    <row r="43" spans="1:19" x14ac:dyDescent="0.25">
      <c r="A43" s="1" t="s">
        <v>272</v>
      </c>
      <c r="B43" s="1"/>
      <c r="C43" s="1" t="s">
        <v>223</v>
      </c>
      <c r="D43" s="20" t="s">
        <v>224</v>
      </c>
      <c r="E43" s="20"/>
      <c r="F43" s="1">
        <v>6</v>
      </c>
      <c r="G43" s="1">
        <v>1</v>
      </c>
      <c r="H43" s="1">
        <v>6</v>
      </c>
      <c r="I43" s="1">
        <v>1</v>
      </c>
      <c r="J43" s="1">
        <v>16</v>
      </c>
      <c r="K43" s="1"/>
      <c r="L43" s="20">
        <f t="shared" si="0"/>
        <v>185</v>
      </c>
      <c r="M43" s="20">
        <f t="shared" si="1"/>
        <v>370</v>
      </c>
      <c r="N43" s="1">
        <v>8</v>
      </c>
      <c r="O43" s="1"/>
      <c r="P43" s="1">
        <v>8</v>
      </c>
      <c r="Q43" s="1"/>
      <c r="R43" s="1"/>
      <c r="S43" s="72">
        <f t="shared" si="2"/>
        <v>2.1621621621621623E-2</v>
      </c>
    </row>
    <row r="44" spans="1:19" x14ac:dyDescent="0.25">
      <c r="A44" s="1" t="s">
        <v>273</v>
      </c>
      <c r="B44" s="1"/>
      <c r="C44" s="1" t="s">
        <v>223</v>
      </c>
      <c r="D44" s="20" t="s">
        <v>224</v>
      </c>
      <c r="E44" s="20"/>
      <c r="F44" s="1">
        <v>4</v>
      </c>
      <c r="G44" s="1"/>
      <c r="H44" s="1">
        <v>4</v>
      </c>
      <c r="I44" s="1"/>
      <c r="J44" s="1">
        <v>12</v>
      </c>
      <c r="K44" s="1"/>
      <c r="L44" s="20">
        <f t="shared" si="0"/>
        <v>80</v>
      </c>
      <c r="M44" s="20">
        <f t="shared" si="1"/>
        <v>160</v>
      </c>
      <c r="N44" s="1">
        <v>4</v>
      </c>
      <c r="O44" s="20">
        <v>4</v>
      </c>
      <c r="P44" s="1"/>
      <c r="Q44" s="1"/>
      <c r="R44" s="1"/>
      <c r="S44" s="72">
        <f t="shared" si="2"/>
        <v>2.5000000000000001E-2</v>
      </c>
    </row>
    <row r="45" spans="1:19" x14ac:dyDescent="0.25">
      <c r="A45" s="1" t="s">
        <v>274</v>
      </c>
      <c r="B45" s="1"/>
      <c r="C45" s="1" t="s">
        <v>223</v>
      </c>
      <c r="D45" s="20" t="s">
        <v>224</v>
      </c>
      <c r="E45" s="20"/>
      <c r="F45" s="1">
        <v>15</v>
      </c>
      <c r="G45" s="1"/>
      <c r="H45" s="1">
        <v>15</v>
      </c>
      <c r="I45" s="1"/>
      <c r="J45" s="1">
        <v>12</v>
      </c>
      <c r="K45" s="1"/>
      <c r="L45" s="20">
        <f t="shared" si="0"/>
        <v>300</v>
      </c>
      <c r="M45" s="20">
        <f t="shared" si="1"/>
        <v>600</v>
      </c>
      <c r="N45" s="1">
        <v>5</v>
      </c>
      <c r="O45" s="1"/>
      <c r="P45" s="20">
        <v>5</v>
      </c>
      <c r="Q45" s="1"/>
      <c r="R45" s="1"/>
      <c r="S45" s="72">
        <f t="shared" si="2"/>
        <v>8.3333333333333332E-3</v>
      </c>
    </row>
    <row r="46" spans="1:19" x14ac:dyDescent="0.25">
      <c r="A46" s="1" t="s">
        <v>275</v>
      </c>
      <c r="B46" s="1"/>
      <c r="C46" s="1" t="s">
        <v>223</v>
      </c>
      <c r="D46" s="20" t="s">
        <v>224</v>
      </c>
      <c r="E46" s="20"/>
      <c r="F46" s="1">
        <v>3</v>
      </c>
      <c r="G46" s="1"/>
      <c r="H46" s="1">
        <v>3</v>
      </c>
      <c r="I46" s="1"/>
      <c r="J46" s="1">
        <v>8</v>
      </c>
      <c r="K46" s="1"/>
      <c r="L46" s="20">
        <f t="shared" si="0"/>
        <v>60</v>
      </c>
      <c r="M46" s="20">
        <f t="shared" si="1"/>
        <v>120</v>
      </c>
      <c r="N46" s="1">
        <v>3</v>
      </c>
      <c r="O46" s="20">
        <v>3</v>
      </c>
      <c r="P46" s="1"/>
      <c r="Q46" s="1"/>
      <c r="R46" s="1"/>
      <c r="S46" s="72">
        <f t="shared" si="2"/>
        <v>2.5000000000000001E-2</v>
      </c>
    </row>
    <row r="47" spans="1:19" x14ac:dyDescent="0.25">
      <c r="A47" s="1" t="s">
        <v>276</v>
      </c>
      <c r="B47" s="1"/>
      <c r="C47" s="1" t="s">
        <v>223</v>
      </c>
      <c r="D47" s="20" t="s">
        <v>224</v>
      </c>
      <c r="E47" s="20"/>
      <c r="F47" s="1">
        <v>3</v>
      </c>
      <c r="G47" s="1"/>
      <c r="H47" s="1">
        <v>3</v>
      </c>
      <c r="I47" s="1"/>
      <c r="J47" s="1">
        <v>4</v>
      </c>
      <c r="K47" s="1"/>
      <c r="L47" s="20">
        <f t="shared" si="0"/>
        <v>60</v>
      </c>
      <c r="M47" s="20">
        <f t="shared" si="1"/>
        <v>120</v>
      </c>
      <c r="N47" s="1"/>
      <c r="O47" s="1"/>
      <c r="P47" s="1"/>
      <c r="Q47" s="1"/>
      <c r="R47" s="1"/>
      <c r="S47" s="72">
        <f t="shared" si="2"/>
        <v>0</v>
      </c>
    </row>
    <row r="48" spans="1:19" x14ac:dyDescent="0.25">
      <c r="A48" s="1" t="s">
        <v>277</v>
      </c>
      <c r="B48" s="1"/>
      <c r="C48" s="1" t="s">
        <v>223</v>
      </c>
      <c r="D48" s="20" t="s">
        <v>224</v>
      </c>
      <c r="E48" s="20"/>
      <c r="F48" s="1">
        <v>7</v>
      </c>
      <c r="G48" s="1">
        <v>1</v>
      </c>
      <c r="H48" s="1">
        <v>7</v>
      </c>
      <c r="I48" s="1"/>
      <c r="J48" s="1">
        <v>16</v>
      </c>
      <c r="K48" s="1"/>
      <c r="L48" s="20">
        <f t="shared" si="0"/>
        <v>155</v>
      </c>
      <c r="M48" s="20">
        <f t="shared" si="1"/>
        <v>310</v>
      </c>
      <c r="N48" s="1">
        <v>10</v>
      </c>
      <c r="O48" s="1">
        <v>10</v>
      </c>
      <c r="P48" s="1"/>
      <c r="Q48" s="1"/>
      <c r="R48" s="1"/>
      <c r="S48" s="72">
        <f t="shared" si="2"/>
        <v>3.2258064516129031E-2</v>
      </c>
    </row>
    <row r="49" spans="1:19" x14ac:dyDescent="0.25">
      <c r="A49" s="1" t="s">
        <v>80</v>
      </c>
      <c r="B49" s="1"/>
      <c r="C49" s="1" t="s">
        <v>223</v>
      </c>
      <c r="D49" s="20" t="s">
        <v>224</v>
      </c>
      <c r="E49" s="20"/>
      <c r="F49" s="1">
        <v>10</v>
      </c>
      <c r="G49" s="1">
        <v>1</v>
      </c>
      <c r="H49" s="1">
        <v>10</v>
      </c>
      <c r="I49" s="1"/>
      <c r="J49" s="1">
        <v>30</v>
      </c>
      <c r="K49" s="1"/>
      <c r="L49" s="20">
        <f t="shared" si="0"/>
        <v>215</v>
      </c>
      <c r="M49" s="20">
        <f t="shared" si="1"/>
        <v>430</v>
      </c>
      <c r="N49" s="20">
        <v>12</v>
      </c>
      <c r="O49" s="1"/>
      <c r="P49" s="1"/>
      <c r="Q49" s="1"/>
      <c r="R49" s="1"/>
      <c r="S49" s="72">
        <f t="shared" si="2"/>
        <v>2.7906976744186046E-2</v>
      </c>
    </row>
    <row r="50" spans="1:19" x14ac:dyDescent="0.25">
      <c r="A50" s="1" t="s">
        <v>278</v>
      </c>
      <c r="B50" s="1"/>
      <c r="C50" s="1" t="s">
        <v>223</v>
      </c>
      <c r="D50" s="20" t="s">
        <v>224</v>
      </c>
      <c r="E50" s="20"/>
      <c r="F50" s="1">
        <v>9</v>
      </c>
      <c r="G50" s="1">
        <v>3</v>
      </c>
      <c r="H50" s="1">
        <v>8</v>
      </c>
      <c r="I50" s="1"/>
      <c r="J50" s="1">
        <v>20</v>
      </c>
      <c r="K50" s="1"/>
      <c r="L50" s="20">
        <f t="shared" si="0"/>
        <v>215</v>
      </c>
      <c r="M50" s="20">
        <f t="shared" si="1"/>
        <v>430</v>
      </c>
      <c r="N50" s="20">
        <v>12</v>
      </c>
      <c r="O50" s="1"/>
      <c r="P50" s="1">
        <v>12</v>
      </c>
      <c r="Q50" s="1"/>
      <c r="R50" s="1">
        <v>12</v>
      </c>
      <c r="S50" s="72">
        <f t="shared" si="2"/>
        <v>2.7906976744186046E-2</v>
      </c>
    </row>
    <row r="51" spans="1:19" x14ac:dyDescent="0.25">
      <c r="A51" s="1" t="s">
        <v>279</v>
      </c>
      <c r="B51" s="1"/>
      <c r="C51" s="1" t="s">
        <v>223</v>
      </c>
      <c r="D51" s="20" t="s">
        <v>224</v>
      </c>
      <c r="E51" s="20"/>
      <c r="F51" s="1">
        <v>8</v>
      </c>
      <c r="G51" s="1"/>
      <c r="H51" s="1">
        <v>7</v>
      </c>
      <c r="I51" s="1"/>
      <c r="J51" s="1">
        <v>20</v>
      </c>
      <c r="K51" s="1"/>
      <c r="L51" s="20">
        <f t="shared" si="0"/>
        <v>150</v>
      </c>
      <c r="M51" s="20">
        <f t="shared" si="1"/>
        <v>300</v>
      </c>
      <c r="N51" s="20">
        <v>8</v>
      </c>
      <c r="O51" s="1">
        <v>8</v>
      </c>
      <c r="P51" s="1"/>
      <c r="Q51" s="1"/>
      <c r="R51" s="1"/>
      <c r="S51" s="72">
        <f t="shared" si="2"/>
        <v>2.6666666666666668E-2</v>
      </c>
    </row>
    <row r="52" spans="1:19" x14ac:dyDescent="0.25">
      <c r="A52" s="1" t="s">
        <v>280</v>
      </c>
      <c r="B52" s="1"/>
      <c r="C52" s="1" t="s">
        <v>223</v>
      </c>
      <c r="D52" s="20" t="s">
        <v>224</v>
      </c>
      <c r="E52" s="20"/>
      <c r="F52" s="1">
        <v>6</v>
      </c>
      <c r="G52" s="1">
        <v>1</v>
      </c>
      <c r="H52" s="1">
        <v>5</v>
      </c>
      <c r="I52" s="1"/>
      <c r="J52" s="1">
        <v>14</v>
      </c>
      <c r="K52" s="1"/>
      <c r="L52" s="20">
        <f t="shared" si="0"/>
        <v>125</v>
      </c>
      <c r="M52" s="20">
        <f t="shared" si="1"/>
        <v>250</v>
      </c>
      <c r="N52" s="20">
        <v>6</v>
      </c>
      <c r="O52" s="1"/>
      <c r="P52" s="1">
        <v>6</v>
      </c>
      <c r="Q52" s="1"/>
      <c r="R52" s="1"/>
      <c r="S52" s="72">
        <f t="shared" si="2"/>
        <v>2.4E-2</v>
      </c>
    </row>
    <row r="53" spans="1:19" x14ac:dyDescent="0.25">
      <c r="A53" s="1" t="s">
        <v>281</v>
      </c>
      <c r="B53" s="1"/>
      <c r="C53" s="1" t="s">
        <v>223</v>
      </c>
      <c r="D53" s="20" t="s">
        <v>224</v>
      </c>
      <c r="E53" s="20"/>
      <c r="F53" s="1">
        <v>8</v>
      </c>
      <c r="G53" s="1"/>
      <c r="H53" s="1">
        <v>9</v>
      </c>
      <c r="I53" s="1">
        <v>1</v>
      </c>
      <c r="J53" s="1">
        <v>20</v>
      </c>
      <c r="K53" s="1"/>
      <c r="L53" s="20">
        <f t="shared" si="0"/>
        <v>220</v>
      </c>
      <c r="M53" s="20">
        <f t="shared" si="1"/>
        <v>440</v>
      </c>
      <c r="N53" s="20">
        <v>5</v>
      </c>
      <c r="O53" s="1"/>
      <c r="P53" s="1">
        <v>5</v>
      </c>
      <c r="Q53" s="1"/>
      <c r="R53" s="1">
        <v>5</v>
      </c>
      <c r="S53" s="72">
        <f t="shared" si="2"/>
        <v>1.1363636363636364E-2</v>
      </c>
    </row>
    <row r="54" spans="1:19" x14ac:dyDescent="0.25">
      <c r="A54" s="1" t="s">
        <v>81</v>
      </c>
      <c r="B54" s="1"/>
      <c r="C54" s="1" t="s">
        <v>223</v>
      </c>
      <c r="D54" s="20" t="s">
        <v>224</v>
      </c>
      <c r="E54" s="20"/>
      <c r="F54" s="1">
        <v>3</v>
      </c>
      <c r="G54" s="1"/>
      <c r="H54" s="1">
        <v>3</v>
      </c>
      <c r="I54" s="1"/>
      <c r="J54" s="1">
        <v>8</v>
      </c>
      <c r="K54" s="1"/>
      <c r="L54" s="20">
        <f t="shared" si="0"/>
        <v>60</v>
      </c>
      <c r="M54" s="20">
        <f t="shared" si="1"/>
        <v>120</v>
      </c>
      <c r="N54" s="1"/>
      <c r="O54" s="1"/>
      <c r="P54" s="1"/>
      <c r="Q54" s="1"/>
      <c r="R54" s="1"/>
      <c r="S54" s="72">
        <f t="shared" si="2"/>
        <v>0</v>
      </c>
    </row>
    <row r="55" spans="1:19" x14ac:dyDescent="0.25">
      <c r="A55" s="1" t="s">
        <v>282</v>
      </c>
      <c r="B55" s="1"/>
      <c r="C55" s="1" t="s">
        <v>223</v>
      </c>
      <c r="D55" s="20" t="s">
        <v>224</v>
      </c>
      <c r="E55" s="20"/>
      <c r="F55" s="1">
        <v>1</v>
      </c>
      <c r="G55" s="1"/>
      <c r="H55" s="1">
        <v>1</v>
      </c>
      <c r="I55" s="1"/>
      <c r="J55" s="1">
        <v>2</v>
      </c>
      <c r="K55" s="1"/>
      <c r="L55" s="20">
        <f t="shared" si="0"/>
        <v>20</v>
      </c>
      <c r="M55" s="20">
        <f t="shared" si="1"/>
        <v>40</v>
      </c>
      <c r="N55" s="1">
        <v>1</v>
      </c>
      <c r="O55" s="1"/>
      <c r="P55" s="1"/>
      <c r="Q55" s="1">
        <v>1</v>
      </c>
      <c r="R55" s="1"/>
      <c r="S55" s="72">
        <f t="shared" si="2"/>
        <v>2.5000000000000001E-2</v>
      </c>
    </row>
    <row r="56" spans="1:19" x14ac:dyDescent="0.25">
      <c r="A56" s="1" t="s">
        <v>283</v>
      </c>
      <c r="B56" s="1"/>
      <c r="C56" s="1" t="s">
        <v>223</v>
      </c>
      <c r="D56" s="20" t="s">
        <v>224</v>
      </c>
      <c r="E56" s="20"/>
      <c r="F56" s="1">
        <v>9</v>
      </c>
      <c r="G56" s="1">
        <v>2</v>
      </c>
      <c r="H56" s="1">
        <v>7</v>
      </c>
      <c r="I56" s="1"/>
      <c r="J56" s="1">
        <v>20</v>
      </c>
      <c r="K56" s="1"/>
      <c r="L56" s="20">
        <f t="shared" si="0"/>
        <v>190</v>
      </c>
      <c r="M56" s="20">
        <f t="shared" si="1"/>
        <v>380</v>
      </c>
      <c r="N56" s="1">
        <v>8</v>
      </c>
      <c r="O56" s="1">
        <v>8</v>
      </c>
      <c r="P56" s="1">
        <v>8</v>
      </c>
      <c r="Q56" s="1">
        <v>8</v>
      </c>
      <c r="R56" s="1"/>
      <c r="S56" s="72">
        <f t="shared" si="2"/>
        <v>2.1052631578947368E-2</v>
      </c>
    </row>
    <row r="57" spans="1:19" x14ac:dyDescent="0.25">
      <c r="A57" s="1" t="s">
        <v>284</v>
      </c>
      <c r="B57" s="1"/>
      <c r="C57" s="1" t="s">
        <v>223</v>
      </c>
      <c r="D57" s="20" t="s">
        <v>224</v>
      </c>
      <c r="E57" s="20"/>
      <c r="F57" s="1">
        <v>4</v>
      </c>
      <c r="G57" s="1"/>
      <c r="H57" s="1">
        <v>4</v>
      </c>
      <c r="I57" s="1">
        <v>1</v>
      </c>
      <c r="J57" s="1">
        <v>12</v>
      </c>
      <c r="K57" s="1"/>
      <c r="L57" s="20">
        <f t="shared" si="0"/>
        <v>130</v>
      </c>
      <c r="M57" s="20">
        <f t="shared" si="1"/>
        <v>260</v>
      </c>
      <c r="N57" s="1">
        <v>5</v>
      </c>
      <c r="O57" s="1"/>
      <c r="P57" s="1">
        <v>5</v>
      </c>
      <c r="Q57" s="1"/>
      <c r="R57" s="1"/>
      <c r="S57" s="72">
        <f t="shared" si="2"/>
        <v>1.9230769230769232E-2</v>
      </c>
    </row>
    <row r="58" spans="1:19" x14ac:dyDescent="0.25">
      <c r="A58" s="1" t="s">
        <v>285</v>
      </c>
      <c r="B58" s="1"/>
      <c r="C58" s="1" t="s">
        <v>223</v>
      </c>
      <c r="D58" s="20" t="s">
        <v>224</v>
      </c>
      <c r="E58" s="20"/>
      <c r="F58" s="1">
        <v>2</v>
      </c>
      <c r="G58" s="1">
        <v>1</v>
      </c>
      <c r="H58" s="1">
        <v>1</v>
      </c>
      <c r="I58" s="1">
        <v>1</v>
      </c>
      <c r="J58" s="1">
        <v>6</v>
      </c>
      <c r="K58" s="1"/>
      <c r="L58" s="20">
        <f t="shared" si="0"/>
        <v>95</v>
      </c>
      <c r="M58" s="20">
        <f t="shared" si="1"/>
        <v>190</v>
      </c>
      <c r="N58" s="1"/>
      <c r="O58" s="1"/>
      <c r="P58" s="1"/>
      <c r="Q58" s="1"/>
      <c r="R58" s="1"/>
      <c r="S58" s="72">
        <f t="shared" si="2"/>
        <v>0</v>
      </c>
    </row>
    <row r="59" spans="1:19" x14ac:dyDescent="0.25">
      <c r="A59" s="1" t="s">
        <v>16</v>
      </c>
      <c r="B59" s="1"/>
      <c r="C59" s="1" t="s">
        <v>223</v>
      </c>
      <c r="D59" s="20" t="s">
        <v>224</v>
      </c>
      <c r="E59" s="20"/>
      <c r="F59" s="1">
        <v>3</v>
      </c>
      <c r="G59" s="1"/>
      <c r="H59" s="1">
        <v>3</v>
      </c>
      <c r="I59" s="1"/>
      <c r="J59" s="1">
        <v>8</v>
      </c>
      <c r="K59" s="1"/>
      <c r="L59" s="20">
        <f t="shared" si="0"/>
        <v>60</v>
      </c>
      <c r="M59" s="20">
        <f t="shared" si="1"/>
        <v>120</v>
      </c>
      <c r="N59" s="1">
        <v>3</v>
      </c>
      <c r="O59" s="1"/>
      <c r="P59" s="1">
        <v>3</v>
      </c>
      <c r="Q59" s="1"/>
      <c r="R59" s="1"/>
      <c r="S59" s="72">
        <f t="shared" si="2"/>
        <v>2.5000000000000001E-2</v>
      </c>
    </row>
    <row r="60" spans="1:19" x14ac:dyDescent="0.25">
      <c r="A60" s="1" t="s">
        <v>286</v>
      </c>
      <c r="B60" s="1"/>
      <c r="C60" s="1" t="s">
        <v>223</v>
      </c>
      <c r="D60" s="20" t="s">
        <v>224</v>
      </c>
      <c r="E60" s="20"/>
      <c r="F60" s="1">
        <v>7</v>
      </c>
      <c r="G60" s="1">
        <v>2</v>
      </c>
      <c r="H60" s="1">
        <v>6</v>
      </c>
      <c r="I60" s="1"/>
      <c r="J60" s="1">
        <v>16</v>
      </c>
      <c r="K60" s="1"/>
      <c r="L60" s="20">
        <f t="shared" si="0"/>
        <v>160</v>
      </c>
      <c r="M60" s="20">
        <f t="shared" si="1"/>
        <v>320</v>
      </c>
      <c r="N60" s="1">
        <v>5</v>
      </c>
      <c r="O60" s="1">
        <v>5</v>
      </c>
      <c r="P60" s="1">
        <v>5</v>
      </c>
      <c r="Q60" s="1">
        <v>5</v>
      </c>
      <c r="R60" s="1">
        <v>5</v>
      </c>
      <c r="S60" s="72">
        <f t="shared" si="2"/>
        <v>1.5625E-2</v>
      </c>
    </row>
    <row r="61" spans="1:19" x14ac:dyDescent="0.25">
      <c r="A61" s="1" t="s">
        <v>287</v>
      </c>
      <c r="B61" s="1"/>
      <c r="C61" s="1" t="s">
        <v>223</v>
      </c>
      <c r="D61" s="20" t="s">
        <v>224</v>
      </c>
      <c r="E61" s="20"/>
      <c r="F61" s="1">
        <v>6</v>
      </c>
      <c r="G61" s="1">
        <v>1</v>
      </c>
      <c r="H61" s="1">
        <v>5</v>
      </c>
      <c r="I61" s="1">
        <v>3</v>
      </c>
      <c r="J61" s="1">
        <v>16</v>
      </c>
      <c r="K61" s="1"/>
      <c r="L61" s="20">
        <f t="shared" si="0"/>
        <v>275</v>
      </c>
      <c r="M61" s="20">
        <f t="shared" si="1"/>
        <v>550</v>
      </c>
      <c r="N61" s="1">
        <v>2</v>
      </c>
      <c r="O61" s="1"/>
      <c r="P61" s="1">
        <v>2</v>
      </c>
      <c r="Q61" s="1"/>
      <c r="R61" s="1"/>
      <c r="S61" s="72">
        <f t="shared" si="2"/>
        <v>3.6363636363636364E-3</v>
      </c>
    </row>
    <row r="62" spans="1:19" x14ac:dyDescent="0.25">
      <c r="A62" s="1" t="s">
        <v>288</v>
      </c>
      <c r="B62" s="1"/>
      <c r="C62" s="1" t="s">
        <v>223</v>
      </c>
      <c r="D62" s="20" t="s">
        <v>224</v>
      </c>
      <c r="E62" s="20"/>
      <c r="F62" s="1">
        <v>5</v>
      </c>
      <c r="G62" s="1"/>
      <c r="H62" s="1">
        <v>6</v>
      </c>
      <c r="I62" s="1"/>
      <c r="J62" s="1">
        <v>16</v>
      </c>
      <c r="K62" s="1"/>
      <c r="L62" s="20">
        <f t="shared" si="0"/>
        <v>110</v>
      </c>
      <c r="M62" s="20">
        <f t="shared" si="1"/>
        <v>220</v>
      </c>
      <c r="N62" s="1"/>
      <c r="O62" s="1"/>
      <c r="P62" s="1"/>
      <c r="Q62" s="1"/>
      <c r="R62" s="1"/>
      <c r="S62" s="72">
        <f t="shared" si="2"/>
        <v>0</v>
      </c>
    </row>
    <row r="63" spans="1:19" x14ac:dyDescent="0.25">
      <c r="A63" s="1" t="s">
        <v>289</v>
      </c>
      <c r="B63" s="1"/>
      <c r="C63" s="1" t="s">
        <v>223</v>
      </c>
      <c r="D63" s="20" t="s">
        <v>224</v>
      </c>
      <c r="E63" s="20"/>
      <c r="F63" s="1">
        <v>2</v>
      </c>
      <c r="G63" s="1">
        <v>1</v>
      </c>
      <c r="H63" s="1">
        <v>2</v>
      </c>
      <c r="I63" s="1"/>
      <c r="J63" s="1">
        <v>4</v>
      </c>
      <c r="K63" s="1"/>
      <c r="L63" s="20">
        <f t="shared" si="0"/>
        <v>55</v>
      </c>
      <c r="M63" s="20">
        <f t="shared" si="1"/>
        <v>110</v>
      </c>
      <c r="N63" s="1"/>
      <c r="O63" s="1"/>
      <c r="P63" s="1"/>
      <c r="Q63" s="1"/>
      <c r="R63" s="1"/>
      <c r="S63" s="72">
        <f t="shared" si="2"/>
        <v>0</v>
      </c>
    </row>
    <row r="64" spans="1:19" x14ac:dyDescent="0.25">
      <c r="A64" s="1" t="s">
        <v>290</v>
      </c>
      <c r="B64" s="1"/>
      <c r="C64" s="1" t="s">
        <v>223</v>
      </c>
      <c r="D64" s="20" t="s">
        <v>224</v>
      </c>
      <c r="E64" s="20"/>
      <c r="F64" s="1">
        <v>8</v>
      </c>
      <c r="G64" s="1"/>
      <c r="H64" s="1">
        <v>7</v>
      </c>
      <c r="I64" s="1"/>
      <c r="J64" s="1">
        <v>16</v>
      </c>
      <c r="K64" s="1"/>
      <c r="L64" s="20">
        <f t="shared" si="0"/>
        <v>150</v>
      </c>
      <c r="M64" s="20">
        <f t="shared" si="1"/>
        <v>300</v>
      </c>
      <c r="N64" s="1">
        <v>10</v>
      </c>
      <c r="O64" s="1">
        <v>10</v>
      </c>
      <c r="P64" s="1">
        <v>10</v>
      </c>
      <c r="Q64" s="1"/>
      <c r="R64" s="1"/>
      <c r="S64" s="72">
        <f t="shared" si="2"/>
        <v>3.3333333333333333E-2</v>
      </c>
    </row>
    <row r="65" spans="1:19" x14ac:dyDescent="0.25">
      <c r="A65" s="1" t="s">
        <v>291</v>
      </c>
      <c r="B65" s="1"/>
      <c r="C65" s="1" t="s">
        <v>223</v>
      </c>
      <c r="D65" s="20" t="s">
        <v>224</v>
      </c>
      <c r="E65" s="20"/>
      <c r="F65" s="1">
        <v>3</v>
      </c>
      <c r="G65" s="1"/>
      <c r="H65" s="1">
        <v>2</v>
      </c>
      <c r="I65" s="1"/>
      <c r="J65" s="1">
        <v>3</v>
      </c>
      <c r="K65" s="1"/>
      <c r="L65" s="20">
        <f t="shared" si="0"/>
        <v>50</v>
      </c>
      <c r="M65" s="20">
        <f t="shared" si="1"/>
        <v>100</v>
      </c>
      <c r="N65" s="1"/>
      <c r="O65" s="1"/>
      <c r="P65" s="1"/>
      <c r="Q65" s="1"/>
      <c r="R65" s="1"/>
      <c r="S65" s="72">
        <f t="shared" si="2"/>
        <v>0</v>
      </c>
    </row>
    <row r="66" spans="1:19" x14ac:dyDescent="0.25">
      <c r="A66" s="1" t="s">
        <v>292</v>
      </c>
      <c r="B66" s="1"/>
      <c r="C66" s="1" t="s">
        <v>223</v>
      </c>
      <c r="D66" s="20" t="s">
        <v>224</v>
      </c>
      <c r="E66" s="20"/>
      <c r="F66" s="1">
        <v>12</v>
      </c>
      <c r="G66" s="1"/>
      <c r="H66" s="1">
        <v>12</v>
      </c>
      <c r="I66" s="1"/>
      <c r="J66" s="1">
        <v>24</v>
      </c>
      <c r="K66" s="1"/>
      <c r="L66" s="20">
        <f t="shared" si="0"/>
        <v>240</v>
      </c>
      <c r="M66" s="20">
        <f t="shared" si="1"/>
        <v>480</v>
      </c>
      <c r="N66" s="1"/>
      <c r="O66" s="1"/>
      <c r="P66" s="20">
        <v>4</v>
      </c>
      <c r="Q66" s="1"/>
      <c r="R66" s="1"/>
      <c r="S66" s="72">
        <f t="shared" si="2"/>
        <v>0</v>
      </c>
    </row>
    <row r="67" spans="1:19" x14ac:dyDescent="0.25">
      <c r="A67" s="1" t="s">
        <v>293</v>
      </c>
      <c r="B67" s="1"/>
      <c r="C67" s="1" t="s">
        <v>223</v>
      </c>
      <c r="D67" s="20" t="s">
        <v>224</v>
      </c>
      <c r="E67" s="20"/>
      <c r="F67" s="1">
        <v>17</v>
      </c>
      <c r="G67" s="1">
        <v>3</v>
      </c>
      <c r="H67" s="1">
        <v>18</v>
      </c>
      <c r="I67" s="1"/>
      <c r="J67" s="1">
        <v>20</v>
      </c>
      <c r="K67" s="1"/>
      <c r="L67" s="20">
        <f t="shared" si="0"/>
        <v>395</v>
      </c>
      <c r="M67" s="20">
        <f t="shared" si="1"/>
        <v>790</v>
      </c>
      <c r="N67" s="1">
        <v>10</v>
      </c>
      <c r="O67" s="1"/>
      <c r="P67" s="20">
        <v>10</v>
      </c>
      <c r="Q67" s="1"/>
      <c r="R67" s="1"/>
      <c r="S67" s="72">
        <f t="shared" si="2"/>
        <v>1.2658227848101266E-2</v>
      </c>
    </row>
    <row r="68" spans="1:19" x14ac:dyDescent="0.25">
      <c r="A68" s="1" t="s">
        <v>75</v>
      </c>
      <c r="B68" s="1"/>
      <c r="C68" s="1" t="s">
        <v>223</v>
      </c>
      <c r="D68" s="20" t="s">
        <v>224</v>
      </c>
      <c r="E68" s="20"/>
      <c r="F68" s="1">
        <v>6</v>
      </c>
      <c r="G68" s="1">
        <v>1</v>
      </c>
      <c r="H68" s="1">
        <v>5</v>
      </c>
      <c r="I68" s="1"/>
      <c r="J68" s="1">
        <v>16</v>
      </c>
      <c r="K68" s="1"/>
      <c r="L68" s="20">
        <f t="shared" ref="L68:L102" si="3">F68*10+G68*15+H68*10+I68*50</f>
        <v>125</v>
      </c>
      <c r="M68" s="20">
        <f t="shared" ref="M68:M102" si="4">L68*2</f>
        <v>250</v>
      </c>
      <c r="N68" s="1">
        <v>8</v>
      </c>
      <c r="O68" s="1">
        <v>8</v>
      </c>
      <c r="P68" s="1"/>
      <c r="Q68" s="20">
        <v>8</v>
      </c>
      <c r="R68" s="1"/>
      <c r="S68" s="72">
        <f t="shared" ref="S68:S102" si="5">N68/M68</f>
        <v>3.2000000000000001E-2</v>
      </c>
    </row>
    <row r="69" spans="1:19" x14ac:dyDescent="0.25">
      <c r="A69" s="1" t="s">
        <v>294</v>
      </c>
      <c r="B69" s="1"/>
      <c r="C69" s="1" t="s">
        <v>223</v>
      </c>
      <c r="D69" s="20" t="s">
        <v>224</v>
      </c>
      <c r="E69" s="20"/>
      <c r="F69" s="1">
        <v>1</v>
      </c>
      <c r="G69" s="1"/>
      <c r="H69" s="1">
        <v>2</v>
      </c>
      <c r="I69" s="1"/>
      <c r="J69" s="1">
        <v>2</v>
      </c>
      <c r="K69" s="1"/>
      <c r="L69" s="20">
        <f t="shared" si="3"/>
        <v>30</v>
      </c>
      <c r="M69" s="20">
        <f t="shared" si="4"/>
        <v>60</v>
      </c>
      <c r="N69" s="1">
        <v>1</v>
      </c>
      <c r="O69" s="1"/>
      <c r="P69" s="20">
        <v>1</v>
      </c>
      <c r="Q69" s="1"/>
      <c r="R69" s="1"/>
      <c r="S69" s="72">
        <f t="shared" si="5"/>
        <v>1.6666666666666666E-2</v>
      </c>
    </row>
    <row r="70" spans="1:19" x14ac:dyDescent="0.25">
      <c r="A70" s="1" t="s">
        <v>82</v>
      </c>
      <c r="B70" s="1"/>
      <c r="C70" s="1" t="s">
        <v>223</v>
      </c>
      <c r="D70" s="20" t="s">
        <v>224</v>
      </c>
      <c r="E70" s="20"/>
      <c r="F70" s="1">
        <v>3</v>
      </c>
      <c r="G70" s="1"/>
      <c r="H70" s="1">
        <v>3</v>
      </c>
      <c r="I70" s="1"/>
      <c r="J70" s="1">
        <v>8</v>
      </c>
      <c r="K70" s="1"/>
      <c r="L70" s="20">
        <f t="shared" si="3"/>
        <v>60</v>
      </c>
      <c r="M70" s="20">
        <f t="shared" si="4"/>
        <v>120</v>
      </c>
      <c r="N70" s="1">
        <v>2</v>
      </c>
      <c r="O70" s="1"/>
      <c r="P70" s="1"/>
      <c r="Q70" s="1"/>
      <c r="R70" s="1"/>
      <c r="S70" s="72">
        <f t="shared" si="5"/>
        <v>1.6666666666666666E-2</v>
      </c>
    </row>
    <row r="71" spans="1:19" x14ac:dyDescent="0.25">
      <c r="A71" s="1" t="s">
        <v>85</v>
      </c>
      <c r="B71" s="1"/>
      <c r="C71" s="1" t="s">
        <v>223</v>
      </c>
      <c r="D71" s="20" t="s">
        <v>224</v>
      </c>
      <c r="E71" s="20"/>
      <c r="F71" s="1">
        <v>5</v>
      </c>
      <c r="G71" s="1">
        <v>1</v>
      </c>
      <c r="H71" s="1">
        <v>3</v>
      </c>
      <c r="I71" s="1"/>
      <c r="J71" s="1">
        <v>12</v>
      </c>
      <c r="K71" s="1"/>
      <c r="L71" s="20">
        <f t="shared" si="3"/>
        <v>95</v>
      </c>
      <c r="M71" s="20">
        <f t="shared" si="4"/>
        <v>190</v>
      </c>
      <c r="N71" s="1">
        <v>5</v>
      </c>
      <c r="O71" s="1">
        <v>5</v>
      </c>
      <c r="P71" s="1">
        <v>5</v>
      </c>
      <c r="Q71" s="1">
        <v>5</v>
      </c>
      <c r="R71" s="1">
        <v>5</v>
      </c>
      <c r="S71" s="72">
        <f t="shared" si="5"/>
        <v>2.6315789473684209E-2</v>
      </c>
    </row>
    <row r="72" spans="1:19" x14ac:dyDescent="0.25">
      <c r="A72" s="1" t="s">
        <v>295</v>
      </c>
      <c r="B72" s="1"/>
      <c r="C72" s="1" t="s">
        <v>223</v>
      </c>
      <c r="D72" s="20" t="s">
        <v>224</v>
      </c>
      <c r="E72" s="20"/>
      <c r="F72" s="1">
        <v>11</v>
      </c>
      <c r="G72" s="1">
        <v>4</v>
      </c>
      <c r="H72" s="1">
        <v>10</v>
      </c>
      <c r="I72" s="1">
        <v>5</v>
      </c>
      <c r="J72" s="1">
        <v>28</v>
      </c>
      <c r="K72" s="1"/>
      <c r="L72" s="20">
        <f t="shared" si="3"/>
        <v>520</v>
      </c>
      <c r="M72" s="20">
        <f t="shared" si="4"/>
        <v>1040</v>
      </c>
      <c r="N72" s="1"/>
      <c r="O72" s="1"/>
      <c r="P72" s="1"/>
      <c r="Q72" s="1"/>
      <c r="R72" s="1">
        <v>3</v>
      </c>
      <c r="S72" s="72">
        <f t="shared" si="5"/>
        <v>0</v>
      </c>
    </row>
    <row r="73" spans="1:19" x14ac:dyDescent="0.25">
      <c r="A73" s="1" t="s">
        <v>296</v>
      </c>
      <c r="B73" s="1"/>
      <c r="C73" s="1" t="s">
        <v>223</v>
      </c>
      <c r="D73" s="20" t="s">
        <v>224</v>
      </c>
      <c r="E73" s="20"/>
      <c r="F73" s="1">
        <v>25</v>
      </c>
      <c r="G73" s="1">
        <v>5</v>
      </c>
      <c r="H73" s="1">
        <v>25</v>
      </c>
      <c r="I73" s="1">
        <v>5</v>
      </c>
      <c r="J73" s="1">
        <v>40</v>
      </c>
      <c r="K73" s="1"/>
      <c r="L73" s="20">
        <f t="shared" si="3"/>
        <v>825</v>
      </c>
      <c r="M73" s="20">
        <f t="shared" si="4"/>
        <v>1650</v>
      </c>
      <c r="N73" s="1"/>
      <c r="O73" s="1"/>
      <c r="P73" s="1">
        <v>15</v>
      </c>
      <c r="Q73" s="1"/>
      <c r="R73" s="1"/>
      <c r="S73" s="72">
        <f t="shared" si="5"/>
        <v>0</v>
      </c>
    </row>
    <row r="74" spans="1:19" x14ac:dyDescent="0.25">
      <c r="A74" s="1" t="s">
        <v>32</v>
      </c>
      <c r="B74" s="1"/>
      <c r="C74" s="1" t="s">
        <v>223</v>
      </c>
      <c r="D74" s="20" t="s">
        <v>224</v>
      </c>
      <c r="E74" s="20"/>
      <c r="F74" s="1">
        <v>2</v>
      </c>
      <c r="G74" s="1">
        <v>1</v>
      </c>
      <c r="H74" s="1">
        <v>2</v>
      </c>
      <c r="I74" s="1"/>
      <c r="J74" s="1">
        <v>6</v>
      </c>
      <c r="K74" s="1"/>
      <c r="L74" s="20">
        <f t="shared" si="3"/>
        <v>55</v>
      </c>
      <c r="M74" s="20">
        <f t="shared" si="4"/>
        <v>110</v>
      </c>
      <c r="N74" s="1">
        <v>4</v>
      </c>
      <c r="O74" s="1">
        <v>4</v>
      </c>
      <c r="P74" s="1"/>
      <c r="Q74" s="1"/>
      <c r="R74" s="1"/>
      <c r="S74" s="72">
        <f t="shared" si="5"/>
        <v>3.6363636363636362E-2</v>
      </c>
    </row>
    <row r="75" spans="1:19" x14ac:dyDescent="0.25">
      <c r="A75" s="1" t="s">
        <v>297</v>
      </c>
      <c r="B75" s="1"/>
      <c r="C75" s="1" t="s">
        <v>223</v>
      </c>
      <c r="D75" s="20" t="s">
        <v>224</v>
      </c>
      <c r="E75" s="20"/>
      <c r="F75" s="1">
        <v>7</v>
      </c>
      <c r="G75" s="1">
        <v>3</v>
      </c>
      <c r="H75" s="1">
        <v>5</v>
      </c>
      <c r="I75" s="1"/>
      <c r="J75" s="1">
        <v>20</v>
      </c>
      <c r="K75" s="1"/>
      <c r="L75" s="20">
        <f t="shared" si="3"/>
        <v>165</v>
      </c>
      <c r="M75" s="20">
        <f t="shared" si="4"/>
        <v>330</v>
      </c>
      <c r="N75" s="1"/>
      <c r="O75" s="1"/>
      <c r="P75" s="1"/>
      <c r="Q75" s="1"/>
      <c r="R75" s="1"/>
      <c r="S75" s="72">
        <f t="shared" si="5"/>
        <v>0</v>
      </c>
    </row>
    <row r="76" spans="1:19" x14ac:dyDescent="0.25">
      <c r="A76" s="1" t="s">
        <v>298</v>
      </c>
      <c r="B76" s="1"/>
      <c r="C76" s="1" t="s">
        <v>223</v>
      </c>
      <c r="D76" s="20" t="s">
        <v>224</v>
      </c>
      <c r="E76" s="20"/>
      <c r="F76" s="1"/>
      <c r="G76" s="1"/>
      <c r="H76" s="1"/>
      <c r="I76" s="1"/>
      <c r="J76" s="1"/>
      <c r="K76" s="1"/>
      <c r="L76" s="20">
        <f t="shared" si="3"/>
        <v>0</v>
      </c>
      <c r="M76" s="20">
        <f t="shared" si="4"/>
        <v>0</v>
      </c>
      <c r="N76" s="1"/>
      <c r="O76" s="1"/>
      <c r="P76" s="1"/>
      <c r="Q76" s="1"/>
      <c r="R76" s="1"/>
      <c r="S76" s="72" t="e">
        <f t="shared" si="5"/>
        <v>#DIV/0!</v>
      </c>
    </row>
    <row r="77" spans="1:19" x14ac:dyDescent="0.25">
      <c r="A77" s="1" t="s">
        <v>299</v>
      </c>
      <c r="B77" s="1"/>
      <c r="C77" s="1" t="s">
        <v>223</v>
      </c>
      <c r="D77" s="20" t="s">
        <v>224</v>
      </c>
      <c r="E77" s="20"/>
      <c r="F77" s="1">
        <v>6</v>
      </c>
      <c r="G77" s="1">
        <v>1</v>
      </c>
      <c r="H77" s="1">
        <v>5</v>
      </c>
      <c r="I77" s="1"/>
      <c r="J77" s="1">
        <v>16</v>
      </c>
      <c r="K77" s="1"/>
      <c r="L77" s="20">
        <f t="shared" si="3"/>
        <v>125</v>
      </c>
      <c r="M77" s="20">
        <f t="shared" si="4"/>
        <v>250</v>
      </c>
      <c r="N77" s="1">
        <v>5</v>
      </c>
      <c r="O77" s="1"/>
      <c r="P77" s="20">
        <v>5</v>
      </c>
      <c r="Q77" s="1"/>
      <c r="R77" s="1"/>
      <c r="S77" s="72">
        <f t="shared" si="5"/>
        <v>0.02</v>
      </c>
    </row>
    <row r="78" spans="1:19" x14ac:dyDescent="0.25">
      <c r="A78" s="1" t="s">
        <v>83</v>
      </c>
      <c r="B78" s="1"/>
      <c r="C78" s="1" t="s">
        <v>223</v>
      </c>
      <c r="D78" s="20" t="s">
        <v>224</v>
      </c>
      <c r="E78" s="20"/>
      <c r="F78" s="1">
        <v>6</v>
      </c>
      <c r="G78" s="1">
        <v>1</v>
      </c>
      <c r="H78" s="1">
        <v>5</v>
      </c>
      <c r="I78" s="1"/>
      <c r="J78" s="1">
        <v>16</v>
      </c>
      <c r="K78" s="1"/>
      <c r="L78" s="20">
        <f t="shared" si="3"/>
        <v>125</v>
      </c>
      <c r="M78" s="20">
        <f t="shared" si="4"/>
        <v>250</v>
      </c>
      <c r="N78" s="1"/>
      <c r="O78" s="1"/>
      <c r="P78" s="1"/>
      <c r="Q78" s="1"/>
      <c r="R78" s="1"/>
      <c r="S78" s="72">
        <f t="shared" si="5"/>
        <v>0</v>
      </c>
    </row>
    <row r="79" spans="1:19" x14ac:dyDescent="0.25">
      <c r="A79" s="1" t="s">
        <v>300</v>
      </c>
      <c r="B79" s="1"/>
      <c r="C79" s="1" t="s">
        <v>223</v>
      </c>
      <c r="D79" s="20" t="s">
        <v>224</v>
      </c>
      <c r="E79" s="20"/>
      <c r="F79" s="1">
        <v>8</v>
      </c>
      <c r="G79" s="1"/>
      <c r="H79" s="1">
        <v>7</v>
      </c>
      <c r="I79" s="1"/>
      <c r="J79" s="1">
        <v>16</v>
      </c>
      <c r="K79" s="1"/>
      <c r="L79" s="20">
        <f t="shared" si="3"/>
        <v>150</v>
      </c>
      <c r="M79" s="20">
        <f t="shared" si="4"/>
        <v>300</v>
      </c>
      <c r="N79" s="1"/>
      <c r="O79" s="1"/>
      <c r="P79" s="1"/>
      <c r="Q79" s="1"/>
      <c r="R79" s="1"/>
      <c r="S79" s="72">
        <f t="shared" si="5"/>
        <v>0</v>
      </c>
    </row>
    <row r="80" spans="1:19" x14ac:dyDescent="0.25">
      <c r="A80" s="1" t="s">
        <v>301</v>
      </c>
      <c r="B80" s="1"/>
      <c r="C80" s="1" t="s">
        <v>223</v>
      </c>
      <c r="D80" s="20" t="s">
        <v>224</v>
      </c>
      <c r="E80" s="20"/>
      <c r="F80" s="1">
        <v>8</v>
      </c>
      <c r="G80" s="1"/>
      <c r="H80" s="1">
        <v>7</v>
      </c>
      <c r="I80" s="1"/>
      <c r="J80" s="1">
        <v>17</v>
      </c>
      <c r="K80" s="1"/>
      <c r="L80" s="20">
        <f t="shared" si="3"/>
        <v>150</v>
      </c>
      <c r="M80" s="20">
        <f t="shared" si="4"/>
        <v>300</v>
      </c>
      <c r="N80" s="1">
        <v>8</v>
      </c>
      <c r="O80" s="1">
        <v>8</v>
      </c>
      <c r="P80" s="1">
        <v>8</v>
      </c>
      <c r="Q80" s="1"/>
      <c r="R80" s="1"/>
      <c r="S80" s="72">
        <f t="shared" si="5"/>
        <v>2.6666666666666668E-2</v>
      </c>
    </row>
    <row r="81" spans="1:19" x14ac:dyDescent="0.25">
      <c r="A81" s="1" t="s">
        <v>302</v>
      </c>
      <c r="B81" s="1"/>
      <c r="C81" s="1" t="s">
        <v>303</v>
      </c>
      <c r="D81" s="59" t="s">
        <v>304</v>
      </c>
      <c r="E81" s="59"/>
      <c r="F81" s="1">
        <v>2</v>
      </c>
      <c r="G81" s="1">
        <v>2</v>
      </c>
      <c r="H81" s="1">
        <v>2</v>
      </c>
      <c r="I81" s="1">
        <v>3</v>
      </c>
      <c r="J81" s="1">
        <v>3</v>
      </c>
      <c r="K81" s="1" t="s">
        <v>305</v>
      </c>
      <c r="L81" s="20">
        <f t="shared" si="3"/>
        <v>220</v>
      </c>
      <c r="M81" s="20">
        <f t="shared" si="4"/>
        <v>440</v>
      </c>
      <c r="N81" s="1">
        <v>4</v>
      </c>
      <c r="O81" s="1"/>
      <c r="P81" s="1">
        <v>4</v>
      </c>
      <c r="Q81" s="1"/>
      <c r="R81" s="1">
        <v>4</v>
      </c>
      <c r="S81" s="72">
        <f t="shared" si="5"/>
        <v>9.0909090909090905E-3</v>
      </c>
    </row>
    <row r="82" spans="1:19" x14ac:dyDescent="0.25">
      <c r="A82" s="1" t="s">
        <v>69</v>
      </c>
      <c r="B82" s="1"/>
      <c r="C82" s="1" t="s">
        <v>303</v>
      </c>
      <c r="D82" s="1" t="s">
        <v>304</v>
      </c>
      <c r="E82" s="1"/>
      <c r="F82" s="1">
        <v>2</v>
      </c>
      <c r="G82" s="1">
        <v>2</v>
      </c>
      <c r="H82" s="1">
        <v>1</v>
      </c>
      <c r="I82" s="1">
        <v>4</v>
      </c>
      <c r="J82" s="1">
        <v>3</v>
      </c>
      <c r="K82" s="1" t="s">
        <v>305</v>
      </c>
      <c r="L82" s="20">
        <f t="shared" si="3"/>
        <v>260</v>
      </c>
      <c r="M82" s="20">
        <f t="shared" si="4"/>
        <v>520</v>
      </c>
      <c r="N82" s="1">
        <v>4</v>
      </c>
      <c r="O82" s="1"/>
      <c r="P82" s="1">
        <v>4</v>
      </c>
      <c r="Q82" s="1"/>
      <c r="R82" s="1">
        <v>4</v>
      </c>
      <c r="S82" s="72">
        <f t="shared" si="5"/>
        <v>7.6923076923076927E-3</v>
      </c>
    </row>
    <row r="83" spans="1:19" x14ac:dyDescent="0.25">
      <c r="A83" s="1" t="s">
        <v>306</v>
      </c>
      <c r="B83" s="1"/>
      <c r="C83" s="1" t="s">
        <v>303</v>
      </c>
      <c r="D83" s="1" t="s">
        <v>304</v>
      </c>
      <c r="E83" s="1"/>
      <c r="F83" s="1">
        <v>4</v>
      </c>
      <c r="G83" s="1">
        <v>3</v>
      </c>
      <c r="H83" s="1">
        <v>7</v>
      </c>
      <c r="I83" s="1"/>
      <c r="J83" s="1">
        <v>4</v>
      </c>
      <c r="K83" s="1" t="s">
        <v>307</v>
      </c>
      <c r="L83" s="20">
        <f t="shared" si="3"/>
        <v>155</v>
      </c>
      <c r="M83" s="20">
        <f t="shared" si="4"/>
        <v>310</v>
      </c>
      <c r="N83" s="1">
        <v>6</v>
      </c>
      <c r="O83" s="1"/>
      <c r="P83" s="1">
        <v>6</v>
      </c>
      <c r="Q83" s="1">
        <v>6</v>
      </c>
      <c r="R83" s="1"/>
      <c r="S83" s="72">
        <f t="shared" si="5"/>
        <v>1.935483870967742E-2</v>
      </c>
    </row>
    <row r="84" spans="1:19" x14ac:dyDescent="0.25">
      <c r="A84" s="1" t="s">
        <v>308</v>
      </c>
      <c r="B84" s="1"/>
      <c r="C84" s="1" t="s">
        <v>303</v>
      </c>
      <c r="D84" s="1" t="s">
        <v>304</v>
      </c>
      <c r="E84" s="1"/>
      <c r="F84" s="1">
        <v>2</v>
      </c>
      <c r="G84" s="1">
        <v>4</v>
      </c>
      <c r="H84" s="1">
        <v>2</v>
      </c>
      <c r="I84" s="1"/>
      <c r="J84" s="1">
        <v>2</v>
      </c>
      <c r="K84" s="1" t="s">
        <v>307</v>
      </c>
      <c r="L84" s="20">
        <f t="shared" si="3"/>
        <v>100</v>
      </c>
      <c r="M84" s="20">
        <f t="shared" si="4"/>
        <v>200</v>
      </c>
      <c r="N84" s="1">
        <v>4</v>
      </c>
      <c r="O84" s="1"/>
      <c r="P84" s="1">
        <v>4</v>
      </c>
      <c r="Q84" s="1"/>
      <c r="R84" s="1"/>
      <c r="S84" s="72">
        <f t="shared" si="5"/>
        <v>0.02</v>
      </c>
    </row>
    <row r="85" spans="1:19" x14ac:dyDescent="0.25">
      <c r="A85" s="1" t="s">
        <v>309</v>
      </c>
      <c r="B85" s="1"/>
      <c r="C85" s="1" t="s">
        <v>303</v>
      </c>
      <c r="D85" s="1" t="s">
        <v>304</v>
      </c>
      <c r="E85" s="1"/>
      <c r="F85">
        <v>40</v>
      </c>
      <c r="G85">
        <v>15</v>
      </c>
      <c r="H85">
        <v>40</v>
      </c>
      <c r="I85" s="1"/>
      <c r="J85" s="1">
        <v>6</v>
      </c>
      <c r="K85" s="1" t="s">
        <v>307</v>
      </c>
      <c r="L85" s="20">
        <f t="shared" si="3"/>
        <v>1025</v>
      </c>
      <c r="M85" s="20">
        <f t="shared" si="4"/>
        <v>2050</v>
      </c>
      <c r="N85" s="1">
        <v>7</v>
      </c>
      <c r="O85" s="1"/>
      <c r="P85" s="1">
        <v>7</v>
      </c>
      <c r="Q85" s="1">
        <v>7</v>
      </c>
      <c r="R85" s="1"/>
      <c r="S85" s="72">
        <f t="shared" si="5"/>
        <v>3.4146341463414634E-3</v>
      </c>
    </row>
    <row r="86" spans="1:19" x14ac:dyDescent="0.25">
      <c r="A86" s="1" t="s">
        <v>310</v>
      </c>
      <c r="B86" s="1"/>
      <c r="C86" s="1" t="s">
        <v>303</v>
      </c>
      <c r="D86" s="1" t="s">
        <v>304</v>
      </c>
      <c r="E86" s="1"/>
      <c r="F86">
        <v>45</v>
      </c>
      <c r="G86">
        <v>15</v>
      </c>
      <c r="H86">
        <v>50</v>
      </c>
      <c r="I86" s="1"/>
      <c r="J86" s="1">
        <v>7</v>
      </c>
      <c r="K86" s="1" t="s">
        <v>307</v>
      </c>
      <c r="L86" s="20">
        <f t="shared" si="3"/>
        <v>1175</v>
      </c>
      <c r="M86" s="20">
        <f t="shared" si="4"/>
        <v>2350</v>
      </c>
      <c r="N86" s="1">
        <v>8</v>
      </c>
      <c r="O86" s="1"/>
      <c r="P86" s="1">
        <v>8</v>
      </c>
      <c r="Q86" s="1">
        <v>8</v>
      </c>
      <c r="R86" s="1"/>
      <c r="S86" s="72">
        <f t="shared" si="5"/>
        <v>3.4042553191489361E-3</v>
      </c>
    </row>
    <row r="87" spans="1:19" x14ac:dyDescent="0.25">
      <c r="A87" s="1" t="s">
        <v>311</v>
      </c>
      <c r="B87" s="1"/>
      <c r="C87" s="1" t="s">
        <v>303</v>
      </c>
      <c r="D87" s="1" t="s">
        <v>304</v>
      </c>
      <c r="E87" s="1"/>
      <c r="F87" s="1">
        <v>3</v>
      </c>
      <c r="G87" s="1">
        <v>2</v>
      </c>
      <c r="H87" s="1">
        <v>4</v>
      </c>
      <c r="I87" s="1"/>
      <c r="J87" s="1">
        <v>2</v>
      </c>
      <c r="K87" s="1" t="s">
        <v>312</v>
      </c>
      <c r="L87" s="20">
        <f t="shared" si="3"/>
        <v>100</v>
      </c>
      <c r="M87" s="20">
        <f t="shared" si="4"/>
        <v>200</v>
      </c>
      <c r="N87" s="1">
        <v>4</v>
      </c>
      <c r="O87" s="1">
        <v>4</v>
      </c>
      <c r="P87" s="1"/>
      <c r="Q87" s="1">
        <v>4</v>
      </c>
      <c r="R87" s="1"/>
      <c r="S87" s="72">
        <f t="shared" si="5"/>
        <v>0.02</v>
      </c>
    </row>
    <row r="88" spans="1:19" x14ac:dyDescent="0.25">
      <c r="A88" s="1" t="s">
        <v>313</v>
      </c>
      <c r="B88" s="1"/>
      <c r="C88" s="1" t="s">
        <v>303</v>
      </c>
      <c r="D88" s="1" t="s">
        <v>304</v>
      </c>
      <c r="E88" s="1"/>
      <c r="F88" s="1">
        <v>3</v>
      </c>
      <c r="G88" s="1">
        <v>1</v>
      </c>
      <c r="H88" s="1"/>
      <c r="I88" s="1"/>
      <c r="J88" s="1">
        <v>1</v>
      </c>
      <c r="K88" s="1" t="s">
        <v>307</v>
      </c>
      <c r="L88" s="20">
        <f t="shared" si="3"/>
        <v>45</v>
      </c>
      <c r="M88" s="20">
        <f t="shared" si="4"/>
        <v>90</v>
      </c>
      <c r="N88" s="1">
        <v>3</v>
      </c>
      <c r="O88" s="1">
        <v>3</v>
      </c>
      <c r="P88" s="1"/>
      <c r="Q88" s="1">
        <v>3</v>
      </c>
      <c r="R88" s="1"/>
      <c r="S88" s="72">
        <f t="shared" si="5"/>
        <v>3.3333333333333333E-2</v>
      </c>
    </row>
    <row r="89" spans="1:19" x14ac:dyDescent="0.25">
      <c r="A89" s="1" t="s">
        <v>26</v>
      </c>
      <c r="B89" s="1"/>
      <c r="C89" s="1" t="s">
        <v>303</v>
      </c>
      <c r="D89" s="1" t="s">
        <v>304</v>
      </c>
      <c r="E89" s="1"/>
      <c r="F89" s="1">
        <v>2</v>
      </c>
      <c r="G89" s="1">
        <v>1</v>
      </c>
      <c r="H89" s="1">
        <v>1</v>
      </c>
      <c r="I89" s="1"/>
      <c r="J89" s="1">
        <v>0</v>
      </c>
      <c r="K89" s="1" t="s">
        <v>305</v>
      </c>
      <c r="L89" s="20">
        <f t="shared" si="3"/>
        <v>45</v>
      </c>
      <c r="M89" s="20">
        <f t="shared" si="4"/>
        <v>90</v>
      </c>
      <c r="N89" s="1">
        <v>2</v>
      </c>
      <c r="O89" s="1">
        <v>2</v>
      </c>
      <c r="P89" s="1"/>
      <c r="Q89" s="1">
        <v>2</v>
      </c>
      <c r="R89" s="1"/>
      <c r="S89" s="72">
        <f t="shared" si="5"/>
        <v>2.2222222222222223E-2</v>
      </c>
    </row>
    <row r="90" spans="1:19" x14ac:dyDescent="0.25">
      <c r="A90" s="1" t="s">
        <v>77</v>
      </c>
      <c r="B90" s="1"/>
      <c r="C90" s="1" t="s">
        <v>303</v>
      </c>
      <c r="D90" s="1" t="s">
        <v>304</v>
      </c>
      <c r="E90" s="1"/>
      <c r="F90">
        <v>20</v>
      </c>
      <c r="G90">
        <v>20</v>
      </c>
      <c r="H90">
        <v>30</v>
      </c>
      <c r="I90" s="1"/>
      <c r="J90" s="1">
        <v>6</v>
      </c>
      <c r="K90" s="1" t="s">
        <v>307</v>
      </c>
      <c r="L90" s="20">
        <f t="shared" si="3"/>
        <v>800</v>
      </c>
      <c r="M90" s="20">
        <f t="shared" si="4"/>
        <v>1600</v>
      </c>
      <c r="N90" s="1">
        <v>7</v>
      </c>
      <c r="O90" s="1"/>
      <c r="P90" s="1">
        <v>7</v>
      </c>
      <c r="Q90" s="1">
        <v>7</v>
      </c>
      <c r="R90" s="1"/>
      <c r="S90" s="72">
        <f t="shared" si="5"/>
        <v>4.3750000000000004E-3</v>
      </c>
    </row>
    <row r="91" spans="1:19" x14ac:dyDescent="0.25">
      <c r="A91" s="1" t="s">
        <v>64</v>
      </c>
      <c r="B91" s="1"/>
      <c r="C91" s="1" t="s">
        <v>303</v>
      </c>
      <c r="D91" s="1" t="s">
        <v>304</v>
      </c>
      <c r="E91" s="1"/>
      <c r="F91">
        <v>30</v>
      </c>
      <c r="G91">
        <v>15</v>
      </c>
      <c r="H91">
        <v>25</v>
      </c>
      <c r="I91" s="1"/>
      <c r="J91" s="1">
        <v>2</v>
      </c>
      <c r="K91" s="1" t="s">
        <v>307</v>
      </c>
      <c r="L91" s="20">
        <f t="shared" si="3"/>
        <v>775</v>
      </c>
      <c r="M91" s="20">
        <f t="shared" si="4"/>
        <v>1550</v>
      </c>
      <c r="N91" s="1">
        <v>4</v>
      </c>
      <c r="O91" s="1"/>
      <c r="P91" s="1">
        <v>4</v>
      </c>
      <c r="Q91" s="1">
        <v>4</v>
      </c>
      <c r="R91" s="1"/>
      <c r="S91" s="72">
        <f t="shared" si="5"/>
        <v>2.5806451612903226E-3</v>
      </c>
    </row>
    <row r="92" spans="1:19" x14ac:dyDescent="0.25">
      <c r="A92" s="1" t="s">
        <v>79</v>
      </c>
      <c r="B92" s="1"/>
      <c r="C92" s="1" t="s">
        <v>303</v>
      </c>
      <c r="D92" s="1" t="s">
        <v>304</v>
      </c>
      <c r="E92" s="1"/>
      <c r="F92">
        <v>30</v>
      </c>
      <c r="G92">
        <v>15</v>
      </c>
      <c r="H92">
        <v>25</v>
      </c>
      <c r="I92" s="1"/>
      <c r="J92" s="1">
        <v>5</v>
      </c>
      <c r="K92" s="1" t="s">
        <v>307</v>
      </c>
      <c r="L92" s="20">
        <f t="shared" si="3"/>
        <v>775</v>
      </c>
      <c r="M92" s="20">
        <f t="shared" si="4"/>
        <v>1550</v>
      </c>
      <c r="N92" s="1">
        <v>6</v>
      </c>
      <c r="O92" s="1"/>
      <c r="P92" s="1">
        <v>6</v>
      </c>
      <c r="Q92" s="1">
        <v>6</v>
      </c>
      <c r="R92" s="1"/>
      <c r="S92" s="72">
        <f t="shared" si="5"/>
        <v>3.8709677419354839E-3</v>
      </c>
    </row>
    <row r="93" spans="1:19" x14ac:dyDescent="0.25">
      <c r="A93" s="1" t="s">
        <v>51</v>
      </c>
      <c r="B93" s="1"/>
      <c r="C93" s="1" t="s">
        <v>303</v>
      </c>
      <c r="D93" s="1" t="s">
        <v>304</v>
      </c>
      <c r="E93" s="1"/>
      <c r="F93">
        <v>10</v>
      </c>
      <c r="G93">
        <v>0</v>
      </c>
      <c r="H93">
        <v>15</v>
      </c>
      <c r="I93" s="1"/>
      <c r="J93" s="1">
        <v>1</v>
      </c>
      <c r="K93" s="1" t="s">
        <v>307</v>
      </c>
      <c r="L93" s="20">
        <f t="shared" si="3"/>
        <v>250</v>
      </c>
      <c r="M93" s="20">
        <f t="shared" si="4"/>
        <v>500</v>
      </c>
      <c r="N93" s="1">
        <v>2</v>
      </c>
      <c r="O93" s="1"/>
      <c r="P93" s="1">
        <v>2</v>
      </c>
      <c r="Q93" s="1">
        <v>2</v>
      </c>
      <c r="R93" s="1"/>
      <c r="S93" s="72">
        <f t="shared" si="5"/>
        <v>4.0000000000000001E-3</v>
      </c>
    </row>
    <row r="94" spans="1:19" x14ac:dyDescent="0.25">
      <c r="A94" s="1" t="s">
        <v>28</v>
      </c>
      <c r="B94" s="1"/>
      <c r="C94" s="1" t="s">
        <v>303</v>
      </c>
      <c r="D94" s="1" t="s">
        <v>304</v>
      </c>
      <c r="E94" s="1"/>
      <c r="F94" s="1"/>
      <c r="G94" s="1">
        <v>1</v>
      </c>
      <c r="H94" s="1">
        <v>2</v>
      </c>
      <c r="I94" s="1"/>
      <c r="J94" s="1">
        <v>0</v>
      </c>
      <c r="K94" s="1" t="s">
        <v>307</v>
      </c>
      <c r="L94" s="20">
        <f t="shared" si="3"/>
        <v>35</v>
      </c>
      <c r="M94" s="20">
        <f t="shared" si="4"/>
        <v>70</v>
      </c>
      <c r="N94" s="1">
        <v>2</v>
      </c>
      <c r="O94" s="1"/>
      <c r="P94" s="1"/>
      <c r="Q94" s="1">
        <v>2</v>
      </c>
      <c r="R94" s="1"/>
      <c r="S94" s="72">
        <f t="shared" si="5"/>
        <v>2.8571428571428571E-2</v>
      </c>
    </row>
    <row r="95" spans="1:19" x14ac:dyDescent="0.25">
      <c r="A95" s="1" t="s">
        <v>314</v>
      </c>
      <c r="B95" s="1"/>
      <c r="C95" s="1" t="s">
        <v>303</v>
      </c>
      <c r="D95" s="1" t="s">
        <v>304</v>
      </c>
      <c r="E95" s="1"/>
      <c r="F95" s="1">
        <v>1</v>
      </c>
      <c r="G95" s="1">
        <v>2</v>
      </c>
      <c r="H95" s="1">
        <v>2</v>
      </c>
      <c r="I95" s="1"/>
      <c r="J95" s="1">
        <v>1</v>
      </c>
      <c r="K95" s="1" t="s">
        <v>307</v>
      </c>
      <c r="L95" s="20">
        <f t="shared" si="3"/>
        <v>60</v>
      </c>
      <c r="M95" s="20">
        <f t="shared" si="4"/>
        <v>120</v>
      </c>
      <c r="N95" s="1"/>
      <c r="O95" s="1"/>
      <c r="P95" s="1">
        <v>2</v>
      </c>
      <c r="Q95" s="1">
        <v>2</v>
      </c>
      <c r="R95" s="1"/>
      <c r="S95" s="72">
        <f t="shared" si="5"/>
        <v>0</v>
      </c>
    </row>
    <row r="96" spans="1:19" x14ac:dyDescent="0.25">
      <c r="A96" s="1" t="s">
        <v>315</v>
      </c>
      <c r="B96" s="1"/>
      <c r="C96" s="1" t="s">
        <v>303</v>
      </c>
      <c r="D96" s="1" t="s">
        <v>304</v>
      </c>
      <c r="E96" s="1"/>
      <c r="F96" s="1">
        <v>3</v>
      </c>
      <c r="G96" s="1">
        <v>2</v>
      </c>
      <c r="H96" s="1">
        <v>2</v>
      </c>
      <c r="I96" s="1">
        <v>8</v>
      </c>
      <c r="J96" s="1">
        <v>7</v>
      </c>
      <c r="K96" s="1" t="s">
        <v>305</v>
      </c>
      <c r="L96" s="20">
        <f t="shared" si="3"/>
        <v>480</v>
      </c>
      <c r="M96" s="20">
        <f t="shared" si="4"/>
        <v>960</v>
      </c>
      <c r="N96" s="1">
        <v>7</v>
      </c>
      <c r="O96" s="1"/>
      <c r="P96" s="1">
        <v>7</v>
      </c>
      <c r="Q96" s="1"/>
      <c r="R96" s="1">
        <v>7</v>
      </c>
      <c r="S96" s="72">
        <f t="shared" si="5"/>
        <v>7.2916666666666668E-3</v>
      </c>
    </row>
    <row r="97" spans="1:19" x14ac:dyDescent="0.25">
      <c r="A97" s="1" t="s">
        <v>316</v>
      </c>
      <c r="B97" s="1"/>
      <c r="C97" s="1" t="s">
        <v>303</v>
      </c>
      <c r="D97" s="1" t="s">
        <v>304</v>
      </c>
      <c r="E97" s="1"/>
      <c r="F97" s="1">
        <v>3</v>
      </c>
      <c r="G97" s="1">
        <v>3</v>
      </c>
      <c r="H97" s="1">
        <v>3</v>
      </c>
      <c r="I97" s="1">
        <v>6</v>
      </c>
      <c r="J97" s="1">
        <v>7</v>
      </c>
      <c r="K97" s="1" t="s">
        <v>305</v>
      </c>
      <c r="L97" s="20">
        <f t="shared" si="3"/>
        <v>405</v>
      </c>
      <c r="M97" s="20">
        <f t="shared" si="4"/>
        <v>810</v>
      </c>
      <c r="N97" s="1">
        <v>7</v>
      </c>
      <c r="O97" s="1"/>
      <c r="P97" s="1">
        <v>7</v>
      </c>
      <c r="Q97" s="1"/>
      <c r="R97" s="1">
        <v>7</v>
      </c>
      <c r="S97" s="72">
        <f t="shared" si="5"/>
        <v>8.6419753086419745E-3</v>
      </c>
    </row>
    <row r="98" spans="1:19" x14ac:dyDescent="0.25">
      <c r="A98" s="1" t="s">
        <v>317</v>
      </c>
      <c r="B98" s="1"/>
      <c r="C98" s="1" t="s">
        <v>303</v>
      </c>
      <c r="D98" s="1" t="s">
        <v>304</v>
      </c>
      <c r="E98" s="1"/>
      <c r="F98" s="1">
        <v>1</v>
      </c>
      <c r="G98" s="1">
        <v>4</v>
      </c>
      <c r="H98" s="1">
        <v>3</v>
      </c>
      <c r="I98" s="1"/>
      <c r="J98" s="1">
        <v>3</v>
      </c>
      <c r="K98" s="1" t="s">
        <v>307</v>
      </c>
      <c r="L98" s="20">
        <f t="shared" si="3"/>
        <v>100</v>
      </c>
      <c r="M98" s="20">
        <f t="shared" si="4"/>
        <v>200</v>
      </c>
      <c r="N98" s="1">
        <v>4</v>
      </c>
      <c r="O98" s="1">
        <v>4</v>
      </c>
      <c r="P98" s="1">
        <v>4</v>
      </c>
      <c r="Q98" s="1"/>
      <c r="R98" s="1"/>
      <c r="S98" s="72">
        <f t="shared" si="5"/>
        <v>0.02</v>
      </c>
    </row>
    <row r="99" spans="1:19" x14ac:dyDescent="0.25">
      <c r="A99" s="1" t="s">
        <v>318</v>
      </c>
      <c r="B99" s="1"/>
      <c r="C99" s="1" t="s">
        <v>303</v>
      </c>
      <c r="D99" s="1" t="s">
        <v>304</v>
      </c>
      <c r="E99" s="1"/>
      <c r="F99" s="1">
        <v>5</v>
      </c>
      <c r="G99" s="1">
        <v>2</v>
      </c>
      <c r="H99" s="1">
        <v>2</v>
      </c>
      <c r="I99" s="1"/>
      <c r="J99" s="1"/>
      <c r="K99" s="1" t="s">
        <v>305</v>
      </c>
      <c r="L99" s="20">
        <f t="shared" si="3"/>
        <v>100</v>
      </c>
      <c r="M99" s="20">
        <f t="shared" si="4"/>
        <v>200</v>
      </c>
      <c r="N99" s="1">
        <v>5</v>
      </c>
      <c r="O99" s="1"/>
      <c r="P99" s="1">
        <v>5</v>
      </c>
      <c r="Q99" s="1"/>
      <c r="R99" s="1"/>
      <c r="S99" s="72">
        <f t="shared" si="5"/>
        <v>2.5000000000000001E-2</v>
      </c>
    </row>
    <row r="100" spans="1:19" x14ac:dyDescent="0.25">
      <c r="A100" s="1" t="s">
        <v>319</v>
      </c>
      <c r="B100" s="1"/>
      <c r="C100" s="1" t="s">
        <v>303</v>
      </c>
      <c r="D100" s="1" t="s">
        <v>304</v>
      </c>
      <c r="E100" s="1"/>
      <c r="F100" s="1">
        <v>1</v>
      </c>
      <c r="G100" s="1">
        <v>1</v>
      </c>
      <c r="H100" s="1">
        <v>2</v>
      </c>
      <c r="I100" s="1"/>
      <c r="J100" s="1">
        <v>0</v>
      </c>
      <c r="K100" s="1" t="s">
        <v>307</v>
      </c>
      <c r="L100" s="20">
        <f t="shared" si="3"/>
        <v>45</v>
      </c>
      <c r="M100" s="20">
        <f t="shared" si="4"/>
        <v>90</v>
      </c>
      <c r="N100" s="1">
        <v>2</v>
      </c>
      <c r="O100" s="1">
        <v>2</v>
      </c>
      <c r="P100" s="1"/>
      <c r="Q100" s="1">
        <v>2</v>
      </c>
      <c r="R100" s="1"/>
      <c r="S100" s="72">
        <f t="shared" si="5"/>
        <v>2.2222222222222223E-2</v>
      </c>
    </row>
    <row r="101" spans="1:19" x14ac:dyDescent="0.25">
      <c r="A101" s="1" t="s">
        <v>320</v>
      </c>
      <c r="B101" s="1"/>
      <c r="C101" s="1" t="s">
        <v>303</v>
      </c>
      <c r="D101" s="1" t="s">
        <v>304</v>
      </c>
      <c r="E101" s="1"/>
      <c r="F101" s="1">
        <v>3</v>
      </c>
      <c r="G101" s="1"/>
      <c r="H101" s="1">
        <v>2</v>
      </c>
      <c r="I101" s="1"/>
      <c r="J101" s="1">
        <v>1</v>
      </c>
      <c r="K101" s="1" t="s">
        <v>307</v>
      </c>
      <c r="L101" s="20">
        <f t="shared" si="3"/>
        <v>50</v>
      </c>
      <c r="M101" s="20">
        <f t="shared" si="4"/>
        <v>100</v>
      </c>
      <c r="N101" s="1">
        <v>2</v>
      </c>
      <c r="O101" s="1">
        <v>2</v>
      </c>
      <c r="P101" s="1">
        <v>2</v>
      </c>
      <c r="Q101" s="1"/>
      <c r="R101" s="1"/>
      <c r="S101" s="72">
        <f t="shared" si="5"/>
        <v>0.02</v>
      </c>
    </row>
    <row r="102" spans="1:19" x14ac:dyDescent="0.25">
      <c r="A102" s="1" t="s">
        <v>56</v>
      </c>
      <c r="B102" s="1"/>
      <c r="C102" s="1" t="s">
        <v>303</v>
      </c>
      <c r="D102" s="1" t="s">
        <v>304</v>
      </c>
      <c r="E102" s="1"/>
      <c r="F102">
        <v>15</v>
      </c>
      <c r="G102">
        <v>10</v>
      </c>
      <c r="H102">
        <v>25</v>
      </c>
      <c r="I102" s="1"/>
      <c r="J102" s="1">
        <v>2</v>
      </c>
      <c r="K102" s="1" t="s">
        <v>307</v>
      </c>
      <c r="L102" s="20">
        <f t="shared" si="3"/>
        <v>550</v>
      </c>
      <c r="M102" s="20">
        <f t="shared" si="4"/>
        <v>1100</v>
      </c>
      <c r="N102" s="1">
        <v>5</v>
      </c>
      <c r="O102" s="1"/>
      <c r="P102" s="1">
        <v>5</v>
      </c>
      <c r="Q102" s="1">
        <v>5</v>
      </c>
      <c r="R102" s="1"/>
      <c r="S102" s="72">
        <f t="shared" si="5"/>
        <v>4.5454545454545452E-3</v>
      </c>
    </row>
    <row r="103" spans="1:19" x14ac:dyDescent="0.25">
      <c r="A103" s="80" t="s">
        <v>90</v>
      </c>
      <c r="N103" s="80">
        <v>10</v>
      </c>
      <c r="O103" s="80">
        <v>10</v>
      </c>
      <c r="P103" s="80">
        <v>10</v>
      </c>
    </row>
  </sheetData>
  <mergeCells count="6">
    <mergeCell ref="S1:S2"/>
    <mergeCell ref="N1:R1"/>
    <mergeCell ref="F1:I1"/>
    <mergeCell ref="J1:J2"/>
    <mergeCell ref="L1:L2"/>
    <mergeCell ref="M1:M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H15" sqref="H15"/>
    </sheetView>
  </sheetViews>
  <sheetFormatPr defaultRowHeight="15" x14ac:dyDescent="0.25"/>
  <cols>
    <col min="1" max="1" width="15.42578125" customWidth="1"/>
  </cols>
  <sheetData>
    <row r="1" spans="1:13" x14ac:dyDescent="0.25">
      <c r="B1" t="s">
        <v>321</v>
      </c>
      <c r="C1" t="s">
        <v>322</v>
      </c>
      <c r="D1" t="s">
        <v>323</v>
      </c>
      <c r="E1" t="s">
        <v>221</v>
      </c>
      <c r="F1" t="s">
        <v>11</v>
      </c>
      <c r="G1" t="s">
        <v>12</v>
      </c>
      <c r="H1" t="s">
        <v>10</v>
      </c>
      <c r="I1" t="s">
        <v>215</v>
      </c>
    </row>
    <row r="2" spans="1:13" x14ac:dyDescent="0.25">
      <c r="A2" t="s">
        <v>28</v>
      </c>
      <c r="C2">
        <v>0</v>
      </c>
      <c r="D2">
        <v>0</v>
      </c>
      <c r="E2">
        <v>1</v>
      </c>
      <c r="G2">
        <v>1</v>
      </c>
      <c r="H2">
        <v>2</v>
      </c>
      <c r="J2">
        <f>F2*10+G2*15+H2*10</f>
        <v>35</v>
      </c>
    </row>
    <row r="3" spans="1:13" x14ac:dyDescent="0.25">
      <c r="A3" t="s">
        <v>309</v>
      </c>
      <c r="B3" t="s">
        <v>324</v>
      </c>
      <c r="C3" t="s">
        <v>325</v>
      </c>
      <c r="D3" t="s">
        <v>326</v>
      </c>
      <c r="E3">
        <v>3</v>
      </c>
      <c r="F3">
        <v>8</v>
      </c>
      <c r="G3">
        <v>3</v>
      </c>
      <c r="H3">
        <v>8</v>
      </c>
      <c r="I3">
        <v>10</v>
      </c>
      <c r="J3">
        <f>F3*10+G3*15+H3*10</f>
        <v>205</v>
      </c>
      <c r="K3">
        <f>J3*2</f>
        <v>410</v>
      </c>
      <c r="L3">
        <v>335</v>
      </c>
      <c r="M3">
        <f>K3/L3</f>
        <v>1.2238805970149254</v>
      </c>
    </row>
    <row r="4" spans="1:13" x14ac:dyDescent="0.25">
      <c r="A4" t="s">
        <v>310</v>
      </c>
      <c r="B4" t="s">
        <v>327</v>
      </c>
      <c r="C4" t="s">
        <v>328</v>
      </c>
      <c r="D4" t="s">
        <v>329</v>
      </c>
      <c r="E4">
        <v>3</v>
      </c>
      <c r="F4">
        <v>9</v>
      </c>
      <c r="G4">
        <v>3</v>
      </c>
      <c r="H4">
        <v>10</v>
      </c>
      <c r="I4">
        <v>15</v>
      </c>
      <c r="J4">
        <f t="shared" ref="J4:J9" si="0">F4*10+G4*15+H4*10</f>
        <v>235</v>
      </c>
      <c r="K4">
        <f t="shared" ref="K4:K9" si="1">J4*2</f>
        <v>470</v>
      </c>
      <c r="L4">
        <v>365</v>
      </c>
      <c r="M4">
        <f t="shared" ref="M4:M9" si="2">K4/L4</f>
        <v>1.2876712328767124</v>
      </c>
    </row>
    <row r="5" spans="1:13" x14ac:dyDescent="0.25">
      <c r="A5" t="s">
        <v>77</v>
      </c>
      <c r="B5" t="s">
        <v>330</v>
      </c>
      <c r="C5" t="s">
        <v>331</v>
      </c>
      <c r="D5" t="s">
        <v>332</v>
      </c>
      <c r="E5">
        <v>3</v>
      </c>
      <c r="F5">
        <v>4</v>
      </c>
      <c r="G5">
        <v>4</v>
      </c>
      <c r="H5">
        <v>6</v>
      </c>
      <c r="I5">
        <v>8</v>
      </c>
      <c r="J5">
        <f t="shared" si="0"/>
        <v>160</v>
      </c>
      <c r="K5">
        <f t="shared" si="1"/>
        <v>320</v>
      </c>
      <c r="L5">
        <v>145</v>
      </c>
      <c r="M5">
        <f t="shared" si="2"/>
        <v>2.2068965517241379</v>
      </c>
    </row>
    <row r="6" spans="1:13" x14ac:dyDescent="0.25">
      <c r="A6" t="s">
        <v>64</v>
      </c>
      <c r="B6" t="s">
        <v>333</v>
      </c>
      <c r="C6" t="s">
        <v>334</v>
      </c>
      <c r="D6" t="s">
        <v>335</v>
      </c>
      <c r="E6">
        <v>3</v>
      </c>
      <c r="F6">
        <v>6</v>
      </c>
      <c r="G6">
        <v>3</v>
      </c>
      <c r="H6">
        <v>5</v>
      </c>
      <c r="I6">
        <v>4</v>
      </c>
      <c r="J6">
        <f t="shared" si="0"/>
        <v>155</v>
      </c>
      <c r="K6">
        <f t="shared" si="1"/>
        <v>310</v>
      </c>
      <c r="L6">
        <v>271</v>
      </c>
      <c r="M6">
        <f t="shared" si="2"/>
        <v>1.1439114391143912</v>
      </c>
    </row>
    <row r="7" spans="1:13" x14ac:dyDescent="0.25">
      <c r="A7" t="s">
        <v>79</v>
      </c>
      <c r="B7" t="s">
        <v>333</v>
      </c>
      <c r="C7" t="s">
        <v>334</v>
      </c>
      <c r="D7" t="s">
        <v>335</v>
      </c>
      <c r="E7">
        <v>3</v>
      </c>
      <c r="F7">
        <v>6</v>
      </c>
      <c r="G7">
        <v>3</v>
      </c>
      <c r="H7">
        <v>5</v>
      </c>
      <c r="I7">
        <v>7</v>
      </c>
      <c r="J7">
        <f t="shared" si="0"/>
        <v>155</v>
      </c>
      <c r="K7">
        <f t="shared" si="1"/>
        <v>310</v>
      </c>
      <c r="L7">
        <v>271</v>
      </c>
      <c r="M7">
        <f t="shared" si="2"/>
        <v>1.1439114391143912</v>
      </c>
    </row>
    <row r="8" spans="1:13" x14ac:dyDescent="0.25">
      <c r="A8" t="s">
        <v>51</v>
      </c>
      <c r="B8" t="s">
        <v>336</v>
      </c>
      <c r="C8" t="s">
        <v>337</v>
      </c>
      <c r="D8" t="s">
        <v>338</v>
      </c>
      <c r="E8">
        <v>1</v>
      </c>
      <c r="F8">
        <v>2</v>
      </c>
      <c r="H8">
        <v>3</v>
      </c>
      <c r="I8">
        <v>3</v>
      </c>
      <c r="J8">
        <f t="shared" si="0"/>
        <v>50</v>
      </c>
      <c r="K8">
        <f t="shared" si="1"/>
        <v>100</v>
      </c>
      <c r="L8">
        <v>58</v>
      </c>
      <c r="M8">
        <f t="shared" si="2"/>
        <v>1.7241379310344827</v>
      </c>
    </row>
    <row r="9" spans="1:13" x14ac:dyDescent="0.25">
      <c r="A9" t="s">
        <v>56</v>
      </c>
      <c r="B9" t="s">
        <v>339</v>
      </c>
      <c r="C9" t="s">
        <v>340</v>
      </c>
      <c r="D9" t="s">
        <v>341</v>
      </c>
      <c r="E9">
        <v>1</v>
      </c>
      <c r="F9">
        <v>3</v>
      </c>
      <c r="G9">
        <v>2</v>
      </c>
      <c r="H9">
        <v>5</v>
      </c>
      <c r="I9">
        <v>5</v>
      </c>
      <c r="J9">
        <f t="shared" si="0"/>
        <v>110</v>
      </c>
      <c r="K9">
        <f t="shared" si="1"/>
        <v>220</v>
      </c>
      <c r="L9">
        <v>77</v>
      </c>
      <c r="M9">
        <f t="shared" si="2"/>
        <v>2.8571428571428572</v>
      </c>
    </row>
    <row r="11" spans="1:13" x14ac:dyDescent="0.25">
      <c r="A11" t="s">
        <v>309</v>
      </c>
      <c r="F11">
        <v>40</v>
      </c>
      <c r="G11">
        <v>15</v>
      </c>
      <c r="H11">
        <v>40</v>
      </c>
    </row>
    <row r="12" spans="1:13" x14ac:dyDescent="0.25">
      <c r="A12" t="s">
        <v>310</v>
      </c>
      <c r="F12">
        <v>45</v>
      </c>
      <c r="G12">
        <v>15</v>
      </c>
      <c r="H12">
        <v>50</v>
      </c>
    </row>
    <row r="13" spans="1:13" x14ac:dyDescent="0.25">
      <c r="A13" t="s">
        <v>77</v>
      </c>
      <c r="F13">
        <v>20</v>
      </c>
      <c r="G13">
        <v>20</v>
      </c>
      <c r="H13">
        <v>30</v>
      </c>
    </row>
    <row r="14" spans="1:13" x14ac:dyDescent="0.25">
      <c r="A14" t="s">
        <v>64</v>
      </c>
      <c r="F14">
        <v>30</v>
      </c>
      <c r="G14">
        <v>15</v>
      </c>
      <c r="H14">
        <v>25</v>
      </c>
    </row>
    <row r="15" spans="1:13" x14ac:dyDescent="0.25">
      <c r="A15" t="s">
        <v>79</v>
      </c>
      <c r="F15">
        <v>30</v>
      </c>
      <c r="G15">
        <v>15</v>
      </c>
      <c r="H15">
        <v>25</v>
      </c>
    </row>
    <row r="16" spans="1:13" x14ac:dyDescent="0.25">
      <c r="A16" t="s">
        <v>51</v>
      </c>
      <c r="F16">
        <v>10</v>
      </c>
      <c r="G16">
        <v>0</v>
      </c>
      <c r="H16">
        <v>15</v>
      </c>
    </row>
    <row r="17" spans="1:8" x14ac:dyDescent="0.25">
      <c r="A17" t="s">
        <v>56</v>
      </c>
      <c r="F17">
        <v>15</v>
      </c>
      <c r="G17">
        <v>10</v>
      </c>
      <c r="H17">
        <v>25</v>
      </c>
    </row>
    <row r="20" spans="1:8" x14ac:dyDescent="0.25">
      <c r="F20">
        <f>F13-F16</f>
        <v>10</v>
      </c>
      <c r="G20">
        <f t="shared" ref="G20:H20" si="3">G13-G16</f>
        <v>20</v>
      </c>
      <c r="H20">
        <f t="shared" si="3"/>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Очередь строительства</vt:lpstr>
      <vt:lpstr>Бухгалтерия</vt:lpstr>
      <vt:lpstr>ОТК</vt:lpstr>
      <vt:lpstr>Джилли ОТК</vt:lpstr>
      <vt:lpstr>Общий инвентарь</vt:lpstr>
      <vt:lpstr>Reliquary</vt:lpstr>
      <vt:lpstr>NPC</vt:lpstr>
      <vt:lpstr>Details</vt:lpstr>
      <vt:lpstr>Лист1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 Palikhov</dc:creator>
  <cp:keywords/>
  <dc:description/>
  <cp:lastModifiedBy>Palikhov Anton</cp:lastModifiedBy>
  <cp:revision/>
  <dcterms:created xsi:type="dcterms:W3CDTF">2015-07-21T23:02:20Z</dcterms:created>
  <dcterms:modified xsi:type="dcterms:W3CDTF">2015-11-03T10:59:53Z</dcterms:modified>
</cp:coreProperties>
</file>