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4050d6280c872bd7/TRPG/ZZ_TOOLS/0_DEVELOPMENT/3000 - EBERRON/ORACLE OF WAR/"/>
    </mc:Choice>
  </mc:AlternateContent>
  <xr:revisionPtr revIDLastSave="271" documentId="13_ncr:1_{27F3171D-BA4D-4696-8CEA-0ED1B45DA41C}" xr6:coauthVersionLast="47" xr6:coauthVersionMax="47" xr10:uidLastSave="{F7E569D6-C49A-4279-B077-2F0D7C99B03C}"/>
  <bookViews>
    <workbookView xWindow="20370" yWindow="-120" windowWidth="29040" windowHeight="15990" activeTab="3" xr2:uid="{4999AA54-7AE9-4B98-AA67-0324C46D7E28}"/>
  </bookViews>
  <sheets>
    <sheet name="MAIN" sheetId="6" r:id="rId1"/>
    <sheet name="Adventurers_base" sheetId="2" r:id="rId2"/>
    <sheet name="MOURNALND_EFFECTS" sheetId="3" r:id="rId3"/>
    <sheet name="Mission_generation" sheetId="4" r:id="rId4"/>
    <sheet name="Random_encounters" sheetId="5" r:id="rId5"/>
    <sheet name="BASE SHEET" sheetId="7" r:id="rId6"/>
  </sheets>
  <definedNames>
    <definedName name="BASEASSAULTMOTIVATION">Mission_generation!$B$17</definedName>
    <definedName name="BASEDESCRIPTION">Adventurers_base!$D$2</definedName>
    <definedName name="BASETYPE">Adventurers_base!$D$1</definedName>
    <definedName name="Beast">MOURNALND_EFFECTS!$B$2</definedName>
    <definedName name="Beastly_Mutations">MOURNALND_EFFECTS!$E$2</definedName>
    <definedName name="Complication">Mission_generation!$A$79</definedName>
    <definedName name="ComplicationDescription">Mission_generation!$A$80</definedName>
    <definedName name="MOURNLAND_EFFECT">MOURNALND_EFFECTS!$H$2</definedName>
    <definedName name="MOURNLANDLOCATION">Mission_generation!$B$39</definedName>
    <definedName name="ORIGIN">Adventurers_base!$A$1</definedName>
    <definedName name="SALVAGE">Mission_generation!$L$2</definedName>
    <definedName name="SALVAGEBOARDQUEST">Mission_generation!$B$2</definedName>
    <definedName name="SPECIALQUEST">Mission_generation!$B$30</definedName>
    <definedName name="TIER_SELECTED">MAIN!$G$5</definedName>
    <definedName name="TIER1ENCOUNTER">Random_encounters!$C$3</definedName>
    <definedName name="TIER1ENCOUNTER1">Random_encounters!$C$3</definedName>
    <definedName name="TIER2ENCOUNTER">Random_encounters!$G$3</definedName>
    <definedName name="TIER2ENCOUNTER1">Random_encounters!$G$3</definedName>
    <definedName name="TIER3ENCOUNTER">Random_encounters!$K$3</definedName>
    <definedName name="TIER4ENCOUNTER">Random_encounters!$O$3</definedName>
    <definedName name="TIER4ENCOUNTER1">Random_encounters!$O$3</definedName>
    <definedName name="VILLAINS">Mission_generation!$B$62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2" i="5" l="1"/>
  <c r="D42" i="5"/>
  <c r="C42" i="5"/>
  <c r="B42" i="5"/>
  <c r="E41" i="5"/>
  <c r="D41" i="5"/>
  <c r="C41" i="5"/>
  <c r="B41" i="5"/>
  <c r="E40" i="5"/>
  <c r="D40" i="5"/>
  <c r="C40" i="5"/>
  <c r="B40" i="5"/>
  <c r="E39" i="5"/>
  <c r="C37" i="6" s="1" a="1"/>
  <c r="C37" i="6" s="1"/>
  <c r="D39" i="5"/>
  <c r="C36" i="6" s="1" a="1"/>
  <c r="C36" i="6" s="1"/>
  <c r="C39" i="5"/>
  <c r="C35" i="6" s="1" a="1"/>
  <c r="C35" i="6" s="1"/>
  <c r="B39" i="5"/>
  <c r="C34" i="6" s="1" a="1"/>
  <c r="C34" i="6" s="1"/>
  <c r="E6" i="6" l="1" a="1"/>
  <c r="E6" i="6" s="1"/>
  <c r="H100" i="4"/>
  <c r="H102" i="4"/>
  <c r="H103" i="4"/>
  <c r="H104" i="4"/>
  <c r="H106" i="4"/>
  <c r="H105" i="4"/>
  <c r="H2" i="3" a="1"/>
  <c r="H2" i="3" s="1"/>
  <c r="C17" i="6" s="1"/>
  <c r="E2" i="3" a="1"/>
  <c r="E2" i="3" s="1"/>
  <c r="C16" i="6" s="1"/>
  <c r="B2" i="3" a="1"/>
  <c r="B2" i="3" s="1"/>
  <c r="C15" i="6" s="1"/>
  <c r="D16" i="2" a="1"/>
  <c r="D16" i="2" s="1"/>
  <c r="C16" i="2" a="1"/>
  <c r="C16" i="2" s="1"/>
  <c r="D1" i="2" a="1"/>
  <c r="D1" i="2" s="1"/>
  <c r="D2" i="2" s="1"/>
  <c r="C7" i="6" s="1"/>
  <c r="A1" i="2" a="1"/>
  <c r="A1" i="2" s="1"/>
  <c r="C5" i="6" s="1"/>
  <c r="A1" i="5"/>
  <c r="B3" i="5" s="1"/>
  <c r="C3" i="5" s="1" a="1"/>
  <c r="C3" i="5" s="1"/>
  <c r="C18" i="6" s="1"/>
  <c r="N5" i="5"/>
  <c r="N6" i="5"/>
  <c r="N7" i="5"/>
  <c r="N8" i="5"/>
  <c r="N9" i="5"/>
  <c r="N10" i="5"/>
  <c r="N11" i="5"/>
  <c r="N12" i="5"/>
  <c r="N13" i="5"/>
  <c r="N14" i="5"/>
  <c r="N15" i="5"/>
  <c r="N16" i="5"/>
  <c r="N17" i="5"/>
  <c r="N18" i="5"/>
  <c r="N19" i="5"/>
  <c r="N20" i="5"/>
  <c r="N21" i="5"/>
  <c r="N22" i="5"/>
  <c r="N23" i="5"/>
  <c r="N24" i="5"/>
  <c r="N25" i="5"/>
  <c r="N26" i="5"/>
  <c r="J5" i="5"/>
  <c r="J6" i="5"/>
  <c r="J7" i="5"/>
  <c r="J8" i="5"/>
  <c r="J9" i="5"/>
  <c r="J10" i="5"/>
  <c r="J11" i="5"/>
  <c r="J12" i="5"/>
  <c r="J13" i="5"/>
  <c r="J14" i="5"/>
  <c r="J15" i="5"/>
  <c r="J16" i="5"/>
  <c r="J17" i="5"/>
  <c r="J18" i="5"/>
  <c r="J19" i="5"/>
  <c r="J20" i="5"/>
  <c r="J21" i="5"/>
  <c r="J22" i="5"/>
  <c r="J23" i="5"/>
  <c r="J24" i="5"/>
  <c r="J25" i="5"/>
  <c r="J26" i="5"/>
  <c r="J27"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A79" i="4" a="1"/>
  <c r="A79" i="4" s="1"/>
  <c r="C33" i="6" s="1"/>
  <c r="B62" i="4" a="1"/>
  <c r="B62" i="4" s="1"/>
  <c r="C42" i="6" s="1"/>
  <c r="B39" i="4" a="1"/>
  <c r="B39" i="4" s="1"/>
  <c r="L2" i="4" a="1"/>
  <c r="L2" i="4" s="1"/>
  <c r="B30" i="4" a="1"/>
  <c r="B30" i="4" s="1"/>
  <c r="C11" i="6" s="1"/>
  <c r="B17" i="4" a="1"/>
  <c r="B17" i="4" s="1"/>
  <c r="B2" i="4" a="1"/>
  <c r="B2" i="4" s="1"/>
  <c r="C30" i="6" l="1"/>
  <c r="C45" i="6"/>
  <c r="A80" i="4"/>
  <c r="E19" i="6" s="1"/>
  <c r="C44" i="6"/>
  <c r="H9" i="6"/>
  <c r="C32" i="6"/>
  <c r="C13" i="6"/>
  <c r="C31" i="6"/>
  <c r="C10" i="6"/>
  <c r="C29" i="6"/>
  <c r="C12" i="6"/>
  <c r="C43" i="6"/>
  <c r="H18" i="6"/>
  <c r="E10" i="6"/>
  <c r="H16" i="6"/>
  <c r="G14" i="6"/>
  <c r="G12" i="6" a="1"/>
  <c r="G12" i="6" s="1"/>
  <c r="C6" i="6"/>
  <c r="C15" i="2"/>
  <c r="C8" i="6" s="1"/>
  <c r="N3" i="5"/>
  <c r="J3" i="5"/>
  <c r="F3" i="5"/>
  <c r="G3" i="5" s="1" a="1"/>
  <c r="G3" i="5" s="1"/>
  <c r="C20" i="6" s="1"/>
  <c r="O3" i="5" l="1" a="1"/>
  <c r="O3" i="5" s="1"/>
  <c r="C24" i="6" s="1"/>
  <c r="K3" i="5" a="1"/>
  <c r="K3" i="5" s="1"/>
  <c r="C22" i="6" s="1"/>
  <c r="H6" i="6" a="1"/>
  <c r="H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<sst xmlns="http://schemas.openxmlformats.org/spreadsheetml/2006/main" count="801" uniqueCount="661">
  <si>
    <t>Tier</t>
  </si>
  <si>
    <t>Salvage</t>
  </si>
  <si>
    <t>Potion Manufactured</t>
  </si>
  <si>
    <t>Potion of climbing</t>
  </si>
  <si>
    <t>Potion of healing</t>
  </si>
  <si>
    <t>Potion of animal friendship</t>
  </si>
  <si>
    <t>Potion offire breath</t>
  </si>
  <si>
    <t>Potion of greater healing</t>
  </si>
  <si>
    <t>Potion of growth</t>
  </si>
  <si>
    <t>Potion of hill giant strength</t>
  </si>
  <si>
    <t>Potion of resistance</t>
  </si>
  <si>
    <t>Potion of water breathing.</t>
  </si>
  <si>
    <t>Potion of clairvoyance</t>
  </si>
  <si>
    <t>Potion of diminution</t>
  </si>
  <si>
    <t>Potion offrost giant strength</t>
  </si>
  <si>
    <t>Potion of gaseous form</t>
  </si>
  <si>
    <t>Potion of heroism</t>
  </si>
  <si>
    <t>Potion of invulnerability</t>
  </si>
  <si>
    <t>Potion of mind reading</t>
  </si>
  <si>
    <t>Potion of superior healing</t>
  </si>
  <si>
    <t>Potion of cloud giant strength</t>
  </si>
  <si>
    <t>Potion of flying</t>
  </si>
  <si>
    <t>Potion of invisibility</t>
  </si>
  <si>
    <t>Potion of longevity</t>
  </si>
  <si>
    <t>Potion of speed</t>
  </si>
  <si>
    <t>Potion of supreme healing</t>
  </si>
  <si>
    <t>Potion of vitality</t>
  </si>
  <si>
    <t>Bizarre Ruin</t>
  </si>
  <si>
    <t>Cyran Watchtower</t>
  </si>
  <si>
    <t>Dhakaani Ruined Fort</t>
  </si>
  <si>
    <t>Garden Manor</t>
  </si>
  <si>
    <t>Ghallanda Inn</t>
  </si>
  <si>
    <t>Manor House</t>
  </si>
  <si>
    <t>Smuggler’s Cave</t>
  </si>
  <si>
    <t>Sovereign Host Temple</t>
  </si>
  <si>
    <t>Tavern</t>
  </si>
  <si>
    <t>Warforged Colossus</t>
  </si>
  <si>
    <t>This warforged colossus is a broken and forgotten relic of the Last War in the Mournland. Its weapons and movement functions no longer work, but it might be fixed up to make an incredible fortress.</t>
  </si>
  <si>
    <t>This cozy tavern was built in the last decade and remains in fine condition.</t>
  </si>
  <si>
    <t>This once-grand temple contains forgotten shrines and altars to the gods of the Sovereign Host.</t>
  </si>
  <si>
    <t>This hidden fortress is carved into the base of a mountain and used to hold contraband that was smuggled in and out of Cyre.</t>
  </si>
  <si>
    <t>Base Upgrades</t>
  </si>
  <si>
    <t>Upgrade</t>
  </si>
  <si>
    <t>Salvage Cost</t>
  </si>
  <si>
    <t>Alchemy Lab</t>
  </si>
  <si>
    <t>Arcane Manufactory</t>
  </si>
  <si>
    <t>Art Workshop</t>
  </si>
  <si>
    <t>Atelier</t>
  </si>
  <si>
    <t>Ballista</t>
  </si>
  <si>
    <t>Bard</t>
  </si>
  <si>
    <t>Beauty Parlor</t>
  </si>
  <si>
    <t>Chamber of Whispers</t>
  </si>
  <si>
    <t>Chapel</t>
  </si>
  <si>
    <t>Dog Kennel</t>
  </si>
  <si>
    <t>550-850</t>
  </si>
  <si>
    <t>Falling Net Trap</t>
  </si>
  <si>
    <t>Fire-Breathing Statue Trap</t>
  </si>
  <si>
    <t>Forge</t>
  </si>
  <si>
    <t>Guardroom</t>
  </si>
  <si>
    <t>1,100-1,700</t>
  </si>
  <si>
    <t>Golem Workshop</t>
  </si>
  <si>
    <t>Hawk's Roost</t>
  </si>
  <si>
    <t>Heroes' Pool</t>
  </si>
  <si>
    <t>Hidden Pit Trap</t>
  </si>
  <si>
    <t>Holding Cell</t>
  </si>
  <si>
    <t>Horse Stable</t>
  </si>
  <si>
    <t>600-1,200</t>
  </si>
  <si>
    <t>Jester</t>
  </si>
  <si>
    <t>Kitchen</t>
  </si>
  <si>
    <t>Library</t>
  </si>
  <si>
    <t>Locking Pit Trap</t>
  </si>
  <si>
    <t>Mangonel</t>
  </si>
  <si>
    <t>Mechanical Raven Roost</t>
  </si>
  <si>
    <t>Messenger</t>
  </si>
  <si>
    <t>Poison Darts Trap</t>
  </si>
  <si>
    <t>Poison Needle Trap</t>
  </si>
  <si>
    <t>Portcullis</t>
  </si>
  <si>
    <t>Potion Laboratory</t>
  </si>
  <si>
    <t>Resurrection Altar</t>
  </si>
  <si>
    <t>Sawbones Chamber</t>
  </si>
  <si>
    <t>Scrying Box</t>
  </si>
  <si>
    <t>Secret Door</t>
  </si>
  <si>
    <t>Secret Door Upgrade</t>
  </si>
  <si>
    <t>Servant</t>
  </si>
  <si>
    <t>Speaking Coffin</t>
  </si>
  <si>
    <t>Spell Staff</t>
  </si>
  <si>
    <t>Sphere of Annihilation Trap</t>
  </si>
  <si>
    <t>Suspended Cauldron</t>
  </si>
  <si>
    <t>Teleportation Circle</t>
  </si>
  <si>
    <t>Training Room</t>
  </si>
  <si>
    <t>Trebuchet</t>
  </si>
  <si>
    <t>Valenar Animals</t>
  </si>
  <si>
    <t>1,000-7,000</t>
  </si>
  <si>
    <t>Vault</t>
  </si>
  <si>
    <t>d8</t>
  </si>
  <si>
    <t>Beast</t>
  </si>
  <si>
    <t>Ape</t>
  </si>
  <si>
    <t>Black bear</t>
  </si>
  <si>
    <t>Dire wolf</t>
  </si>
  <si>
    <t>Giant hyena</t>
  </si>
  <si>
    <t>Giant spider</t>
  </si>
  <si>
    <t>Giant toad</t>
  </si>
  <si>
    <t>Lion</t>
  </si>
  <si>
    <t>Tiger</t>
  </si>
  <si>
    <t>The creature is monstrously large. It has advantage on Strength checks and Strength saving throws, and its attacks deal 1d4 extra damage.</t>
  </si>
  <si>
    <t>The creature has two heads. If it has a bite attack, it can make two bite attacks as an action.</t>
  </si>
  <si>
    <t>The creature is infused with lightning energy, which crackles all around its body. Its melee attacks deal an extra 1d6 lightning damage.</t>
  </si>
  <si>
    <t>The creature regenerates 1d4 hit points at the start of its turn.</t>
  </si>
  <si>
    <t>The creature has wings and a flying speed of 40 feet.</t>
  </si>
  <si>
    <t>Creature has acidic blood. Whenever it takes slashing or piercing damage, all creatures within 5 feet of it must make a successful DC 15 Dexterity saving throw or take 1d4 acid damage.</t>
  </si>
  <si>
    <t>The creature has a scorpion tail and can use an action to make the following attack with it: Tail. Melee Weapon Attack: +4 to hit, reach 5 ft., one creature. Hit: 6 (1d4 + 4) piercing damage, and the target must make a DC 11 Constitution saving throw, taking 10 (3d6) poison damage on a failed save, or half as much damage on a successful one.</t>
  </si>
  <si>
    <t>1100-1700</t>
  </si>
  <si>
    <t>Healing spells are impeded here. Any spell that restores hit points does so as if it were cast at a level one lower than the spell slot expended. A spell cast using a lst- level slot restores no hit points.</t>
  </si>
  <si>
    <t>Any Medium humanoid that loses hit points in the area turns a vivid shade of purple. This effect can be ended by a remove curse spell or similar magic.</t>
  </si>
  <si>
    <t>A character who casts a spell must make a Constitution saving throw against the character’s own spell save DC. On a failed save, the character takes psychic damage equal to the spell’s level.</t>
  </si>
  <si>
    <t>When a creature enters the area, they have a 50 percent chance of either gaining or losing 9 (2d8) hit points.</t>
  </si>
  <si>
    <t>Each creature that enters the area is affected by a blindness/deafness spell, with an equal chance for each effect. The effect lasts until the creature leaves the area.</t>
  </si>
  <si>
    <t>d12</t>
  </si>
  <si>
    <t>Quest</t>
  </si>
  <si>
    <t>Rescue one or more creatures trapped in the Mournland.</t>
  </si>
  <si>
    <t>Retrieve one or more important objects from the Mournland.</t>
  </si>
  <si>
    <t>Stop a group of villains that keep emerging from the Mournland and then retreating back into the mists.</t>
  </si>
  <si>
    <t>Uncover secret information hidden in the Mournland.</t>
  </si>
  <si>
    <t>Spy on an organization operating behind the mists and report on their operations.</t>
  </si>
  <si>
    <t>Destroy an object or building in the Mournland.</t>
  </si>
  <si>
    <t>Map a specific location and a route to and from it.</t>
  </si>
  <si>
    <t>Hunt a specific creature in the Mournland and bring it back, either dead or alive.</t>
  </si>
  <si>
    <t>Lead an expedition to a specific site in the Mournland and act as guides and bodyguards.</t>
  </si>
  <si>
    <t>Find a piece of broken machinery, repair it, and bring it back from the Mournland.</t>
  </si>
  <si>
    <t>Find the source of a unique magical phenomenon in the Mournland.</t>
  </si>
  <si>
    <t>Roll on the Special Hooks table instead (see below).</t>
  </si>
  <si>
    <t>Salvage Board Quests</t>
  </si>
  <si>
    <t>The villains want to conquer the base and use it as a new home.</t>
  </si>
  <si>
    <t>The villains want or are drawn to a magic object in the base.</t>
  </si>
  <si>
    <t>The villains are fleeing from some larger danger (determined by the DM) and seek the base as shelter to get away from it.</t>
  </si>
  <si>
    <t>An NPC who is visiting or lives at the base has drawn the ire of the villains.</t>
  </si>
  <si>
    <t>The villains wish to ransack the characters’ salvage and other resources.</t>
  </si>
  <si>
    <t>The villains are drawn to a buried secret that lies beneath the character’s base.</t>
  </si>
  <si>
    <t>The villains are attacking the base as part of a rite of passage or initiation ritual for an evil organization.</t>
  </si>
  <si>
    <t xml:space="preserve">The villains are being forced to attack the base by a powerful creature who has control </t>
  </si>
  <si>
    <t>The villains want to kill everyone inside the base to feed an insatiable desire for destruction or please some dark entity.</t>
  </si>
  <si>
    <t>The villains have a score to settle with one or more of the characters assigned to the base.</t>
  </si>
  <si>
    <t>d10</t>
  </si>
  <si>
    <t>d6</t>
  </si>
  <si>
    <t>The characters inherit an old map, letter, or other document that points them to the salvage.</t>
  </si>
  <si>
    <t>The characters overhear other adventurers discussing the salvage.</t>
  </si>
  <si>
    <t>A friendly NPC informs the characters of the salvage.</t>
  </si>
  <si>
    <t>The characters interrogate an enemy who tells them where the salvage is.</t>
  </si>
  <si>
    <t>The characters learn that a rival broker has their eyes on the salvage and is preparing a recovery mission.</t>
  </si>
  <si>
    <t>The characters decipher part of the Draconic Prophecy that speaks of the salvage.</t>
  </si>
  <si>
    <t>Motivation</t>
  </si>
  <si>
    <t>Base Assault Motivations</t>
  </si>
  <si>
    <t>d20</t>
  </si>
  <si>
    <t>Salvage Type</t>
  </si>
  <si>
    <t>Lumber</t>
  </si>
  <si>
    <t>Metal</t>
  </si>
  <si>
    <t>Stone</t>
  </si>
  <si>
    <t>Weapons</t>
  </si>
  <si>
    <t>Armor</t>
  </si>
  <si>
    <t>Adventuring gear</t>
  </si>
  <si>
    <t>Dragonshards</t>
  </si>
  <si>
    <t>Trade goods</t>
  </si>
  <si>
    <t>Clothing or other textiles</t>
  </si>
  <si>
    <t>Glass</t>
  </si>
  <si>
    <t>Tools</t>
  </si>
  <si>
    <t>Cosmetics</t>
  </si>
  <si>
    <t>Furniture</t>
  </si>
  <si>
    <t>Food</t>
  </si>
  <si>
    <t>Material spell components</t>
  </si>
  <si>
    <t>Artificer supplies</t>
  </si>
  <si>
    <t>Animal care supplies</t>
  </si>
  <si>
    <t>Medicine</t>
  </si>
  <si>
    <t>Barrels, crates, and other containers</t>
  </si>
  <si>
    <t>Location</t>
  </si>
  <si>
    <t>Artificer’s lab</t>
  </si>
  <si>
    <t>Enclave of a dragonmarked house of the DM’s choice</t>
  </si>
  <si>
    <t>Inn or tavern</t>
  </si>
  <si>
    <t>Covert government organization’s secret hideout</t>
  </si>
  <si>
    <t>Noble family’s house</t>
  </si>
  <si>
    <t>Apartment building</t>
  </si>
  <si>
    <t>Temple to a deity of the DM’s choice</t>
  </si>
  <si>
    <t>Ancient Dhakaani stronghold ruin</t>
  </si>
  <si>
    <t>Ancient Daelkyr stronghold ruin</t>
  </si>
  <si>
    <t>Defunct warforged colossus</t>
  </si>
  <si>
    <t>Graveyard</t>
  </si>
  <si>
    <t>Cult hideout</t>
  </si>
  <si>
    <t>Printing press</t>
  </si>
  <si>
    <t>Military fort or tower</t>
  </si>
  <si>
    <t>Battlefield</t>
  </si>
  <si>
    <t>Lake or river</t>
  </si>
  <si>
    <t>Mine</t>
  </si>
  <si>
    <t>Farming village</t>
  </si>
  <si>
    <t>City</t>
  </si>
  <si>
    <t>Forest</t>
  </si>
  <si>
    <t>Cults of the Dragon Below</t>
  </si>
  <si>
    <t>Dreaming Dark</t>
  </si>
  <si>
    <t>Droaam forces</t>
  </si>
  <si>
    <t>Lord of Blades followers</t>
  </si>
  <si>
    <t>Lords of Dust</t>
  </si>
  <si>
    <t>Malfunctioning constructs</t>
  </si>
  <si>
    <t>Order of the Emerald Claw</t>
  </si>
  <si>
    <t>Rival salvagers</t>
  </si>
  <si>
    <t>Savage creatures</t>
  </si>
  <si>
    <t>Undead</t>
  </si>
  <si>
    <t>Valenar</t>
  </si>
  <si>
    <t>Villains</t>
  </si>
  <si>
    <t>Aurum</t>
  </si>
  <si>
    <t>Mournland Locations</t>
  </si>
  <si>
    <t>Special Hook Quest</t>
  </si>
  <si>
    <t>Complication</t>
  </si>
  <si>
    <t>Characters Betrayed</t>
  </si>
  <si>
    <t>Environmental Effect</t>
  </si>
  <si>
    <t>It Runs Deeper</t>
  </si>
  <si>
    <t>My Final Form</t>
  </si>
  <si>
    <t>Not Now</t>
  </si>
  <si>
    <t>Physical Challenge</t>
  </si>
  <si>
    <t>Something Worse</t>
  </si>
  <si>
    <t>Somewhere Else</t>
  </si>
  <si>
    <t>Surprise Comeback</t>
  </si>
  <si>
    <t>Ticking Clock</t>
  </si>
  <si>
    <t>Unseen Meddler</t>
  </si>
  <si>
    <t>Villain Switches Sides</t>
  </si>
  <si>
    <t>1 sword wraith warrior (see chapter 8)</t>
  </si>
  <si>
    <t>1d2 mimics</t>
  </si>
  <si>
    <t>1d4 living burning hands (see Eberron: Rising from the Last War)</t>
  </si>
  <si>
    <t>1d10 worgs</t>
  </si>
  <si>
    <t>1 skeletal swarm (see chapter 8)</t>
  </si>
  <si>
    <t>15-17</t>
  </si>
  <si>
    <t>1d4 specters</t>
  </si>
  <si>
    <t>18-20</t>
  </si>
  <si>
    <t>1 wight</t>
  </si>
  <si>
    <t>21-24</t>
  </si>
  <si>
    <t>A party of 2d6 scouts looking for salvage or a ost friend</t>
  </si>
  <si>
    <t>25-27</t>
  </si>
  <si>
    <t>1d4 death dogs</t>
  </si>
  <si>
    <t>28-29</t>
  </si>
  <si>
    <t>1d3 perytons</t>
  </si>
  <si>
    <t>30-35</t>
  </si>
  <si>
    <t>A spring that has a 50% chance of either restoring 2d4 hit points or giving a level exhaustion to creatures that drink from it</t>
  </si>
  <si>
    <t>2d6 giant bats</t>
  </si>
  <si>
    <t>39-40</t>
  </si>
  <si>
    <t>2d6 psychic gray oozes</t>
  </si>
  <si>
    <t>41-45</t>
  </si>
  <si>
    <t>1d4 warforged soldiers (see Eberron: Rising from the Last War) working for the Lord of Blades</t>
  </si>
  <si>
    <t>46-50</t>
  </si>
  <si>
    <t>1d6 + 3 giant centipedes</t>
  </si>
  <si>
    <t>51-52</t>
  </si>
  <si>
    <t>1 giant scorpion</t>
  </si>
  <si>
    <t>53-54</t>
  </si>
  <si>
    <t>2d4 iron defenders (see Eberron: Risingfrom the Last War)</t>
  </si>
  <si>
    <t>1 displacer beast</t>
  </si>
  <si>
    <t>61-63</t>
  </si>
  <si>
    <t>A battlefield with no bodies but the uniforms and equipment of the soldiers are left behind</t>
  </si>
  <si>
    <t>3d6 giant rats</t>
  </si>
  <si>
    <t>68-72</t>
  </si>
  <si>
    <t>1 saber-toothed tiger</t>
  </si>
  <si>
    <t>1 phase spider</t>
  </si>
  <si>
    <t>78-82</t>
  </si>
  <si>
    <t>1d2 wil-o'-wisps</t>
  </si>
  <si>
    <t>2d6 shadows</t>
  </si>
  <si>
    <t>85-86</t>
  </si>
  <si>
    <t>1d2 ochre jellies</t>
  </si>
  <si>
    <t>87-90</t>
  </si>
  <si>
    <t>1d4 ghouls</t>
  </si>
  <si>
    <t>91-95</t>
  </si>
  <si>
    <t>2d6 zombies</t>
  </si>
  <si>
    <t>96-97</t>
  </si>
  <si>
    <t>1 living lightning bolt (see Eberron: Risingfrom the Last War)</t>
  </si>
  <si>
    <t>1 Tarkanan assassin (see chapter 8) hiding from the authorities</t>
  </si>
  <si>
    <t>A ghost that still believes it is alive, wandering the land looking for its family</t>
  </si>
  <si>
    <t>1 undead bulette (see chapter 8)</t>
  </si>
  <si>
    <t>d100</t>
  </si>
  <si>
    <t>Encounter</t>
  </si>
  <si>
    <t>A bone knight (see Eberron: Rising from the Last War) and 1d4 cult fanatics working for the Order of the Emerald Claw</t>
  </si>
  <si>
    <t>2d6 death dogs</t>
  </si>
  <si>
    <t>1 giant ape</t>
  </si>
  <si>
    <t>1 warforged titan (see Eberron: Risingfrom the Last War)</t>
  </si>
  <si>
    <t>A forest of trees turned to iron that smells of sulfur</t>
  </si>
  <si>
    <t>1d4 + 1 flameskulls</t>
  </si>
  <si>
    <t>2d4 living burning hands (see Eberron: Risingfrom the Last War)</t>
  </si>
  <si>
    <t>25-29</t>
  </si>
  <si>
    <t>1d3 wraiths</t>
  </si>
  <si>
    <t>1d4 + 1 displacer beasts</t>
  </si>
  <si>
    <t>36-40</t>
  </si>
  <si>
    <t>1d4 adult oblexes (see chapter 8)</t>
  </si>
  <si>
    <t>1d4 sword wraith warriors (see chapter 8)</t>
  </si>
  <si>
    <t>1d6 phase spiders</t>
  </si>
  <si>
    <t>1 chimera</t>
  </si>
  <si>
    <t>A pit in the ground that glows with blinding orange light</t>
  </si>
  <si>
    <t>55-60</t>
  </si>
  <si>
    <t>1d2 warforged veterans and 2d4 warforged soldiers (see Eberron: Risingfrom the Last War) working for the Lord of Blades</t>
  </si>
  <si>
    <t>1d2 umber hulks</t>
  </si>
  <si>
    <t>64-67</t>
  </si>
  <si>
    <t>1d4 + 1 giant scorpions</t>
  </si>
  <si>
    <t>1d4 + 1 black puddings</t>
  </si>
  <si>
    <t>73-76</t>
  </si>
  <si>
    <t>1d2 catoblepases (see chapter 8)</t>
  </si>
  <si>
    <t>1 elder oblex (see chapter 8)</t>
  </si>
  <si>
    <t>1d3 living lightning bolts (see Eberron: Risingfrom the Last War)</t>
  </si>
  <si>
    <t>83-86</t>
  </si>
  <si>
    <t>1 grick alpha and 1d3 gricks</t>
  </si>
  <si>
    <t>A nest of 2d4 giant eggs that are hot to the touch</t>
  </si>
  <si>
    <t>1d2 living cloudkills (see Eberron: Risingfrom the Last War)</t>
  </si>
  <si>
    <t>1 hydra</t>
  </si>
  <si>
    <t>1 revenant</t>
  </si>
  <si>
    <t>1 froghemoth (see chapter 8)</t>
  </si>
  <si>
    <t>1 iron golem</t>
  </si>
  <si>
    <t>1 sword wraith commander (see chapter 8) and 1d6 + 3 sword wraith warriors (see chapter 8)</t>
  </si>
  <si>
    <t>1 purple worm</t>
  </si>
  <si>
    <t>1d4 warforged assassins working for the Lord of Blades</t>
  </si>
  <si>
    <t>1 roc</t>
  </si>
  <si>
    <t>19-20</t>
  </si>
  <si>
    <t>1 the angry (see chapter 8)</t>
  </si>
  <si>
    <t>1d4 + 1 giant apes</t>
  </si>
  <si>
    <t>1 vampire</t>
  </si>
  <si>
    <t>1d4 warforged titans (see Eberron: Risingfrom the Last War)</t>
  </si>
  <si>
    <t>2 stone golems</t>
  </si>
  <si>
    <t>2d6 displacer beasts</t>
  </si>
  <si>
    <t>2d4 bone knights (see Eberron: Risingfrom the Last War) working for the Order of the Emerald Claw</t>
  </si>
  <si>
    <t>2d6 giant scorpions</t>
  </si>
  <si>
    <t>2d4 living lightning bolts (see Eberron: Risingfrom the Last War)</t>
  </si>
  <si>
    <t>61-65</t>
  </si>
  <si>
    <t>A massive battlefield with all of the soldiers and war machines turned to stone</t>
  </si>
  <si>
    <t>66-70</t>
  </si>
  <si>
    <t>71-75</t>
  </si>
  <si>
    <t>2d6 phase spiders</t>
  </si>
  <si>
    <t>76-80</t>
  </si>
  <si>
    <t>2d4 wraiths</t>
  </si>
  <si>
    <t>81-86</t>
  </si>
  <si>
    <t>1d4 + 1 living cloudkills (see Eberron: Risingfrom the Last War)</t>
  </si>
  <si>
    <t>2d4 umber hulks</t>
  </si>
  <si>
    <t>2d4 catoblepases (see chapter 8)</t>
  </si>
  <si>
    <t>1 death tyrant</t>
  </si>
  <si>
    <t>1 demilich</t>
  </si>
  <si>
    <t>1d4 + 1 stone golems</t>
  </si>
  <si>
    <t>1d4 iron golems</t>
  </si>
  <si>
    <t>16-20</t>
  </si>
  <si>
    <t>1d6 + 1 warforged titans (see Eberron: Rising from the Last War)</t>
  </si>
  <si>
    <t>1 death tyrant and 1d6 beholder zombies</t>
  </si>
  <si>
    <t>1d3 the angry (see chapter 8)</t>
  </si>
  <si>
    <t>2d4 giant apes</t>
  </si>
  <si>
    <t>A castle made entirely of crystal</t>
  </si>
  <si>
    <t>1 death knight and 1d6 sword wraith warriors (see chapter 7)</t>
  </si>
  <si>
    <t>1 nightwalker (see chapter 8)</t>
  </si>
  <si>
    <t>51-54</t>
  </si>
  <si>
    <t>1 beholder and 2d4 spectators</t>
  </si>
  <si>
    <t>3d6 fire elementals</t>
  </si>
  <si>
    <t>3d6 displacer beasts</t>
  </si>
  <si>
    <t>1d4 vampires</t>
  </si>
  <si>
    <t>3d6 wraiths</t>
  </si>
  <si>
    <t>1 archmage looking for salvage</t>
  </si>
  <si>
    <t>81-85</t>
  </si>
  <si>
    <t>A hill that does not touch the ground and floats 50 feet above it</t>
  </si>
  <si>
    <t>1d3 rocs</t>
  </si>
  <si>
    <t>A pile of skulls that speak in unison as people pass</t>
  </si>
  <si>
    <t>Q1 lich</t>
  </si>
  <si>
    <t>1 ancient blue dracolich</t>
  </si>
  <si>
    <t>1 warforged colossus (see Eberron: Rising from the Last War)</t>
  </si>
  <si>
    <t>01-03</t>
  </si>
  <si>
    <t>04-05</t>
  </si>
  <si>
    <t>06-10</t>
  </si>
  <si>
    <t>11-13</t>
  </si>
  <si>
    <t>01-05</t>
  </si>
  <si>
    <t>11-15</t>
  </si>
  <si>
    <t>16-18</t>
  </si>
  <si>
    <t>96-98</t>
  </si>
  <si>
    <t>73-77</t>
  </si>
  <si>
    <t>83-84</t>
  </si>
  <si>
    <t>36-38</t>
  </si>
  <si>
    <t>86-90</t>
  </si>
  <si>
    <t>Tier 1 encounters</t>
  </si>
  <si>
    <t>Tier 2 encounters</t>
  </si>
  <si>
    <t>Tier 3 encounters</t>
  </si>
  <si>
    <t>Tier 4 encounters</t>
  </si>
  <si>
    <t>Low</t>
  </si>
  <si>
    <t>Word 1</t>
  </si>
  <si>
    <t>Castle</t>
  </si>
  <si>
    <t>Mistborn</t>
  </si>
  <si>
    <t>Citadel</t>
  </si>
  <si>
    <t>Shrouded</t>
  </si>
  <si>
    <t>Fort</t>
  </si>
  <si>
    <t>Scavenger</t>
  </si>
  <si>
    <t>Fortress</t>
  </si>
  <si>
    <t>Fortune</t>
  </si>
  <si>
    <t>Manor</t>
  </si>
  <si>
    <t>Clawfoot</t>
  </si>
  <si>
    <t>Mansion</t>
  </si>
  <si>
    <t>Iron</t>
  </si>
  <si>
    <t>Villa</t>
  </si>
  <si>
    <t>Arcane</t>
  </si>
  <si>
    <t>Keep</t>
  </si>
  <si>
    <t>Mystic</t>
  </si>
  <si>
    <t>Bunker</t>
  </si>
  <si>
    <t>Intrepid</t>
  </si>
  <si>
    <t>- Hold</t>
  </si>
  <si>
    <t>Titan</t>
  </si>
  <si>
    <t>Stronghold</t>
  </si>
  <si>
    <t>Shield</t>
  </si>
  <si>
    <t>Palace</t>
  </si>
  <si>
    <t>Gold</t>
  </si>
  <si>
    <t>Hall</t>
  </si>
  <si>
    <t>Invincible</t>
  </si>
  <si>
    <t>Camp</t>
  </si>
  <si>
    <t>War-Torn</t>
  </si>
  <si>
    <t>Garrison</t>
  </si>
  <si>
    <t>Scarred</t>
  </si>
  <si>
    <t>Station</t>
  </si>
  <si>
    <t>Mourning</t>
  </si>
  <si>
    <t>Bastion</t>
  </si>
  <si>
    <t>Harmonious</t>
  </si>
  <si>
    <t>Sanctum</t>
  </si>
  <si>
    <t>Mercenary</t>
  </si>
  <si>
    <t>Retreat</t>
  </si>
  <si>
    <t>Adamantine</t>
  </si>
  <si>
    <t>Haven</t>
  </si>
  <si>
    <t>Word 2</t>
  </si>
  <si>
    <t>Type</t>
  </si>
  <si>
    <t>Description</t>
  </si>
  <si>
    <t>Origin</t>
  </si>
  <si>
    <t>The base belonged to an old friend of the characters.</t>
  </si>
  <si>
    <t>The characters found the base during an adventure in the Mournland.</t>
  </si>
  <si>
    <t>Monsters imprisoned the characters in the base. Then the characters revolted.</t>
  </si>
  <si>
    <t>The characters lived in the base together before the Day of Mourning.</t>
  </si>
  <si>
    <t>A patron gave the characters the base as a reward for a job well done.</t>
  </si>
  <si>
    <t>A mysterious voice or figure told the characters to make their home in the base.</t>
  </si>
  <si>
    <t>The characters believe a piece of the Draconic Prophecy pointed them toward the base.</t>
  </si>
  <si>
    <t>There are rumors treasure is hidden in the base... The characters just haven't found it yet.</t>
  </si>
  <si>
    <t>As far as anyone knows, this strange ruin appeared on Khorvaire during the Day of Mourning. Strange, violent images of unknown creatures tearing each other apart are carved into its walls.</t>
  </si>
  <si>
    <t>The Cyran military used this watchtower to keep an eye on enemy forces during the Last War.</t>
  </si>
  <si>
    <t>This ancient Dhakaani fort was ruined long before the Day of Mourning, a leftover from the age when goblinoids ruled Khorvaire.</t>
  </si>
  <si>
    <t>This opulent manor has an enclosed garden at its center. It was once a quiet retreat for a noble family.</t>
  </si>
  <si>
    <t>This inn was run by House Ghallanda and built into the side of a hill on a once well-traveled road.</t>
  </si>
  <si>
    <t>A Cyran general held this rich manor house during the Last War.</t>
  </si>
  <si>
    <t>This massive crossbow is mounted on a swivel and fires heavy bolts. See “Siege Equipment” in chapter 8 of the Dungeon Master's Guide for more information. The ballista is unmanned unless crewed by characters or guards provided by the “Guardroom” tier 1 upgrade.
In addition to the cost of the ballista, it costs salvage to create one piece of ammunition for the siege weapon as described on the Ballista Ammunition table. Once a piece of ammunition is fired, it cannot be used again.</t>
  </si>
  <si>
    <t>Cost</t>
  </si>
  <si>
    <t>Ballista ammunition</t>
  </si>
  <si>
    <t>This chapel is equipped with soothing accouterments like incense bowls, candelabras, chimes, and more. When you and your allies spend an uninterrupted hour in meditation or prayer in this chamber, you each gain the benefit of a guidance spell with an extended duration of 24 hours. At the end of the hour, the chapel cannot be used to gain this benefit again until 25 salvage is spent to refresh the room's supplies.</t>
  </si>
  <si>
    <t>This 20-foot-square kennel houses up to maximum of one mastiff per character assigned to the base. The kennel can be placed near or attached to the outside of the base. If a mastiff dies, it costs 50 salvage to replace the animal.
This upgrade comes with a trainer, a commoner with a +4 bonus to Wisdom (Animal Handling) checks, who cares for the mastiffs. If needed, the trainer can accompany you on adventures and handle up to two mastiffs in the field. The trainer is controlled by the DM and leaves with the animals if the trainer or the mastiffs are frequently endangered or abused.
Instead of being paid in gold, the trainer demands to be paid in salvage. After each salvage mission you complete, the trainer takes a total of 10 salvage per mastiff (whether or not the mastiffs were present in the adventure). If the trainer dies or leaves, you must pay 100 salvage to hire a new trainer.</t>
  </si>
  <si>
    <t>This falling net trap is identical to the one described in “Sample Traps” in chapter 5 of the Dungeon Master's Guide. If the net is destroyed, it costs 25 salvage to replace.
Your allies working inside the base are aware of the trap and know how to avoid it.</t>
  </si>
  <si>
    <t>You can craft mundane weapons and armor in this blacksmith's forge, with the following restrictions:
• Only weapons and armor listed in the Player's Handbook or Eberron: Rising from the Last War can be constructed.
• Plate armor can only be constructed at Tier 2 or above.
• All items constructed here cannot be sold.
You must invest a number of hours working equal to the price of the item divided by 2 (rounded down; minimum 1 hour) and pay half the item's gp cost in salvage (rounded down; minimum 1 salvage). You do not spend gold. For example, it would take 7 hours and 7 salvage to make a 15-gp longsword. If you are proficient with jeweler's, leatherworker's, smith's, or tinker's tools, the time and salvage needed to create the item are cut in half.</t>
  </si>
  <si>
    <t>This room houses one guard per character assigned to the base. Guards are controlled by the DM and fight to defend the base if it is attacked. If needed, a guard can be assigned to operate one of the base's siege weapons. Guards do not leave the safety of the base. As you improve your base, your guards also improve, as shown on the Guard Improvement table.
Instead of being paid in gold, your guards demand to be paid in salvage. After each salvage mission you complete, the guards take 25 salvage per guard. If a guard dies, you must pay 100 salvage to hire a new guard.</t>
  </si>
  <si>
    <t>Guard Statistics</t>
  </si>
  <si>
    <t>Guard</t>
  </si>
  <si>
    <t>Scout</t>
  </si>
  <si>
    <t>Veteran</t>
  </si>
  <si>
    <t>Gladiator</t>
  </si>
  <si>
    <t xml:space="preserve">Standard Bolt. </t>
  </si>
  <si>
    <t>Ranged Weapon Attack, +6 to hit, range 120/480 ft., one target. Hit. 16 (3d10) piercing damage.</t>
  </si>
  <si>
    <t xml:space="preserve">Enchanted Bolt. </t>
  </si>
  <si>
    <t>As standard bolt, but magical for the purpose of overcoming damage resistances and immunities.</t>
  </si>
  <si>
    <t xml:space="preserve">Explosive Bolt. </t>
  </si>
  <si>
    <t>This bolt can be fired up to 300 feet. Each creature in a 10-foot-radius sphere centered on the target point must make a DC 14 Dexterity saving throw. A target takes 21 (6d6) fire damage on a failed save, or half as much damage on a successful one.</t>
  </si>
  <si>
    <t>This 5-foot-square, 10-foot-deep hidden pit trap is identical to the one described in “Sample Traps” in chapter 5 of the Dungeon Master's Guide. It costs 100 salvage to turn the trap into a spiked pit, and 50 salvage to add poison to the spikes (as detailed in the “Spiked Pit” trap description of the Dungeon Master's Guide). Fresh poison must be purchased and reapplied after a creature falls on the spikes.
You can make the pit opening 5 feet wider by paying 50 salvage. You can make the pit 10 feet deeper by paying 50 salvage.
Your allies who work in the castle are aware of the trap and know how to avoid it.</t>
  </si>
  <si>
    <t>This 10-foot-cubic steel holding cell has AC 19, 50 hit points, and immunity to poison and psychic damage. There is a single door on the cell. All characters assigned to the base have a key to the cell. Picking the lock on the cell door requires a successful DC 20 Dexterity check made with thieves' tools, and forcing the door open requires a successful DC 25 Strength (Athletics) check.
If you purchase more than one holding cell, you can connect the cells to create a much larger single cell to hold enormous creatures. A larger cell has hit points equal to 50 multiplied by the number of smaller cells used to create it, but otherwise its statistics are the same.</t>
  </si>
  <si>
    <t>This 30-foot-square stable houses one riding horse per character assigned to the base. The stable can be placed near or attached to the outside of the base. If a horse dies, it costs 100 salvage to replace the animal.
This upgrade comes with a groom, a commoner with a +4 bonus to Wisdom (Animal Handling) checks, who cares for the horses. The groom does not leave the safety of the base, and only fights in self-defense. The groom is controlled by the DM and leaves with the animals if the groom or the horses are frequently endangered or abused.
Instead of being paid in gold, the groom demands to be paid in salvage. After each salvage mission you complete, the groom takes a total of 15 salvage per horse in the stables (whether or not the horses were present in the adventure). If the groom dies or leaves, you must pay 100 salvage to hire a new groom.</t>
  </si>
  <si>
    <t>This organized collection of ancient tomes helps characters uncover the mysteries of the world. You gain advantage on Intelligence ability checks to recall knowledge if you spend at least 10 minutes in the library researching the subject as part of making the check.</t>
  </si>
  <si>
    <t>This alchemical laboratory contains arcane supplies and magical formulae used for creating potions. The upgrade comes with an alchemist, a commoner with a +4 bonus to Intelligence (Arcana) checks and proficiency with alchemist's supplies, who manufactures the potions. The alchemist does not leave the safety of the base, and only fights in self-defense. The alchemist is controlled by the DM and leaves if frequently endangered or abused. If the alchemist dies or leaves, you must pay 200 salvage to hire a new alchemist.
Instead of being paid in gold, the alchemist demands to be paid in salvage. After each salvage mission you complete, the alchemist takes a total of 50 salvage from the rewards earned for the base.
Each character assigned to the base can expend salvage before an adventure to manufacture one potion from the Laboratory Potions table, with the following restrictions:
•	Some potions are only available at higher tiers.
•	Each potion must be consumed during the adventure or it is lost. If lost, you regain the salvage you spent to manufacture it.</t>
  </si>
  <si>
    <t>You add a 5-foot-wide secret door to any wall in the base. Creatures can detect the door with a successful DC 15 Intelligence (Investigation) or Wisdom (Perception) check.</t>
  </si>
  <si>
    <t>This iron pot is suspended overtop an entrance or walkway of the base and can easily be tipped to pour burning oil onto invading enemies. See “Siege Equipment” in chapter 8 of the Dungeon Master's Guide for more information. The cauldron is unmanned unless crewed by characters or guards provided by the “Guardroom” tier 1 upgrade.
When the cauldron is emptied, 50 salvage must be spent to fill it with more oil.</t>
  </si>
  <si>
    <t>The training room has exercise machines, weights, sparring dummies, and more used to train for combat. When you spend one hour training in this room and expend 5 salvage, choose one of the following benefits, which disappears immediately after you use it:
•	When you hit with an attack that deals damage, you can deal an extra amount of damage equal to your proficiency bonus.
•	When you take damage from an attack, you can reduce the damage dealt to you by an amount equal to your proficiency bonus.
You cannot have more than one of these benefits at a time. If you do not use a benefit within 24 hours of earning it, the benefit disappears.</t>
  </si>
  <si>
    <t>You can use this workshop to create art objects using calligrapher's or painter's supplies, or carpenter's, glassblower's, mason's, potter's, or woodcarver's tools. You must invest a number of hours working equal to the price of the item divided by 2 (rounded down; minimum 1 hour) and pay half the item's gp-cost in salvage (rounded down; minimum 1 salvage). For example, it would take 50 hours and 50 salvage to make a 100-gp magnifying glass. If you are proficient with the tools needed to make the item, the time and salvage needed to create the item are reduced by half. Items created here cannot be sold elsewhere.</t>
  </si>
  <si>
    <t>You can spend 8 hours and 50 salvage in this clothing studio crafting an outfit for a Small or Medium creature made from fabric and leather. This outfit could be part of a disguise (e.g. a ranking military commander's outfit). If you are proficient with cobbler's or weaver's tools, you can make the outfit in 4 hours for only 25 salvage. Outfits created here cannot be sold elsewhere.</t>
  </si>
  <si>
    <t>This small chamber is no larger than a closet and powered by dragonshard dust. You can enter this chamber and cast the sending spell. The chamber cannot be used to cast the spell again until 1 hour has passed and 100 salvage is spent to recover the consumed dragonshard dust.</t>
  </si>
  <si>
    <t>This 10-foot-square roost houses one blood hawk per character assigned to the base. The roost can be placed near, on the roof of, or attached to the outside of the base. If a hawk dies, it costs 100 salvage to replace the animal.
This upgrade comes with a falconer, a commoner with a +4 bonus to Wisdom (Animal Handling) checks, who cares for the hawks. If needed, the falconer can accompany you on adventures and handle up to two hawks on the field of combat. The falconer is controlled by the DM and leaves if the falconer or the animals are frequently endangered or abused.
Instead of being paid in gold, the falconer demands to be paid in salvage. After each salvage mission you complete, the falconer takes a total of 20 salvage per hawk. If the falconer dies or leaves, you must pay 200 salvage to hire a new falconer.</t>
  </si>
  <si>
    <t>This 5-foot-square, 10-foot-deep locking pit trap is identical to the one described in “Sample Traps” in chapter 5 of the Dungeon Master's Guide. It costs 100 salvage to turn the trap into a spiked pit, and 50 salvage to add poison to the spikes (as detailed in the “Spiked Pit” trap description of the Dungeon Master's Guide). Fresh poison must be purchased and reapplied after a creature falls on the spikes.
You can make the pit opening 5 feet wider by paying 100 salvage. You can make the pit 10 feet deeper by paying 50 salvage.
Your allies who work in the castle are aware of the trap and know how to avoid it.</t>
  </si>
  <si>
    <t>This catapult is mounted on a swivel and fires stones in high arc. See “Siege Equipment” in chapter 8 of the Dungeon Master's Guide for more information. The mangonel is unmanned unless crewed by characters or guards provided by the “Guardroom” tier 1 upgrade.
In addition to the cost of the mangonel, it costs salvage to create one piece of ammunition for the siege weapon as shown on the Mangonel Ammunition table. Once a piece of ammunition is fired, it cannot be used again.</t>
  </si>
  <si>
    <t xml:space="preserve">Standard Stone. </t>
  </si>
  <si>
    <t>Ranged Weapon Attack, +5 to hit, range 200/800 ft. (can't hit targets within 60 feet of it), one target. Hit. 27 (5d10) bludgeoning damage.</t>
  </si>
  <si>
    <t xml:space="preserve">Enchanted Stone. </t>
  </si>
  <si>
    <t>As standard stone, but magical for the purpose of overcoming damage resistances and immunities.</t>
  </si>
  <si>
    <t xml:space="preserve">Explosive Stone. </t>
  </si>
  <si>
    <t>This stone can be hurled up to 500 feet. Each creature in a 20-foot-radius sphere centered on the target point must make a DC 15 Dexterity saving throw. A creature takes 8d6 fire damage on a failed save, or half as much damage on a successful one.</t>
  </si>
  <si>
    <t>This messenger is a scout who travels to deliver messages and perform small errands for you, like buying new equipment. The messenger does not fight for you or follow you into dangerous areas. The messenger is controlled by the DM and leaves if frequently endangered or abused. The messenger can travel 30 miles a day.
Instead of being paid in gold, the messenger demands to be paid in salvage. After each salvage mission you complete, the messenger takes a total of 25 salvage from the rewards earned for the base.</t>
  </si>
  <si>
    <t>This poison darts trap is identical to the one described in “Sample Traps” in chapter 5 of the Dungeon Master's Guide. Once the trap has been triggered, it cannot be triggered again until you spend 100 salvage to replace the darts.
Your allies who work in the castle are aware of the trap and know how to avoid it.</t>
  </si>
  <si>
    <t>This poison needle trap can be placed in any door or other lock and is identical to the one described in “Sample Traps” in chapter 5 of the Dungeon Master's Guide. Once the trap has been triggered, it cannot be triggered again until you spend 100 salvage to replace the needle.
Your allies who work in the castle are aware of the trap and know how to avoid it.</t>
  </si>
  <si>
    <t>This room is outfitted with bandages, herbs, and other supplies. It comes with a physician, a commoner with a +6 bonus to Wisdom (Medicine) checks. The physician does not leave the safety of the base and only fights in self-defense. The physician leaves if frequently endangered or abused.
If you take a long rest in this chamber while the physicians heals you, you regain all of your expended hit dice at the end of the rest and are cured of any nonmagical disease or poison that was affecting you. The chamber cannot be used again this way until 100 salvage is spent to restock supplies. If the physician dies or leaves, you must pay 500 salvage to hire a new one.</t>
  </si>
  <si>
    <t>This enchanted coffin is carved with arcane runes. When the corpse of a Medium or smaller creature is placed in this coffin, you can spend 100 salvage to cast the speak with dead spell on the corpse. The spent salvage represents incense that must be burned and oils that must be sprinkled on the body for the coffin's magic to work.</t>
  </si>
  <si>
    <t>You can use this alchemy lab to create acid, alchemist's fire, antitoxin, or poison. You must invest a number of hours working equal to the price of the item divided by 2 (rounded down; minimum 1 hour) and pay half the item's gp-cost in salvage (rounded down; minimum 1 salvage). For example, it would take 12 hours and 12 salvage to make a 25-gp vial of acid. If you are proficient with alchemist's or brewer's supplies or an herbalism or poisoner's kit, the time and salvage needed to create the item are reduced by half.</t>
  </si>
  <si>
    <t>You can spend 2 hours and 200 salvage in this beauty parlor making yourself or another Small or Medium humanoid have a different physical appearance. This new look could be part of a disguise (e.g. giving yourself a false dragonmark to look like the member of a House Orien). If you are proficient with a disguise kit, you can create the new look in 1 hour for only 100 salvage.</t>
  </si>
  <si>
    <t>This fire-breathing statue trap is identical to the one described in “Sample Traps” in chapter 5 of the Dungeon Master's Guide.
Your allies who work in the castle are aware of the trap and know how to avoid it.</t>
  </si>
  <si>
    <t>This jester is a commoner with a +4 bonus to Charisma (Performance) checks. When asked, the jester tells jokes, performs humorous dances, and makes merry. If the jester spends 1 hour entertaining a guest at the base, characters assigned to the base have advantage on Charisma checks made to influence that guest for the next 24 hours. The jester does not leave the safety of the base, and only fights in self-defense. The jester is controlled by the DM and leaves if frequently endangered or abused.
Instead of being paid in gold, the jester demands to be paid in salvage. After each salvage mission you complete, the jester takes a total of 25 salvage from the rewards earned for the base.</t>
  </si>
  <si>
    <t xml:space="preserve">The mechanical ravens in this 10-foot-square roost can carry letters and Tiny objects over long distances without tiring. The roost can be placed near, on the roof of, or attached to the outside of the base. If you give a raven a letter or object to deliver and a delivery address in Khorvaire, the raven makes the delivery as soon as possible. A mechanical raven has the statistics of a raven with the following changes:
•	The raven's type is construct.
•	The raven is immune to poison and psychic damage as well as the charmed and poisoned condition and cannot gain levels of exhaustion.
•	The raven does not need to eat, drink, or breathe.
A mechanical raven can fly 10 miles per hour and does not need to stop for rest, food, or water. Each time a raven returns to the roost, you must expend 100 salvage to repair and tune up the raven for its next journey. </t>
  </si>
  <si>
    <t>This 5-foot-wide iron gate can go in any hall or in front of or behind any door. Each character assigned to the base has a key to the portcullis. The portcullis has AC 19, 50 hit points, a damage threshold of 15, and immunity to poison and psychic damage. Picking a portcullis’s lock requires a successful DC 23 Dexterity check made with thieves’ tools, and forcing open a portcullis requires a successful DC 25 Strength (Athletics) check.
You can create a portcullis wider than 5 feet by spending 1,000 salvage for every additional 5 feet.</t>
  </si>
  <si>
    <t>When you enter this mirrored closet, you can spend 500 salvage to cast the scrying spell (spell save DC 17), using the mirrored walls as the spell’s focus.</t>
  </si>
  <si>
    <r>
      <t xml:space="preserve">This permanent teleportation circle works like the one described in the </t>
    </r>
    <r>
      <rPr>
        <i/>
        <sz val="8.5"/>
        <color theme="1"/>
        <rFont val="Times New Roman"/>
        <family val="1"/>
        <charset val="204"/>
      </rPr>
      <t>teleportation circle</t>
    </r>
    <r>
      <rPr>
        <sz val="8.5"/>
        <color theme="1"/>
        <rFont val="Times New Roman"/>
        <family val="1"/>
        <charset val="204"/>
      </rPr>
      <t xml:space="preserve"> spell.</t>
    </r>
  </si>
  <si>
    <t>Standard Stone.</t>
  </si>
  <si>
    <t xml:space="preserve">Ranged Weapon Attack, +5 to hit, range 300/1,200 ft. (can't hit targets within 60 feet of it), one target. Hit: 44 (8d10) bludgeoning damage. </t>
  </si>
  <si>
    <t>Enchanted Stone.</t>
  </si>
  <si>
    <t>This stone can be hurled up to 800 feet. Each creature in a 20-foot-radius sphere centered on the target point must make a DC 15 Dexterity saving throw. A target takes 10d6 fire damage on a failed save, or half as much damage on a successful one.</t>
  </si>
  <si>
    <t>This bard (see chapter 8) records your crew's exploits, plays music, performs small shows, and generally keeps everyone in the base inspired. As a result, any base upgrades that allow you to create items, such as the atelier or alchemy lab, have their crafting time reduced by 1 hour (to a minimum of 1 hour), and any characters assigned to the base benefits from the effects of a heroism spell (+3 spellcasting ability modifier) while they can see and hear the bard. The bard does not leave the safety of the base, and only fights in self-defense. The bard is controlled by the DM and leaves if frequently endangered or abused.
Instead of being paid in gold, the bard demands to be paid in salvage. After each salvage mission you complete, the bard takes a total of 50 salvage from the rewards earned for the base.</t>
  </si>
  <si>
    <t>You can use this magic workshop to build a flesh golem that is loyal to you. To create a golem, you must spend 4,000 salvage and 60 days creating the golem. Each character assigned to the base may have no more than one golem.
The magic of the workshop keeps the golems loyal. If they leave the base, they become disobedient and run away.</t>
  </si>
  <si>
    <t>This tub can hold one Medium or Small creature at a time and must be filled with a specific combination of magical liquids to reap its benefits. By spending 500 salvage and 1 hour soaking in the pool, you gain the benefit of the heroes’ feast spell.</t>
  </si>
  <si>
    <t>When the remains of a creature are placed on this altar, you can use an action and spend 1,000 salvage to bring the creature back from dead as if the resurrection spell had been cast on the remains.</t>
  </si>
  <si>
    <t xml:space="preserve">This colossal staff hurls devastating magic over great distances. The spell staff is a Large object with AC 20, 125 HP, and immunity to poison and psychic damage. Before it can be fired, it must be aimed. It takes one action to aim it, and one action to fire it, which also expends one of the staff’s charges. The staff is unmanned unless crewed by characters or guards provided by the “Guardroom” tier 1 upgrade.
Each spell staff is imbued with a single magical effect from the list below. A spell staff has 8 charges. Recharging the staff takes 8 hours and costs 1,000 salvage.
•	Flame Lance. The staff shoots a 500-foot-long, 5-foot¬wide line of flame. Each creature in the line must make a DC 15 Dexterity saving throw. A creature takes 35 (10d6) fire damage on a failed save, or half as much damage on a successful one. The fire ignites flammable objects in the area that aren't being worn or carried.
•	Glue Glob. This ball can be shot up to 600 feet from the staff and explodes in a 20-foot-radius sphere of glue that instantly hardens. Creatures in the sphere must succeed on a DC 15 Dexterity saving throw or become restrained as they are covered in glue. A creature can use its action to make a DC 15 Strength check, freeing itself or another creature within its reach from the glue.
• Thunder Blast. Shoots a 60-foot cone of sonic force from the staff. Each creature in the cone must make a DC 15 Constitution saving throw. A creature that fails takes 22 (4d10) thunder damage and is pushed back 40 feet. A creature that succeeds takes half as much damage and isn’t pushed.
</t>
  </si>
  <si>
    <t>This sphere of annihilation trap is identical to the one described in “Sample Traps” in chapter 5 of the Dungeon Master’s Guide.
Your allies who work in the castle are aware of the trap and know how to avoid it.</t>
  </si>
  <si>
    <t>You can only purchase this upgrade if your base has at least one of the following upgrades: dog kennel, hawk roost, or horse stable. Pick one of these upgrades when you purchase this one. Those animals become Valenar hounds, Valenar hawks, or Valenar steeds (see Eberron: Rising from the Last War for each entry) as they are awakened by a Valenar elf druid. If one of these animals dies, add 500 salvage to the cost to replace it.</t>
  </si>
  <si>
    <t>This secure 15-foot-square or smaller room has a lead- lined adamantine door and walls (and can be placed behind a secret door if the base has one). Each character assigned to the base has a key to the vault. Each 5-foot-cubic section of wall and the vault doors have AC 25, 250 hit points, a damage threshold of 15, and immunity to poison and psychic damage. Picking a locked vault door requires a successful DC 25 Dexterity check made with thieves’ tools and forcing a door open requires a successful DC 30 Strength (Athletics) check.
The vault is magically warded. Creatures and objects cannot teleport into or out of the vault or sense anything inside the vault from the outside using magic such as the scrying spell.</t>
  </si>
  <si>
    <t>Doors</t>
  </si>
  <si>
    <t>Walls</t>
  </si>
  <si>
    <t>Each door in the base has AC 15, 18 hit points, and immunity to poison and psychic damage</t>
  </si>
  <si>
    <t>Each 5-foot-cubic section of wall has AC 12, 27 hit points, and immunity to poison and psychic damage. Climbing a wall without equipment requires a DC 15 Strength (Athletics) check.</t>
  </si>
  <si>
    <t>Door Locks</t>
  </si>
  <si>
    <t>Each character assigned to the base has a master key that can lock and unlock its doors. Picking a door's lock requires a successful DC 15 Dexterity check made with thieves' tools, and forcing the door open requires a successful DC 17 Strength (Athletics) check.</t>
  </si>
  <si>
    <t>The base's doors and walls are reinforced with new, stronger material. The AC of each door and 5-foot-cubic section of wall is increased by 2, and they gain a damage threshold of 5.</t>
  </si>
  <si>
    <t>• The base's doors have upgraded locks. Picking a door's lock requires a successful DC 17 Dexterity check made with thieves' tools, and forcing a door open requires a successful DC 19 Strength (Athletics) check.</t>
  </si>
  <si>
    <t>• The base's doors have upgraded locks. Picking a door's lock requires a successful DC 19 Dexterity check made with thieves' tools, and a forcing a door open requires a successful DC 21 Strength (Athletics) check.</t>
  </si>
  <si>
    <t>Tier upgrade cost</t>
  </si>
  <si>
    <t>You can add this upgrade to any 5-foot-wide secret door that already exists in the base. The DC of Intelligence (Investigation) and Wisdom (Perception) checks to detect the door rises to 20.</t>
  </si>
  <si>
    <t>At the DM’s discretion, the base trundles on wheels, stomps about on mechanized legs, or soars through the sky using elemental power. With this upgrade, the base can move at a travel pace of 3 miles per hour (72 miles per day). During combat any character assigned to the base who touches it can use their action to move the base 20 feet. The base can only move this way once per round</t>
  </si>
  <si>
    <t>Special</t>
  </si>
  <si>
    <t>Upkeep cost</t>
  </si>
  <si>
    <t>You can spend 8 hours and 250 salvage in this arcane workshop to craft any magic item with a common rarity from Xanathar's Guide to Everything, with the following restrictions:
• If the item is a suit of magic armor, gemstone, weapon, or spellbook, you must pay the additional cost in gold for the base materials. For example, to manufacture a moon-touched sword, you must pay 250 salvage and 15 gp for a longsword.
• Each character assigned to the base may only craft one magic item per tier this way.
The upgrade comes with an arcane crafter, a magewright (see Eberron: Rising from the Last War) who manufactures the items. The magewright does not leave the safety of the base and only fights in self-defense. The magewright is controlled by the DM and leaves if frequently endangered or abused.
Instead of being paid in gold, the magewright demands to be paid in salvage. After each salvage mission you complete, the magewright takes a total of 50 salvage from the rewards earned for the base. If the magewright dies or leaves, you must pay 200 salvage to hire a new magewright.</t>
  </si>
  <si>
    <t>100 per use</t>
  </si>
  <si>
    <t>25 per use</t>
  </si>
  <si>
    <t>10 per mastiff</t>
  </si>
  <si>
    <t>25 per guard</t>
  </si>
  <si>
    <t>20 per blood hawk</t>
  </si>
  <si>
    <t>500 per use</t>
  </si>
  <si>
    <t>15 per horse</t>
  </si>
  <si>
    <t>This kitchen has everything a cook needs to make a delicious gourmet meal. You can spend 1 hour in the kitchen cooking food to make a delicious meal. As part of the cooking, 50 salvage per creature eating the meal must also  be spent. Each creature that consumes the meal gains 1d10 + 5 temporary hit points. If you are proficient with cook’s utensils or have at least one servant (see the “Servant” tier 1 upgrade) working with you, you can make the meal in half the time using only 25 salvage per creature eating it.</t>
  </si>
  <si>
    <t>25 or 50 per creature</t>
  </si>
  <si>
    <t>1000 per use</t>
  </si>
  <si>
    <t>This servant is a commoner who performs mundane tasks for you: cooking, cleaning, and the like. The servant does not leave the safety of the base, and only fights in self¬defense. The servant is controlled by the DM and leaves if frequently endangered or abused.
Instead of being paid in gold, the servant demands to be paid in salvage. After each salvage mission you complete, the servant takes a total of 10 salvage from the rewards earned for the base.</t>
  </si>
  <si>
    <t>50 per use</t>
  </si>
  <si>
    <t>5 per use</t>
  </si>
  <si>
    <t>This enormous catapult can hurl stones over great distances. See “Siege Equipment” in chapter 8 of the Dungeon Master's Guide for more information. The trebuchet is unmanned unless crewed by characters or guards provided by the “Guardroom” tier 1 upgrade.
In addition to the cost of the trebuchet, it costs salvage to create one piece of ammunition for the siege weapon as shown on the Trebuchet Ammunition table. Once a piece of ammunition is fired, it cannot be used again.</t>
  </si>
  <si>
    <t>Guards improvement</t>
  </si>
  <si>
    <t>Siege Weapons Ammunition</t>
  </si>
  <si>
    <t>The creature has metal skin, giving it resistance to bludgeoning, slashing, and piercing damage. The creatures are lying prone when the characters first approach but rise when they get within 60 feet and attack. They are aggressive and pursue the party if they retreat or leave the road. If the characters follow the roads east or west, they continue for 1d4 miles before petering out.</t>
  </si>
  <si>
    <t>Mutation</t>
  </si>
  <si>
    <t>Creatures in the area have their speed reduced by half</t>
  </si>
  <si>
    <t>The area is affected by an antimagic field spell.</t>
  </si>
  <si>
    <t>A creature that casts a spell of 1st-level or higher in the area rolls on the Wild Magic Surge table in chapter 3 of the Player’s Handbook.</t>
  </si>
  <si>
    <t>Effect</t>
  </si>
  <si>
    <t>Beastly Mutations</t>
  </si>
  <si>
    <t>Effects</t>
  </si>
  <si>
    <t>An NPC betrays the characters by leaving them to die, leading them into a trap, allowing enemies to enter their base during an assault, or simply turning and joining their enemies. This NPC could be a fellow adventurer met at the start of the adventure, a double agent turned triple agent, the broker who gave them the quest, or any other NPC you choose.</t>
  </si>
  <si>
    <t>The characters experience an effect chosen or rolled on the Environmental Effects table from the “Mournland” section of chapter 4 of Eberron: Rising from the Last War.</t>
  </si>
  <si>
    <t>The villains the characters first encounter during the adventure are merely pawns of another group of villains. Choose a second villain group that leads the first on the Villains table.</t>
  </si>
  <si>
    <t>A terrifying monster suddenly arrives on the scene and completely changes the game. This creature may want something from the characters or the villains or it could be purely driven by the hatred of or hunger for other livings things. This creature should be very powerful, but still an appropriate threat for the adventure’s tier. Aberrations, dragons, giants, and monstrosities make good choices for this creature, but you can pick whatever you feel is appropriate and give the creature a goal that causes friction with the characters. For example, this creature could seek to obtain the same salvage the characters do.</t>
  </si>
  <si>
    <t>For a salvage board quest, the adventure’s destination does not have the salvage or quest goal that the adventurers seek. Instead, this first location has clues that point the characters toward a new destination. Choose or roll for this new location on the Mournland Locations table.
For a base defense adventure, this complication indicates the characters’ enemies came from a lair in the Mournland and will attack again if the characters don’t do something to stop them. Choose or roll for this lair on the Mournland Locations table.</t>
  </si>
  <si>
    <t>An enemy the characters thought they had already dealt with in this or a previous adventure suddenly appears again. This enemy broke out of jail, was raised from the dead, has returned as an undead, or had some other surprise comeback. The villain might have allies and has a plan to harm the characters.</t>
  </si>
  <si>
    <t>The characters have an unexpected time limit on their goal. For instance, if they don’t rescue a person trapped in the Mournland in the next week, that person will be driven mad and never recover, or if the characters don’t defeat the invading cultists in 1 hour, they’ll enact a ritual that sinks their base into the earth.</t>
  </si>
  <si>
    <t>A stealthy, possibly invisible, creature stalks the characters as they go about the adventure and meddles in their plans. This creature’s motivations are yours. It might be a mischievous poltergeist, an assassin hired by the characters’ enemies trying to pick them off from afar, or a pixie driven mad by time spent in the Mournland looking to have some violent fun.</t>
  </si>
  <si>
    <t>A creature that appears to be a villain turns on its allies and offers to help the characters. Perhaps the creature wants to usurp power, or maybe it sees the characters as a way out of a bad situation. Will this creature keep its end of the bargain, or will the villain turn on the characters? Trusting the villain should not be an easy choice for the characters.</t>
  </si>
  <si>
    <t xml:space="preserve">
The characters face a surprise physical challenge they must overcome. It may be that magic shrinks some of the characters to the size of mice, they become bound together in magical chains, or they are all turned into clawfoot dinosaurs. This obstacle should still allow the characters affected to participate in the adventure.</t>
  </si>
  <si>
    <t>Something terrible happens at a moment most inconvenient for the characters. Maybe a magic item like the Oracle of War unleashes a pulse of antimagic, an NPC looking to collect a debt arrives, or the weather gets bad just as the characters are in the toughest stage of their journey. This could be any bad luck event that adds another obstacle to the characters trying to achieve their goal.</t>
  </si>
  <si>
    <t>BASE ORIGIN</t>
  </si>
  <si>
    <t>BASE NAME</t>
  </si>
  <si>
    <t>BASE TYIPE</t>
  </si>
  <si>
    <t>TYPE  DESCRIPTION</t>
  </si>
  <si>
    <t>BEAST</t>
  </si>
  <si>
    <t>BEASTLY MUTATIONS</t>
  </si>
  <si>
    <t>MOURNLAND EFFECT</t>
  </si>
  <si>
    <t>SALVAGE BOARD QUEST</t>
  </si>
  <si>
    <t>SPECIAL HOOK</t>
  </si>
  <si>
    <t>BASE ASSAULT MOTIVATION</t>
  </si>
  <si>
    <t>LOCATION</t>
  </si>
  <si>
    <t>VILLAINS</t>
  </si>
  <si>
    <t>MISSION COMPLICATION</t>
  </si>
  <si>
    <t>TIER 1 RANDOM ENCOUNTER</t>
  </si>
  <si>
    <t>TIER 2 RANDOM ENCOUNTER</t>
  </si>
  <si>
    <t>TIER 3 RANDOM ENCOUNTER</t>
  </si>
  <si>
    <t>TIER 4 RANDOM ENCOUNTER</t>
  </si>
  <si>
    <t>Potions manufactured</t>
  </si>
  <si>
    <t>Tiers of base</t>
  </si>
  <si>
    <t>HENCHMENS</t>
  </si>
  <si>
    <t>VILLAIN</t>
  </si>
  <si>
    <t>SPECIAL</t>
  </si>
  <si>
    <t>The Daughters of Sora Kell send their forces to the Mournland to uncover salvage and secrets that might help Droaam secure its position in the world.</t>
  </si>
  <si>
    <t>DESCRIPTION</t>
  </si>
  <si>
    <t>WORLD ANVIL LINK</t>
  </si>
  <si>
    <t>LINK</t>
  </si>
  <si>
    <t>bugbear chief, gnoll pack lord, goblin boss, half-ogre, hobgoblin captain, minotaur, ogre, werewolf</t>
  </si>
  <si>
    <t>hill giant, hobgoblin warlord, medusa, oni, troll, yuan-ti abomination</t>
  </si>
  <si>
    <t xml:space="preserve">a sapient “monstrous” creature trying to find its place in the world and siding with Droaam, any powerful creature that could be summoned and bound to do Droaam’s bidding like a fiend or elemental </t>
  </si>
  <si>
    <t>TIER SELECTED</t>
  </si>
  <si>
    <t>RANDOM ENCOUNTER</t>
  </si>
  <si>
    <t>The Lord of Blades and his followers call the Mournland home. As they despise creatures of flesh and warforged who dare ally with these former oppressors, they are naturally enemies for most adventuring parties.</t>
  </si>
  <si>
    <t>The Lords of Dust twist events to make their dark version of the Draconic Prophecy come true. They are active everywhere in Khorvaire, and the Mournland is no exception.</t>
  </si>
  <si>
    <r>
      <t>cult fanatic</t>
    </r>
    <r>
      <rPr>
        <sz val="12"/>
        <color rgb="FF000000"/>
        <rFont val="Arial Unicode MS"/>
        <family val="2"/>
        <charset val="204"/>
      </rPr>
      <t>, any fiend of challenge rating 4 or lower</t>
    </r>
  </si>
  <si>
    <r>
      <t>archmage</t>
    </r>
    <r>
      <rPr>
        <sz val="12"/>
        <color rgb="FF000000"/>
        <rFont val="Arial Unicode MS"/>
        <family val="2"/>
        <charset val="204"/>
      </rPr>
      <t>, any fiend of challenge rating 11 or higher</t>
    </r>
  </si>
  <si>
    <t>The Mournland is filled with constructs that have been warped by the area's strange magic. These creatures are violent and often show no prejudice or mercy in their murderous rampages.</t>
  </si>
  <si>
    <t>Members of the Order of the Emerald Claw often hide from authorities in the Mournland. They also scour the land for secrets and salvage that would help unlock the lich Lady Illmarrow's Mark of Death.</t>
  </si>
  <si>
    <t>The competition for Mournland salvage is fierce. While most salvagers operate with an agreement that whoever finds the salvage first gets to claim it, some have fewer scruples. Laws do not exist in the Mournland, and few know what occurs inside its misty walls.</t>
  </si>
  <si>
    <t>Many beasts and monstrosities in Cyre were already dangerous monsters. The magic of the Mournland warped creatures into horrifying killing machines that stop at nothing to catch their prey. Savage creatures often have a mutation from the Monstrous Mutations table in the “Mournland” section of chapter 4 of Eberron: Rising from the Last War.</t>
  </si>
  <si>
    <t>Many undead roam the Mournland, the empowered remains of people who died during the Day of Mourning. These undead abhor the living, a hatred that drives them to stalk and kill relentlessly.</t>
  </si>
  <si>
    <t>Valenar elves scour the Mournland for evidence and salvage they might use to ignite a war with another nation. Some think they might find a way to spark another in the mists at their borders.</t>
  </si>
  <si>
    <t>Any undead you choose can be henchmen.</t>
  </si>
  <si>
    <r>
      <t>bone naga</t>
    </r>
    <r>
      <rPr>
        <sz val="12"/>
        <color rgb="FF000000"/>
        <rFont val="Arial Unicode MS"/>
        <family val="2"/>
        <charset val="204"/>
      </rPr>
      <t xml:space="preserve">, </t>
    </r>
    <r>
      <rPr>
        <b/>
        <sz val="12"/>
        <color rgb="FF000000"/>
        <rFont val="Arial Unicode MS"/>
        <family val="2"/>
        <charset val="204"/>
      </rPr>
      <t>flameskull</t>
    </r>
    <r>
      <rPr>
        <sz val="12"/>
        <color rgb="FF000000"/>
        <rFont val="Arial Unicode MS"/>
        <family val="2"/>
        <charset val="204"/>
      </rPr>
      <t xml:space="preserve">, </t>
    </r>
    <r>
      <rPr>
        <b/>
        <sz val="12"/>
        <color rgb="FF000000"/>
        <rFont val="Arial Unicode MS"/>
        <family val="2"/>
        <charset val="204"/>
      </rPr>
      <t>ghast</t>
    </r>
    <r>
      <rPr>
        <sz val="12"/>
        <color rgb="FF000000"/>
        <rFont val="Arial Unicode MS"/>
        <family val="2"/>
        <charset val="204"/>
      </rPr>
      <t xml:space="preserve">, </t>
    </r>
    <r>
      <rPr>
        <b/>
        <sz val="12"/>
        <color rgb="FF000000"/>
        <rFont val="Arial Unicode MS"/>
        <family val="2"/>
        <charset val="204"/>
      </rPr>
      <t>ghost</t>
    </r>
    <r>
      <rPr>
        <sz val="12"/>
        <color rgb="FF000000"/>
        <rFont val="Arial Unicode MS"/>
        <family val="2"/>
        <charset val="204"/>
      </rPr>
      <t xml:space="preserve">, </t>
    </r>
    <r>
      <rPr>
        <b/>
        <sz val="12"/>
        <color rgb="FF000000"/>
        <rFont val="Arial Unicode MS"/>
        <family val="2"/>
        <charset val="204"/>
      </rPr>
      <t>wight</t>
    </r>
  </si>
  <si>
    <t>When all undead creatures in an adventure are mindless, like zombies, they do not have a boss, but there is often one creature that might be more powerful than the others. It might be a unique creature in a group, like a beholder zombie among several zombies, or it might be that one minotaur skeleton has far more hit points than the others in its group.
When an undead group has a true boss, it is typically an intelligent, sapient undead:</t>
  </si>
  <si>
    <t>Like bosses, savage creatures typically do not have henchmen. Any beast or monstrosity with limited intellect you choose can be a savage creature.</t>
  </si>
  <si>
    <r>
      <t xml:space="preserve">Savage creatures do not usually have a leader, however there is often one creature that might be more powerful than the others. It might be a unique creature in a group, like a </t>
    </r>
    <r>
      <rPr>
        <b/>
        <sz val="12"/>
        <color rgb="FF000000"/>
        <rFont val="Arial Unicode MS"/>
        <family val="2"/>
        <charset val="204"/>
      </rPr>
      <t xml:space="preserve">dire wolf </t>
    </r>
    <r>
      <rPr>
        <sz val="12"/>
        <color rgb="FF000000"/>
        <rFont val="Arial Unicode MS"/>
        <family val="2"/>
        <charset val="204"/>
      </rPr>
      <t xml:space="preserve">among several </t>
    </r>
    <r>
      <rPr>
        <b/>
        <sz val="12"/>
        <color rgb="FF000000"/>
        <rFont val="Arial Unicode MS"/>
        <family val="2"/>
        <charset val="204"/>
      </rPr>
      <t>wolves</t>
    </r>
    <r>
      <rPr>
        <sz val="12"/>
        <color rgb="FF000000"/>
        <rFont val="Arial Unicode MS"/>
        <family val="2"/>
        <charset val="204"/>
      </rPr>
      <t xml:space="preserve">, or it might be that one </t>
    </r>
    <r>
      <rPr>
        <b/>
        <sz val="12"/>
        <color rgb="FF000000"/>
        <rFont val="Arial Unicode MS"/>
        <family val="2"/>
        <charset val="204"/>
      </rPr>
      <t xml:space="preserve">displacer beast </t>
    </r>
    <r>
      <rPr>
        <sz val="12"/>
        <color rgb="FF000000"/>
        <rFont val="Arial Unicode MS"/>
        <family val="2"/>
        <charset val="204"/>
      </rPr>
      <t>has far more hit points than the others in its pack.</t>
    </r>
  </si>
  <si>
    <r>
      <t xml:space="preserve">Rival salvager crews often have a boss who uses an NPC stat block, like the ones found in the </t>
    </r>
    <r>
      <rPr>
        <i/>
        <sz val="8.5"/>
        <color theme="1"/>
        <rFont val="Times New Roman"/>
        <family val="1"/>
        <charset val="204"/>
      </rPr>
      <t>Monster Manual.</t>
    </r>
    <r>
      <rPr>
        <sz val="8.5"/>
        <color theme="1"/>
        <rFont val="Times New Roman"/>
        <family val="1"/>
        <charset val="204"/>
      </rPr>
      <t xml:space="preserve"> This leader might have the same challenge rating as the henchmen, if the villain group resembles a party of adventurers, or the boss may lead a larger group of weaker salvagers.</t>
    </r>
  </si>
  <si>
    <r>
      <t xml:space="preserve">bone knight </t>
    </r>
    <r>
      <rPr>
        <sz val="12"/>
        <color rgb="FF000000"/>
        <rFont val="Arial Unicode MS"/>
        <family val="2"/>
        <charset val="204"/>
      </rPr>
      <t xml:space="preserve">(see </t>
    </r>
    <r>
      <rPr>
        <i/>
        <sz val="12"/>
        <color rgb="FF000000"/>
        <rFont val="Arial Unicode MS"/>
        <family val="2"/>
        <charset val="204"/>
      </rPr>
      <t>Eberron: Rising from the Last</t>
    </r>
  </si>
  <si>
    <t>1</t>
  </si>
  <si>
    <t>2</t>
  </si>
  <si>
    <t>3</t>
  </si>
  <si>
    <t>4</t>
  </si>
  <si>
    <t>BOSSES</t>
  </si>
  <si>
    <t xml:space="preserve"> assassin, mage, any fiend with a challenge rating between 5 and 10</t>
  </si>
  <si>
    <t xml:space="preserve">	Any NPC stat blocks, like the ones found in appendix B of the Monster Manual
	Trained beasts and monstrosities, like the mastiff and the owlbear
	Constructs built to defend their creators, like the shield guardian and the iron golem</t>
  </si>
  <si>
    <t xml:space="preserve">	Any NPC stat blocks, like the ones found in appendix B of the Monster Manual
	Any aberration, like the gibbering mouther and the grell
	Elementals and fiends that can be bound to service, like the fire elemental and the imp</t>
  </si>
  <si>
    <t>Inspired Template. You can make any humanoid creature into an inspired with the following changes:
	The creature has advantage on Wisdom saving throws.
	The creature can innately cast the following spells, requiring no material components: mage hand and vicious mockery at will and charm person, dissonant whispers, hex, hold person, and mage armor once per day each. Intelligence is the creature’s spellcasting modifier for these spells.</t>
  </si>
  <si>
    <t xml:space="preserve">	Any NPC stat blocks, like the ones found in appendix B of the Monster Manual
	Any beasts or constructs that the salvagers would have access to</t>
  </si>
  <si>
    <t>Valenar Elf Template. You can make any humanoid NPC stat block a Valenar elf with the following changes:
	The elf has a walking speed of 35 feet.
	The elf has proficiency in the Perception skill and darkvision out to a range of 60 feet.
	The elf has advantage on saving throws against being charmed, and magic cannot put the elf to sleep.</t>
  </si>
  <si>
    <t>inspired, any NPC stat block with the inspired template applied</t>
  </si>
  <si>
    <t>The creature that leads the villains is not what it appears to be. This creature might be a changeling, oni, hag, or other creature in disguise. It could also be that the creature has a hidden Mournland mutation, which you can choose or roll for on the Monstrous Mutations table in the “Mournland” section of chapter 4 of Eberron: Rising from the Last War.</t>
  </si>
  <si>
    <t>hashalaq quori, tsucora quori, any NPC stat block with the inspired template applied</t>
  </si>
  <si>
    <t>kalaraq quori, any NPC stat block with the inspired template applied</t>
  </si>
  <si>
    <t>warforged soldier, any NPC stat block with the warforged template applied</t>
  </si>
  <si>
    <t xml:space="preserve"> warforged titan, any NPC stat block with the warforged template applied</t>
  </si>
  <si>
    <t>warforged colossus, any NPC stat block with the warforged template applied</t>
  </si>
  <si>
    <t xml:space="preserve">	Any NPC stat blocks, like the ones found in appendix B of the Monster Manual
	Any fiend, especially the rakshasa and zakya rakshasa</t>
  </si>
  <si>
    <t>Malfunctioning constructs do not usually have a leader, however there could be one construct that is more powerful than the others. It might be a unique construct in a group, like a warforged titan among several helmed horrors, or it might be that one iron defender has far more hit points than the others in its pack.</t>
  </si>
  <si>
    <t>. Like bosses malfunctioning constructs typically do not have henchmen. Any construct you choose can be a malfunctioning construct, including living spells.</t>
  </si>
  <si>
    <t xml:space="preserve">	Any NPC stat blocks, like the ones found in appendix B of the Monster Manual
	Any undead, especially the Karrnathi undead soldier</t>
  </si>
  <si>
    <t xml:space="preserve">	Any NPC stat, like the ones found in appendix B of the Monster Manual, with the Valenar elf template applied
	Any beast or plant, especially Valenar animals</t>
  </si>
  <si>
    <t xml:space="preserve"> bandit captain, bard , illusionist , knight, spy, Tarkanan assassin, veteran</t>
  </si>
  <si>
    <t xml:space="preserve">assassin, enchanter , gladiator, mage, master thief , evoker </t>
  </si>
  <si>
    <t xml:space="preserve">archmage, warlord , any powerful creature that could be summoned and bound to do the Aurum's bidding like a fiend or elemental </t>
  </si>
  <si>
    <t>cult fanatic, dolgaunt, illusionist , nothic, priest, spectator</t>
  </si>
  <si>
    <t xml:space="preserve"> aboleth, assassin, diviner , gladiator, mage, mind flayer, war priest </t>
  </si>
  <si>
    <t xml:space="preserve">: archmage, death knight, lich, vampire, warlord </t>
  </si>
  <si>
    <t>deathlock mastermind , spawn of Kyuss , sword wraith commander , wraith</t>
  </si>
  <si>
    <t>death knight, death tyrant, lich, nightwalker , vampire</t>
  </si>
  <si>
    <t>archer , berserker,knight, veteran</t>
  </si>
  <si>
    <t xml:space="preserve"> assassin, champion , gladiator, evoker </t>
  </si>
  <si>
    <t xml:space="preserve"> archmage, warlord , any powerful beast or plant</t>
  </si>
  <si>
    <t xml:space="preserve"> Any NPC stat, like the ones found in appendix B of the Monster Manual, with the inspired template applied
Any other NPC henchmen, beasts, or constructs an inspired would have access to. These henchmen are likely not aware that they work for an agent of the Dreaming Dark.</t>
  </si>
  <si>
    <t>Warforged Template. You can make any humanoid NPC stat block a warforged with the following changes: The warforged has resistance to poison damage and advantage on saving throws against being poisoned. It is immune to disease, does not need to eat, drink, or breathe, and magic cannot put it to sleep. The warforged gains a +1 bonus to AC.</t>
  </si>
  <si>
    <t xml:space="preserve">Any warforged soldier
Any NPC stat, like the ones found in appendix B of the Monster Manual, with the warfoged template applied
Any construct that could be controlled by the warforged
Any nonwarforged humanoid NPCs that sympathize with the Lord of Blades or that have been taken by his followers as slaves </t>
  </si>
  <si>
    <t>Any humanoid creatures considered “monstrous,” such as gnolls, goblinoids, kobolds, lycanthropes, and orcs
Any smaller giants, like the hill giant, minotaur, ogre, and troll
Any intelligent monstrosities, like the winter wolf and worg
Elementals and fiends that can be bound to service, like the efreeti and the horned devil</t>
  </si>
  <si>
    <t>archmage, any powerful aberration like the beholder</t>
  </si>
  <si>
    <t>cult fanatic, flameskull, knight, priest, veteran, wight</t>
  </si>
  <si>
    <t>The Cults of the Dragon Below could desire Mournland salvage, lore, and locations to enact strange rituals to free the daelkyr.</t>
  </si>
  <si>
    <t>Agents of the Dreaming Dark could desire salvage and secrets in the Mournland to aid them in their campaign to rule Khorvaire.</t>
  </si>
  <si>
    <t>While not all Aurum Concordians are evil, there are many who would stop at nothing to gather the treasures of Cyre left in the Mournland for the taking. Certainly, the Aurum would not suffer a group of pesky salvagers who did not work for them.</t>
  </si>
  <si>
    <t>Adventure Tier</t>
  </si>
  <si>
    <t>Not Completed Salvage Awarded/Hour</t>
  </si>
  <si>
    <t>Completed Salvage Awarded/Hour</t>
  </si>
  <si>
    <t>to regenerate data - press "F9"
choose tier of adventure by drop-down list -&gt;</t>
  </si>
  <si>
    <t>reward per hour</t>
  </si>
  <si>
    <t>Mission</t>
  </si>
  <si>
    <t>Base</t>
  </si>
  <si>
    <t>BASE MAP</t>
  </si>
  <si>
    <t>ASSIGNED TO</t>
  </si>
  <si>
    <t>TIER</t>
  </si>
  <si>
    <t>Total salvage paid to attendants (guards, servants, etc.) after each salvage mission</t>
  </si>
  <si>
    <t>TOTAL SALVATION</t>
  </si>
  <si>
    <t>COMPLICATIONS</t>
  </si>
  <si>
    <t>SALVAGE</t>
  </si>
  <si>
    <t>MOURNLAND LOCATION</t>
  </si>
  <si>
    <t>COMPLICATION</t>
  </si>
  <si>
    <t>RANDOM ENCOUNTER 1</t>
  </si>
  <si>
    <t>RANDOM ENCOUNTER 2</t>
  </si>
  <si>
    <t>RANDOM ENCOUNTER 3</t>
  </si>
  <si>
    <t>RANDOM ENCOUNTER 4</t>
  </si>
  <si>
    <t>Base Defense Quest</t>
  </si>
  <si>
    <t>BOSSESS</t>
  </si>
  <si>
    <t>VILLAIN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</si>
</sst>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Segoe UI"/>
      <family val="2"/>
      <charset val="204"/>
    </font>
    <font>
      <sz val="11"/>
      <color theme="1"/>
      <name val="Segoe UI"/>
      <family val="2"/>
      <charset val="204"/>
    </font>
    <font>
      <sz val="11"/>
      <color rgb="FF3F3F76"/>
      <name val="Segoe UI"/>
      <family val="2"/>
      <charset val="204"/>
    </font>
    <font>
      <b/>
      <sz val="11"/>
      <color rgb="FFFA7D00"/>
      <name val="Segoe UI"/>
      <family val="2"/>
      <charset val="204"/>
    </font>
    <font>
      <b/>
      <sz val="11"/>
      <color theme="0"/>
      <name val="Segoe UI"/>
      <family val="2"/>
      <charset val="204"/>
    </font>
    <font>
      <sz val="8.5"/>
      <color theme="1"/>
      <name val="Times New Roman"/>
      <family val="1"/>
      <charset val="204"/>
    </font>
    <font>
      <i/>
      <sz val="8.5"/>
      <color theme="1"/>
      <name val="Times New Roman"/>
      <family val="1"/>
      <charset val="204"/>
    </font>
    <font>
      <sz val="12"/>
      <color rgb="FF000000"/>
      <name val="Arial Unicode MS"/>
      <family val="2"/>
      <charset val="204"/>
    </font>
    <font>
      <sz val="8.5"/>
      <color rgb="FF000000"/>
      <name val="Times New Roman"/>
      <family val="1"/>
      <charset val="204"/>
    </font>
    <font>
      <b/>
      <sz val="12"/>
      <color rgb="FF000000"/>
      <name val="Arial Unicode MS"/>
      <family val="2"/>
      <charset val="204"/>
    </font>
    <font>
      <i/>
      <sz val="12"/>
      <color rgb="FF000000"/>
      <name val="Arial Unicode MS"/>
      <family val="2"/>
      <charset val="204"/>
    </font>
    <font>
      <sz val="8"/>
      <name val="Segoe UI"/>
      <family val="2"/>
      <charset val="204"/>
    </font>
    <font>
      <b/>
      <sz val="11"/>
      <color theme="1"/>
      <name val="Segoe UI"/>
      <family val="2"/>
      <charset val="204"/>
    </font>
    <font>
      <b/>
      <sz val="15"/>
      <color theme="3"/>
      <name val="Segoe UI"/>
      <family val="2"/>
      <charset val="204"/>
    </font>
    <font>
      <b/>
      <sz val="11"/>
      <color rgb="FF3F3F3F"/>
      <name val="Segoe UI"/>
      <family val="2"/>
      <charset val="204"/>
    </font>
    <font>
      <sz val="11"/>
      <color theme="0"/>
      <name val="Segoe UI"/>
      <family val="2"/>
      <charset val="204"/>
    </font>
    <font>
      <sz val="11"/>
      <color theme="9" tint="0.39997558519241921"/>
      <name val="Segoe UI"/>
      <family val="2"/>
      <charset val="204"/>
    </font>
    <font>
      <b/>
      <sz val="24"/>
      <color rgb="FF3F3F76"/>
      <name val="Segoe UI"/>
      <family val="2"/>
      <charset val="204"/>
    </font>
    <font>
      <b/>
      <sz val="11"/>
      <color theme="9" tint="0.39997558519241921"/>
      <name val="Segoe UI"/>
      <family val="2"/>
      <charset val="204"/>
    </font>
    <font>
      <b/>
      <sz val="13"/>
      <color theme="3"/>
      <name val="Segoe UI"/>
      <family val="2"/>
      <charset val="204"/>
    </font>
    <font>
      <i/>
      <sz val="11"/>
      <color rgb="FF7F7F7F"/>
      <name val="Segoe UI"/>
      <family val="2"/>
      <charset val="204"/>
    </font>
    <font>
      <i/>
      <sz val="8"/>
      <color rgb="FF7F7F7F"/>
      <name val="Segoe UI"/>
      <family val="2"/>
      <charset val="204"/>
    </font>
  </fonts>
  <fills count="11">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tint="-0.34998626667073579"/>
        <bgColor theme="0" tint="-0.34998626667073579"/>
      </patternFill>
    </fill>
    <fill>
      <patternFill patternType="solid">
        <fgColor theme="0" tint="-4.9989318521683403E-2"/>
        <bgColor indexed="64"/>
      </patternFill>
    </fill>
    <fill>
      <patternFill patternType="solid">
        <fgColor theme="8"/>
      </patternFill>
    </fill>
    <fill>
      <patternFill patternType="solid">
        <fgColor theme="1"/>
        <bgColor indexed="64"/>
      </patternFill>
    </fill>
    <fill>
      <patternFill patternType="solid">
        <fgColor theme="1" tint="0.14999847407452621"/>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medium">
        <color indexed="64"/>
      </left>
      <right style="medium">
        <color indexed="64"/>
      </right>
      <top style="medium">
        <color indexed="64"/>
      </top>
      <bottom style="medium">
        <color indexed="64"/>
      </bottom>
      <diagonal/>
    </border>
    <border>
      <left style="double">
        <color rgb="FF3F3F3F"/>
      </left>
      <right/>
      <top style="double">
        <color rgb="FF3F3F3F"/>
      </top>
      <bottom style="double">
        <color rgb="FF3F3F3F"/>
      </bottom>
      <diagonal/>
    </border>
    <border>
      <left style="medium">
        <color indexed="64"/>
      </left>
      <right style="medium">
        <color indexed="64"/>
      </right>
      <top style="medium">
        <color indexed="64"/>
      </top>
      <bottom/>
      <diagonal/>
    </border>
    <border>
      <left style="double">
        <color rgb="FF3F3F3F"/>
      </left>
      <right/>
      <top/>
      <bottom/>
      <diagonal/>
    </border>
    <border>
      <left/>
      <right/>
      <top/>
      <bottom style="thin">
        <color rgb="FF7F7F7F"/>
      </bottom>
      <diagonal/>
    </border>
    <border>
      <left/>
      <right/>
      <top style="thin">
        <color rgb="FFB2B2B2"/>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right/>
      <top style="double">
        <color rgb="FF3F3F3F"/>
      </top>
      <bottom/>
      <diagonal/>
    </border>
    <border>
      <left/>
      <right/>
      <top/>
      <bottom style="double">
        <color rgb="FF3F3F3F"/>
      </bottom>
      <diagonal/>
    </border>
    <border>
      <left/>
      <right style="thin">
        <color rgb="FF3F3F3F"/>
      </right>
      <top/>
      <bottom/>
      <diagonal/>
    </border>
    <border>
      <left/>
      <right/>
      <top/>
      <bottom style="thick">
        <color theme="4" tint="0.499984740745262"/>
      </bottom>
      <diagonal/>
    </border>
    <border>
      <left/>
      <right/>
      <top style="double">
        <color rgb="FF3F3F3F"/>
      </top>
      <bottom style="double">
        <color rgb="FF3F3F3F"/>
      </bottom>
      <diagonal/>
    </border>
  </borders>
  <cellStyleXfs count="10">
    <xf numFmtId="0" fontId="0" fillId="0" borderId="0"/>
    <xf numFmtId="0" fontId="2" fillId="2" borderId="1" applyNumberFormat="0" applyAlignment="0" applyProtection="0"/>
    <xf numFmtId="0" fontId="3" fillId="3" borderId="1" applyNumberFormat="0" applyAlignment="0" applyProtection="0"/>
    <xf numFmtId="0" fontId="4" fillId="4" borderId="2" applyNumberFormat="0" applyAlignment="0" applyProtection="0"/>
    <xf numFmtId="0" fontId="1" fillId="5" borderId="3" applyNumberFormat="0" applyFont="0" applyAlignment="0" applyProtection="0"/>
    <xf numFmtId="0" fontId="13" fillId="0" borderId="13" applyNumberFormat="0" applyFill="0" applyAlignment="0" applyProtection="0"/>
    <xf numFmtId="0" fontId="14" fillId="3" borderId="14" applyNumberFormat="0" applyAlignment="0" applyProtection="0"/>
    <xf numFmtId="0" fontId="15" fillId="8" borderId="0" applyNumberFormat="0" applyBorder="0" applyAlignment="0" applyProtection="0"/>
    <xf numFmtId="0" fontId="19" fillId="0" borderId="19" applyNumberFormat="0" applyFill="0" applyAlignment="0" applyProtection="0"/>
    <xf numFmtId="0" fontId="20" fillId="0" borderId="0" applyNumberFormat="0" applyFill="0" applyBorder="0" applyAlignment="0" applyProtection="0"/>
  </cellStyleXfs>
  <cellXfs count="57">
    <xf numFmtId="0" fontId="0" fillId="0" borderId="0" xfId="0"/>
    <xf numFmtId="0" fontId="0" fillId="0" borderId="0" xfId="0" quotePrefix="1"/>
    <xf numFmtId="0" fontId="0" fillId="0" borderId="4" xfId="0" applyBorder="1"/>
    <xf numFmtId="0" fontId="0" fillId="0" borderId="6" xfId="0" applyBorder="1"/>
    <xf numFmtId="16" fontId="0" fillId="0" borderId="0" xfId="0" quotePrefix="1" applyNumberFormat="1"/>
    <xf numFmtId="17" fontId="0" fillId="0" borderId="0" xfId="0" quotePrefix="1" applyNumberFormat="1"/>
    <xf numFmtId="0" fontId="0" fillId="0" borderId="0" xfId="0" applyAlignment="1">
      <alignment wrapText="1"/>
    </xf>
    <xf numFmtId="0" fontId="5" fillId="0" borderId="0" xfId="0" applyFont="1" applyAlignment="1">
      <alignment vertical="center"/>
    </xf>
    <xf numFmtId="0" fontId="7" fillId="0" borderId="0" xfId="0" applyFont="1"/>
    <xf numFmtId="0" fontId="0" fillId="6" borderId="5" xfId="0" applyFill="1" applyBorder="1"/>
    <xf numFmtId="0" fontId="4" fillId="4" borderId="8" xfId="3" applyBorder="1" applyAlignment="1">
      <alignment horizontal="left" vertical="center"/>
    </xf>
    <xf numFmtId="0" fontId="0" fillId="0" borderId="7" xfId="0" applyBorder="1" applyAlignment="1">
      <alignment horizontal="left" vertical="center" wrapText="1"/>
    </xf>
    <xf numFmtId="0" fontId="9" fillId="0" borderId="0" xfId="0" applyFont="1"/>
    <xf numFmtId="0" fontId="8" fillId="0" borderId="0" xfId="0" applyFont="1" applyAlignment="1">
      <alignment horizontal="left" vertical="center" indent="2"/>
    </xf>
    <xf numFmtId="0" fontId="14" fillId="3" borderId="14" xfId="6"/>
    <xf numFmtId="0" fontId="15" fillId="8" borderId="8" xfId="7" applyBorder="1" applyAlignment="1">
      <alignment horizontal="left" vertical="center"/>
    </xf>
    <xf numFmtId="0" fontId="3" fillId="3" borderId="1" xfId="2" applyAlignment="1">
      <alignment horizontal="left" vertical="center" wrapText="1"/>
    </xf>
    <xf numFmtId="0" fontId="4" fillId="9" borderId="8" xfId="3" applyFill="1" applyBorder="1" applyAlignment="1">
      <alignment horizontal="left" vertical="center"/>
    </xf>
    <xf numFmtId="0" fontId="16" fillId="10" borderId="9" xfId="0" applyFont="1" applyFill="1" applyBorder="1" applyAlignment="1">
      <alignment horizontal="right" vertical="top" wrapText="1"/>
    </xf>
    <xf numFmtId="0" fontId="16" fillId="10" borderId="7" xfId="0" applyFont="1" applyFill="1" applyBorder="1" applyAlignment="1">
      <alignment horizontal="right" vertical="center" wrapText="1"/>
    </xf>
    <xf numFmtId="0" fontId="17" fillId="2" borderId="7" xfId="1" applyFont="1" applyBorder="1" applyAlignment="1">
      <alignment horizontal="center" vertical="center"/>
    </xf>
    <xf numFmtId="0" fontId="20" fillId="0" borderId="0" xfId="9"/>
    <xf numFmtId="0" fontId="14" fillId="3" borderId="14" xfId="6" applyAlignment="1">
      <alignment horizontal="center"/>
    </xf>
    <xf numFmtId="0" fontId="4" fillId="9" borderId="8" xfId="3" applyFill="1" applyBorder="1" applyAlignment="1">
      <alignment horizontal="center" vertical="center"/>
    </xf>
    <xf numFmtId="0" fontId="4" fillId="9" borderId="20" xfId="3" applyFill="1" applyBorder="1" applyAlignment="1">
      <alignment horizontal="center" vertical="center"/>
    </xf>
    <xf numFmtId="0" fontId="19" fillId="0" borderId="19" xfId="8" applyAlignment="1">
      <alignment horizontal="center"/>
    </xf>
    <xf numFmtId="0" fontId="3" fillId="5" borderId="3" xfId="4" applyFont="1" applyAlignment="1">
      <alignment horizontal="left" vertical="top" wrapText="1"/>
    </xf>
    <xf numFmtId="0" fontId="14" fillId="3" borderId="14" xfId="6" applyAlignment="1">
      <alignment horizontal="center" vertical="top" wrapText="1"/>
    </xf>
    <xf numFmtId="0" fontId="14" fillId="3" borderId="14" xfId="6" applyAlignment="1">
      <alignment horizontal="left" vertical="top" wrapText="1"/>
    </xf>
    <xf numFmtId="0" fontId="18" fillId="10" borderId="0" xfId="3" applyFont="1" applyFill="1" applyBorder="1" applyAlignment="1">
      <alignment horizontal="right" vertical="center"/>
    </xf>
    <xf numFmtId="0" fontId="14" fillId="3" borderId="14" xfId="6" applyAlignment="1">
      <alignment wrapText="1"/>
    </xf>
    <xf numFmtId="0" fontId="18" fillId="10" borderId="10" xfId="3" applyFont="1" applyFill="1" applyBorder="1" applyAlignment="1">
      <alignment horizontal="right" vertical="center"/>
    </xf>
    <xf numFmtId="0" fontId="14" fillId="3" borderId="14" xfId="6" applyAlignment="1">
      <alignment horizontal="center" vertical="center"/>
    </xf>
    <xf numFmtId="0" fontId="14" fillId="5" borderId="3" xfId="4" applyFont="1" applyAlignment="1">
      <alignment horizontal="left" vertical="top" wrapText="1"/>
    </xf>
    <xf numFmtId="0" fontId="4" fillId="4" borderId="10" xfId="3" applyBorder="1" applyAlignment="1">
      <alignment horizontal="center" vertical="center"/>
    </xf>
    <xf numFmtId="0" fontId="4" fillId="4" borderId="0" xfId="3" applyBorder="1" applyAlignment="1">
      <alignment horizontal="center" vertical="center"/>
    </xf>
    <xf numFmtId="0" fontId="12" fillId="7" borderId="0" xfId="0" applyFont="1" applyFill="1" applyAlignment="1">
      <alignment horizontal="center" vertical="center" wrapText="1"/>
    </xf>
    <xf numFmtId="0" fontId="12" fillId="7" borderId="0" xfId="0" applyFont="1" applyFill="1" applyAlignment="1">
      <alignment horizontal="center" vertical="center"/>
    </xf>
    <xf numFmtId="0" fontId="0" fillId="0" borderId="12" xfId="0" applyBorder="1" applyAlignment="1">
      <alignment horizontal="center"/>
    </xf>
    <xf numFmtId="0" fontId="13" fillId="3" borderId="13" xfId="5" applyFill="1" applyAlignment="1">
      <alignment horizontal="left" vertical="center"/>
    </xf>
    <xf numFmtId="0" fontId="4" fillId="4" borderId="11" xfId="3" applyBorder="1" applyAlignment="1">
      <alignment horizontal="center" vertical="center"/>
    </xf>
    <xf numFmtId="0" fontId="13" fillId="0" borderId="13" xfId="5" applyAlignment="1">
      <alignment horizontal="left" vertical="center"/>
    </xf>
    <xf numFmtId="0" fontId="18" fillId="10" borderId="18" xfId="3" applyFont="1" applyFill="1" applyBorder="1" applyAlignment="1">
      <alignment horizontal="right" vertical="center"/>
    </xf>
    <xf numFmtId="0" fontId="15" fillId="8" borderId="16" xfId="7" applyBorder="1" applyAlignment="1">
      <alignment horizontal="center" vertical="center"/>
    </xf>
    <xf numFmtId="0" fontId="15" fillId="8" borderId="17" xfId="7" applyBorder="1" applyAlignment="1">
      <alignment horizontal="center" vertical="center"/>
    </xf>
    <xf numFmtId="0" fontId="3" fillId="3" borderId="1" xfId="2" applyAlignment="1">
      <alignment horizontal="left" vertical="center" wrapText="1"/>
    </xf>
    <xf numFmtId="0" fontId="15" fillId="8" borderId="0" xfId="7" applyBorder="1" applyAlignment="1">
      <alignment horizontal="center" vertical="center"/>
    </xf>
    <xf numFmtId="0" fontId="14" fillId="3" borderId="0" xfId="6" applyBorder="1" applyAlignment="1">
      <alignment horizontal="left" vertical="top" wrapText="1"/>
    </xf>
    <xf numFmtId="0" fontId="13" fillId="0" borderId="13" xfId="5" applyAlignment="1">
      <alignment horizontal="center"/>
    </xf>
    <xf numFmtId="0" fontId="14" fillId="3" borderId="15" xfId="6" applyBorder="1" applyAlignment="1">
      <alignment horizontal="left"/>
    </xf>
    <xf numFmtId="0" fontId="14" fillId="3" borderId="0" xfId="6" applyBorder="1" applyAlignment="1">
      <alignment horizontal="left"/>
    </xf>
    <xf numFmtId="0" fontId="21" fillId="0" borderId="0" xfId="9" applyFont="1" applyAlignment="1">
      <alignment horizontal="center" wrapText="1"/>
    </xf>
    <xf numFmtId="0" fontId="2" fillId="2" borderId="1" xfId="1" applyAlignment="1">
      <alignment horizontal="center" wrapText="1"/>
    </xf>
    <xf numFmtId="0" fontId="20" fillId="0" borderId="0" xfId="9" applyAlignment="1">
      <alignment horizontal="center" vertical="center"/>
    </xf>
    <xf numFmtId="0" fontId="3" fillId="3" borderId="1" xfId="2" applyAlignment="1">
      <alignment horizontal="center"/>
    </xf>
    <xf numFmtId="0" fontId="2" fillId="2" borderId="1" xfId="1" applyAlignment="1">
      <alignment horizontal="center"/>
    </xf>
    <xf numFmtId="0" fontId="20" fillId="0" borderId="0" xfId="9" applyAlignment="1">
      <alignment horizontal="center"/>
    </xf>
  </cellXfs>
  <cellStyles count="10">
    <cellStyle name="Ввід" xfId="1" builtinId="20"/>
    <cellStyle name="Заголовок 1" xfId="5" builtinId="16"/>
    <cellStyle name="Заголовок 2" xfId="8" builtinId="17"/>
    <cellStyle name="Звичайний" xfId="0" builtinId="0"/>
    <cellStyle name="Колірна тема 5" xfId="7" builtinId="45"/>
    <cellStyle name="Контрольна клітинка" xfId="3" builtinId="23"/>
    <cellStyle name="Обчислення" xfId="2" builtinId="22"/>
    <cellStyle name="Примітка" xfId="4" builtinId="10"/>
    <cellStyle name="Результат" xfId="6" builtinId="21"/>
    <cellStyle name="Текст пояснення" xfId="9" builtinId="53"/>
  </cellStyles>
  <dxfs count="11">
    <dxf>
      <numFmt numFmtId="0" formatCode="General"/>
    </dxf>
    <dxf>
      <numFmt numFmtId="0" formatCode="General"/>
    </dxf>
    <dxf>
      <numFmt numFmtId="0" formatCode="General"/>
    </dxf>
    <dxf>
      <numFmt numFmtId="0" formatCode="General"/>
    </dxf>
    <dxf>
      <fill>
        <patternFill patternType="none">
          <bgColor auto="1"/>
        </patternFill>
      </fill>
    </dxf>
    <dxf>
      <font>
        <b val="0"/>
        <i val="0"/>
        <strike val="0"/>
        <condense val="0"/>
        <extend val="0"/>
        <outline val="0"/>
        <shadow val="0"/>
        <u val="none"/>
        <vertAlign val="baseline"/>
        <sz val="11"/>
        <color theme="1"/>
        <name val="Segoe UI"/>
        <family val="2"/>
        <charset val="204"/>
        <scheme val="none"/>
      </font>
      <fill>
        <patternFill patternType="none">
          <fgColor theme="0" tint="-0.14999847407452621"/>
          <bgColor auto="1"/>
        </patternFill>
      </fill>
      <border diagonalUp="0" diagonalDown="0" outline="0">
        <left/>
        <right style="thin">
          <color theme="0"/>
        </right>
        <top style="thin">
          <color theme="0"/>
        </top>
        <bottom style="thin">
          <color theme="0"/>
        </bottom>
      </border>
    </dxf>
    <dxf>
      <fill>
        <patternFill patternType="none">
          <bgColor auto="1"/>
        </patternFill>
      </fill>
    </dxf>
    <dxf>
      <fill>
        <patternFill patternType="none">
          <bgColor auto="1"/>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A9988D-C9B8-4234-9BF5-49E9A722FFFF}" name="Таблиця12" displayName="Таблиця12" ref="B17:D37" totalsRowShown="0">
  <autoFilter ref="B17:D37" xr:uid="{10DC33C5-9CD7-45C2-95D3-C90460B1465F}"/>
  <tableColumns count="3">
    <tableColumn id="1" xr3:uid="{4E2496BF-D479-42EA-9DB9-CB9E2FFD7F3C}" name="d20"/>
    <tableColumn id="2" xr3:uid="{CE51F230-C119-46FB-ACFA-DA4FE5C88E24}" name="Word 1"/>
    <tableColumn id="3" xr3:uid="{74C12477-D7FE-40DF-9FB9-B724776507C1}" name="Word 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C44B8C3-AB6E-49CE-9E7C-C8C8F729E16B}" name="Таблиця13" displayName="Таблиця13" ref="I9:K33" totalsRowShown="0">
  <autoFilter ref="I9:K33" xr:uid="{1B274BA6-DD34-4A82-AC6F-80486F4A4C21}"/>
  <tableColumns count="3">
    <tableColumn id="1" xr3:uid="{06D810B1-BCE5-4B95-8BCF-22218B2DAC88}" name="Tier"/>
    <tableColumn id="2" xr3:uid="{77FA350E-4047-4CC8-8C51-62B8B07E98B3}" name="Salvage"/>
    <tableColumn id="3" xr3:uid="{5C99D3C8-7628-4FEC-BE13-8216EFE9792F}" name="Potion Manufactured"/>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1EF0925-D6BB-4FA8-91EC-8C7ADCFD7EF8}" name="Таблиця14" displayName="Таблиця14" ref="D3:F13" totalsRowShown="0">
  <autoFilter ref="D3:F13" xr:uid="{409D1B9A-59F7-42A0-A91E-E54DA885A5F3}"/>
  <tableColumns count="3">
    <tableColumn id="1" xr3:uid="{D1C12A3E-D684-4978-8293-B9E1A52EA7D4}" name="d10"/>
    <tableColumn id="2" xr3:uid="{F3F10A2F-2061-4326-884B-51C3DE5E4D5E}" name="Type"/>
    <tableColumn id="3" xr3:uid="{48D8AD57-7569-4E4A-A60F-9547969A2332}" name="Description"/>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9038646-5692-40E7-A779-0ABA4EA0048F}" name="Таблиця15" displayName="Таблиця15" ref="A3:B11" totalsRowShown="0">
  <autoFilter ref="A3:B11" xr:uid="{DD481E9E-E9C9-4554-A78A-FF46243C39BD}"/>
  <tableColumns count="2">
    <tableColumn id="1" xr3:uid="{EC07D6D4-42F4-46E2-9021-7C8710EB262D}" name="d8"/>
    <tableColumn id="2" xr3:uid="{BC7AA953-A3A1-4ADE-B333-97D4BAC2BD69}" name="Origin"/>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BE648C1-AA13-4A62-BCD8-C1789EA5F95D}" name="Таблиця18" displayName="Таблиця18" ref="I3:N7" totalsRowShown="0">
  <autoFilter ref="I3:N7" xr:uid="{6266ECB9-07C8-4A9A-9C9A-C8A05361456A}"/>
  <tableColumns count="6">
    <tableColumn id="1" xr3:uid="{7C42189D-687A-4C91-A195-3CC4C94B60ED}" name="Tier"/>
    <tableColumn id="2" xr3:uid="{87F25A85-4740-4C75-8D09-1028D812F558}" name="Doors"/>
    <tableColumn id="3" xr3:uid="{7DBB0215-CC78-4358-930D-E4405C0288BC}" name="Walls"/>
    <tableColumn id="4" xr3:uid="{683A1F28-AAB8-49AE-93F7-B54F38B85971}" name="Door Locks"/>
    <tableColumn id="7" xr3:uid="{3562D19B-85A1-4BD4-9D51-3C463ED9E2B0}" name="Tier upgrade cost"/>
    <tableColumn id="5" xr3:uid="{0EAFA7B7-50AD-4EB1-AEA6-A39F26DC6158}" name="Special"/>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8D3309F-FCB9-47C6-A616-4058F59B943C}" name="Таблиця16" displayName="Таблиця16" ref="I48:J52" totalsRowShown="0">
  <autoFilter ref="I48:J52" xr:uid="{BE3FB9B7-74DB-45C9-9D1A-6D5C70ECCF77}"/>
  <tableColumns count="2">
    <tableColumn id="1" xr3:uid="{D707BE4C-2F87-4D82-942B-FA74ED1DE2A4}" name="Tier"/>
    <tableColumn id="2" xr3:uid="{F19F780C-9C07-4327-9D30-909C629F79AE}" name="Guard Statistics"/>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1EEB5BE-DFA2-4089-8A9E-F47E505FDEBF}" name="Таблиця17" displayName="Таблиця17" ref="I36:L45" totalsRowShown="0">
  <autoFilter ref="I36:L45" xr:uid="{4075115F-B694-4760-B740-0AD9EA3AD951}"/>
  <tableColumns count="4">
    <tableColumn id="1" xr3:uid="{A4B373EA-8D73-4BA5-99B8-0A9EC388B465}" name="Cost"/>
    <tableColumn id="2" xr3:uid="{CEBEB971-9616-448E-9BA5-75118DE7907C}" name="Type"/>
    <tableColumn id="3" xr3:uid="{E830AE8D-60D1-42F1-8FF4-449C1C586D7A}" name="Ballista ammunition"/>
    <tableColumn id="4" xr3:uid="{53F1E238-B5E3-4992-B8C9-2EAD55D5FD7F}" name="Description"/>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ABC2F0C-093D-414E-948B-34A73E8B9A7F}" name="Таблиця19" displayName="Таблиця19" ref="P3:T49" totalsRowShown="0" headerRowDxfId="10">
  <autoFilter ref="P3:T49" xr:uid="{C71A2FE9-8453-4A3C-99AE-3B4DC8BFF522}"/>
  <tableColumns count="5">
    <tableColumn id="1" xr3:uid="{F7DE4C33-3A54-469E-9525-D502AE0E214A}" name="Upgrade"/>
    <tableColumn id="2" xr3:uid="{43467A99-0FC2-40B7-9A03-F2F7B68C5B8B}" name="Tier"/>
    <tableColumn id="3" xr3:uid="{CCC5B7A1-EB2F-4800-A126-E6193853DFBF}" name="Salvage Cost"/>
    <tableColumn id="4" xr3:uid="{B39E6665-7C82-4C99-9AC0-2942F7D4B67D}" name="Description" dataDxfId="9"/>
    <tableColumn id="5" xr3:uid="{5086A72B-8DFF-432A-A968-739E3452A6BB}" name="Upkeep cost" dataDxfId="8"/>
  </tableColumns>
  <tableStyleInfo name="TableStyleMedium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89EA822-33C5-4D44-AA5A-FAEC5571DDCD}" name="Таблиця20" displayName="Таблиця20" ref="A3:B11" totalsRowShown="0">
  <autoFilter ref="A3:B11" xr:uid="{6FB4F494-8EDE-4354-83D4-F884DE37D1D8}"/>
  <tableColumns count="2">
    <tableColumn id="1" xr3:uid="{0099C399-342A-4613-9C09-D1F333A18F89}" name="d8"/>
    <tableColumn id="2" xr3:uid="{607F6667-3B7E-4031-9C69-9D6C5434EDE5}" name="Beast"/>
  </tableColumns>
  <tableStyleInfo name="TableStyleMedium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510FCA2-F0F4-4171-B956-1631CE81332C}" name="Таблиця21" displayName="Таблиця21" ref="D3:E11" totalsRowShown="0">
  <autoFilter ref="D3:E11" xr:uid="{704A1E4A-0FF3-4C68-99C7-2A68AEEB276F}"/>
  <tableColumns count="2">
    <tableColumn id="1" xr3:uid="{B1D224A4-ED2B-4438-A15B-CAB68A98EE4B}" name="d8"/>
    <tableColumn id="2" xr3:uid="{04E6D3A1-3E3D-43F7-BA26-E5356F61A12F}" name="Mutation"/>
  </tableColumns>
  <tableStyleInfo name="TableStyleMedium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732F7F2-49E6-4770-BF52-DFDEE50FD022}" name="Таблиця22" displayName="Таблиця22" ref="G3:H11" totalsRowShown="0">
  <autoFilter ref="G3:H11" xr:uid="{3F160490-78A9-4401-BFD4-FC016809CC82}"/>
  <tableColumns count="2">
    <tableColumn id="1" xr3:uid="{9AC27EF8-0908-4D77-8E25-E100C7D99B3D}" name="d8"/>
    <tableColumn id="2" xr3:uid="{2DA69674-5FC9-4C51-B6B9-153D6A71EDFE}" name="Effect"/>
  </tableColumns>
  <tableStyleInfo name="TableStyleMedium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109477-1074-4130-967F-5C9BDBFA82BC}" name="Таблиця1" displayName="Таблиця1" ref="K3:L22" totalsRowShown="0">
  <autoFilter ref="K3:L22" xr:uid="{097D5F37-1060-44DF-A008-97357497D868}"/>
  <tableColumns count="2">
    <tableColumn id="1" xr3:uid="{1EAA08D4-3F1F-47AC-8214-AF1C54392126}" name="d20"/>
    <tableColumn id="2" xr3:uid="{3B6A1E3C-699A-40D3-BDB6-A5EF8138DD58}" name="Salvage Type"/>
  </tableColumns>
  <tableStyleInfo name="TableStyleMedium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80DB37-B407-4B31-944E-457DAD68B702}" name="Таблиця2" displayName="Таблиця2" ref="A31:B37" totalsRowShown="0">
  <autoFilter ref="A31:B37" xr:uid="{7D715A2B-87CF-423E-AE98-EF3F14547D97}"/>
  <tableColumns count="2">
    <tableColumn id="1" xr3:uid="{08046471-5341-4AAC-AD7F-C03FA5BCD79B}" name="d6"/>
    <tableColumn id="2" xr3:uid="{1F19A824-7256-4D76-8342-0227EAE8E18C}" name="Quest"/>
  </tableColumns>
  <tableStyleInfo name="TableStyleMedium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92A228-ACEE-4D70-8FEB-E7C80175552D}" name="Таблиця3" displayName="Таблиця3" ref="A18:B28" totalsRowShown="0">
  <autoFilter ref="A18:B28" xr:uid="{6DDA4E4C-23ED-467D-80BF-99261B4AA844}"/>
  <tableColumns count="2">
    <tableColumn id="1" xr3:uid="{ED16C059-8B2A-42EB-8830-443AF68DF7B2}" name="d10"/>
    <tableColumn id="2" xr3:uid="{37EFB832-0B30-42AD-8061-FB18CDA4260A}" name="Motivation"/>
  </tableColumns>
  <tableStyleInfo name="TableStyleMedium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3CE0AA-65C3-4C1F-B844-93A768E1D734}" name="Таблиця4" displayName="Таблиця4" ref="A3:B15" totalsRowShown="0">
  <autoFilter ref="A3:B15" xr:uid="{76B34F73-26EE-4F54-AA71-345A8F002296}"/>
  <tableColumns count="2">
    <tableColumn id="1" xr3:uid="{E751150B-9302-42E4-8DB2-5A177AF08F4F}" name="d12"/>
    <tableColumn id="2" xr3:uid="{EA14D14F-79C7-43A3-A009-AB88D8D34F86}" name="Quest"/>
  </tableColumns>
  <tableStyleInfo name="TableStyleMedium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A56B98-4137-4BE2-ACF8-814E95158BCE}" name="Таблиця5" displayName="Таблиця5" ref="A40:B60" totalsRowShown="0" headerRowDxfId="7" dataDxfId="6">
  <autoFilter ref="A40:B60" xr:uid="{DED07EDF-946D-493A-B99F-2D811FB6C95C}"/>
  <tableColumns count="2">
    <tableColumn id="1" xr3:uid="{22F51D52-0796-4782-BBBD-2ED8BD2E4643}" name="d20" dataDxfId="5"/>
    <tableColumn id="2" xr3:uid="{3C9328BE-CBB9-4E5F-B3CC-C6A385666C69}" name="Location" dataDxfId="4"/>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EBBBD8C-B417-4ACA-B226-1DC76ECE811D}" name="Таблиця6" displayName="Таблиця6" ref="A63:B76" totalsRowShown="0">
  <autoFilter ref="A63:B76" xr:uid="{00051B89-9469-4C7F-854E-1E289C23D538}"/>
  <tableColumns count="2">
    <tableColumn id="1" xr3:uid="{B69CC7AE-3634-48A9-A8CA-B9C83D2B42B9}" name="d12"/>
    <tableColumn id="2" xr3:uid="{59ED7DCA-9AE3-47F7-821C-FC1A28ADA978}" name="Villains"/>
  </tableColumns>
  <tableStyleInfo name="TableStyleMedium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8B3287-4DAF-4FF9-BC42-C4EAAB89F985}" name="Таблиця7" displayName="Таблиця7" ref="A82:C94" totalsRowShown="0">
  <autoFilter ref="A82:C94" xr:uid="{CE3604AD-A7F9-45E7-B94C-A583E78D7A5C}"/>
  <tableColumns count="3">
    <tableColumn id="1" xr3:uid="{BEACF77D-4319-48F6-8D77-1B791DB7C077}" name="d12"/>
    <tableColumn id="2" xr3:uid="{8E14006B-B300-4CCA-AA23-F42EFB266CAD}" name="Complication"/>
    <tableColumn id="3" xr3:uid="{6DC020C2-1105-45F7-8D32-14ABBD21B14A}" name="Description"/>
  </tableColumns>
  <tableStyleInfo name="TableStyleMedium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B267A26-B4BF-4456-947F-60C331FE725B}" name="Таблиця23" displayName="Таблиця23" ref="B96:J108" totalsRowShown="0">
  <autoFilter ref="B96:J108" xr:uid="{2F1F5C5E-4352-42AF-9532-A5FFF91CE8FC}"/>
  <tableColumns count="9">
    <tableColumn id="1" xr3:uid="{ED5C8060-FEE8-48B4-8E4F-1051F0BB1532}" name="VILLAIN"/>
    <tableColumn id="2" xr3:uid="{D827402A-E31E-4B7D-8DCF-D44D527C91BB}" name="1"/>
    <tableColumn id="3" xr3:uid="{DDC3684E-5796-4A77-A950-8785F637053C}" name="2"/>
    <tableColumn id="4" xr3:uid="{2482F935-7052-4A3A-9536-C925402F589C}" name="3"/>
    <tableColumn id="5" xr3:uid="{1B095EC1-6B68-4E30-9436-545458550628}" name="4"/>
    <tableColumn id="6" xr3:uid="{789909D7-5C1D-4A65-8F9A-163C15E908B3}" name="HENCHMENS"/>
    <tableColumn id="7" xr3:uid="{FB728148-8206-4264-88E6-E525047E9100}" name="SPECIAL"/>
    <tableColumn id="8" xr3:uid="{45DFD8F4-6A94-49D9-A3FA-5BDF406073E5}" name="DESCRIPTION"/>
    <tableColumn id="9" xr3:uid="{3F253DDC-C0AD-4402-939B-2358C292515E}" name="WORLD ANVIL LINK"/>
  </tableColumns>
  <tableStyleInfo name="TableStyleMedium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D9033D-DE48-4FC5-B49B-578757A26B11}" name="Таблиця24" displayName="Таблиця24" ref="F82:H86" totalsRowShown="0">
  <autoFilter ref="F82:H86" xr:uid="{20FE76CD-B3BF-4F0E-988B-3697393BC71E}"/>
  <tableColumns count="3">
    <tableColumn id="1" xr3:uid="{3C155023-1959-46A8-9D50-F724814DF6D0}" name="Adventure Tier"/>
    <tableColumn id="2" xr3:uid="{0FB61C0E-EA60-46DE-AE29-F94C9EAD247A}" name="Not Completed Salvage Awarded/Hour"/>
    <tableColumn id="3" xr3:uid="{8F370896-E458-4F25-9904-74310B13397D}" name="Completed Salvage Awarded/Hour"/>
  </tableColumns>
  <tableStyleInfo name="TableStyleMedium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7AE63A-2F14-4692-B20D-DCE22019313C}" name="Таблиця8" displayName="Таблиця8" ref="A4:C35" totalsRowShown="0">
  <autoFilter ref="A4:C35" xr:uid="{BE6DC5A8-76C0-421A-BA4F-64E0140CD391}"/>
  <tableColumns count="3">
    <tableColumn id="1" xr3:uid="{85B9E2CA-431E-45FF-8736-FB39A8D30CEF}" name="d100"/>
    <tableColumn id="3" xr3:uid="{561641BB-4C38-478E-9203-A9C0A864B1FA}" name="Low" dataDxfId="3">
      <calculatedColumnFormula>_xlfn.NUMBERVALUE(RIGHT(A4,2))</calculatedColumnFormula>
    </tableColumn>
    <tableColumn id="2" xr3:uid="{0A80BAFD-0793-425F-A33B-DEF47F98ECF1}" name="Encounter"/>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775C61-1B85-4E05-94FF-8462DD4566FB}" name="Таблиця9" displayName="Таблиця9" ref="E4:G32" totalsRowShown="0">
  <autoFilter ref="E4:G32" xr:uid="{25036E6D-A0BE-4341-BD59-C91D0F6D0C6A}"/>
  <tableColumns count="3">
    <tableColumn id="1" xr3:uid="{6EF08424-ACFE-4811-959F-58EE599BC7F9}" name="d100"/>
    <tableColumn id="3" xr3:uid="{D033B9D6-338B-4E0A-B055-62A9DDFD9C8A}" name="Low" dataDxfId="2">
      <calculatedColumnFormula>_xlfn.NUMBERVALUE(RIGHT(E4,2))</calculatedColumnFormula>
    </tableColumn>
    <tableColumn id="2" xr3:uid="{EE0C8FB9-F901-4E64-8852-B0ACA8870820}" name="Encounter"/>
  </tableColumns>
  <tableStyleInfo name="TableStyleMedium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4B407E-1EF4-4B63-B8F6-3ED4D866DD3D}" name="Таблиця10" displayName="Таблиця10" ref="I4:K27" totalsRowShown="0">
  <autoFilter ref="I4:K27" xr:uid="{D8CDF1E4-501C-433E-93F1-6FD3E9C535D2}"/>
  <tableColumns count="3">
    <tableColumn id="1" xr3:uid="{5771E443-D8F9-4E25-897D-2363EF0F2EA6}" name="d100"/>
    <tableColumn id="3" xr3:uid="{3CB4BBD0-7F85-4367-A9B6-62427D2ED570}" name="Low" dataDxfId="1">
      <calculatedColumnFormula>_xlfn.NUMBERVALUE(RIGHT(I4,2))</calculatedColumnFormula>
    </tableColumn>
    <tableColumn id="2" xr3:uid="{74C7821C-1D80-4FA7-85D4-90F8E7E3E3F3}" name="Encounter"/>
  </tableColumns>
  <tableStyleInfo name="TableStyleMedium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A7D823-4700-4416-B70A-5F163969953F}" name="Таблиця11" displayName="Таблиця11" ref="M4:O26" totalsRowShown="0">
  <autoFilter ref="M4:O26" xr:uid="{7820232F-1B41-462D-8ED6-9BB191B15C23}"/>
  <tableColumns count="3">
    <tableColumn id="1" xr3:uid="{B0D2FEC5-AA41-4982-9542-0EE6A9BC821C}" name="d100"/>
    <tableColumn id="3" xr3:uid="{BB73FD13-5FD1-4995-A536-137B5D5F4775}" name="Low" dataDxfId="0">
      <calculatedColumnFormula>_xlfn.NUMBERVALUE(RIGHT(M4,2))</calculatedColumnFormula>
    </tableColumn>
    <tableColumn id="2" xr3:uid="{F66C3C42-C411-4A0A-AA1A-FAD293A3EB9A}" name="Encounter"/>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 Id="rId9"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4" Type="http://schemas.openxmlformats.org/officeDocument/2006/relationships/table" Target="../tables/table2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19DB-58D7-443D-B69C-A0D04C95D263}">
  <sheetPr>
    <tabColor rgb="FFFF0000"/>
  </sheetPr>
  <dimension ref="B1:L50"/>
  <sheetViews>
    <sheetView showGridLines="0" topLeftCell="A27" zoomScale="85" zoomScaleNormal="85" workbookViewId="0">
      <selection activeCell="G14" sqref="G14:L15"/>
    </sheetView>
  </sheetViews>
  <sheetFormatPr defaultRowHeight="16.5" x14ac:dyDescent="0.3"/>
  <cols>
    <col min="2" max="2" width="28.375" bestFit="1" customWidth="1"/>
    <col min="3" max="3" width="57.75" customWidth="1"/>
    <col min="8" max="8" width="21.375" customWidth="1"/>
  </cols>
  <sheetData>
    <row r="1" spans="2:12" x14ac:dyDescent="0.3">
      <c r="B1" s="36" t="s">
        <v>641</v>
      </c>
      <c r="C1" s="37"/>
    </row>
    <row r="2" spans="2:12" x14ac:dyDescent="0.3">
      <c r="B2" s="37"/>
      <c r="C2" s="37"/>
    </row>
    <row r="3" spans="2:12" x14ac:dyDescent="0.3">
      <c r="B3" s="37"/>
      <c r="C3" s="37"/>
    </row>
    <row r="4" spans="2:12" ht="24.75" thickBot="1" x14ac:dyDescent="0.35">
      <c r="B4" s="41" t="s">
        <v>644</v>
      </c>
      <c r="C4" s="41"/>
    </row>
    <row r="5" spans="2:12" ht="39" thickTop="1" thickBot="1" x14ac:dyDescent="0.35">
      <c r="B5" s="10" t="s">
        <v>547</v>
      </c>
      <c r="C5" s="11" t="str">
        <f ca="1">Adventurers_base!A1</f>
        <v>The characters found the base during an adventure in the Mournland.</v>
      </c>
      <c r="E5" s="34" t="s">
        <v>576</v>
      </c>
      <c r="F5" s="35"/>
      <c r="G5" s="20" t="s">
        <v>596</v>
      </c>
      <c r="H5" s="40" t="s">
        <v>577</v>
      </c>
      <c r="I5" s="40"/>
      <c r="J5" s="40"/>
      <c r="K5" s="40"/>
      <c r="L5" s="40"/>
    </row>
    <row r="6" spans="2:12" ht="18" thickTop="1" thickBot="1" x14ac:dyDescent="0.35">
      <c r="B6" s="10" t="s">
        <v>549</v>
      </c>
      <c r="C6" s="11" t="str">
        <f ca="1">Adventurers_base!D1</f>
        <v>Cyran Watchtower</v>
      </c>
      <c r="E6" s="32" t="str" cm="1">
        <f t="array" ref="E6">INDEX(Mission_generation!G83:G86,TIER_SELECTED,1)&amp;" / "&amp;INDEX(Mission_generation!H83:H86,TIER_SELECTED,1)</f>
        <v>50 / 100</v>
      </c>
      <c r="F6" s="32"/>
      <c r="G6" s="32"/>
      <c r="H6" s="32" cm="1">
        <f t="array" ref="H6">INDEX(C18:C24,TIER_SELECTED,1)</f>
        <v>0</v>
      </c>
      <c r="I6" s="32"/>
      <c r="J6" s="32"/>
      <c r="K6" s="32"/>
      <c r="L6" s="32"/>
    </row>
    <row r="7" spans="2:12" ht="34.5" thickTop="1" thickBot="1" x14ac:dyDescent="0.35">
      <c r="B7" s="10" t="s">
        <v>550</v>
      </c>
      <c r="C7" s="11" t="str">
        <f ca="1">Adventurers_base!D2</f>
        <v>The Cyran military used this watchtower to keep an eye on enemy forces during the Last War.</v>
      </c>
      <c r="E7" s="32"/>
      <c r="F7" s="32"/>
      <c r="G7" s="32"/>
      <c r="H7" s="32"/>
      <c r="I7" s="32"/>
      <c r="J7" s="32"/>
      <c r="K7" s="32"/>
      <c r="L7" s="32"/>
    </row>
    <row r="8" spans="2:12" ht="18" thickTop="1" thickBot="1" x14ac:dyDescent="0.35">
      <c r="B8" s="10" t="s">
        <v>548</v>
      </c>
      <c r="C8" s="11" t="str">
        <f ca="1">Adventurers_base!C15</f>
        <v>Fortune - Hold</v>
      </c>
      <c r="E8" s="38" t="s">
        <v>642</v>
      </c>
      <c r="F8" s="38"/>
      <c r="G8" s="38"/>
    </row>
    <row r="9" spans="2:12" ht="25.5" thickTop="1" thickBot="1" x14ac:dyDescent="0.35">
      <c r="B9" s="41" t="s">
        <v>643</v>
      </c>
      <c r="C9" s="41"/>
      <c r="E9" s="31" t="s">
        <v>558</v>
      </c>
      <c r="F9" s="29"/>
      <c r="G9" s="29"/>
      <c r="H9" s="39" t="str">
        <f ca="1">VILLAINS</f>
        <v>Droaam forces</v>
      </c>
      <c r="I9" s="39"/>
      <c r="J9" s="39"/>
      <c r="K9" s="39"/>
      <c r="L9" s="39"/>
    </row>
    <row r="10" spans="2:12" ht="36.75" customHeight="1" thickTop="1" thickBot="1" x14ac:dyDescent="0.35">
      <c r="B10" s="17" t="s">
        <v>554</v>
      </c>
      <c r="C10" s="18" t="str">
        <f ca="1">SALVAGEBOARDQUEST</f>
        <v>Spy on an organization operating behind the mists and report on their operations.</v>
      </c>
      <c r="E10" s="28" t="str">
        <f ca="1">INDEX(Mission_generation!$I$97:$I$109,MATCH(Mission_generation!$B$62,Mission_generation!$B$97:$B$109,0),1)</f>
        <v>The Daughters of Sora Kell send their forces to the Mournland to uncover salvage and secrets that might help Droaam secure its position in the world.</v>
      </c>
      <c r="F10" s="28"/>
      <c r="G10" s="28"/>
      <c r="H10" s="28"/>
      <c r="I10" s="28"/>
      <c r="J10" s="28"/>
      <c r="K10" s="28"/>
      <c r="L10" s="28"/>
    </row>
    <row r="11" spans="2:12" ht="34.5" thickTop="1" thickBot="1" x14ac:dyDescent="0.35">
      <c r="B11" s="17" t="s">
        <v>555</v>
      </c>
      <c r="C11" s="19" t="str">
        <f ca="1">SPECIALQUEST</f>
        <v>The characters inherit an old map, letter, or other document that points them to the salvage.</v>
      </c>
      <c r="E11" s="28"/>
      <c r="F11" s="28"/>
      <c r="G11" s="28"/>
      <c r="H11" s="28"/>
      <c r="I11" s="28"/>
      <c r="J11" s="28"/>
      <c r="K11" s="28"/>
      <c r="L11" s="28"/>
    </row>
    <row r="12" spans="2:12" ht="44.25" customHeight="1" thickTop="1" thickBot="1" x14ac:dyDescent="0.35">
      <c r="B12" s="17" t="s">
        <v>556</v>
      </c>
      <c r="C12" s="19" t="str">
        <f ca="1">BASEASSAULTMOTIVATION</f>
        <v>The villains wish to ransack the characters’ salvage and other resources.</v>
      </c>
      <c r="E12" s="29" t="s">
        <v>599</v>
      </c>
      <c r="F12" s="29"/>
      <c r="G12" s="28" t="str" cm="1">
        <f t="array" aca="1" ref="G12" ca="1">INDEX(Mission_generation!$C$97:$F$109,MATCH(Mission_generation!$B$62,Mission_generation!$B$97:$B$109,0),TIER_SELECTED)</f>
        <v>hill giant, hobgoblin warlord, medusa, oni, troll, yuan-ti abomination</v>
      </c>
      <c r="H12" s="28"/>
      <c r="I12" s="28"/>
      <c r="J12" s="28"/>
      <c r="K12" s="28"/>
      <c r="L12" s="28"/>
    </row>
    <row r="13" spans="2:12" ht="18" customHeight="1" thickTop="1" thickBot="1" x14ac:dyDescent="0.35">
      <c r="B13" s="17" t="s">
        <v>557</v>
      </c>
      <c r="C13" s="19" t="str">
        <f ca="1">MOURNLANDLOCATION</f>
        <v>Military fort or tower</v>
      </c>
      <c r="E13" s="29"/>
      <c r="F13" s="29"/>
      <c r="G13" s="28"/>
      <c r="H13" s="28"/>
      <c r="I13" s="28"/>
      <c r="J13" s="28"/>
      <c r="K13" s="28"/>
      <c r="L13" s="28"/>
    </row>
    <row r="14" spans="2:12" ht="25.5" thickTop="1" thickBot="1" x14ac:dyDescent="0.35">
      <c r="B14" s="41"/>
      <c r="C14" s="41"/>
      <c r="E14" s="29" t="s">
        <v>566</v>
      </c>
      <c r="F14" s="29"/>
      <c r="G14" s="30" t="str">
        <f ca="1">INDEX(Mission_generation!$G$97:$G$109,MATCH(Mission_generation!$B$62,Mission_generation!$B$97:$B$109,0),1)</f>
        <v>Any humanoid creatures considered “monstrous,” such as gnolls, goblinoids, kobolds, lycanthropes, and orcs
Any smaller giants, like the hill giant, minotaur, ogre, and troll
Any intelligent monstrosities, like the winter wolf and worg
Elementals and fiends that can be bound to service, like the efreeti and the horned devil</v>
      </c>
      <c r="H14" s="30"/>
      <c r="I14" s="30"/>
      <c r="J14" s="30"/>
      <c r="K14" s="30"/>
      <c r="L14" s="30"/>
    </row>
    <row r="15" spans="2:12" ht="18" thickTop="1" thickBot="1" x14ac:dyDescent="0.35">
      <c r="B15" s="10" t="s">
        <v>551</v>
      </c>
      <c r="C15" s="11" t="str">
        <f ca="1">MOURNALND_EFFECTS!B2</f>
        <v>Tiger</v>
      </c>
      <c r="E15" s="29"/>
      <c r="F15" s="29"/>
      <c r="G15" s="30"/>
      <c r="H15" s="30"/>
      <c r="I15" s="30"/>
      <c r="J15" s="30"/>
      <c r="K15" s="30"/>
      <c r="L15" s="30"/>
    </row>
    <row r="16" spans="2:12" ht="51" thickTop="1" thickBot="1" x14ac:dyDescent="0.35">
      <c r="B16" s="10" t="s">
        <v>552</v>
      </c>
      <c r="C16" s="11" t="str">
        <f ca="1">MOURNALND_EFFECTS!E2</f>
        <v>The creature regenerates 1d4 hit points at the start of its turn.</v>
      </c>
      <c r="E16" s="29" t="s">
        <v>568</v>
      </c>
      <c r="F16" s="29"/>
      <c r="G16" s="42"/>
      <c r="H16" s="33" t="str">
        <f ca="1">INDEX(Mission_generation!$H$97:$H$109,MATCH(Mission_generation!$B$62,Mission_generation!$B$97:$B$109,0),1)</f>
        <v/>
      </c>
      <c r="I16" s="33"/>
      <c r="J16" s="33"/>
      <c r="K16" s="33"/>
      <c r="L16" s="33"/>
    </row>
    <row r="17" spans="2:12" ht="18" thickTop="1" thickBot="1" x14ac:dyDescent="0.35">
      <c r="B17" s="10" t="s">
        <v>553</v>
      </c>
      <c r="C17" s="11" t="str">
        <f ca="1">MOURNALND_EFFECTS!H2</f>
        <v>Any Medium humanoid that loses hit points in the area turns a vivid shade of purple. This effect can be ended by a remove curse spell or similar magic.</v>
      </c>
      <c r="E17" s="29"/>
      <c r="F17" s="29"/>
      <c r="G17" s="42"/>
      <c r="H17" s="33"/>
      <c r="I17" s="33"/>
      <c r="J17" s="33"/>
      <c r="K17" s="33"/>
      <c r="L17" s="33"/>
    </row>
    <row r="18" spans="2:12" ht="17.25" thickTop="1" x14ac:dyDescent="0.3">
      <c r="B18" s="43" t="s">
        <v>560</v>
      </c>
      <c r="C18" s="45" t="str">
        <f ca="1">TIER1ENCOUNTER</f>
        <v>1 phase spider</v>
      </c>
      <c r="E18" s="31" t="s">
        <v>559</v>
      </c>
      <c r="F18" s="29"/>
      <c r="G18" s="29"/>
      <c r="H18" s="27" t="str">
        <f ca="1">Complication</f>
        <v>My Final Form</v>
      </c>
      <c r="I18" s="27"/>
      <c r="J18" s="27"/>
      <c r="K18" s="27"/>
      <c r="L18" s="27"/>
    </row>
    <row r="19" spans="2:12" ht="17.25" thickBot="1" x14ac:dyDescent="0.35">
      <c r="B19" s="44"/>
      <c r="C19" s="45"/>
      <c r="E19" s="26" t="str">
        <f ca="1">ComplicationDescription</f>
        <v>The creature that leads the villains is not what it appears to be. This creature might be a changeling, oni, hag, or other creature in disguise. It could also be that the creature has a hidden Mournland mutation, which you can choose or roll for on the Monstrous Mutations table in the “Mournland” section of chapter 4 of Eberron: Rising from the Last War.</v>
      </c>
      <c r="F19" s="26"/>
      <c r="G19" s="26"/>
      <c r="H19" s="26"/>
      <c r="I19" s="26"/>
      <c r="J19" s="26"/>
      <c r="K19" s="26"/>
      <c r="L19" s="26"/>
    </row>
    <row r="20" spans="2:12" ht="18" customHeight="1" thickTop="1" x14ac:dyDescent="0.3">
      <c r="B20" s="43" t="s">
        <v>561</v>
      </c>
      <c r="C20" s="45" t="str">
        <f ca="1">TIER2ENCOUNTER</f>
        <v>A battlefield with no bodies but the uniforms and equipment of the soldiers are left behind</v>
      </c>
      <c r="E20" s="26"/>
      <c r="F20" s="26"/>
      <c r="G20" s="26"/>
      <c r="H20" s="26"/>
      <c r="I20" s="26"/>
      <c r="J20" s="26"/>
      <c r="K20" s="26"/>
      <c r="L20" s="26"/>
    </row>
    <row r="21" spans="2:12" ht="17.25" thickBot="1" x14ac:dyDescent="0.35">
      <c r="B21" s="46"/>
      <c r="C21" s="45"/>
      <c r="E21" s="26"/>
      <c r="F21" s="26"/>
      <c r="G21" s="26"/>
      <c r="H21" s="26"/>
      <c r="I21" s="26"/>
      <c r="J21" s="26"/>
      <c r="K21" s="26"/>
      <c r="L21" s="26"/>
    </row>
    <row r="22" spans="2:12" ht="17.25" thickTop="1" x14ac:dyDescent="0.3">
      <c r="B22" s="43" t="s">
        <v>562</v>
      </c>
      <c r="C22" s="45" t="str">
        <f ca="1">TIER3ENCOUNTER</f>
        <v>2d6 phase spiders</v>
      </c>
      <c r="E22" s="26"/>
      <c r="F22" s="26"/>
      <c r="G22" s="26"/>
      <c r="H22" s="26"/>
      <c r="I22" s="26"/>
      <c r="J22" s="26"/>
      <c r="K22" s="26"/>
      <c r="L22" s="26"/>
    </row>
    <row r="23" spans="2:12" ht="17.25" thickBot="1" x14ac:dyDescent="0.35">
      <c r="B23" s="46"/>
      <c r="C23" s="45"/>
      <c r="E23" s="26"/>
      <c r="F23" s="26"/>
      <c r="G23" s="26"/>
      <c r="H23" s="26"/>
      <c r="I23" s="26"/>
      <c r="J23" s="26"/>
      <c r="K23" s="26"/>
      <c r="L23" s="26"/>
    </row>
    <row r="24" spans="2:12" ht="18" thickTop="1" thickBot="1" x14ac:dyDescent="0.35">
      <c r="B24" s="15" t="s">
        <v>563</v>
      </c>
      <c r="C24" s="16" t="str">
        <f ca="1">TIER4ENCOUNTER</f>
        <v>3d6 wraiths</v>
      </c>
      <c r="E24" s="26"/>
      <c r="F24" s="26"/>
      <c r="G24" s="26"/>
      <c r="H24" s="26"/>
      <c r="I24" s="26"/>
      <c r="J24" s="26"/>
      <c r="K24" s="26"/>
      <c r="L24" s="26"/>
    </row>
    <row r="25" spans="2:12" ht="17.25" thickTop="1" x14ac:dyDescent="0.3"/>
    <row r="26" spans="2:12" ht="17.25" thickBot="1" x14ac:dyDescent="0.35">
      <c r="B26" s="25" t="s">
        <v>554</v>
      </c>
      <c r="C26" s="25"/>
    </row>
    <row r="27" spans="2:12" ht="18" thickTop="1" thickBot="1" x14ac:dyDescent="0.35">
      <c r="B27" s="25"/>
      <c r="C27" s="25"/>
    </row>
    <row r="28" spans="2:12" ht="18" thickTop="1" thickBot="1" x14ac:dyDescent="0.35"/>
    <row r="29" spans="2:12" ht="34.5" thickTop="1" thickBot="1" x14ac:dyDescent="0.35">
      <c r="B29" s="17" t="s">
        <v>554</v>
      </c>
      <c r="C29" s="18" t="str">
        <f ca="1">SALVAGEBOARDQUEST</f>
        <v>Spy on an organization operating behind the mists and report on their operations.</v>
      </c>
      <c r="E29" s="23" t="s">
        <v>660</v>
      </c>
      <c r="F29" s="24"/>
      <c r="G29" s="24"/>
      <c r="H29" s="24"/>
      <c r="I29" s="24"/>
    </row>
    <row r="30" spans="2:12" ht="18" thickTop="1" thickBot="1" x14ac:dyDescent="0.35">
      <c r="B30" s="17" t="s">
        <v>651</v>
      </c>
      <c r="C30" s="18" t="str">
        <f ca="1">SALVAGE</f>
        <v>Medicine</v>
      </c>
      <c r="E30" s="22"/>
      <c r="F30" s="22"/>
      <c r="G30" s="22"/>
      <c r="H30" s="22"/>
      <c r="I30" s="22"/>
    </row>
    <row r="31" spans="2:12" ht="18" thickTop="1" thickBot="1" x14ac:dyDescent="0.35">
      <c r="B31" s="17" t="s">
        <v>652</v>
      </c>
      <c r="C31" s="19" t="str">
        <f ca="1">MOURNLANDLOCATION</f>
        <v>Military fort or tower</v>
      </c>
      <c r="E31" s="22"/>
      <c r="F31" s="22"/>
      <c r="G31" s="22"/>
      <c r="H31" s="22"/>
      <c r="I31" s="22"/>
    </row>
    <row r="32" spans="2:12" ht="18" thickTop="1" thickBot="1" x14ac:dyDescent="0.35">
      <c r="B32" s="17" t="s">
        <v>567</v>
      </c>
      <c r="C32" s="18" t="str">
        <f ca="1">VILLAINS</f>
        <v>Droaam forces</v>
      </c>
      <c r="E32" s="23" t="s">
        <v>659</v>
      </c>
      <c r="F32" s="24"/>
      <c r="G32" s="24"/>
      <c r="H32" s="24"/>
      <c r="I32" s="24"/>
    </row>
    <row r="33" spans="2:9" ht="18" thickTop="1" thickBot="1" x14ac:dyDescent="0.35">
      <c r="B33" s="17" t="s">
        <v>653</v>
      </c>
      <c r="C33" s="18" t="str">
        <f ca="1">Complication</f>
        <v>My Final Form</v>
      </c>
      <c r="E33" s="22"/>
      <c r="F33" s="22"/>
      <c r="G33" s="22"/>
      <c r="H33" s="22"/>
      <c r="I33" s="22"/>
    </row>
    <row r="34" spans="2:9" ht="18" thickTop="1" thickBot="1" x14ac:dyDescent="0.35">
      <c r="B34" s="17" t="s">
        <v>654</v>
      </c>
      <c r="C34" s="18" t="str" cm="1">
        <f t="array" aca="1" ref="C34" ca="1">INDEX(Random_encounters!$B$39:$E$42,TIER_SELECTED,1)</f>
        <v>A nest of 2d4 giant eggs that are hot to the touch</v>
      </c>
      <c r="E34" s="22"/>
      <c r="F34" s="22"/>
      <c r="G34" s="22"/>
      <c r="H34" s="22"/>
      <c r="I34" s="22"/>
    </row>
    <row r="35" spans="2:9" ht="18" thickTop="1" thickBot="1" x14ac:dyDescent="0.35">
      <c r="B35" s="17" t="s">
        <v>655</v>
      </c>
      <c r="C35" s="18" t="str" cm="1">
        <f t="array" aca="1" ref="C35" ca="1">INDEX(Random_encounters!$B$39:$E$42,TIER_SELECTED,2)</f>
        <v>2d6 death dogs</v>
      </c>
      <c r="E35" s="23" t="s">
        <v>566</v>
      </c>
      <c r="F35" s="24"/>
      <c r="G35" s="24"/>
      <c r="H35" s="24"/>
      <c r="I35" s="24"/>
    </row>
    <row r="36" spans="2:9" ht="18" thickTop="1" thickBot="1" x14ac:dyDescent="0.35">
      <c r="B36" s="17" t="s">
        <v>656</v>
      </c>
      <c r="C36" s="18" t="str" cm="1">
        <f t="array" aca="1" ref="C36" ca="1">INDEX(Random_encounters!$B$39:$E$42,TIER_SELECTED,3)</f>
        <v>1d3 living lightning bolts (see Eberron: Risingfrom the Last War)</v>
      </c>
      <c r="E36" s="22"/>
      <c r="F36" s="22"/>
      <c r="G36" s="22"/>
      <c r="H36" s="22"/>
      <c r="I36" s="22"/>
    </row>
    <row r="37" spans="2:9" ht="18" thickTop="1" thickBot="1" x14ac:dyDescent="0.35">
      <c r="B37" s="17" t="s">
        <v>657</v>
      </c>
      <c r="C37" s="18" t="str" cm="1">
        <f t="array" aca="1" ref="C37" ca="1">INDEX(Random_encounters!$B$39:$E$42,TIER_SELECTED,4)</f>
        <v>1 froghemoth (see chapter 8)</v>
      </c>
      <c r="E37" s="22"/>
      <c r="F37" s="22"/>
      <c r="G37" s="22"/>
      <c r="H37" s="22"/>
      <c r="I37" s="22"/>
    </row>
    <row r="38" spans="2:9" ht="17.25" thickTop="1" x14ac:dyDescent="0.3"/>
    <row r="39" spans="2:9" ht="17.25" thickBot="1" x14ac:dyDescent="0.35">
      <c r="B39" s="25" t="s">
        <v>658</v>
      </c>
      <c r="C39" s="25"/>
    </row>
    <row r="40" spans="2:9" ht="18" thickTop="1" thickBot="1" x14ac:dyDescent="0.35">
      <c r="B40" s="25"/>
      <c r="C40" s="25"/>
    </row>
    <row r="41" spans="2:9" ht="18" thickTop="1" thickBot="1" x14ac:dyDescent="0.35"/>
    <row r="42" spans="2:9" ht="18" thickTop="1" thickBot="1" x14ac:dyDescent="0.35">
      <c r="B42" s="17" t="s">
        <v>567</v>
      </c>
      <c r="C42" s="18" t="str">
        <f ca="1">VILLAINS</f>
        <v>Droaam forces</v>
      </c>
      <c r="E42" s="23" t="s">
        <v>660</v>
      </c>
      <c r="F42" s="24"/>
      <c r="G42" s="24"/>
      <c r="H42" s="24"/>
      <c r="I42" s="24"/>
    </row>
    <row r="43" spans="2:9" ht="18" thickTop="1" thickBot="1" x14ac:dyDescent="0.35">
      <c r="B43" s="17" t="s">
        <v>556</v>
      </c>
      <c r="C43" s="18" t="str">
        <f ca="1">BASEASSAULTMOTIVATION</f>
        <v>The villains wish to ransack the characters’ salvage and other resources.</v>
      </c>
      <c r="E43" s="22"/>
      <c r="F43" s="22"/>
      <c r="G43" s="22"/>
      <c r="H43" s="22"/>
      <c r="I43" s="22"/>
    </row>
    <row r="44" spans="2:9" ht="18" thickTop="1" thickBot="1" x14ac:dyDescent="0.35">
      <c r="B44" s="17" t="s">
        <v>650</v>
      </c>
      <c r="C44" s="18" t="str">
        <f ca="1">Complication</f>
        <v>My Final Form</v>
      </c>
      <c r="E44" s="22"/>
      <c r="F44" s="22"/>
      <c r="G44" s="22"/>
      <c r="H44" s="22"/>
      <c r="I44" s="22"/>
    </row>
    <row r="45" spans="2:9" ht="18" thickTop="1" thickBot="1" x14ac:dyDescent="0.35">
      <c r="B45" s="17" t="s">
        <v>651</v>
      </c>
      <c r="C45" s="18" t="str">
        <f ca="1">SALVAGE</f>
        <v>Medicine</v>
      </c>
      <c r="E45" s="23" t="s">
        <v>659</v>
      </c>
      <c r="F45" s="24"/>
      <c r="G45" s="24"/>
      <c r="H45" s="24"/>
      <c r="I45" s="24"/>
    </row>
    <row r="46" spans="2:9" ht="17.25" thickTop="1" x14ac:dyDescent="0.3">
      <c r="E46" s="22"/>
      <c r="F46" s="22"/>
      <c r="G46" s="22"/>
      <c r="H46" s="22"/>
      <c r="I46" s="22"/>
    </row>
    <row r="47" spans="2:9" ht="17.25" thickBot="1" x14ac:dyDescent="0.35">
      <c r="E47" s="22"/>
      <c r="F47" s="22"/>
      <c r="G47" s="22"/>
      <c r="H47" s="22"/>
      <c r="I47" s="22"/>
    </row>
    <row r="48" spans="2:9" ht="18" thickTop="1" thickBot="1" x14ac:dyDescent="0.35">
      <c r="E48" s="23" t="s">
        <v>566</v>
      </c>
      <c r="F48" s="24"/>
      <c r="G48" s="24"/>
      <c r="H48" s="24"/>
      <c r="I48" s="24"/>
    </row>
    <row r="49" spans="5:9" ht="17.25" thickTop="1" x14ac:dyDescent="0.3">
      <c r="E49" s="22"/>
      <c r="F49" s="22"/>
      <c r="G49" s="22"/>
      <c r="H49" s="22"/>
      <c r="I49" s="22"/>
    </row>
    <row r="50" spans="5:9" x14ac:dyDescent="0.3">
      <c r="E50" s="22"/>
      <c r="F50" s="22"/>
      <c r="G50" s="22"/>
      <c r="H50" s="22"/>
      <c r="I50" s="22"/>
    </row>
  </sheetData>
  <mergeCells count="41">
    <mergeCell ref="B18:B19"/>
    <mergeCell ref="C18:C19"/>
    <mergeCell ref="B20:B21"/>
    <mergeCell ref="C20:C21"/>
    <mergeCell ref="B22:B23"/>
    <mergeCell ref="C22:C23"/>
    <mergeCell ref="E6:G7"/>
    <mergeCell ref="H16:L17"/>
    <mergeCell ref="E5:F5"/>
    <mergeCell ref="B1:C3"/>
    <mergeCell ref="E8:G8"/>
    <mergeCell ref="H6:L7"/>
    <mergeCell ref="E9:G9"/>
    <mergeCell ref="H9:L9"/>
    <mergeCell ref="H5:L5"/>
    <mergeCell ref="B9:C9"/>
    <mergeCell ref="B14:C14"/>
    <mergeCell ref="B4:C4"/>
    <mergeCell ref="E16:G17"/>
    <mergeCell ref="E19:L24"/>
    <mergeCell ref="H18:L18"/>
    <mergeCell ref="E10:L11"/>
    <mergeCell ref="E14:F15"/>
    <mergeCell ref="G14:L15"/>
    <mergeCell ref="E12:F13"/>
    <mergeCell ref="G12:L13"/>
    <mergeCell ref="E18:G18"/>
    <mergeCell ref="B26:C27"/>
    <mergeCell ref="B39:C40"/>
    <mergeCell ref="E32:I32"/>
    <mergeCell ref="E35:I35"/>
    <mergeCell ref="E33:I34"/>
    <mergeCell ref="E36:I37"/>
    <mergeCell ref="E30:I31"/>
    <mergeCell ref="E29:I29"/>
    <mergeCell ref="E49:I50"/>
    <mergeCell ref="E42:I42"/>
    <mergeCell ref="E43:I44"/>
    <mergeCell ref="E45:I45"/>
    <mergeCell ref="E46:I47"/>
    <mergeCell ref="E48:I4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95D3BE3-6A9F-4CC4-B8BD-A6AAC02ACACA}">
          <x14:formula1>
            <xm:f>Mission_generation!$C$96:$F$96</xm:f>
          </x14:formula1>
          <xm:sqref>G5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A481-7DEF-4FE6-9971-2BAC36394CD8}">
  <sheetPr>
    <tabColor theme="0" tint="-0.14999847407452621"/>
  </sheetPr>
  <dimension ref="A1:T52"/>
  <sheetViews>
    <sheetView zoomScale="115" zoomScaleNormal="115" workbookViewId="0">
      <selection activeCell="D1" sqref="D1"/>
    </sheetView>
  </sheetViews>
  <sheetFormatPr defaultRowHeight="16.5" outlineLevelCol="1" x14ac:dyDescent="0.3"/>
  <cols>
    <col min="1" max="5" width="9" customWidth="1" outlineLevel="1"/>
    <col min="6" max="6" width="12.25" customWidth="1" outlineLevel="1"/>
    <col min="7" max="7" width="9" customWidth="1" outlineLevel="1"/>
    <col min="10" max="10" width="9.25" customWidth="1"/>
    <col min="11" max="11" width="20.125" customWidth="1"/>
    <col min="16" max="16" width="24" bestFit="1" customWidth="1"/>
  </cols>
  <sheetData>
    <row r="1" spans="1:20" x14ac:dyDescent="0.3">
      <c r="A1" s="47" t="str" cm="1">
        <f t="array" aca="1" ref="A1" ca="1">INDEX(Таблиця15[Origin],RANDBETWEEN(1,8),1)</f>
        <v>The characters found the base during an adventure in the Mournland.</v>
      </c>
      <c r="B1" s="47"/>
      <c r="C1" s="47"/>
      <c r="D1" s="14" t="str" cm="1">
        <f t="array" aca="1" ref="D1" ca="1">INDEX(Таблиця14[Type],RANDBETWEEN(1,10),1)</f>
        <v>Cyran Watchtower</v>
      </c>
    </row>
    <row r="2" spans="1:20" ht="24.75" thickBot="1" x14ac:dyDescent="0.5">
      <c r="A2" s="47"/>
      <c r="B2" s="47"/>
      <c r="C2" s="47"/>
      <c r="D2" s="14" t="str">
        <f ca="1">INDEX(Таблиця14[Description],MATCH(D1,Таблиця14[Type],0),1)</f>
        <v>The Cyran military used this watchtower to keep an eye on enemy forces during the Last War.</v>
      </c>
      <c r="I2" s="48" t="s">
        <v>565</v>
      </c>
      <c r="J2" s="48"/>
      <c r="K2" s="48"/>
      <c r="L2" s="48"/>
      <c r="M2" s="48"/>
      <c r="N2" s="48"/>
      <c r="P2" t="s">
        <v>41</v>
      </c>
    </row>
    <row r="3" spans="1:20" ht="17.25" thickTop="1" x14ac:dyDescent="0.3">
      <c r="A3" t="s">
        <v>94</v>
      </c>
      <c r="B3" t="s">
        <v>418</v>
      </c>
      <c r="D3" t="s">
        <v>142</v>
      </c>
      <c r="E3" t="s">
        <v>416</v>
      </c>
      <c r="F3" t="s">
        <v>417</v>
      </c>
      <c r="I3" t="s">
        <v>0</v>
      </c>
      <c r="J3" t="s">
        <v>497</v>
      </c>
      <c r="K3" t="s">
        <v>498</v>
      </c>
      <c r="L3" t="s">
        <v>501</v>
      </c>
      <c r="M3" t="s">
        <v>506</v>
      </c>
      <c r="N3" t="s">
        <v>509</v>
      </c>
      <c r="P3" t="s">
        <v>42</v>
      </c>
      <c r="Q3" t="s">
        <v>0</v>
      </c>
      <c r="R3" t="s">
        <v>43</v>
      </c>
      <c r="S3" t="s">
        <v>417</v>
      </c>
      <c r="T3" t="s">
        <v>510</v>
      </c>
    </row>
    <row r="4" spans="1:20" ht="17.25" x14ac:dyDescent="0.3">
      <c r="A4">
        <v>1</v>
      </c>
      <c r="B4" t="s">
        <v>419</v>
      </c>
      <c r="D4">
        <v>1</v>
      </c>
      <c r="E4" t="s">
        <v>27</v>
      </c>
      <c r="F4" t="s">
        <v>427</v>
      </c>
      <c r="I4">
        <v>1</v>
      </c>
      <c r="J4" t="s">
        <v>499</v>
      </c>
      <c r="K4" t="s">
        <v>500</v>
      </c>
      <c r="L4" s="7" t="s">
        <v>502</v>
      </c>
      <c r="M4" s="8"/>
      <c r="P4" t="s">
        <v>44</v>
      </c>
      <c r="Q4">
        <v>3</v>
      </c>
      <c r="R4">
        <v>4000</v>
      </c>
      <c r="S4" t="s">
        <v>477</v>
      </c>
    </row>
    <row r="5" spans="1:20" x14ac:dyDescent="0.3">
      <c r="A5">
        <v>2</v>
      </c>
      <c r="B5" t="s">
        <v>420</v>
      </c>
      <c r="D5">
        <v>2</v>
      </c>
      <c r="E5" t="s">
        <v>28</v>
      </c>
      <c r="F5" t="s">
        <v>428</v>
      </c>
      <c r="I5">
        <v>2</v>
      </c>
      <c r="J5" t="s">
        <v>503</v>
      </c>
      <c r="K5" t="s">
        <v>503</v>
      </c>
      <c r="L5" t="s">
        <v>504</v>
      </c>
      <c r="M5">
        <v>2000</v>
      </c>
      <c r="P5" t="s">
        <v>45</v>
      </c>
      <c r="Q5">
        <v>2</v>
      </c>
      <c r="R5">
        <v>2000</v>
      </c>
      <c r="S5" t="s">
        <v>511</v>
      </c>
      <c r="T5">
        <v>50</v>
      </c>
    </row>
    <row r="6" spans="1:20" x14ac:dyDescent="0.3">
      <c r="A6">
        <v>3</v>
      </c>
      <c r="B6" t="s">
        <v>421</v>
      </c>
      <c r="D6">
        <v>3</v>
      </c>
      <c r="E6" t="s">
        <v>29</v>
      </c>
      <c r="F6" t="s">
        <v>429</v>
      </c>
      <c r="I6">
        <v>3</v>
      </c>
      <c r="L6" t="s">
        <v>505</v>
      </c>
      <c r="M6">
        <v>4000</v>
      </c>
      <c r="P6" t="s">
        <v>46</v>
      </c>
      <c r="Q6">
        <v>2</v>
      </c>
      <c r="R6">
        <v>2000</v>
      </c>
      <c r="S6" t="s">
        <v>460</v>
      </c>
    </row>
    <row r="7" spans="1:20" x14ac:dyDescent="0.3">
      <c r="A7">
        <v>4</v>
      </c>
      <c r="B7" t="s">
        <v>422</v>
      </c>
      <c r="D7">
        <v>4</v>
      </c>
      <c r="E7" t="s">
        <v>30</v>
      </c>
      <c r="F7" t="s">
        <v>430</v>
      </c>
      <c r="I7">
        <v>4</v>
      </c>
      <c r="M7">
        <v>8000</v>
      </c>
      <c r="N7" t="s">
        <v>508</v>
      </c>
      <c r="P7" t="s">
        <v>47</v>
      </c>
      <c r="Q7">
        <v>2</v>
      </c>
      <c r="R7">
        <v>1000</v>
      </c>
      <c r="S7" t="s">
        <v>461</v>
      </c>
    </row>
    <row r="8" spans="1:20" x14ac:dyDescent="0.3">
      <c r="A8">
        <v>5</v>
      </c>
      <c r="B8" t="s">
        <v>423</v>
      </c>
      <c r="D8">
        <v>5</v>
      </c>
      <c r="E8" t="s">
        <v>31</v>
      </c>
      <c r="F8" t="s">
        <v>431</v>
      </c>
      <c r="I8" t="s">
        <v>564</v>
      </c>
      <c r="P8" t="s">
        <v>48</v>
      </c>
      <c r="Q8">
        <v>1</v>
      </c>
      <c r="R8">
        <v>500</v>
      </c>
      <c r="S8" t="s">
        <v>433</v>
      </c>
    </row>
    <row r="9" spans="1:20" x14ac:dyDescent="0.3">
      <c r="A9">
        <v>6</v>
      </c>
      <c r="B9" t="s">
        <v>424</v>
      </c>
      <c r="D9">
        <v>6</v>
      </c>
      <c r="E9" t="s">
        <v>32</v>
      </c>
      <c r="F9" t="s">
        <v>432</v>
      </c>
      <c r="I9" t="s">
        <v>0</v>
      </c>
      <c r="J9" t="s">
        <v>1</v>
      </c>
      <c r="K9" t="s">
        <v>2</v>
      </c>
      <c r="P9" t="s">
        <v>49</v>
      </c>
      <c r="Q9">
        <v>4</v>
      </c>
      <c r="R9">
        <v>2000</v>
      </c>
      <c r="S9" t="s">
        <v>489</v>
      </c>
      <c r="T9">
        <v>50</v>
      </c>
    </row>
    <row r="10" spans="1:20" x14ac:dyDescent="0.3">
      <c r="A10">
        <v>7</v>
      </c>
      <c r="B10" t="s">
        <v>425</v>
      </c>
      <c r="D10">
        <v>7</v>
      </c>
      <c r="E10" t="s">
        <v>33</v>
      </c>
      <c r="F10" t="s">
        <v>40</v>
      </c>
      <c r="I10">
        <v>1</v>
      </c>
      <c r="J10">
        <v>50</v>
      </c>
      <c r="K10" t="s">
        <v>3</v>
      </c>
      <c r="P10" t="s">
        <v>50</v>
      </c>
      <c r="Q10">
        <v>3</v>
      </c>
      <c r="R10">
        <v>2000</v>
      </c>
      <c r="S10" t="s">
        <v>478</v>
      </c>
    </row>
    <row r="11" spans="1:20" x14ac:dyDescent="0.3">
      <c r="A11">
        <v>8</v>
      </c>
      <c r="B11" t="s">
        <v>426</v>
      </c>
      <c r="D11">
        <v>8</v>
      </c>
      <c r="E11" t="s">
        <v>34</v>
      </c>
      <c r="F11" t="s">
        <v>39</v>
      </c>
      <c r="I11">
        <v>1</v>
      </c>
      <c r="J11">
        <v>50</v>
      </c>
      <c r="K11" t="s">
        <v>4</v>
      </c>
      <c r="P11" t="s">
        <v>51</v>
      </c>
      <c r="Q11">
        <v>2</v>
      </c>
      <c r="R11">
        <v>100</v>
      </c>
      <c r="S11" t="s">
        <v>462</v>
      </c>
      <c r="T11" t="s">
        <v>512</v>
      </c>
    </row>
    <row r="12" spans="1:20" x14ac:dyDescent="0.3">
      <c r="D12">
        <v>9</v>
      </c>
      <c r="E12" t="s">
        <v>35</v>
      </c>
      <c r="F12" t="s">
        <v>38</v>
      </c>
      <c r="I12">
        <v>2</v>
      </c>
      <c r="J12">
        <v>100</v>
      </c>
      <c r="K12" t="s">
        <v>5</v>
      </c>
      <c r="P12" t="s">
        <v>52</v>
      </c>
      <c r="Q12">
        <v>1</v>
      </c>
      <c r="R12">
        <v>500</v>
      </c>
      <c r="S12" t="s">
        <v>436</v>
      </c>
      <c r="T12" t="s">
        <v>513</v>
      </c>
    </row>
    <row r="13" spans="1:20" x14ac:dyDescent="0.3">
      <c r="D13">
        <v>10</v>
      </c>
      <c r="E13" t="s">
        <v>36</v>
      </c>
      <c r="F13" t="s">
        <v>37</v>
      </c>
      <c r="I13">
        <v>2</v>
      </c>
      <c r="J13">
        <v>100</v>
      </c>
      <c r="K13" t="s">
        <v>6</v>
      </c>
      <c r="P13" t="s">
        <v>53</v>
      </c>
      <c r="Q13">
        <v>1</v>
      </c>
      <c r="R13" s="1" t="s">
        <v>54</v>
      </c>
      <c r="S13" t="s">
        <v>437</v>
      </c>
      <c r="T13" t="s">
        <v>514</v>
      </c>
    </row>
    <row r="14" spans="1:20" x14ac:dyDescent="0.3">
      <c r="I14">
        <v>2</v>
      </c>
      <c r="J14">
        <v>100</v>
      </c>
      <c r="K14" t="s">
        <v>7</v>
      </c>
      <c r="P14" t="s">
        <v>55</v>
      </c>
      <c r="Q14">
        <v>1</v>
      </c>
      <c r="R14">
        <v>750</v>
      </c>
      <c r="S14" t="s">
        <v>438</v>
      </c>
    </row>
    <row r="15" spans="1:20" x14ac:dyDescent="0.3">
      <c r="C15" t="str">
        <f ca="1">C16&amp;" "&amp;D16</f>
        <v>Fortune - Hold</v>
      </c>
      <c r="I15">
        <v>2</v>
      </c>
      <c r="J15">
        <v>100</v>
      </c>
      <c r="K15" t="s">
        <v>8</v>
      </c>
      <c r="P15" t="s">
        <v>56</v>
      </c>
      <c r="Q15">
        <v>3</v>
      </c>
      <c r="R15">
        <v>3000</v>
      </c>
      <c r="S15" t="s">
        <v>479</v>
      </c>
    </row>
    <row r="16" spans="1:20" x14ac:dyDescent="0.3">
      <c r="C16" t="str" cm="1">
        <f t="array" aca="1" ref="C16" ca="1">INDEX(Таблиця12[Word 1],RANDBETWEEN(1,20),1)</f>
        <v>Fortune</v>
      </c>
      <c r="D16" t="str" cm="1">
        <f t="array" aca="1" ref="D16" ca="1">INDEX(Таблиця12[Word 2],RANDBETWEEN(1,20),1)</f>
        <v>- Hold</v>
      </c>
      <c r="I16">
        <v>2</v>
      </c>
      <c r="J16">
        <v>100</v>
      </c>
      <c r="K16" t="s">
        <v>9</v>
      </c>
      <c r="P16" t="s">
        <v>57</v>
      </c>
      <c r="Q16">
        <v>1</v>
      </c>
      <c r="R16">
        <v>1000</v>
      </c>
      <c r="S16" t="s">
        <v>439</v>
      </c>
    </row>
    <row r="17" spans="2:20" x14ac:dyDescent="0.3">
      <c r="B17" t="s">
        <v>152</v>
      </c>
      <c r="C17" t="s">
        <v>375</v>
      </c>
      <c r="D17" t="s">
        <v>415</v>
      </c>
      <c r="I17">
        <v>2</v>
      </c>
      <c r="J17">
        <v>100</v>
      </c>
      <c r="K17" t="s">
        <v>10</v>
      </c>
      <c r="P17" t="s">
        <v>58</v>
      </c>
      <c r="Q17">
        <v>1</v>
      </c>
      <c r="R17" s="1" t="s">
        <v>111</v>
      </c>
      <c r="S17" t="s">
        <v>440</v>
      </c>
      <c r="T17" t="s">
        <v>515</v>
      </c>
    </row>
    <row r="18" spans="2:20" x14ac:dyDescent="0.3">
      <c r="B18">
        <v>1</v>
      </c>
      <c r="C18" t="s">
        <v>163</v>
      </c>
      <c r="D18" t="s">
        <v>376</v>
      </c>
      <c r="I18">
        <v>2</v>
      </c>
      <c r="J18">
        <v>100</v>
      </c>
      <c r="K18" t="s">
        <v>11</v>
      </c>
      <c r="P18" t="s">
        <v>60</v>
      </c>
      <c r="Q18">
        <v>4</v>
      </c>
      <c r="R18">
        <v>8000</v>
      </c>
      <c r="S18" t="s">
        <v>490</v>
      </c>
    </row>
    <row r="19" spans="2:20" x14ac:dyDescent="0.3">
      <c r="B19">
        <v>2</v>
      </c>
      <c r="C19" t="s">
        <v>377</v>
      </c>
      <c r="D19" t="s">
        <v>378</v>
      </c>
      <c r="I19">
        <v>3</v>
      </c>
      <c r="J19">
        <v>200</v>
      </c>
      <c r="K19" t="s">
        <v>12</v>
      </c>
      <c r="P19" t="s">
        <v>61</v>
      </c>
      <c r="Q19">
        <v>2</v>
      </c>
      <c r="R19" t="s">
        <v>59</v>
      </c>
      <c r="S19" t="s">
        <v>463</v>
      </c>
      <c r="T19" t="s">
        <v>516</v>
      </c>
    </row>
    <row r="20" spans="2:20" x14ac:dyDescent="0.3">
      <c r="B20">
        <v>3</v>
      </c>
      <c r="C20" t="s">
        <v>379</v>
      </c>
      <c r="D20" t="s">
        <v>380</v>
      </c>
      <c r="I20">
        <v>3</v>
      </c>
      <c r="J20">
        <v>200</v>
      </c>
      <c r="K20" t="s">
        <v>13</v>
      </c>
      <c r="P20" t="s">
        <v>62</v>
      </c>
      <c r="Q20">
        <v>4</v>
      </c>
      <c r="R20">
        <v>4000</v>
      </c>
      <c r="S20" t="s">
        <v>491</v>
      </c>
      <c r="T20" t="s">
        <v>517</v>
      </c>
    </row>
    <row r="21" spans="2:20" x14ac:dyDescent="0.3">
      <c r="B21">
        <v>4</v>
      </c>
      <c r="C21" t="s">
        <v>381</v>
      </c>
      <c r="D21" t="s">
        <v>382</v>
      </c>
      <c r="I21">
        <v>3</v>
      </c>
      <c r="J21">
        <v>200</v>
      </c>
      <c r="K21" t="s">
        <v>14</v>
      </c>
      <c r="P21" t="s">
        <v>63</v>
      </c>
      <c r="Q21">
        <v>1</v>
      </c>
      <c r="R21">
        <v>350</v>
      </c>
      <c r="S21" t="s">
        <v>452</v>
      </c>
    </row>
    <row r="22" spans="2:20" x14ac:dyDescent="0.3">
      <c r="B22">
        <v>5</v>
      </c>
      <c r="C22" t="s">
        <v>383</v>
      </c>
      <c r="D22" t="s">
        <v>384</v>
      </c>
      <c r="I22">
        <v>3</v>
      </c>
      <c r="J22">
        <v>200</v>
      </c>
      <c r="K22" t="s">
        <v>15</v>
      </c>
      <c r="P22" t="s">
        <v>64</v>
      </c>
      <c r="Q22">
        <v>1</v>
      </c>
      <c r="R22">
        <v>500</v>
      </c>
      <c r="S22" t="s">
        <v>453</v>
      </c>
      <c r="T22" t="s">
        <v>518</v>
      </c>
    </row>
    <row r="23" spans="2:20" x14ac:dyDescent="0.3">
      <c r="B23">
        <v>6</v>
      </c>
      <c r="C23" t="s">
        <v>385</v>
      </c>
      <c r="D23" t="s">
        <v>386</v>
      </c>
      <c r="I23">
        <v>3</v>
      </c>
      <c r="J23">
        <v>200</v>
      </c>
      <c r="K23" t="s">
        <v>16</v>
      </c>
      <c r="P23" t="s">
        <v>65</v>
      </c>
      <c r="Q23">
        <v>1</v>
      </c>
      <c r="R23" t="s">
        <v>66</v>
      </c>
      <c r="S23" t="s">
        <v>454</v>
      </c>
    </row>
    <row r="24" spans="2:20" x14ac:dyDescent="0.3">
      <c r="B24">
        <v>7</v>
      </c>
      <c r="C24" t="s">
        <v>387</v>
      </c>
      <c r="D24" t="s">
        <v>388</v>
      </c>
      <c r="I24">
        <v>3</v>
      </c>
      <c r="J24">
        <v>200</v>
      </c>
      <c r="K24" t="s">
        <v>17</v>
      </c>
      <c r="P24" t="s">
        <v>67</v>
      </c>
      <c r="Q24">
        <v>3</v>
      </c>
      <c r="R24">
        <v>1000</v>
      </c>
      <c r="S24" t="s">
        <v>480</v>
      </c>
      <c r="T24">
        <v>25</v>
      </c>
    </row>
    <row r="25" spans="2:20" x14ac:dyDescent="0.3">
      <c r="B25">
        <v>8</v>
      </c>
      <c r="C25" t="s">
        <v>389</v>
      </c>
      <c r="D25" t="s">
        <v>390</v>
      </c>
      <c r="I25">
        <v>3</v>
      </c>
      <c r="J25">
        <v>200</v>
      </c>
      <c r="K25" t="s">
        <v>18</v>
      </c>
      <c r="P25" t="s">
        <v>68</v>
      </c>
      <c r="Q25">
        <v>2</v>
      </c>
      <c r="R25">
        <v>1000</v>
      </c>
      <c r="S25" t="s">
        <v>519</v>
      </c>
      <c r="T25" t="s">
        <v>520</v>
      </c>
    </row>
    <row r="26" spans="2:20" x14ac:dyDescent="0.3">
      <c r="B26">
        <v>9</v>
      </c>
      <c r="C26" t="s">
        <v>391</v>
      </c>
      <c r="D26" t="s">
        <v>392</v>
      </c>
      <c r="I26">
        <v>3</v>
      </c>
      <c r="J26">
        <v>200</v>
      </c>
      <c r="K26" t="s">
        <v>19</v>
      </c>
      <c r="P26" t="s">
        <v>69</v>
      </c>
      <c r="Q26">
        <v>1</v>
      </c>
      <c r="R26">
        <v>500</v>
      </c>
      <c r="S26" t="s">
        <v>455</v>
      </c>
    </row>
    <row r="27" spans="2:20" x14ac:dyDescent="0.3">
      <c r="B27">
        <v>10</v>
      </c>
      <c r="C27" t="s">
        <v>393</v>
      </c>
      <c r="D27" t="s">
        <v>394</v>
      </c>
      <c r="I27">
        <v>4</v>
      </c>
      <c r="J27">
        <v>400</v>
      </c>
      <c r="K27" t="s">
        <v>20</v>
      </c>
      <c r="P27" t="s">
        <v>70</v>
      </c>
      <c r="Q27">
        <v>2</v>
      </c>
      <c r="R27">
        <v>750</v>
      </c>
      <c r="S27" t="s">
        <v>464</v>
      </c>
    </row>
    <row r="28" spans="2:20" x14ac:dyDescent="0.3">
      <c r="B28">
        <v>11</v>
      </c>
      <c r="C28" t="s">
        <v>395</v>
      </c>
      <c r="D28" t="s">
        <v>396</v>
      </c>
      <c r="I28">
        <v>4</v>
      </c>
      <c r="J28">
        <v>400</v>
      </c>
      <c r="K28" t="s">
        <v>21</v>
      </c>
      <c r="P28" t="s">
        <v>71</v>
      </c>
      <c r="Q28">
        <v>2</v>
      </c>
      <c r="R28">
        <v>1000</v>
      </c>
      <c r="S28" t="s">
        <v>465</v>
      </c>
    </row>
    <row r="29" spans="2:20" x14ac:dyDescent="0.3">
      <c r="B29">
        <v>12</v>
      </c>
      <c r="C29" t="s">
        <v>397</v>
      </c>
      <c r="D29" t="s">
        <v>398</v>
      </c>
      <c r="I29">
        <v>4</v>
      </c>
      <c r="J29">
        <v>400</v>
      </c>
      <c r="K29" t="s">
        <v>22</v>
      </c>
      <c r="P29" t="s">
        <v>72</v>
      </c>
      <c r="Q29">
        <v>3</v>
      </c>
      <c r="R29">
        <v>2000</v>
      </c>
      <c r="S29" t="s">
        <v>481</v>
      </c>
      <c r="T29" t="s">
        <v>512</v>
      </c>
    </row>
    <row r="30" spans="2:20" x14ac:dyDescent="0.3">
      <c r="B30">
        <v>13</v>
      </c>
      <c r="C30" t="s">
        <v>399</v>
      </c>
      <c r="D30" t="s">
        <v>400</v>
      </c>
      <c r="I30">
        <v>4</v>
      </c>
      <c r="J30">
        <v>400</v>
      </c>
      <c r="K30" t="s">
        <v>23</v>
      </c>
      <c r="P30" t="s">
        <v>73</v>
      </c>
      <c r="Q30">
        <v>2</v>
      </c>
      <c r="R30">
        <v>500</v>
      </c>
      <c r="S30" t="s">
        <v>472</v>
      </c>
      <c r="T30">
        <v>25</v>
      </c>
    </row>
    <row r="31" spans="2:20" x14ac:dyDescent="0.3">
      <c r="B31">
        <v>14</v>
      </c>
      <c r="C31" t="s">
        <v>401</v>
      </c>
      <c r="D31" t="s">
        <v>402</v>
      </c>
      <c r="I31">
        <v>4</v>
      </c>
      <c r="J31">
        <v>400</v>
      </c>
      <c r="K31" t="s">
        <v>24</v>
      </c>
      <c r="P31" t="s">
        <v>74</v>
      </c>
      <c r="Q31">
        <v>2</v>
      </c>
      <c r="R31">
        <v>1000</v>
      </c>
      <c r="S31" t="s">
        <v>473</v>
      </c>
      <c r="T31" t="s">
        <v>512</v>
      </c>
    </row>
    <row r="32" spans="2:20" x14ac:dyDescent="0.3">
      <c r="B32">
        <v>15</v>
      </c>
      <c r="C32" t="s">
        <v>403</v>
      </c>
      <c r="D32" t="s">
        <v>404</v>
      </c>
      <c r="I32">
        <v>4</v>
      </c>
      <c r="J32">
        <v>400</v>
      </c>
      <c r="K32" t="s">
        <v>25</v>
      </c>
      <c r="P32" t="s">
        <v>75</v>
      </c>
      <c r="Q32">
        <v>2</v>
      </c>
      <c r="R32">
        <v>750</v>
      </c>
      <c r="S32" t="s">
        <v>474</v>
      </c>
      <c r="T32" t="s">
        <v>512</v>
      </c>
    </row>
    <row r="33" spans="2:20" x14ac:dyDescent="0.3">
      <c r="B33">
        <v>16</v>
      </c>
      <c r="C33" t="s">
        <v>405</v>
      </c>
      <c r="D33" t="s">
        <v>406</v>
      </c>
      <c r="I33">
        <v>4</v>
      </c>
      <c r="J33">
        <v>400</v>
      </c>
      <c r="K33" t="s">
        <v>26</v>
      </c>
      <c r="P33" t="s">
        <v>76</v>
      </c>
      <c r="Q33">
        <v>3</v>
      </c>
      <c r="R33">
        <v>1000</v>
      </c>
      <c r="S33" t="s">
        <v>482</v>
      </c>
    </row>
    <row r="34" spans="2:20" x14ac:dyDescent="0.3">
      <c r="B34">
        <v>17</v>
      </c>
      <c r="C34" t="s">
        <v>407</v>
      </c>
      <c r="D34" t="s">
        <v>408</v>
      </c>
      <c r="P34" t="s">
        <v>77</v>
      </c>
      <c r="Q34">
        <v>1</v>
      </c>
      <c r="R34">
        <v>2000</v>
      </c>
      <c r="S34" t="s">
        <v>456</v>
      </c>
      <c r="T34">
        <v>50</v>
      </c>
    </row>
    <row r="35" spans="2:20" x14ac:dyDescent="0.3">
      <c r="B35">
        <v>18</v>
      </c>
      <c r="C35" t="s">
        <v>409</v>
      </c>
      <c r="D35" t="s">
        <v>410</v>
      </c>
      <c r="I35" t="s">
        <v>527</v>
      </c>
      <c r="P35" t="s">
        <v>78</v>
      </c>
      <c r="Q35">
        <v>4</v>
      </c>
      <c r="R35">
        <v>8000</v>
      </c>
      <c r="S35" t="s">
        <v>492</v>
      </c>
      <c r="T35" t="s">
        <v>521</v>
      </c>
    </row>
    <row r="36" spans="2:20" x14ac:dyDescent="0.3">
      <c r="B36">
        <v>19</v>
      </c>
      <c r="C36" t="s">
        <v>411</v>
      </c>
      <c r="D36" t="s">
        <v>412</v>
      </c>
      <c r="I36" t="s">
        <v>434</v>
      </c>
      <c r="J36" t="s">
        <v>416</v>
      </c>
      <c r="K36" t="s">
        <v>435</v>
      </c>
      <c r="L36" t="s">
        <v>417</v>
      </c>
      <c r="P36" t="s">
        <v>79</v>
      </c>
      <c r="Q36">
        <v>2</v>
      </c>
      <c r="R36">
        <v>1500</v>
      </c>
      <c r="S36" t="s">
        <v>475</v>
      </c>
      <c r="T36" t="s">
        <v>512</v>
      </c>
    </row>
    <row r="37" spans="2:20" x14ac:dyDescent="0.3">
      <c r="B37">
        <v>20</v>
      </c>
      <c r="C37" t="s">
        <v>413</v>
      </c>
      <c r="D37" t="s">
        <v>414</v>
      </c>
      <c r="I37">
        <v>50</v>
      </c>
      <c r="J37" t="s">
        <v>48</v>
      </c>
      <c r="K37" t="s">
        <v>446</v>
      </c>
      <c r="L37" t="s">
        <v>447</v>
      </c>
      <c r="P37" t="s">
        <v>80</v>
      </c>
      <c r="Q37">
        <v>3</v>
      </c>
      <c r="R37">
        <v>2000</v>
      </c>
      <c r="S37" t="s">
        <v>483</v>
      </c>
      <c r="T37" t="s">
        <v>517</v>
      </c>
    </row>
    <row r="38" spans="2:20" x14ac:dyDescent="0.3">
      <c r="I38">
        <v>100</v>
      </c>
      <c r="J38" t="s">
        <v>48</v>
      </c>
      <c r="K38" t="s">
        <v>448</v>
      </c>
      <c r="L38" t="s">
        <v>449</v>
      </c>
      <c r="P38" t="s">
        <v>81</v>
      </c>
      <c r="Q38">
        <v>1</v>
      </c>
      <c r="R38">
        <v>250</v>
      </c>
      <c r="S38" t="s">
        <v>457</v>
      </c>
    </row>
    <row r="39" spans="2:20" x14ac:dyDescent="0.3">
      <c r="I39">
        <v>200</v>
      </c>
      <c r="J39" t="s">
        <v>48</v>
      </c>
      <c r="K39" t="s">
        <v>450</v>
      </c>
      <c r="L39" t="s">
        <v>451</v>
      </c>
      <c r="P39" t="s">
        <v>82</v>
      </c>
      <c r="Q39">
        <v>4</v>
      </c>
      <c r="R39">
        <v>2000</v>
      </c>
      <c r="S39" t="s">
        <v>507</v>
      </c>
    </row>
    <row r="40" spans="2:20" x14ac:dyDescent="0.3">
      <c r="I40">
        <v>100</v>
      </c>
      <c r="J40" t="s">
        <v>71</v>
      </c>
      <c r="K40" t="s">
        <v>466</v>
      </c>
      <c r="L40" t="s">
        <v>467</v>
      </c>
      <c r="P40" t="s">
        <v>83</v>
      </c>
      <c r="Q40">
        <v>1</v>
      </c>
      <c r="R40">
        <v>50</v>
      </c>
      <c r="S40" t="s">
        <v>522</v>
      </c>
      <c r="T40">
        <v>10</v>
      </c>
    </row>
    <row r="41" spans="2:20" x14ac:dyDescent="0.3">
      <c r="I41">
        <v>200</v>
      </c>
      <c r="J41" t="s">
        <v>71</v>
      </c>
      <c r="K41" t="s">
        <v>468</v>
      </c>
      <c r="L41" t="s">
        <v>469</v>
      </c>
      <c r="P41" t="s">
        <v>84</v>
      </c>
      <c r="Q41">
        <v>2</v>
      </c>
      <c r="R41">
        <v>1000</v>
      </c>
      <c r="S41" t="s">
        <v>476</v>
      </c>
      <c r="T41" t="s">
        <v>512</v>
      </c>
    </row>
    <row r="42" spans="2:20" x14ac:dyDescent="0.3">
      <c r="I42">
        <v>400</v>
      </c>
      <c r="J42" t="s">
        <v>71</v>
      </c>
      <c r="K42" t="s">
        <v>470</v>
      </c>
      <c r="L42" t="s">
        <v>471</v>
      </c>
      <c r="P42" t="s">
        <v>85</v>
      </c>
      <c r="Q42">
        <v>4</v>
      </c>
      <c r="R42">
        <v>8000</v>
      </c>
      <c r="S42" t="s">
        <v>493</v>
      </c>
    </row>
    <row r="43" spans="2:20" x14ac:dyDescent="0.3">
      <c r="I43">
        <v>200</v>
      </c>
      <c r="J43" t="s">
        <v>90</v>
      </c>
      <c r="K43" t="s">
        <v>485</v>
      </c>
      <c r="L43" t="s">
        <v>486</v>
      </c>
      <c r="P43" t="s">
        <v>86</v>
      </c>
      <c r="Q43">
        <v>4</v>
      </c>
      <c r="R43">
        <v>8000</v>
      </c>
      <c r="S43" t="s">
        <v>494</v>
      </c>
    </row>
    <row r="44" spans="2:20" x14ac:dyDescent="0.3">
      <c r="I44">
        <v>400</v>
      </c>
      <c r="J44" t="s">
        <v>90</v>
      </c>
      <c r="K44" t="s">
        <v>487</v>
      </c>
      <c r="L44" t="s">
        <v>469</v>
      </c>
      <c r="P44" t="s">
        <v>87</v>
      </c>
      <c r="Q44">
        <v>1</v>
      </c>
      <c r="R44">
        <v>500</v>
      </c>
      <c r="S44" t="s">
        <v>458</v>
      </c>
      <c r="T44" t="s">
        <v>523</v>
      </c>
    </row>
    <row r="45" spans="2:20" x14ac:dyDescent="0.3">
      <c r="I45">
        <v>600</v>
      </c>
      <c r="J45" t="s">
        <v>90</v>
      </c>
      <c r="K45" t="s">
        <v>470</v>
      </c>
      <c r="L45" t="s">
        <v>488</v>
      </c>
      <c r="P45" t="s">
        <v>88</v>
      </c>
      <c r="Q45">
        <v>3</v>
      </c>
      <c r="R45">
        <v>4000</v>
      </c>
      <c r="S45" t="s">
        <v>484</v>
      </c>
    </row>
    <row r="46" spans="2:20" x14ac:dyDescent="0.3">
      <c r="P46" t="s">
        <v>89</v>
      </c>
      <c r="Q46">
        <v>1</v>
      </c>
      <c r="R46">
        <v>500</v>
      </c>
      <c r="S46" t="s">
        <v>459</v>
      </c>
      <c r="T46" t="s">
        <v>524</v>
      </c>
    </row>
    <row r="47" spans="2:20" x14ac:dyDescent="0.3">
      <c r="I47" t="s">
        <v>526</v>
      </c>
      <c r="P47" t="s">
        <v>90</v>
      </c>
      <c r="Q47">
        <v>3</v>
      </c>
      <c r="R47">
        <v>2000</v>
      </c>
      <c r="S47" t="s">
        <v>525</v>
      </c>
    </row>
    <row r="48" spans="2:20" x14ac:dyDescent="0.3">
      <c r="I48" t="s">
        <v>0</v>
      </c>
      <c r="J48" t="s">
        <v>441</v>
      </c>
      <c r="P48" t="s">
        <v>91</v>
      </c>
      <c r="Q48">
        <v>4</v>
      </c>
      <c r="R48" t="s">
        <v>92</v>
      </c>
      <c r="S48" t="s">
        <v>495</v>
      </c>
    </row>
    <row r="49" spans="9:19" x14ac:dyDescent="0.3">
      <c r="I49">
        <v>1</v>
      </c>
      <c r="J49" t="s">
        <v>442</v>
      </c>
      <c r="P49" t="s">
        <v>93</v>
      </c>
      <c r="Q49">
        <v>4</v>
      </c>
      <c r="R49">
        <v>4000</v>
      </c>
      <c r="S49" t="s">
        <v>496</v>
      </c>
    </row>
    <row r="50" spans="9:19" x14ac:dyDescent="0.3">
      <c r="I50">
        <v>2</v>
      </c>
      <c r="J50" t="s">
        <v>443</v>
      </c>
    </row>
    <row r="51" spans="9:19" x14ac:dyDescent="0.3">
      <c r="I51">
        <v>3</v>
      </c>
      <c r="J51" t="s">
        <v>444</v>
      </c>
    </row>
    <row r="52" spans="9:19" x14ac:dyDescent="0.3">
      <c r="I52">
        <v>4</v>
      </c>
      <c r="J52" t="s">
        <v>445</v>
      </c>
    </row>
  </sheetData>
  <mergeCells count="2">
    <mergeCell ref="A1:C2"/>
    <mergeCell ref="I2:N2"/>
  </mergeCells>
  <pageMargins left="0.7" right="0.7" top="0.75" bottom="0.75" header="0.3" footer="0.3"/>
  <pageSetup paperSize="9"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B129E-03ED-40BD-9C73-AFEA81446CB2}">
  <sheetPr>
    <tabColor theme="0" tint="-0.14999847407452621"/>
  </sheetPr>
  <dimension ref="A2:H11"/>
  <sheetViews>
    <sheetView workbookViewId="0">
      <selection activeCell="H2" sqref="H2"/>
    </sheetView>
  </sheetViews>
  <sheetFormatPr defaultRowHeight="16.5" x14ac:dyDescent="0.3"/>
  <cols>
    <col min="2" max="2" width="10.875" bestFit="1" customWidth="1"/>
    <col min="5" max="6" width="10.25" customWidth="1"/>
  </cols>
  <sheetData>
    <row r="2" spans="1:8" x14ac:dyDescent="0.3">
      <c r="A2" t="s">
        <v>95</v>
      </c>
      <c r="B2" s="14" t="str" cm="1">
        <f t="array" aca="1" ref="B2" ca="1">INDEX(B4:B11,RANDBETWEEN(1,8),1)</f>
        <v>Tiger</v>
      </c>
      <c r="D2" t="s">
        <v>534</v>
      </c>
      <c r="E2" s="14" t="str" cm="1">
        <f t="array" aca="1" ref="E2" ca="1">INDEX(E4:E11,RANDBETWEEN(1,8),1)</f>
        <v>The creature regenerates 1d4 hit points at the start of its turn.</v>
      </c>
      <c r="G2" t="s">
        <v>535</v>
      </c>
      <c r="H2" s="14" t="str" cm="1">
        <f t="array" aca="1" ref="H2" ca="1">INDEX(H4:H11,RANDBETWEEN(1,8),1)</f>
        <v>Any Medium humanoid that loses hit points in the area turns a vivid shade of purple. This effect can be ended by a remove curse spell or similar magic.</v>
      </c>
    </row>
    <row r="3" spans="1:8" x14ac:dyDescent="0.3">
      <c r="A3" t="s">
        <v>94</v>
      </c>
      <c r="B3" t="s">
        <v>95</v>
      </c>
      <c r="D3" t="s">
        <v>94</v>
      </c>
      <c r="E3" t="s">
        <v>529</v>
      </c>
      <c r="G3" t="s">
        <v>94</v>
      </c>
      <c r="H3" t="s">
        <v>533</v>
      </c>
    </row>
    <row r="4" spans="1:8" x14ac:dyDescent="0.3">
      <c r="A4">
        <v>1</v>
      </c>
      <c r="B4" t="s">
        <v>96</v>
      </c>
      <c r="D4">
        <v>1</v>
      </c>
      <c r="E4" t="s">
        <v>104</v>
      </c>
      <c r="G4">
        <v>1</v>
      </c>
      <c r="H4" t="s">
        <v>112</v>
      </c>
    </row>
    <row r="5" spans="1:8" x14ac:dyDescent="0.3">
      <c r="A5">
        <v>2</v>
      </c>
      <c r="B5" t="s">
        <v>97</v>
      </c>
      <c r="D5">
        <v>2</v>
      </c>
      <c r="E5" t="s">
        <v>105</v>
      </c>
      <c r="G5">
        <v>2</v>
      </c>
      <c r="H5" t="s">
        <v>113</v>
      </c>
    </row>
    <row r="6" spans="1:8" x14ac:dyDescent="0.3">
      <c r="A6">
        <v>3</v>
      </c>
      <c r="B6" t="s">
        <v>98</v>
      </c>
      <c r="D6">
        <v>3</v>
      </c>
      <c r="E6" t="s">
        <v>106</v>
      </c>
      <c r="G6">
        <v>3</v>
      </c>
      <c r="H6" t="s">
        <v>114</v>
      </c>
    </row>
    <row r="7" spans="1:8" x14ac:dyDescent="0.3">
      <c r="A7">
        <v>4</v>
      </c>
      <c r="B7" t="s">
        <v>99</v>
      </c>
      <c r="D7">
        <v>4</v>
      </c>
      <c r="E7" t="s">
        <v>107</v>
      </c>
      <c r="G7">
        <v>4</v>
      </c>
      <c r="H7" t="s">
        <v>115</v>
      </c>
    </row>
    <row r="8" spans="1:8" x14ac:dyDescent="0.3">
      <c r="A8">
        <v>5</v>
      </c>
      <c r="B8" t="s">
        <v>100</v>
      </c>
      <c r="D8">
        <v>5</v>
      </c>
      <c r="E8" t="s">
        <v>108</v>
      </c>
      <c r="G8">
        <v>5</v>
      </c>
      <c r="H8" t="s">
        <v>116</v>
      </c>
    </row>
    <row r="9" spans="1:8" x14ac:dyDescent="0.3">
      <c r="A9">
        <v>6</v>
      </c>
      <c r="B9" t="s">
        <v>101</v>
      </c>
      <c r="D9">
        <v>6</v>
      </c>
      <c r="E9" t="s">
        <v>109</v>
      </c>
      <c r="G9">
        <v>6</v>
      </c>
      <c r="H9" t="s">
        <v>530</v>
      </c>
    </row>
    <row r="10" spans="1:8" x14ac:dyDescent="0.3">
      <c r="A10">
        <v>7</v>
      </c>
      <c r="B10" t="s">
        <v>102</v>
      </c>
      <c r="D10">
        <v>7</v>
      </c>
      <c r="E10" t="s">
        <v>110</v>
      </c>
      <c r="G10">
        <v>7</v>
      </c>
      <c r="H10" t="s">
        <v>531</v>
      </c>
    </row>
    <row r="11" spans="1:8" x14ac:dyDescent="0.3">
      <c r="A11">
        <v>8</v>
      </c>
      <c r="B11" t="s">
        <v>103</v>
      </c>
      <c r="D11">
        <v>8</v>
      </c>
      <c r="E11" t="s">
        <v>528</v>
      </c>
      <c r="G11">
        <v>8</v>
      </c>
      <c r="H11" t="s">
        <v>532</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9717-A45F-457B-A1AA-377C159C6BC5}">
  <sheetPr>
    <tabColor theme="0" tint="-0.14999847407452621"/>
  </sheetPr>
  <dimension ref="A1:R109"/>
  <sheetViews>
    <sheetView tabSelected="1" topLeftCell="E1" workbookViewId="0">
      <selection activeCell="H33" sqref="H33"/>
    </sheetView>
  </sheetViews>
  <sheetFormatPr defaultRowHeight="16.5" x14ac:dyDescent="0.3"/>
  <cols>
    <col min="2" max="2" width="89.125" bestFit="1" customWidth="1"/>
    <col min="6" max="6" width="14.875" customWidth="1"/>
    <col min="7" max="7" width="35.5" customWidth="1"/>
    <col min="8" max="8" width="31.875" customWidth="1"/>
    <col min="9" max="9" width="14.125" customWidth="1"/>
    <col min="12" max="12" width="13.75" customWidth="1"/>
    <col min="15" max="15" width="9.875" customWidth="1"/>
  </cols>
  <sheetData>
    <row r="1" spans="1:12" x14ac:dyDescent="0.3">
      <c r="A1" t="s">
        <v>131</v>
      </c>
    </row>
    <row r="2" spans="1:12" x14ac:dyDescent="0.3">
      <c r="B2" s="14" t="str" cm="1">
        <f t="array" aca="1" ref="B2" ca="1">INDEX(Таблиця4[Quest],RANDBETWEEN(1,12),1)</f>
        <v>Spy on an organization operating behind the mists and report on their operations.</v>
      </c>
      <c r="L2" s="14" t="str" cm="1">
        <f t="array" aca="1" ref="L2" ca="1">INDEX(Таблиця1[Salvage Type],RANDBETWEEN(1,20),1)</f>
        <v>Medicine</v>
      </c>
    </row>
    <row r="3" spans="1:12" x14ac:dyDescent="0.3">
      <c r="A3" t="s">
        <v>117</v>
      </c>
      <c r="B3" t="s">
        <v>118</v>
      </c>
      <c r="K3" t="s">
        <v>152</v>
      </c>
      <c r="L3" t="s">
        <v>153</v>
      </c>
    </row>
    <row r="4" spans="1:12" x14ac:dyDescent="0.3">
      <c r="A4">
        <v>1</v>
      </c>
      <c r="B4" t="s">
        <v>119</v>
      </c>
      <c r="K4">
        <v>1</v>
      </c>
      <c r="L4" t="s">
        <v>154</v>
      </c>
    </row>
    <row r="5" spans="1:12" x14ac:dyDescent="0.3">
      <c r="A5">
        <v>2</v>
      </c>
      <c r="B5" t="s">
        <v>120</v>
      </c>
      <c r="K5">
        <v>2</v>
      </c>
      <c r="L5" t="s">
        <v>155</v>
      </c>
    </row>
    <row r="6" spans="1:12" x14ac:dyDescent="0.3">
      <c r="A6">
        <v>3</v>
      </c>
      <c r="B6" t="s">
        <v>121</v>
      </c>
      <c r="K6">
        <v>3</v>
      </c>
      <c r="L6" t="s">
        <v>156</v>
      </c>
    </row>
    <row r="7" spans="1:12" x14ac:dyDescent="0.3">
      <c r="A7">
        <v>4</v>
      </c>
      <c r="B7" t="s">
        <v>122</v>
      </c>
      <c r="K7">
        <v>4</v>
      </c>
      <c r="L7" t="s">
        <v>157</v>
      </c>
    </row>
    <row r="8" spans="1:12" x14ac:dyDescent="0.3">
      <c r="A8">
        <v>5</v>
      </c>
      <c r="B8" t="s">
        <v>123</v>
      </c>
      <c r="K8">
        <v>5</v>
      </c>
      <c r="L8" t="s">
        <v>158</v>
      </c>
    </row>
    <row r="9" spans="1:12" x14ac:dyDescent="0.3">
      <c r="A9">
        <v>6</v>
      </c>
      <c r="B9" t="s">
        <v>124</v>
      </c>
      <c r="K9">
        <v>6</v>
      </c>
      <c r="L9" t="s">
        <v>159</v>
      </c>
    </row>
    <row r="10" spans="1:12" x14ac:dyDescent="0.3">
      <c r="A10">
        <v>7</v>
      </c>
      <c r="B10" t="s">
        <v>125</v>
      </c>
      <c r="K10">
        <v>7</v>
      </c>
      <c r="L10" t="s">
        <v>160</v>
      </c>
    </row>
    <row r="11" spans="1:12" x14ac:dyDescent="0.3">
      <c r="A11">
        <v>8</v>
      </c>
      <c r="B11" t="s">
        <v>126</v>
      </c>
      <c r="K11">
        <v>8</v>
      </c>
      <c r="L11" t="s">
        <v>161</v>
      </c>
    </row>
    <row r="12" spans="1:12" x14ac:dyDescent="0.3">
      <c r="A12">
        <v>9</v>
      </c>
      <c r="B12" t="s">
        <v>127</v>
      </c>
      <c r="K12">
        <v>9</v>
      </c>
      <c r="L12" t="s">
        <v>162</v>
      </c>
    </row>
    <row r="13" spans="1:12" x14ac:dyDescent="0.3">
      <c r="A13">
        <v>10</v>
      </c>
      <c r="B13" t="s">
        <v>128</v>
      </c>
      <c r="K13">
        <v>10</v>
      </c>
      <c r="L13" t="s">
        <v>163</v>
      </c>
    </row>
    <row r="14" spans="1:12" x14ac:dyDescent="0.3">
      <c r="A14">
        <v>11</v>
      </c>
      <c r="B14" t="s">
        <v>129</v>
      </c>
      <c r="K14">
        <v>11</v>
      </c>
      <c r="L14" t="s">
        <v>164</v>
      </c>
    </row>
    <row r="15" spans="1:12" x14ac:dyDescent="0.3">
      <c r="A15">
        <v>12</v>
      </c>
      <c r="B15" t="s">
        <v>130</v>
      </c>
      <c r="K15">
        <v>12</v>
      </c>
      <c r="L15" t="s">
        <v>165</v>
      </c>
    </row>
    <row r="16" spans="1:12" x14ac:dyDescent="0.3">
      <c r="A16" t="s">
        <v>151</v>
      </c>
      <c r="K16">
        <v>14</v>
      </c>
      <c r="L16" t="s">
        <v>166</v>
      </c>
    </row>
    <row r="17" spans="1:12" x14ac:dyDescent="0.3">
      <c r="B17" s="14" t="str" cm="1">
        <f t="array" aca="1" ref="B17" ca="1">INDEX(Таблиця3[Motivation],RANDBETWEEN(1,10),1)</f>
        <v>The villains wish to ransack the characters’ salvage and other resources.</v>
      </c>
      <c r="K17">
        <v>15</v>
      </c>
      <c r="L17" t="s">
        <v>167</v>
      </c>
    </row>
    <row r="18" spans="1:12" x14ac:dyDescent="0.3">
      <c r="A18" t="s">
        <v>142</v>
      </c>
      <c r="B18" t="s">
        <v>150</v>
      </c>
      <c r="K18">
        <v>16</v>
      </c>
      <c r="L18" t="s">
        <v>168</v>
      </c>
    </row>
    <row r="19" spans="1:12" x14ac:dyDescent="0.3">
      <c r="A19">
        <v>1</v>
      </c>
      <c r="B19" t="s">
        <v>140</v>
      </c>
      <c r="K19">
        <v>17</v>
      </c>
      <c r="L19" t="s">
        <v>169</v>
      </c>
    </row>
    <row r="20" spans="1:12" x14ac:dyDescent="0.3">
      <c r="A20">
        <v>2</v>
      </c>
      <c r="B20" t="s">
        <v>132</v>
      </c>
      <c r="K20">
        <v>18</v>
      </c>
      <c r="L20" t="s">
        <v>170</v>
      </c>
    </row>
    <row r="21" spans="1:12" x14ac:dyDescent="0.3">
      <c r="A21">
        <v>3</v>
      </c>
      <c r="B21" t="s">
        <v>133</v>
      </c>
      <c r="K21">
        <v>19</v>
      </c>
      <c r="L21" t="s">
        <v>171</v>
      </c>
    </row>
    <row r="22" spans="1:12" x14ac:dyDescent="0.3">
      <c r="A22">
        <v>4</v>
      </c>
      <c r="B22" t="s">
        <v>134</v>
      </c>
      <c r="K22">
        <v>20</v>
      </c>
      <c r="L22" t="s">
        <v>172</v>
      </c>
    </row>
    <row r="23" spans="1:12" x14ac:dyDescent="0.3">
      <c r="A23">
        <v>5</v>
      </c>
      <c r="B23" t="s">
        <v>135</v>
      </c>
    </row>
    <row r="24" spans="1:12" x14ac:dyDescent="0.3">
      <c r="A24">
        <v>6</v>
      </c>
      <c r="B24" t="s">
        <v>141</v>
      </c>
    </row>
    <row r="25" spans="1:12" x14ac:dyDescent="0.3">
      <c r="A25">
        <v>7</v>
      </c>
      <c r="B25" t="s">
        <v>136</v>
      </c>
    </row>
    <row r="26" spans="1:12" x14ac:dyDescent="0.3">
      <c r="A26">
        <v>8</v>
      </c>
      <c r="B26" t="s">
        <v>137</v>
      </c>
    </row>
    <row r="27" spans="1:12" x14ac:dyDescent="0.3">
      <c r="A27">
        <v>9</v>
      </c>
      <c r="B27" t="s">
        <v>138</v>
      </c>
    </row>
    <row r="28" spans="1:12" x14ac:dyDescent="0.3">
      <c r="A28">
        <v>10</v>
      </c>
      <c r="B28" t="s">
        <v>139</v>
      </c>
    </row>
    <row r="29" spans="1:12" x14ac:dyDescent="0.3">
      <c r="A29" t="s">
        <v>208</v>
      </c>
    </row>
    <row r="30" spans="1:12" x14ac:dyDescent="0.3">
      <c r="B30" s="14" t="str" cm="1">
        <f t="array" aca="1" ref="B30" ca="1">INDEX(Таблиця2[Quest],RANDBETWEEN(1,6),1)</f>
        <v>The characters inherit an old map, letter, or other document that points them to the salvage.</v>
      </c>
    </row>
    <row r="31" spans="1:12" x14ac:dyDescent="0.3">
      <c r="A31" t="s">
        <v>143</v>
      </c>
      <c r="B31" t="s">
        <v>118</v>
      </c>
    </row>
    <row r="32" spans="1:12" x14ac:dyDescent="0.3">
      <c r="A32">
        <v>1</v>
      </c>
      <c r="B32" t="s">
        <v>144</v>
      </c>
    </row>
    <row r="33" spans="1:2" x14ac:dyDescent="0.3">
      <c r="A33">
        <v>2</v>
      </c>
      <c r="B33" t="s">
        <v>145</v>
      </c>
    </row>
    <row r="34" spans="1:2" x14ac:dyDescent="0.3">
      <c r="A34">
        <v>3</v>
      </c>
      <c r="B34" t="s">
        <v>146</v>
      </c>
    </row>
    <row r="35" spans="1:2" x14ac:dyDescent="0.3">
      <c r="A35">
        <v>4</v>
      </c>
      <c r="B35" t="s">
        <v>147</v>
      </c>
    </row>
    <row r="36" spans="1:2" x14ac:dyDescent="0.3">
      <c r="A36">
        <v>5</v>
      </c>
      <c r="B36" t="s">
        <v>148</v>
      </c>
    </row>
    <row r="37" spans="1:2" x14ac:dyDescent="0.3">
      <c r="A37">
        <v>6</v>
      </c>
      <c r="B37" t="s">
        <v>149</v>
      </c>
    </row>
    <row r="38" spans="1:2" x14ac:dyDescent="0.3">
      <c r="A38" t="s">
        <v>207</v>
      </c>
    </row>
    <row r="39" spans="1:2" x14ac:dyDescent="0.3">
      <c r="B39" s="14" t="str" cm="1">
        <f t="array" aca="1" ref="B39" ca="1">INDEX(Таблиця5[Location],RANDBETWEEN(1,20),1)</f>
        <v>Military fort or tower</v>
      </c>
    </row>
    <row r="40" spans="1:2" x14ac:dyDescent="0.3">
      <c r="A40" t="s">
        <v>152</v>
      </c>
      <c r="B40" t="s">
        <v>173</v>
      </c>
    </row>
    <row r="41" spans="1:2" x14ac:dyDescent="0.3">
      <c r="A41" s="2">
        <v>1</v>
      </c>
      <c r="B41" t="s">
        <v>174</v>
      </c>
    </row>
    <row r="42" spans="1:2" x14ac:dyDescent="0.3">
      <c r="A42" s="2">
        <v>2</v>
      </c>
      <c r="B42" t="s">
        <v>175</v>
      </c>
    </row>
    <row r="43" spans="1:2" x14ac:dyDescent="0.3">
      <c r="A43" s="2">
        <v>3</v>
      </c>
      <c r="B43" t="s">
        <v>176</v>
      </c>
    </row>
    <row r="44" spans="1:2" x14ac:dyDescent="0.3">
      <c r="A44" s="2">
        <v>4</v>
      </c>
      <c r="B44" t="s">
        <v>177</v>
      </c>
    </row>
    <row r="45" spans="1:2" x14ac:dyDescent="0.3">
      <c r="A45" s="2">
        <v>5</v>
      </c>
      <c r="B45" t="s">
        <v>178</v>
      </c>
    </row>
    <row r="46" spans="1:2" x14ac:dyDescent="0.3">
      <c r="A46" s="2">
        <v>6</v>
      </c>
      <c r="B46" t="s">
        <v>179</v>
      </c>
    </row>
    <row r="47" spans="1:2" x14ac:dyDescent="0.3">
      <c r="A47" s="2">
        <v>7</v>
      </c>
      <c r="B47" t="s">
        <v>180</v>
      </c>
    </row>
    <row r="48" spans="1:2" x14ac:dyDescent="0.3">
      <c r="A48" s="2">
        <v>8</v>
      </c>
      <c r="B48" t="s">
        <v>181</v>
      </c>
    </row>
    <row r="49" spans="1:2" x14ac:dyDescent="0.3">
      <c r="A49" s="2">
        <v>9</v>
      </c>
      <c r="B49" t="s">
        <v>182</v>
      </c>
    </row>
    <row r="50" spans="1:2" x14ac:dyDescent="0.3">
      <c r="A50" s="2">
        <v>10</v>
      </c>
      <c r="B50" t="s">
        <v>183</v>
      </c>
    </row>
    <row r="51" spans="1:2" x14ac:dyDescent="0.3">
      <c r="A51" s="2">
        <v>11</v>
      </c>
      <c r="B51" t="s">
        <v>184</v>
      </c>
    </row>
    <row r="52" spans="1:2" x14ac:dyDescent="0.3">
      <c r="A52" s="2">
        <v>12</v>
      </c>
      <c r="B52" t="s">
        <v>185</v>
      </c>
    </row>
    <row r="53" spans="1:2" x14ac:dyDescent="0.3">
      <c r="A53" s="2">
        <v>13</v>
      </c>
      <c r="B53" t="s">
        <v>186</v>
      </c>
    </row>
    <row r="54" spans="1:2" x14ac:dyDescent="0.3">
      <c r="A54" s="2">
        <v>14</v>
      </c>
      <c r="B54" t="s">
        <v>187</v>
      </c>
    </row>
    <row r="55" spans="1:2" x14ac:dyDescent="0.3">
      <c r="A55" s="2">
        <v>15</v>
      </c>
      <c r="B55" t="s">
        <v>188</v>
      </c>
    </row>
    <row r="56" spans="1:2" x14ac:dyDescent="0.3">
      <c r="A56" s="2">
        <v>16</v>
      </c>
      <c r="B56" t="s">
        <v>189</v>
      </c>
    </row>
    <row r="57" spans="1:2" x14ac:dyDescent="0.3">
      <c r="A57" s="2">
        <v>17</v>
      </c>
      <c r="B57" t="s">
        <v>190</v>
      </c>
    </row>
    <row r="58" spans="1:2" x14ac:dyDescent="0.3">
      <c r="A58" s="2">
        <v>18</v>
      </c>
      <c r="B58" t="s">
        <v>191</v>
      </c>
    </row>
    <row r="59" spans="1:2" x14ac:dyDescent="0.3">
      <c r="A59" s="2">
        <v>19</v>
      </c>
      <c r="B59" t="s">
        <v>192</v>
      </c>
    </row>
    <row r="60" spans="1:2" x14ac:dyDescent="0.3">
      <c r="A60" s="3">
        <v>20</v>
      </c>
      <c r="B60" t="s">
        <v>193</v>
      </c>
    </row>
    <row r="62" spans="1:2" x14ac:dyDescent="0.3">
      <c r="B62" s="14" t="str" cm="1">
        <f t="array" aca="1" ref="B62" ca="1">INDEX(Таблиця6[Villains],RANDBETWEEN(1,12),1)</f>
        <v>Droaam forces</v>
      </c>
    </row>
    <row r="63" spans="1:2" x14ac:dyDescent="0.3">
      <c r="A63" t="s">
        <v>117</v>
      </c>
      <c r="B63" t="s">
        <v>205</v>
      </c>
    </row>
    <row r="64" spans="1:2" x14ac:dyDescent="0.3">
      <c r="A64">
        <v>1</v>
      </c>
      <c r="B64" t="s">
        <v>206</v>
      </c>
    </row>
    <row r="65" spans="1:2" x14ac:dyDescent="0.3">
      <c r="A65">
        <v>2</v>
      </c>
      <c r="B65" t="s">
        <v>194</v>
      </c>
    </row>
    <row r="66" spans="1:2" x14ac:dyDescent="0.3">
      <c r="A66">
        <v>3</v>
      </c>
      <c r="B66" t="s">
        <v>195</v>
      </c>
    </row>
    <row r="67" spans="1:2" x14ac:dyDescent="0.3">
      <c r="A67">
        <v>4</v>
      </c>
      <c r="B67" t="s">
        <v>196</v>
      </c>
    </row>
    <row r="68" spans="1:2" x14ac:dyDescent="0.3">
      <c r="A68">
        <v>5</v>
      </c>
      <c r="B68" t="s">
        <v>197</v>
      </c>
    </row>
    <row r="69" spans="1:2" x14ac:dyDescent="0.3">
      <c r="A69">
        <v>6</v>
      </c>
      <c r="B69" t="s">
        <v>198</v>
      </c>
    </row>
    <row r="70" spans="1:2" x14ac:dyDescent="0.3">
      <c r="A70">
        <v>7</v>
      </c>
      <c r="B70" t="s">
        <v>199</v>
      </c>
    </row>
    <row r="71" spans="1:2" x14ac:dyDescent="0.3">
      <c r="A71">
        <v>8</v>
      </c>
      <c r="B71" t="s">
        <v>200</v>
      </c>
    </row>
    <row r="72" spans="1:2" x14ac:dyDescent="0.3">
      <c r="A72">
        <v>9</v>
      </c>
      <c r="B72" t="s">
        <v>201</v>
      </c>
    </row>
    <row r="73" spans="1:2" x14ac:dyDescent="0.3">
      <c r="A73">
        <v>10</v>
      </c>
      <c r="B73" t="s">
        <v>202</v>
      </c>
    </row>
    <row r="74" spans="1:2" x14ac:dyDescent="0.3">
      <c r="A74">
        <v>11</v>
      </c>
      <c r="B74" t="s">
        <v>203</v>
      </c>
    </row>
    <row r="75" spans="1:2" x14ac:dyDescent="0.3">
      <c r="A75">
        <v>12</v>
      </c>
      <c r="B75" t="s">
        <v>204</v>
      </c>
    </row>
    <row r="78" spans="1:2" x14ac:dyDescent="0.3">
      <c r="A78" t="s">
        <v>209</v>
      </c>
    </row>
    <row r="79" spans="1:2" x14ac:dyDescent="0.3">
      <c r="A79" s="49" t="str" cm="1">
        <f t="array" aca="1" ref="A79" ca="1">INDEX(Таблиця7[Complication],RANDBETWEEN(1,12),1)</f>
        <v>My Final Form</v>
      </c>
      <c r="B79" s="50"/>
    </row>
    <row r="80" spans="1:2" x14ac:dyDescent="0.3">
      <c r="A80" s="28" t="str">
        <f ca="1">INDEX(Таблиця7[Description],MATCH(A79,Таблиця7[Complication],0),1)</f>
        <v>The creature that leads the villains is not what it appears to be. This creature might be a changeling, oni, hag, or other creature in disguise. It could also be that the creature has a hidden Mournland mutation, which you can choose or roll for on the Monstrous Mutations table in the “Mournland” section of chapter 4 of Eberron: Rising from the Last War.</v>
      </c>
      <c r="B80" s="28"/>
    </row>
    <row r="81" spans="1:18" x14ac:dyDescent="0.3">
      <c r="A81" s="28"/>
      <c r="B81" s="28"/>
    </row>
    <row r="82" spans="1:18" x14ac:dyDescent="0.3">
      <c r="A82" t="s">
        <v>117</v>
      </c>
      <c r="B82" t="s">
        <v>209</v>
      </c>
      <c r="C82" t="s">
        <v>417</v>
      </c>
      <c r="F82" t="s">
        <v>638</v>
      </c>
      <c r="G82" t="s">
        <v>639</v>
      </c>
      <c r="H82" t="s">
        <v>640</v>
      </c>
    </row>
    <row r="83" spans="1:18" x14ac:dyDescent="0.3">
      <c r="A83">
        <v>1</v>
      </c>
      <c r="B83" t="s">
        <v>210</v>
      </c>
      <c r="C83" t="s">
        <v>536</v>
      </c>
      <c r="F83">
        <v>1</v>
      </c>
      <c r="G83">
        <v>25</v>
      </c>
      <c r="H83">
        <v>50</v>
      </c>
    </row>
    <row r="84" spans="1:18" x14ac:dyDescent="0.3">
      <c r="A84">
        <v>2</v>
      </c>
      <c r="B84" t="s">
        <v>211</v>
      </c>
      <c r="C84" t="s">
        <v>537</v>
      </c>
      <c r="F84">
        <v>2</v>
      </c>
      <c r="G84">
        <v>50</v>
      </c>
      <c r="H84">
        <v>100</v>
      </c>
    </row>
    <row r="85" spans="1:18" x14ac:dyDescent="0.3">
      <c r="A85">
        <v>3</v>
      </c>
      <c r="B85" t="s">
        <v>212</v>
      </c>
      <c r="C85" t="s">
        <v>538</v>
      </c>
      <c r="F85">
        <v>3</v>
      </c>
      <c r="G85">
        <v>100</v>
      </c>
      <c r="H85">
        <v>200</v>
      </c>
    </row>
    <row r="86" spans="1:18" x14ac:dyDescent="0.3">
      <c r="A86">
        <v>4</v>
      </c>
      <c r="B86" t="s">
        <v>213</v>
      </c>
      <c r="C86" t="s">
        <v>607</v>
      </c>
      <c r="F86">
        <v>4</v>
      </c>
      <c r="G86">
        <v>200</v>
      </c>
      <c r="H86">
        <v>400</v>
      </c>
    </row>
    <row r="87" spans="1:18" x14ac:dyDescent="0.3">
      <c r="A87">
        <v>5</v>
      </c>
      <c r="B87" t="s">
        <v>214</v>
      </c>
      <c r="C87" t="s">
        <v>546</v>
      </c>
    </row>
    <row r="88" spans="1:18" x14ac:dyDescent="0.3">
      <c r="A88">
        <v>6</v>
      </c>
      <c r="B88" t="s">
        <v>215</v>
      </c>
      <c r="C88" s="9" t="s">
        <v>545</v>
      </c>
    </row>
    <row r="89" spans="1:18" x14ac:dyDescent="0.3">
      <c r="A89">
        <v>7</v>
      </c>
      <c r="B89" t="s">
        <v>216</v>
      </c>
      <c r="C89" t="s">
        <v>539</v>
      </c>
    </row>
    <row r="90" spans="1:18" x14ac:dyDescent="0.3">
      <c r="A90">
        <v>8</v>
      </c>
      <c r="B90" t="s">
        <v>217</v>
      </c>
      <c r="C90" t="s">
        <v>540</v>
      </c>
    </row>
    <row r="91" spans="1:18" x14ac:dyDescent="0.3">
      <c r="A91">
        <v>9</v>
      </c>
      <c r="B91" t="s">
        <v>218</v>
      </c>
      <c r="C91" t="s">
        <v>541</v>
      </c>
    </row>
    <row r="92" spans="1:18" x14ac:dyDescent="0.3">
      <c r="A92">
        <v>10</v>
      </c>
      <c r="B92" t="s">
        <v>219</v>
      </c>
      <c r="C92" t="s">
        <v>542</v>
      </c>
    </row>
    <row r="93" spans="1:18" x14ac:dyDescent="0.3">
      <c r="A93">
        <v>11</v>
      </c>
      <c r="B93" t="s">
        <v>220</v>
      </c>
      <c r="C93" t="s">
        <v>543</v>
      </c>
    </row>
    <row r="94" spans="1:18" x14ac:dyDescent="0.3">
      <c r="A94">
        <v>12</v>
      </c>
      <c r="B94" t="s">
        <v>221</v>
      </c>
      <c r="C94" t="s">
        <v>544</v>
      </c>
    </row>
    <row r="96" spans="1:18" x14ac:dyDescent="0.3">
      <c r="B96" t="s">
        <v>567</v>
      </c>
      <c r="C96" t="s">
        <v>595</v>
      </c>
      <c r="D96" t="s">
        <v>596</v>
      </c>
      <c r="E96" t="s">
        <v>597</v>
      </c>
      <c r="F96" t="s">
        <v>598</v>
      </c>
      <c r="G96" t="s">
        <v>566</v>
      </c>
      <c r="H96" t="s">
        <v>568</v>
      </c>
      <c r="I96" t="s">
        <v>570</v>
      </c>
      <c r="J96" t="s">
        <v>571</v>
      </c>
      <c r="K96" t="s">
        <v>572</v>
      </c>
      <c r="O96">
        <v>1</v>
      </c>
      <c r="P96">
        <v>2</v>
      </c>
      <c r="Q96">
        <v>3</v>
      </c>
      <c r="R96">
        <v>4</v>
      </c>
    </row>
    <row r="97" spans="2:9" x14ac:dyDescent="0.3">
      <c r="B97" t="s">
        <v>206</v>
      </c>
      <c r="C97" t="s">
        <v>618</v>
      </c>
      <c r="D97" t="s">
        <v>619</v>
      </c>
      <c r="E97" t="s">
        <v>620</v>
      </c>
      <c r="F97" t="s">
        <v>620</v>
      </c>
      <c r="G97" t="s">
        <v>601</v>
      </c>
      <c r="I97" t="s">
        <v>637</v>
      </c>
    </row>
    <row r="98" spans="2:9" ht="17.25" x14ac:dyDescent="0.3">
      <c r="B98" t="s">
        <v>194</v>
      </c>
      <c r="C98" t="s">
        <v>621</v>
      </c>
      <c r="D98" t="s">
        <v>622</v>
      </c>
      <c r="E98" s="8" t="s">
        <v>633</v>
      </c>
      <c r="F98" s="8" t="s">
        <v>633</v>
      </c>
      <c r="G98" t="s">
        <v>602</v>
      </c>
      <c r="I98" t="s">
        <v>635</v>
      </c>
    </row>
    <row r="99" spans="2:9" x14ac:dyDescent="0.3">
      <c r="B99" t="s">
        <v>195</v>
      </c>
      <c r="C99" t="s">
        <v>606</v>
      </c>
      <c r="D99" t="s">
        <v>608</v>
      </c>
      <c r="E99" t="s">
        <v>609</v>
      </c>
      <c r="F99" t="s">
        <v>609</v>
      </c>
      <c r="G99" t="s">
        <v>629</v>
      </c>
      <c r="H99" t="s">
        <v>603</v>
      </c>
      <c r="I99" t="s">
        <v>636</v>
      </c>
    </row>
    <row r="100" spans="2:9" x14ac:dyDescent="0.3">
      <c r="B100" t="s">
        <v>196</v>
      </c>
      <c r="C100" t="s">
        <v>573</v>
      </c>
      <c r="D100" t="s">
        <v>574</v>
      </c>
      <c r="E100" t="s">
        <v>575</v>
      </c>
      <c r="F100" t="s">
        <v>575</v>
      </c>
      <c r="G100" t="s">
        <v>632</v>
      </c>
      <c r="H100" t="str">
        <f>""</f>
        <v/>
      </c>
      <c r="I100" t="s">
        <v>569</v>
      </c>
    </row>
    <row r="101" spans="2:9" x14ac:dyDescent="0.3">
      <c r="B101" t="s">
        <v>197</v>
      </c>
      <c r="C101" t="s">
        <v>610</v>
      </c>
      <c r="D101" t="s">
        <v>611</v>
      </c>
      <c r="E101" t="s">
        <v>612</v>
      </c>
      <c r="F101" t="s">
        <v>612</v>
      </c>
      <c r="G101" t="s">
        <v>631</v>
      </c>
      <c r="H101" t="s">
        <v>630</v>
      </c>
      <c r="I101" t="s">
        <v>578</v>
      </c>
    </row>
    <row r="102" spans="2:9" ht="82.5" x14ac:dyDescent="0.3">
      <c r="B102" t="s">
        <v>198</v>
      </c>
      <c r="C102" t="s">
        <v>580</v>
      </c>
      <c r="D102" t="s">
        <v>600</v>
      </c>
      <c r="E102" t="s">
        <v>581</v>
      </c>
      <c r="F102" t="s">
        <v>581</v>
      </c>
      <c r="G102" s="6" t="s">
        <v>613</v>
      </c>
      <c r="H102" t="str">
        <f>""</f>
        <v/>
      </c>
      <c r="I102" t="s">
        <v>579</v>
      </c>
    </row>
    <row r="103" spans="2:9" x14ac:dyDescent="0.3">
      <c r="B103" t="s">
        <v>199</v>
      </c>
      <c r="C103" t="s">
        <v>614</v>
      </c>
      <c r="D103" t="s">
        <v>614</v>
      </c>
      <c r="E103" t="s">
        <v>614</v>
      </c>
      <c r="F103" t="s">
        <v>614</v>
      </c>
      <c r="G103" t="s">
        <v>615</v>
      </c>
      <c r="H103" t="str">
        <f>""</f>
        <v/>
      </c>
      <c r="I103" t="s">
        <v>582</v>
      </c>
    </row>
    <row r="104" spans="2:9" ht="82.5" x14ac:dyDescent="0.3">
      <c r="B104" t="s">
        <v>200</v>
      </c>
      <c r="C104" t="s">
        <v>634</v>
      </c>
      <c r="D104" t="s">
        <v>594</v>
      </c>
      <c r="E104" t="s">
        <v>623</v>
      </c>
      <c r="F104" t="s">
        <v>623</v>
      </c>
      <c r="G104" s="6" t="s">
        <v>616</v>
      </c>
      <c r="H104" t="str">
        <f>""</f>
        <v/>
      </c>
      <c r="I104" t="s">
        <v>583</v>
      </c>
    </row>
    <row r="105" spans="2:9" ht="82.5" x14ac:dyDescent="0.3">
      <c r="B105" t="s">
        <v>201</v>
      </c>
      <c r="C105" t="s">
        <v>593</v>
      </c>
      <c r="D105" t="s">
        <v>593</v>
      </c>
      <c r="E105" t="s">
        <v>593</v>
      </c>
      <c r="F105" t="s">
        <v>593</v>
      </c>
      <c r="G105" s="6" t="s">
        <v>604</v>
      </c>
      <c r="H105" t="str">
        <f>""</f>
        <v/>
      </c>
      <c r="I105" t="s">
        <v>584</v>
      </c>
    </row>
    <row r="106" spans="2:9" ht="17.25" x14ac:dyDescent="0.3">
      <c r="B106" t="s">
        <v>202</v>
      </c>
      <c r="C106" t="s">
        <v>592</v>
      </c>
      <c r="D106" t="s">
        <v>592</v>
      </c>
      <c r="E106" t="s">
        <v>592</v>
      </c>
      <c r="F106" t="s">
        <v>592</v>
      </c>
      <c r="G106" t="s">
        <v>591</v>
      </c>
      <c r="H106" t="str">
        <f>""</f>
        <v/>
      </c>
      <c r="I106" t="s">
        <v>585</v>
      </c>
    </row>
    <row r="107" spans="2:9" ht="17.25" x14ac:dyDescent="0.3">
      <c r="B107" t="s">
        <v>203</v>
      </c>
      <c r="C107" t="s">
        <v>589</v>
      </c>
      <c r="D107" t="s">
        <v>624</v>
      </c>
      <c r="E107" t="s">
        <v>625</v>
      </c>
      <c r="F107" t="s">
        <v>625</v>
      </c>
      <c r="G107" t="s">
        <v>588</v>
      </c>
      <c r="H107" t="s">
        <v>590</v>
      </c>
      <c r="I107" t="s">
        <v>586</v>
      </c>
    </row>
    <row r="108" spans="2:9" ht="198" x14ac:dyDescent="0.3">
      <c r="B108" t="s">
        <v>204</v>
      </c>
      <c r="C108" t="s">
        <v>626</v>
      </c>
      <c r="D108" t="s">
        <v>627</v>
      </c>
      <c r="E108" t="s">
        <v>628</v>
      </c>
      <c r="F108" t="s">
        <v>628</v>
      </c>
      <c r="G108" s="6" t="s">
        <v>617</v>
      </c>
      <c r="H108" s="6" t="s">
        <v>605</v>
      </c>
      <c r="I108" t="s">
        <v>587</v>
      </c>
    </row>
    <row r="109" spans="2:9" ht="17.25" x14ac:dyDescent="0.3">
      <c r="C109" s="12"/>
      <c r="D109" s="13"/>
      <c r="E109" s="13"/>
      <c r="F109" s="13"/>
      <c r="I109" s="7"/>
    </row>
  </sheetData>
  <mergeCells count="2">
    <mergeCell ref="A79:B79"/>
    <mergeCell ref="A80:B81"/>
  </mergeCell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BD72E-1A00-4D2D-9877-E55E441E2CDE}">
  <sheetPr>
    <tabColor theme="0" tint="-0.14999847407452621"/>
  </sheetPr>
  <dimension ref="A1:O42"/>
  <sheetViews>
    <sheetView workbookViewId="0">
      <selection activeCell="B42" sqref="B42:E42"/>
    </sheetView>
  </sheetViews>
  <sheetFormatPr defaultRowHeight="16.5" x14ac:dyDescent="0.3"/>
  <cols>
    <col min="3" max="3" width="11" customWidth="1"/>
    <col min="7" max="7" width="11" customWidth="1"/>
    <col min="11" max="11" width="11" customWidth="1"/>
    <col min="15" max="15" width="11" customWidth="1"/>
  </cols>
  <sheetData>
    <row r="1" spans="1:15" x14ac:dyDescent="0.3">
      <c r="A1">
        <f ca="1">RANDBETWEEN(1,100)</f>
        <v>74</v>
      </c>
    </row>
    <row r="2" spans="1:15" x14ac:dyDescent="0.3">
      <c r="A2" t="s">
        <v>370</v>
      </c>
      <c r="E2" t="s">
        <v>371</v>
      </c>
      <c r="I2" t="s">
        <v>372</v>
      </c>
      <c r="M2" t="s">
        <v>373</v>
      </c>
    </row>
    <row r="3" spans="1:15" x14ac:dyDescent="0.3">
      <c r="B3">
        <f ca="1">MATCH(A1,Таблиця8[Low],1)</f>
        <v>22</v>
      </c>
      <c r="C3" s="14" t="str" cm="1">
        <f t="array" aca="1" ref="C3" ca="1">INDEX(Таблиця8[Encounter],B3,1)</f>
        <v>1 phase spider</v>
      </c>
      <c r="F3">
        <f ca="1">MATCH(A1,Таблиця9[Low],1)</f>
        <v>19</v>
      </c>
      <c r="G3" s="14" t="str" cm="1">
        <f t="array" aca="1" ref="G3" ca="1">INDEX(Таблиця8[Encounter],F3,1)</f>
        <v>A battlefield with no bodies but the uniforms and equipment of the soldiers are left behind</v>
      </c>
      <c r="J3">
        <f ca="1">MATCH(A1,Таблиця10[Low],1)</f>
        <v>16</v>
      </c>
      <c r="K3" s="14" t="str" cm="1">
        <f t="array" aca="1" ref="K3" ca="1">INDEX(Таблиця10[Encounter],J3,1)</f>
        <v>2d6 phase spiders</v>
      </c>
      <c r="N3">
        <f ca="1">MATCH(A1,Таблиця11[Low],1)</f>
        <v>15</v>
      </c>
      <c r="O3" s="14" t="str" cm="1">
        <f t="array" aca="1" ref="O3" ca="1">INDEX(Таблиця11[Encounter],N3,1)</f>
        <v>3d6 wraiths</v>
      </c>
    </row>
    <row r="4" spans="1:15" x14ac:dyDescent="0.3">
      <c r="A4" t="s">
        <v>271</v>
      </c>
      <c r="B4" t="s">
        <v>374</v>
      </c>
      <c r="C4" t="s">
        <v>272</v>
      </c>
      <c r="E4" t="s">
        <v>271</v>
      </c>
      <c r="F4" t="s">
        <v>374</v>
      </c>
      <c r="G4" t="s">
        <v>272</v>
      </c>
      <c r="I4" t="s">
        <v>271</v>
      </c>
      <c r="J4" t="s">
        <v>374</v>
      </c>
      <c r="K4" t="s">
        <v>272</v>
      </c>
      <c r="M4" t="s">
        <v>271</v>
      </c>
      <c r="N4" t="s">
        <v>374</v>
      </c>
      <c r="O4" t="s">
        <v>272</v>
      </c>
    </row>
    <row r="5" spans="1:15" x14ac:dyDescent="0.3">
      <c r="A5" s="4" t="s">
        <v>358</v>
      </c>
      <c r="B5" s="1">
        <f t="shared" ref="B5:B35" si="0">_xlfn.NUMBERVALUE(RIGHT(A4,2))</f>
        <v>0</v>
      </c>
      <c r="C5" t="s">
        <v>222</v>
      </c>
      <c r="E5" s="4" t="s">
        <v>362</v>
      </c>
      <c r="F5" s="1">
        <f t="shared" ref="F5:F32" si="1">_xlfn.NUMBERVALUE(RIGHT(E4,2))</f>
        <v>0</v>
      </c>
      <c r="G5" t="s">
        <v>273</v>
      </c>
      <c r="I5" s="4" t="s">
        <v>362</v>
      </c>
      <c r="J5" s="1">
        <f t="shared" ref="J5:J27" si="2">_xlfn.NUMBERVALUE(RIGHT(I4,2))</f>
        <v>0</v>
      </c>
      <c r="K5" t="s">
        <v>307</v>
      </c>
      <c r="M5" s="4" t="s">
        <v>362</v>
      </c>
      <c r="N5" s="1">
        <f t="shared" ref="N5:N26" si="3">_xlfn.NUMBERVALUE(RIGHT(M4,2))</f>
        <v>0</v>
      </c>
      <c r="O5" t="s">
        <v>334</v>
      </c>
    </row>
    <row r="6" spans="1:15" x14ac:dyDescent="0.3">
      <c r="A6" s="4" t="s">
        <v>359</v>
      </c>
      <c r="B6" s="1">
        <f t="shared" si="0"/>
        <v>3</v>
      </c>
      <c r="C6" t="s">
        <v>223</v>
      </c>
      <c r="E6" s="4" t="s">
        <v>360</v>
      </c>
      <c r="F6" s="1">
        <f t="shared" si="1"/>
        <v>5</v>
      </c>
      <c r="G6" t="s">
        <v>274</v>
      </c>
      <c r="I6" s="1" t="s">
        <v>360</v>
      </c>
      <c r="J6" s="1">
        <f t="shared" si="2"/>
        <v>5</v>
      </c>
      <c r="K6" t="s">
        <v>308</v>
      </c>
      <c r="M6" s="4" t="s">
        <v>360</v>
      </c>
      <c r="N6" s="1">
        <f t="shared" si="3"/>
        <v>5</v>
      </c>
      <c r="O6" t="s">
        <v>335</v>
      </c>
    </row>
    <row r="7" spans="1:15" x14ac:dyDescent="0.3">
      <c r="A7" s="4" t="s">
        <v>360</v>
      </c>
      <c r="B7" s="1">
        <f t="shared" si="0"/>
        <v>5</v>
      </c>
      <c r="C7" t="s">
        <v>224</v>
      </c>
      <c r="E7" s="5" t="s">
        <v>361</v>
      </c>
      <c r="F7" s="1">
        <f t="shared" si="1"/>
        <v>10</v>
      </c>
      <c r="G7" t="s">
        <v>275</v>
      </c>
      <c r="I7" s="5" t="s">
        <v>363</v>
      </c>
      <c r="J7" s="1">
        <f t="shared" si="2"/>
        <v>10</v>
      </c>
      <c r="K7" t="s">
        <v>309</v>
      </c>
      <c r="M7" s="5" t="s">
        <v>363</v>
      </c>
      <c r="N7" s="1">
        <f t="shared" si="3"/>
        <v>10</v>
      </c>
      <c r="O7" t="s">
        <v>308</v>
      </c>
    </row>
    <row r="8" spans="1:15" x14ac:dyDescent="0.3">
      <c r="A8" s="5" t="s">
        <v>361</v>
      </c>
      <c r="B8" s="1">
        <f t="shared" si="0"/>
        <v>10</v>
      </c>
      <c r="C8" t="s">
        <v>225</v>
      </c>
      <c r="E8">
        <v>14</v>
      </c>
      <c r="F8">
        <f t="shared" si="1"/>
        <v>13</v>
      </c>
      <c r="G8" t="s">
        <v>276</v>
      </c>
      <c r="I8" s="1" t="s">
        <v>364</v>
      </c>
      <c r="J8" s="1">
        <f t="shared" si="2"/>
        <v>15</v>
      </c>
      <c r="K8" t="s">
        <v>310</v>
      </c>
      <c r="M8" t="s">
        <v>336</v>
      </c>
      <c r="N8">
        <f t="shared" si="3"/>
        <v>15</v>
      </c>
      <c r="O8" t="s">
        <v>337</v>
      </c>
    </row>
    <row r="9" spans="1:15" x14ac:dyDescent="0.3">
      <c r="A9">
        <v>14</v>
      </c>
      <c r="B9">
        <f t="shared" si="0"/>
        <v>13</v>
      </c>
      <c r="C9" t="s">
        <v>226</v>
      </c>
      <c r="E9" t="s">
        <v>227</v>
      </c>
      <c r="F9">
        <f t="shared" si="1"/>
        <v>14</v>
      </c>
      <c r="G9" t="s">
        <v>277</v>
      </c>
      <c r="I9" t="s">
        <v>311</v>
      </c>
      <c r="J9">
        <f t="shared" si="2"/>
        <v>18</v>
      </c>
      <c r="K9" t="s">
        <v>312</v>
      </c>
      <c r="M9" t="s">
        <v>231</v>
      </c>
      <c r="N9">
        <f t="shared" si="3"/>
        <v>20</v>
      </c>
      <c r="O9" t="s">
        <v>338</v>
      </c>
    </row>
    <row r="10" spans="1:15" x14ac:dyDescent="0.3">
      <c r="A10" t="s">
        <v>227</v>
      </c>
      <c r="B10">
        <f t="shared" si="0"/>
        <v>14</v>
      </c>
      <c r="C10" t="s">
        <v>228</v>
      </c>
      <c r="E10" t="s">
        <v>229</v>
      </c>
      <c r="F10">
        <f t="shared" si="1"/>
        <v>17</v>
      </c>
      <c r="G10" t="s">
        <v>278</v>
      </c>
      <c r="I10" t="s">
        <v>231</v>
      </c>
      <c r="J10">
        <f t="shared" si="2"/>
        <v>20</v>
      </c>
      <c r="K10" t="s">
        <v>313</v>
      </c>
      <c r="M10" t="s">
        <v>280</v>
      </c>
      <c r="N10">
        <f t="shared" si="3"/>
        <v>24</v>
      </c>
      <c r="O10" t="s">
        <v>339</v>
      </c>
    </row>
    <row r="11" spans="1:15" x14ac:dyDescent="0.3">
      <c r="A11" t="s">
        <v>229</v>
      </c>
      <c r="B11">
        <f t="shared" si="0"/>
        <v>17</v>
      </c>
      <c r="C11" t="s">
        <v>230</v>
      </c>
      <c r="E11" t="s">
        <v>231</v>
      </c>
      <c r="F11">
        <f t="shared" si="1"/>
        <v>20</v>
      </c>
      <c r="G11" t="s">
        <v>279</v>
      </c>
      <c r="I11" t="s">
        <v>280</v>
      </c>
      <c r="J11">
        <f t="shared" si="2"/>
        <v>24</v>
      </c>
      <c r="K11" t="s">
        <v>314</v>
      </c>
      <c r="M11" t="s">
        <v>237</v>
      </c>
      <c r="N11">
        <f t="shared" si="3"/>
        <v>29</v>
      </c>
      <c r="O11" t="s">
        <v>340</v>
      </c>
    </row>
    <row r="12" spans="1:15" x14ac:dyDescent="0.3">
      <c r="A12" t="s">
        <v>231</v>
      </c>
      <c r="B12">
        <f t="shared" si="0"/>
        <v>20</v>
      </c>
      <c r="C12" t="s">
        <v>232</v>
      </c>
      <c r="E12" t="s">
        <v>280</v>
      </c>
      <c r="F12">
        <f t="shared" si="1"/>
        <v>24</v>
      </c>
      <c r="G12" t="s">
        <v>281</v>
      </c>
      <c r="I12" t="s">
        <v>237</v>
      </c>
      <c r="J12">
        <f t="shared" si="2"/>
        <v>29</v>
      </c>
      <c r="K12" t="s">
        <v>315</v>
      </c>
      <c r="M12" t="s">
        <v>283</v>
      </c>
      <c r="N12">
        <f t="shared" si="3"/>
        <v>35</v>
      </c>
      <c r="O12" t="s">
        <v>341</v>
      </c>
    </row>
    <row r="13" spans="1:15" x14ac:dyDescent="0.3">
      <c r="A13" t="s">
        <v>233</v>
      </c>
      <c r="B13">
        <f t="shared" si="0"/>
        <v>24</v>
      </c>
      <c r="C13" t="s">
        <v>234</v>
      </c>
      <c r="E13" t="s">
        <v>237</v>
      </c>
      <c r="F13">
        <f t="shared" si="1"/>
        <v>29</v>
      </c>
      <c r="G13" t="s">
        <v>282</v>
      </c>
      <c r="I13" t="s">
        <v>283</v>
      </c>
      <c r="J13">
        <f t="shared" si="2"/>
        <v>35</v>
      </c>
      <c r="K13" t="s">
        <v>316</v>
      </c>
      <c r="M13" t="s">
        <v>242</v>
      </c>
      <c r="N13">
        <f t="shared" si="3"/>
        <v>40</v>
      </c>
      <c r="O13" t="s">
        <v>342</v>
      </c>
    </row>
    <row r="14" spans="1:15" x14ac:dyDescent="0.3">
      <c r="A14" t="s">
        <v>235</v>
      </c>
      <c r="B14">
        <f t="shared" si="0"/>
        <v>27</v>
      </c>
      <c r="C14" t="s">
        <v>236</v>
      </c>
      <c r="E14" t="s">
        <v>283</v>
      </c>
      <c r="F14">
        <f t="shared" si="1"/>
        <v>35</v>
      </c>
      <c r="G14" t="s">
        <v>284</v>
      </c>
      <c r="I14" t="s">
        <v>242</v>
      </c>
      <c r="J14">
        <f t="shared" si="2"/>
        <v>40</v>
      </c>
      <c r="K14" t="s">
        <v>317</v>
      </c>
      <c r="M14" t="s">
        <v>244</v>
      </c>
      <c r="N14">
        <f t="shared" si="3"/>
        <v>45</v>
      </c>
      <c r="O14" t="s">
        <v>343</v>
      </c>
    </row>
    <row r="15" spans="1:15" x14ac:dyDescent="0.3">
      <c r="A15" t="s">
        <v>237</v>
      </c>
      <c r="B15">
        <f t="shared" si="0"/>
        <v>29</v>
      </c>
      <c r="C15" t="s">
        <v>238</v>
      </c>
      <c r="E15" t="s">
        <v>242</v>
      </c>
      <c r="F15">
        <f t="shared" si="1"/>
        <v>40</v>
      </c>
      <c r="G15" t="s">
        <v>285</v>
      </c>
      <c r="I15" t="s">
        <v>244</v>
      </c>
      <c r="J15">
        <f t="shared" si="2"/>
        <v>45</v>
      </c>
      <c r="K15" t="s">
        <v>318</v>
      </c>
      <c r="M15" t="s">
        <v>344</v>
      </c>
      <c r="N15">
        <f t="shared" si="3"/>
        <v>50</v>
      </c>
      <c r="O15" t="s">
        <v>345</v>
      </c>
    </row>
    <row r="16" spans="1:15" x14ac:dyDescent="0.3">
      <c r="A16" t="s">
        <v>368</v>
      </c>
      <c r="B16">
        <f t="shared" si="0"/>
        <v>35</v>
      </c>
      <c r="C16" t="s">
        <v>239</v>
      </c>
      <c r="E16" t="s">
        <v>244</v>
      </c>
      <c r="F16">
        <f t="shared" si="1"/>
        <v>45</v>
      </c>
      <c r="G16" t="s">
        <v>286</v>
      </c>
      <c r="I16" t="s">
        <v>344</v>
      </c>
      <c r="J16">
        <f t="shared" si="2"/>
        <v>50</v>
      </c>
      <c r="K16" t="s">
        <v>319</v>
      </c>
      <c r="M16" t="s">
        <v>289</v>
      </c>
      <c r="N16">
        <f t="shared" si="3"/>
        <v>54</v>
      </c>
      <c r="O16" t="s">
        <v>346</v>
      </c>
    </row>
    <row r="17" spans="1:15" x14ac:dyDescent="0.3">
      <c r="A17" t="s">
        <v>240</v>
      </c>
      <c r="B17">
        <f t="shared" si="0"/>
        <v>38</v>
      </c>
      <c r="C17" t="s">
        <v>241</v>
      </c>
      <c r="E17" t="s">
        <v>246</v>
      </c>
      <c r="F17">
        <f t="shared" si="1"/>
        <v>50</v>
      </c>
      <c r="G17" t="s">
        <v>287</v>
      </c>
      <c r="I17" t="s">
        <v>289</v>
      </c>
      <c r="J17">
        <f t="shared" si="2"/>
        <v>54</v>
      </c>
      <c r="K17" t="s">
        <v>320</v>
      </c>
      <c r="M17" t="s">
        <v>321</v>
      </c>
      <c r="N17">
        <f t="shared" si="3"/>
        <v>60</v>
      </c>
      <c r="O17" t="s">
        <v>347</v>
      </c>
    </row>
    <row r="18" spans="1:15" x14ac:dyDescent="0.3">
      <c r="A18" t="s">
        <v>242</v>
      </c>
      <c r="B18">
        <f t="shared" si="0"/>
        <v>40</v>
      </c>
      <c r="C18" t="s">
        <v>243</v>
      </c>
      <c r="E18" t="s">
        <v>248</v>
      </c>
      <c r="F18">
        <f t="shared" si="1"/>
        <v>52</v>
      </c>
      <c r="G18" t="s">
        <v>288</v>
      </c>
      <c r="I18" t="s">
        <v>321</v>
      </c>
      <c r="J18">
        <f t="shared" si="2"/>
        <v>60</v>
      </c>
      <c r="K18" t="s">
        <v>322</v>
      </c>
      <c r="M18" t="s">
        <v>323</v>
      </c>
      <c r="N18">
        <f t="shared" si="3"/>
        <v>65</v>
      </c>
      <c r="O18" t="s">
        <v>348</v>
      </c>
    </row>
    <row r="19" spans="1:15" x14ac:dyDescent="0.3">
      <c r="A19" t="s">
        <v>244</v>
      </c>
      <c r="B19">
        <f t="shared" si="0"/>
        <v>45</v>
      </c>
      <c r="C19" t="s">
        <v>245</v>
      </c>
      <c r="E19" t="s">
        <v>289</v>
      </c>
      <c r="F19">
        <f t="shared" si="1"/>
        <v>54</v>
      </c>
      <c r="G19" t="s">
        <v>290</v>
      </c>
      <c r="I19" t="s">
        <v>323</v>
      </c>
      <c r="J19">
        <f t="shared" si="2"/>
        <v>65</v>
      </c>
      <c r="K19" t="s">
        <v>290</v>
      </c>
      <c r="M19" t="s">
        <v>324</v>
      </c>
      <c r="N19">
        <f t="shared" si="3"/>
        <v>70</v>
      </c>
      <c r="O19" t="s">
        <v>349</v>
      </c>
    </row>
    <row r="20" spans="1:15" x14ac:dyDescent="0.3">
      <c r="A20" t="s">
        <v>246</v>
      </c>
      <c r="B20">
        <f t="shared" si="0"/>
        <v>50</v>
      </c>
      <c r="C20" t="s">
        <v>247</v>
      </c>
      <c r="E20" t="s">
        <v>251</v>
      </c>
      <c r="F20">
        <f t="shared" si="1"/>
        <v>60</v>
      </c>
      <c r="G20" t="s">
        <v>291</v>
      </c>
      <c r="I20" t="s">
        <v>324</v>
      </c>
      <c r="J20">
        <f t="shared" si="2"/>
        <v>70</v>
      </c>
      <c r="K20" t="s">
        <v>325</v>
      </c>
      <c r="M20" t="s">
        <v>326</v>
      </c>
      <c r="N20">
        <f t="shared" si="3"/>
        <v>75</v>
      </c>
      <c r="O20" t="s">
        <v>350</v>
      </c>
    </row>
    <row r="21" spans="1:15" x14ac:dyDescent="0.3">
      <c r="A21" t="s">
        <v>248</v>
      </c>
      <c r="B21">
        <f t="shared" si="0"/>
        <v>52</v>
      </c>
      <c r="C21" t="s">
        <v>249</v>
      </c>
      <c r="E21" t="s">
        <v>292</v>
      </c>
      <c r="F21">
        <f t="shared" si="1"/>
        <v>63</v>
      </c>
      <c r="G21" t="s">
        <v>293</v>
      </c>
      <c r="I21" t="s">
        <v>326</v>
      </c>
      <c r="J21">
        <f t="shared" si="2"/>
        <v>75</v>
      </c>
      <c r="K21" t="s">
        <v>327</v>
      </c>
      <c r="M21" t="s">
        <v>351</v>
      </c>
      <c r="N21">
        <f t="shared" si="3"/>
        <v>80</v>
      </c>
      <c r="O21" t="s">
        <v>352</v>
      </c>
    </row>
    <row r="22" spans="1:15" x14ac:dyDescent="0.3">
      <c r="A22" t="s">
        <v>289</v>
      </c>
      <c r="B22">
        <f t="shared" si="0"/>
        <v>54</v>
      </c>
      <c r="C22" t="s">
        <v>250</v>
      </c>
      <c r="E22" t="s">
        <v>254</v>
      </c>
      <c r="F22">
        <f t="shared" si="1"/>
        <v>67</v>
      </c>
      <c r="G22" t="s">
        <v>294</v>
      </c>
      <c r="I22" t="s">
        <v>328</v>
      </c>
      <c r="J22">
        <f t="shared" si="2"/>
        <v>80</v>
      </c>
      <c r="K22" t="s">
        <v>329</v>
      </c>
      <c r="M22" t="s">
        <v>369</v>
      </c>
      <c r="N22">
        <f t="shared" si="3"/>
        <v>85</v>
      </c>
      <c r="O22" t="s">
        <v>353</v>
      </c>
    </row>
    <row r="23" spans="1:15" x14ac:dyDescent="0.3">
      <c r="A23" t="s">
        <v>251</v>
      </c>
      <c r="B23">
        <f t="shared" si="0"/>
        <v>60</v>
      </c>
      <c r="C23" t="s">
        <v>252</v>
      </c>
      <c r="E23" t="s">
        <v>295</v>
      </c>
      <c r="F23">
        <f t="shared" si="1"/>
        <v>72</v>
      </c>
      <c r="G23" t="s">
        <v>296</v>
      </c>
      <c r="I23" t="s">
        <v>262</v>
      </c>
      <c r="J23">
        <f t="shared" si="2"/>
        <v>86</v>
      </c>
      <c r="K23" t="s">
        <v>330</v>
      </c>
      <c r="M23" t="s">
        <v>264</v>
      </c>
      <c r="N23">
        <f t="shared" si="3"/>
        <v>90</v>
      </c>
      <c r="O23" t="s">
        <v>354</v>
      </c>
    </row>
    <row r="24" spans="1:15" x14ac:dyDescent="0.3">
      <c r="A24" t="s">
        <v>292</v>
      </c>
      <c r="B24">
        <f t="shared" si="0"/>
        <v>63</v>
      </c>
      <c r="C24" t="s">
        <v>253</v>
      </c>
      <c r="E24">
        <v>77</v>
      </c>
      <c r="F24">
        <f t="shared" si="1"/>
        <v>76</v>
      </c>
      <c r="G24" t="s">
        <v>297</v>
      </c>
      <c r="I24" t="s">
        <v>264</v>
      </c>
      <c r="J24">
        <f t="shared" si="2"/>
        <v>90</v>
      </c>
      <c r="K24" t="s">
        <v>331</v>
      </c>
      <c r="M24" t="s">
        <v>365</v>
      </c>
      <c r="N24">
        <f t="shared" si="3"/>
        <v>95</v>
      </c>
      <c r="O24" t="s">
        <v>355</v>
      </c>
    </row>
    <row r="25" spans="1:15" x14ac:dyDescent="0.3">
      <c r="A25" t="s">
        <v>254</v>
      </c>
      <c r="B25">
        <f t="shared" si="0"/>
        <v>67</v>
      </c>
      <c r="C25" t="s">
        <v>255</v>
      </c>
      <c r="E25" t="s">
        <v>257</v>
      </c>
      <c r="F25">
        <f t="shared" si="1"/>
        <v>77</v>
      </c>
      <c r="G25" t="s">
        <v>298</v>
      </c>
      <c r="I25" t="s">
        <v>365</v>
      </c>
      <c r="J25">
        <f t="shared" si="2"/>
        <v>95</v>
      </c>
      <c r="K25" t="s">
        <v>306</v>
      </c>
      <c r="M25">
        <v>99</v>
      </c>
      <c r="N25">
        <f t="shared" si="3"/>
        <v>98</v>
      </c>
      <c r="O25" t="s">
        <v>356</v>
      </c>
    </row>
    <row r="26" spans="1:15" x14ac:dyDescent="0.3">
      <c r="A26" s="1" t="s">
        <v>366</v>
      </c>
      <c r="B26" s="1">
        <f t="shared" si="0"/>
        <v>72</v>
      </c>
      <c r="C26" t="s">
        <v>256</v>
      </c>
      <c r="E26" t="s">
        <v>299</v>
      </c>
      <c r="F26">
        <f t="shared" si="1"/>
        <v>82</v>
      </c>
      <c r="G26" t="s">
        <v>300</v>
      </c>
      <c r="I26">
        <v>99</v>
      </c>
      <c r="J26">
        <f t="shared" si="2"/>
        <v>98</v>
      </c>
      <c r="K26" t="s">
        <v>332</v>
      </c>
      <c r="M26">
        <v>100</v>
      </c>
      <c r="N26">
        <f t="shared" si="3"/>
        <v>99</v>
      </c>
      <c r="O26" t="s">
        <v>357</v>
      </c>
    </row>
    <row r="27" spans="1:15" x14ac:dyDescent="0.3">
      <c r="A27" t="s">
        <v>257</v>
      </c>
      <c r="B27">
        <f t="shared" si="0"/>
        <v>77</v>
      </c>
      <c r="C27" t="s">
        <v>258</v>
      </c>
      <c r="E27" t="s">
        <v>262</v>
      </c>
      <c r="F27">
        <f t="shared" si="1"/>
        <v>86</v>
      </c>
      <c r="G27" t="s">
        <v>301</v>
      </c>
      <c r="I27">
        <v>100</v>
      </c>
      <c r="J27">
        <f t="shared" si="2"/>
        <v>99</v>
      </c>
      <c r="K27" t="s">
        <v>333</v>
      </c>
    </row>
    <row r="28" spans="1:15" x14ac:dyDescent="0.3">
      <c r="A28" t="s">
        <v>367</v>
      </c>
      <c r="B28">
        <f t="shared" si="0"/>
        <v>82</v>
      </c>
      <c r="C28" t="s">
        <v>259</v>
      </c>
      <c r="E28" t="s">
        <v>264</v>
      </c>
      <c r="F28">
        <f t="shared" si="1"/>
        <v>90</v>
      </c>
      <c r="G28" t="s">
        <v>302</v>
      </c>
    </row>
    <row r="29" spans="1:15" x14ac:dyDescent="0.3">
      <c r="A29" t="s">
        <v>260</v>
      </c>
      <c r="B29">
        <f t="shared" si="0"/>
        <v>84</v>
      </c>
      <c r="C29" t="s">
        <v>261</v>
      </c>
      <c r="E29" t="s">
        <v>266</v>
      </c>
      <c r="F29">
        <f t="shared" si="1"/>
        <v>95</v>
      </c>
      <c r="G29" t="s">
        <v>303</v>
      </c>
    </row>
    <row r="30" spans="1:15" x14ac:dyDescent="0.3">
      <c r="A30" t="s">
        <v>262</v>
      </c>
      <c r="B30">
        <f t="shared" si="0"/>
        <v>86</v>
      </c>
      <c r="C30" t="s">
        <v>263</v>
      </c>
      <c r="E30">
        <v>98</v>
      </c>
      <c r="F30">
        <f t="shared" si="1"/>
        <v>97</v>
      </c>
      <c r="G30" t="s">
        <v>304</v>
      </c>
    </row>
    <row r="31" spans="1:15" x14ac:dyDescent="0.3">
      <c r="A31" t="s">
        <v>264</v>
      </c>
      <c r="B31">
        <f t="shared" si="0"/>
        <v>90</v>
      </c>
      <c r="C31" t="s">
        <v>265</v>
      </c>
      <c r="E31">
        <v>99</v>
      </c>
      <c r="F31">
        <f t="shared" si="1"/>
        <v>98</v>
      </c>
      <c r="G31" t="s">
        <v>305</v>
      </c>
    </row>
    <row r="32" spans="1:15" x14ac:dyDescent="0.3">
      <c r="A32" t="s">
        <v>266</v>
      </c>
      <c r="B32">
        <f t="shared" si="0"/>
        <v>95</v>
      </c>
      <c r="C32" t="s">
        <v>267</v>
      </c>
      <c r="E32">
        <v>100</v>
      </c>
      <c r="F32">
        <f t="shared" si="1"/>
        <v>99</v>
      </c>
      <c r="G32" t="s">
        <v>306</v>
      </c>
    </row>
    <row r="33" spans="1:5" x14ac:dyDescent="0.3">
      <c r="A33">
        <v>98</v>
      </c>
      <c r="B33">
        <f t="shared" si="0"/>
        <v>97</v>
      </c>
      <c r="C33" t="s">
        <v>268</v>
      </c>
    </row>
    <row r="34" spans="1:5" x14ac:dyDescent="0.3">
      <c r="A34">
        <v>99</v>
      </c>
      <c r="B34">
        <f t="shared" si="0"/>
        <v>98</v>
      </c>
      <c r="C34" t="s">
        <v>269</v>
      </c>
    </row>
    <row r="35" spans="1:5" x14ac:dyDescent="0.3">
      <c r="A35">
        <v>100</v>
      </c>
      <c r="B35">
        <f t="shared" si="0"/>
        <v>99</v>
      </c>
      <c r="C35" t="s">
        <v>270</v>
      </c>
    </row>
    <row r="38" spans="1:5" x14ac:dyDescent="0.3">
      <c r="A38" t="s">
        <v>647</v>
      </c>
      <c r="B38">
        <v>1</v>
      </c>
      <c r="C38">
        <v>2</v>
      </c>
      <c r="D38">
        <v>3</v>
      </c>
      <c r="E38">
        <v>4</v>
      </c>
    </row>
    <row r="39" spans="1:5" x14ac:dyDescent="0.3">
      <c r="A39">
        <v>1</v>
      </c>
      <c r="B39" s="14" t="str">
        <f ca="1">INDEX(Таблиця8[Encounter],MATCH(RANDBETWEEN(1,100),Таблиця8[Low],1))</f>
        <v>1d10 worgs</v>
      </c>
      <c r="C39" s="14" t="str">
        <f ca="1">INDEX(Таблиця8[Encounter],MATCH(RANDBETWEEN(1,100),Таблиця8[Low],1))</f>
        <v>1 giant scorpion</v>
      </c>
      <c r="D39" s="14" t="str">
        <f ca="1">INDEX(Таблиця8[Encounter],MATCH(RANDBETWEEN(1,100),Таблиця8[Low],1))</f>
        <v>1d10 worgs</v>
      </c>
      <c r="E39" s="14" t="str">
        <f ca="1">INDEX(Таблиця8[Encounter],MATCH(RANDBETWEEN(1,100),Таблиця8[Low],1))</f>
        <v>2d6 giant bats</v>
      </c>
    </row>
    <row r="40" spans="1:5" x14ac:dyDescent="0.3">
      <c r="A40">
        <v>2</v>
      </c>
      <c r="B40" s="14" t="str">
        <f ca="1">INDEX(Таблиця9[Encounter],MATCH(RANDBETWEEN(1,100),Таблиця9[Low],1))</f>
        <v>A nest of 2d4 giant eggs that are hot to the touch</v>
      </c>
      <c r="C40" s="14" t="str">
        <f ca="1">INDEX(Таблиця9[Encounter],MATCH(RANDBETWEEN(1,100),Таблиця9[Low],1))</f>
        <v>2d6 death dogs</v>
      </c>
      <c r="D40" s="14" t="str">
        <f ca="1">INDEX(Таблиця9[Encounter],MATCH(RANDBETWEEN(1,100),Таблиця9[Low],1))</f>
        <v>1d3 living lightning bolts (see Eberron: Risingfrom the Last War)</v>
      </c>
      <c r="E40" s="14" t="str">
        <f ca="1">INDEX(Таблиця9[Encounter],MATCH(RANDBETWEEN(1,100),Таблиця9[Low],1))</f>
        <v>1 froghemoth (see chapter 8)</v>
      </c>
    </row>
    <row r="41" spans="1:5" x14ac:dyDescent="0.3">
      <c r="A41">
        <v>3</v>
      </c>
      <c r="B41" s="14" t="str">
        <f ca="1">INDEX(Таблиця10[Encounter],MATCH(RANDBETWEEN(1,100),Таблиця10[Low],1),1)</f>
        <v>1d4 + 1 living cloudkills (see Eberron: Risingfrom the Last War)</v>
      </c>
      <c r="C41" s="14" t="str">
        <f ca="1">INDEX(Таблиця10[Encounter],MATCH(RANDBETWEEN(1,100),Таблиця10[Low],1),1)</f>
        <v>2d4 catoblepases (see chapter 8)</v>
      </c>
      <c r="D41" s="14" t="str">
        <f ca="1">INDEX(Таблиця10[Encounter],MATCH(RANDBETWEEN(1,100),Таблиця10[Low],1),1)</f>
        <v>1d4 warforged assassins working for the Lord of Blades</v>
      </c>
      <c r="E41" s="14" t="str">
        <f ca="1">INDEX(Таблиця10[Encounter],MATCH(RANDBETWEEN(1,100),Таблиця10[Low],1),1)</f>
        <v>1 vampire</v>
      </c>
    </row>
    <row r="42" spans="1:5" x14ac:dyDescent="0.3">
      <c r="A42">
        <v>4</v>
      </c>
      <c r="B42" s="14" t="str">
        <f ca="1">INDEX(Таблиця11[Encounter],MATCH(RANDBETWEEN(1,100),Таблиця11[Low],1),1)</f>
        <v>2d4 giant apes</v>
      </c>
      <c r="C42" s="14" t="str">
        <f ca="1">INDEX(Таблиця11[Encounter],MATCH(RANDBETWEEN(1,100),Таблиця11[Low],1),1)</f>
        <v>1 death tyrant and 1d6 beholder zombies</v>
      </c>
      <c r="D42" s="14" t="str">
        <f ca="1">INDEX(Таблиця11[Encounter],MATCH(RANDBETWEEN(1,100),Таблиця11[Low],1),1)</f>
        <v>1d4 vampires</v>
      </c>
      <c r="E42" s="14" t="str">
        <f ca="1">INDEX(Таблиця11[Encounter],MATCH(RANDBETWEEN(1,100),Таблиця11[Low],1),1)</f>
        <v>1 archmage looking for salvage</v>
      </c>
    </row>
  </sheetData>
  <phoneticPr fontId="11" type="noConversion"/>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E62F1-2653-4392-BB44-4EA65C876240}">
  <dimension ref="A1:K13"/>
  <sheetViews>
    <sheetView workbookViewId="0">
      <selection activeCell="B7" sqref="B7:F7"/>
    </sheetView>
  </sheetViews>
  <sheetFormatPr defaultRowHeight="16.5" x14ac:dyDescent="0.3"/>
  <sheetData>
    <row r="1" spans="1:11" x14ac:dyDescent="0.3">
      <c r="A1" s="55"/>
      <c r="B1" s="55"/>
      <c r="C1" s="55"/>
      <c r="D1" s="55"/>
      <c r="E1" s="55"/>
      <c r="F1" s="55"/>
      <c r="H1" s="55"/>
      <c r="I1" s="55"/>
      <c r="J1" s="55"/>
      <c r="K1" s="55"/>
    </row>
    <row r="2" spans="1:11" x14ac:dyDescent="0.3">
      <c r="A2" s="55"/>
      <c r="B2" s="55"/>
      <c r="C2" s="55"/>
      <c r="D2" s="55"/>
      <c r="E2" s="55"/>
      <c r="F2" s="55"/>
      <c r="H2" s="55"/>
      <c r="I2" s="55"/>
      <c r="J2" s="55"/>
      <c r="K2" s="55"/>
    </row>
    <row r="3" spans="1:11" x14ac:dyDescent="0.3">
      <c r="A3" s="56" t="s">
        <v>548</v>
      </c>
      <c r="B3" s="56"/>
      <c r="C3" s="56"/>
      <c r="D3" s="56"/>
      <c r="E3" s="56"/>
      <c r="F3" s="56"/>
      <c r="H3" s="56" t="s">
        <v>645</v>
      </c>
      <c r="I3" s="56"/>
      <c r="J3" s="56"/>
      <c r="K3" s="56"/>
    </row>
    <row r="5" spans="1:11" ht="24.75" thickBot="1" x14ac:dyDescent="0.5">
      <c r="A5" s="48" t="s">
        <v>646</v>
      </c>
      <c r="B5" s="48"/>
      <c r="C5" s="48"/>
      <c r="D5" s="48"/>
      <c r="E5" s="48"/>
      <c r="F5" s="48"/>
    </row>
    <row r="6" spans="1:11" ht="17.25" thickTop="1" x14ac:dyDescent="0.3"/>
    <row r="7" spans="1:11" x14ac:dyDescent="0.3">
      <c r="A7">
        <v>1</v>
      </c>
      <c r="B7" s="55"/>
      <c r="C7" s="55"/>
      <c r="D7" s="55"/>
      <c r="E7" s="55"/>
      <c r="F7" s="55"/>
      <c r="H7" s="21" t="s">
        <v>647</v>
      </c>
      <c r="I7" s="55"/>
      <c r="J7" s="55"/>
      <c r="K7" s="55"/>
    </row>
    <row r="8" spans="1:11" x14ac:dyDescent="0.3">
      <c r="A8">
        <v>2</v>
      </c>
      <c r="B8" s="55"/>
      <c r="C8" s="55"/>
      <c r="D8" s="55"/>
      <c r="E8" s="55"/>
      <c r="F8" s="55"/>
    </row>
    <row r="9" spans="1:11" ht="16.5" customHeight="1" x14ac:dyDescent="0.3">
      <c r="A9">
        <v>3</v>
      </c>
      <c r="B9" s="55"/>
      <c r="C9" s="55"/>
      <c r="D9" s="55"/>
      <c r="E9" s="55"/>
      <c r="F9" s="55"/>
      <c r="H9" s="51" t="s">
        <v>648</v>
      </c>
      <c r="I9" s="51"/>
      <c r="J9" s="52"/>
      <c r="K9" s="52"/>
    </row>
    <row r="10" spans="1:11" x14ac:dyDescent="0.3">
      <c r="A10">
        <v>4</v>
      </c>
      <c r="B10" s="55"/>
      <c r="C10" s="55"/>
      <c r="D10" s="55"/>
      <c r="E10" s="55"/>
      <c r="F10" s="55"/>
      <c r="H10" s="51"/>
      <c r="I10" s="51"/>
      <c r="J10" s="52"/>
      <c r="K10" s="52"/>
    </row>
    <row r="11" spans="1:11" x14ac:dyDescent="0.3">
      <c r="A11">
        <v>5</v>
      </c>
      <c r="B11" s="55"/>
      <c r="C11" s="55"/>
      <c r="D11" s="55"/>
      <c r="E11" s="55"/>
      <c r="F11" s="55"/>
    </row>
    <row r="12" spans="1:11" x14ac:dyDescent="0.3">
      <c r="A12">
        <v>6</v>
      </c>
      <c r="B12" s="55"/>
      <c r="C12" s="55"/>
      <c r="D12" s="55"/>
      <c r="E12" s="55"/>
      <c r="F12" s="55"/>
      <c r="H12" s="53" t="s">
        <v>649</v>
      </c>
      <c r="I12" s="53"/>
      <c r="J12" s="54"/>
      <c r="K12" s="54"/>
    </row>
    <row r="13" spans="1:11" x14ac:dyDescent="0.3">
      <c r="A13">
        <v>7</v>
      </c>
      <c r="B13" s="55"/>
      <c r="C13" s="55"/>
      <c r="D13" s="55"/>
      <c r="E13" s="55"/>
      <c r="F13" s="55"/>
      <c r="H13" s="53"/>
      <c r="I13" s="53"/>
      <c r="J13" s="54"/>
      <c r="K13" s="54"/>
    </row>
  </sheetData>
  <mergeCells count="17">
    <mergeCell ref="B7:F7"/>
    <mergeCell ref="I7:K7"/>
    <mergeCell ref="A1:F2"/>
    <mergeCell ref="A3:F3"/>
    <mergeCell ref="H1:K2"/>
    <mergeCell ref="H3:K3"/>
    <mergeCell ref="A5:F5"/>
    <mergeCell ref="H9:I10"/>
    <mergeCell ref="J9:K10"/>
    <mergeCell ref="H12:I13"/>
    <mergeCell ref="J12:K13"/>
    <mergeCell ref="B8:F8"/>
    <mergeCell ref="B9:F9"/>
    <mergeCell ref="B10:F10"/>
    <mergeCell ref="B11:F11"/>
    <mergeCell ref="B12:F12"/>
    <mergeCell ref="B13: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22</vt:i4>
      </vt:variant>
    </vt:vector>
  </HeadingPairs>
  <TitlesOfParts>
    <vt:vector size="28" baseType="lpstr">
      <vt:lpstr>MAIN</vt:lpstr>
      <vt:lpstr>Adventurers_base</vt:lpstr>
      <vt:lpstr>MOURNALND_EFFECTS</vt:lpstr>
      <vt:lpstr>Mission_generation</vt:lpstr>
      <vt:lpstr>Random_encounters</vt:lpstr>
      <vt:lpstr>BASE SHEET</vt:lpstr>
      <vt:lpstr>BASEASSAULTMOTIVATION</vt:lpstr>
      <vt:lpstr>BASEDESCRIPTION</vt:lpstr>
      <vt:lpstr>BASETYPE</vt:lpstr>
      <vt:lpstr>Beast</vt:lpstr>
      <vt:lpstr>Beastly_Mutations</vt:lpstr>
      <vt:lpstr>Complication</vt:lpstr>
      <vt:lpstr>ComplicationDescription</vt:lpstr>
      <vt:lpstr>MOURNLAND_EFFECT</vt:lpstr>
      <vt:lpstr>MOURNLANDLOCATION</vt:lpstr>
      <vt:lpstr>ORIGIN</vt:lpstr>
      <vt:lpstr>SALVAGE</vt:lpstr>
      <vt:lpstr>SALVAGEBOARDQUEST</vt:lpstr>
      <vt:lpstr>SPECIALQUEST</vt:lpstr>
      <vt:lpstr>TIER_SELECTED</vt:lpstr>
      <vt:lpstr>TIER1ENCOUNTER</vt:lpstr>
      <vt:lpstr>TIER1ENCOUNTER1</vt:lpstr>
      <vt:lpstr>TIER2ENCOUNTER</vt:lpstr>
      <vt:lpstr>TIER2ENCOUNTER1</vt:lpstr>
      <vt:lpstr>TIER3ENCOUNTER</vt:lpstr>
      <vt:lpstr>TIER4ENCOUNTER</vt:lpstr>
      <vt:lpstr>TIER4ENCOUNTER1</vt:lpstr>
      <vt:lpstr>VILLAINS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Anton Palikhov</cp:lastModifiedBy>
  <dcterms:created xsi:type="dcterms:W3CDTF">2020-03-14T00:29:01Z</dcterms:created>
  <dcterms:modified xsi:type="dcterms:W3CDTF">2022-12-29T00:31:29Z</dcterms:modified>
</cp:coreProperties>
</file>