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structions" sheetId="1" r:id="rId3"/>
    <sheet state="visible" name="Settlement" sheetId="2" r:id="rId4"/>
    <sheet state="visible" name="Buildorgs" sheetId="3" r:id="rId5"/>
    <sheet state="visible" name="Managers" sheetId="4" r:id="rId6"/>
    <sheet state="visible" name="Roomlist" sheetId="5" r:id="rId7"/>
    <sheet state="visible" name="Teamlist" sheetId="6" r:id="rId8"/>
    <sheet state="visible" name="Rooms" sheetId="7" r:id="rId9"/>
    <sheet state="visible" name="Teams" sheetId="8" r:id="rId10"/>
    <sheet state="visible" name="Augmentations" sheetId="9" r:id="rId11"/>
    <sheet state="visible" name="Constants" sheetId="10" r:id="rId12"/>
    <sheet state="visible" name="TeamsDoNotEditThis" sheetId="11" r:id="rId13"/>
    <sheet state="visible" name="RoomsDoNotEditThis" sheetId="12" r:id="rId14"/>
    <sheet state="visible" name="OGL" sheetId="13" r:id="rId15"/>
    <sheet state="visible" name="Versioning" sheetId="14" r:id="rId16"/>
  </sheets>
  <definedNames/>
  <calcPr/>
</workbook>
</file>

<file path=xl/sharedStrings.xml><?xml version="1.0" encoding="utf-8"?>
<sst xmlns="http://schemas.openxmlformats.org/spreadsheetml/2006/main" count="970" uniqueCount="657">
  <si>
    <t>Pathfinder Downtime Manager, prerelease - by Xeriar</t>
  </si>
  <si>
    <t>http://xeriar.com</t>
  </si>
  <si>
    <t>Introduction</t>
  </si>
  <si>
    <t>Welcome! And thank you for checking this out. It's still a pretty early draft.</t>
  </si>
  <si>
    <t>For the most part, the rules here are 'by the book'. Guidelines are given for effects such as Fabricate, Wall of Stone, and the Lyre of Building, but a GM can alter or reject the suggestions as they see fit.</t>
  </si>
  <si>
    <t xml:space="preserve">A couple of house rule settings are available, both can be set on the Constants tab. </t>
  </si>
  <si>
    <t xml:space="preserve">One is to force taking zero for building/org capital checks, preventing the issue with people making hundreds of one-building rooms. </t>
  </si>
  <si>
    <t>The other has managers perform 'run business' actions during a given day. Having multiple managers in this case may be useful.</t>
  </si>
  <si>
    <t>If you enable the first but don't allow the manager bonuses, you probably want to drop their daily cost.</t>
  </si>
  <si>
    <t>The constants section also allows you to change the capital value of capital types, and adjust the effects of spells and magic items on construction.</t>
  </si>
  <si>
    <t>In a lot of cases you'll see yes/no style columns. 1 means yes, 0 means no.</t>
  </si>
  <si>
    <t>Color Codes</t>
  </si>
  <si>
    <t>White backgrounds are generally data values to be edited.</t>
  </si>
  <si>
    <t>Light gray backgrounds are for header and explanatory text.</t>
  </si>
  <si>
    <t>"Light yellow" backrounds are used for left headers</t>
  </si>
  <si>
    <t>"Light orange" is for constants on the constants page</t>
  </si>
  <si>
    <t>Purple backgrounds are the results of equations - do not edit.</t>
  </si>
  <si>
    <t>Green values tell you you have more points remaining for something in the Buildorg page.</t>
  </si>
  <si>
    <t>Red backgrounds with white text means an error was detected.</t>
  </si>
  <si>
    <t>Settlement Tab</t>
  </si>
  <si>
    <t>Pretty heavily annotated. You might wish to read through this and play with other pages first, however.</t>
  </si>
  <si>
    <t>The time costs are subject to some interpretation. The authors seem to intend that a given player can only have one room of one project being built at a time, the same with recruiting teams, but it's apparently separate from construction time.</t>
  </si>
  <si>
    <t>A GM may instead choose to make time costs per-project (in which case you can largely ignore the values on the Settlements page, just using them on the project pages) or waive them entirely and just use the capital spending limits.</t>
  </si>
  <si>
    <t>Buildorgs Tab</t>
  </si>
  <si>
    <t>For 'buildings/organizations'. I didn't make this to show off creativity : /</t>
  </si>
  <si>
    <t>Picking a name is important. You assign your rooms and teams to these by name from their respective list tabs. You don't need to keep 'New Construction' or 'New Recruitment', but I find them useful for tracking - assign rooms and teams here while they're being built/recruited, then move them to your real projects once they have finished.</t>
  </si>
  <si>
    <t>The Manager is just for personal tracking (and the same with the converse on the managers page), and is not referenced elsewhere</t>
  </si>
  <si>
    <t xml:space="preserve">Floors is for tracking potential lot size, if you want to fit it in with the Kingdom Building rules. </t>
  </si>
  <si>
    <t>Danger, Corruption... up through Spellcasting are GM-assigned values if they feel the construction is appropriate to modify the entire settlement with some value. Partly flavor, but "Your foundry gives everyone in the city +1 to all craft and profession checks" is kind of awesome.</t>
  </si>
  <si>
    <t>The gp, G, I, L, M columns are for you to assign how much of a given capital you want to generate. If 'Take 0' is off, putting one unit into a type of capital generation will give you +10 to the actual generation. If the GM feels that's abusive, Take 0 should be on in the Constants tab.</t>
  </si>
  <si>
    <t>The next tabs track how much you are generating and how much more you can generate of a given thing if you apply more points. They'll go red and switch generation off if you go below zero. Note that if your organization does not have a 'headquarters' (represented by having at least a room), its generation capability is halved.</t>
  </si>
  <si>
    <t>Lot size is based on max size / floors. My gut feeling is this is usually going to come out to be a lot smaller than the Kingdom building rules, so may need adjustment.</t>
  </si>
  <si>
    <t>Employee totals by level are what they say on the tin.</t>
  </si>
  <si>
    <t>Recruit/Build time totals can be useful if your GM wants to keep time limits but let you do more than one thing at a time.</t>
  </si>
  <si>
    <t>The earned/sell value is listed in GP here. For the value in individual units of labor and such, scroll further right.</t>
  </si>
  <si>
    <t>Most of the rest of this tab is tracking and verification.</t>
  </si>
  <si>
    <t>The reason for only two-dozen entries available here is not because making more is rather suspect for a single character, but because this is a very equation-heavy tab. It can certainly support more, but each one will slow things down more.</t>
  </si>
  <si>
    <t>Managers</t>
  </si>
  <si>
    <t>If manager bonuses are off, the only things that matter here are wages, IsPC? and IsActive?</t>
  </si>
  <si>
    <t>IsPCs stop all earning penalties, but typically only apply to the actual employer, though with GM permission a familiar or well-treated cohort may suffice. IsActive pulls the PC or Manager out of the line, their bonuses (if applicable) and wages do not count, etc.</t>
  </si>
  <si>
    <t>It will let you have managers with no wages and pcs with wages. There are a number of ways this could be justified if the GM thinks it's reasonable. In the latter case especially, could be a good route to represent general living expenses.</t>
  </si>
  <si>
    <t>If manager bonuses are on, a type of capital needs to be picked in the bonus type column, and the total check result for a take 10 on a run business action (so, 20 + skill modifiers for pcs). If the player is doing this, remember this counts as a downtime day.</t>
  </si>
  <si>
    <t>It's possible that the GM may want to make hired managers/non-PCs less valuable, so they might provide say, half of their check instead.</t>
  </si>
  <si>
    <t>The remaining fields are for description and flavor.</t>
  </si>
  <si>
    <t>As with Buildorgs, if you need more rows for a single character's activities in a settlement, something is probably not right, but unlike Buildorgs, this won't hurt much. Just copy a blank row.</t>
  </si>
  <si>
    <t>Roomlist</t>
  </si>
  <si>
    <t>Yay, meat!</t>
  </si>
  <si>
    <t>Choose a buildorg, then a room you want to assign to it. Note that the dropdowns are not automatically sorted, Google Spreadsheets is somewhat buggy when trying to do that. If you add custom Rooms (or Teams) you may want to sort those tabs manually.</t>
  </si>
  <si>
    <t xml:space="preserve">If Generating is 0 or blank, it won't grant its bonus to the assigned project. </t>
  </si>
  <si>
    <t xml:space="preserve">Furnished/Fortified can be anywhere from 0 (not applied) to 4 (building at 4x rate for 4x labor). </t>
  </si>
  <si>
    <t>Likewise, Build Rate can be up to 4 (1 has no effect), quadrupling your building rate and cutting the time cost to a fourth.</t>
  </si>
  <si>
    <t>The CUC items stand for 'Custom Upgrade Costs'. Raw is raw Goods, for things like expensive material components for traps, but could also be valuables of some variety. Craft is crafted items, and locks, doors, mundane traps, manacles, etc. would have their costs added here. Magic is for magical traps and other magical upgrades.</t>
  </si>
  <si>
    <t>The immediate totals to the right are the bonus, followed by specific types of capital that can be generated, 'A' is for 'Any type the building can produce' listings.</t>
  </si>
  <si>
    <t>You can add rooms to the bottom of this and the Teamlist, just be sure to copy an empty row.</t>
  </si>
  <si>
    <t>Teamlist</t>
  </si>
  <si>
    <t>As with rooms, but a bit less to worry about. Recruit rate is a bit like build rate, etc.</t>
  </si>
  <si>
    <t>Level and 'size' are tracked for the level histogram mentioned above.</t>
  </si>
  <si>
    <t>Rooms</t>
  </si>
  <si>
    <t xml:space="preserve">RoomsDoNotEditThis is a sorted copy of what you edit in this tab. </t>
  </si>
  <si>
    <t>Goods, Influence, Labor, and Magic cost are given in their value in Platinum Pieces.</t>
  </si>
  <si>
    <t>The reason is because someone might not like the given values for capital and want to adjust them, so I separated that concept from the cost of the rooms and teams.</t>
  </si>
  <si>
    <t>"Unique Upgrades" Was something I was thinking of using that ended up not making sense. Deleting the column feels dangerous, I've already had to rebuild a page once : /</t>
  </si>
  <si>
    <t>You should only consider Efficiency if you are using 'Take Zero'. Note that it does not account for the relative difficulty of getting some types of capital (e.g. Magic).</t>
  </si>
  <si>
    <t>If you add rows here or in the Teams section, you'll want to add and modify the SORT equation in the DoNotEditThis page.</t>
  </si>
  <si>
    <t>Teams</t>
  </si>
  <si>
    <t>See 'Rooms'. Is the same thing, mostly.</t>
  </si>
  <si>
    <t>Augmentations</t>
  </si>
  <si>
    <t>Ugh.</t>
  </si>
  <si>
    <t>Adding augmentations requires adding another term to each of several equations in the Roomlist page, plus another column. IMO the only thing that should be an augmentation is something that increases the room's capital generation ability. If not, it should probably just be represented as a custom upgrade.</t>
  </si>
  <si>
    <t>If you just want to add one, the easiest thing to do would be to rename Fortification, and make that a Custom Upgrade.</t>
  </si>
  <si>
    <t>Alternately, make an entirely new room.</t>
  </si>
  <si>
    <t>Constants</t>
  </si>
  <si>
    <t>Also pretty thoroughly annotated.</t>
  </si>
  <si>
    <t>A GM should state what state they want this page in, at the least, assuming they're not sharing their sheet, if only as another pair of eyes on things.</t>
  </si>
  <si>
    <t>...DoNotEditThis</t>
  </si>
  <si>
    <t>Certain equations require a sorted version of team and room data. Fairly straightforward, but the warning is ther for those who just like to see stuff work.</t>
  </si>
  <si>
    <t>OGL Notice</t>
  </si>
  <si>
    <t>Since this is pretty much a data reference, this is required.</t>
  </si>
  <si>
    <t>http://paizo.com/pathfinderRPG/prd/openGameLicense.html</t>
  </si>
  <si>
    <t>Name</t>
  </si>
  <si>
    <t>Settlement Name</t>
  </si>
  <si>
    <t>Manager</t>
  </si>
  <si>
    <t>Floors</t>
  </si>
  <si>
    <t>Danger</t>
  </si>
  <si>
    <t>Corruption</t>
  </si>
  <si>
    <t>Crime</t>
  </si>
  <si>
    <t>Economy/Productivity</t>
  </si>
  <si>
    <t>Law</t>
  </si>
  <si>
    <t>Lore</t>
  </si>
  <si>
    <t>Society</t>
  </si>
  <si>
    <t>Spellcasting</t>
  </si>
  <si>
    <t>gp</t>
  </si>
  <si>
    <t>G</t>
  </si>
  <si>
    <t>I</t>
  </si>
  <si>
    <t>L</t>
  </si>
  <si>
    <t>M</t>
  </si>
  <si>
    <t>Total Generating</t>
  </si>
  <si>
    <t>Available Gen.</t>
  </si>
  <si>
    <t>Avail. gp</t>
  </si>
  <si>
    <t>Avail. G</t>
  </si>
  <si>
    <t>Avail. I</t>
  </si>
  <si>
    <t>Avail. L</t>
  </si>
  <si>
    <t>Avail. M</t>
  </si>
  <si>
    <t>Lots</t>
  </si>
  <si>
    <t>Role</t>
  </si>
  <si>
    <t>Buildorg</t>
  </si>
  <si>
    <t>Class</t>
  </si>
  <si>
    <t>Level</t>
  </si>
  <si>
    <t>IsPC?</t>
  </si>
  <si>
    <t>IsActive?</t>
  </si>
  <si>
    <t>Wage</t>
  </si>
  <si>
    <t>Bonus Type</t>
  </si>
  <si>
    <t>Amount</t>
  </si>
  <si>
    <t>Description</t>
  </si>
  <si>
    <t>Room</t>
  </si>
  <si>
    <t>Generating?</t>
  </si>
  <si>
    <t>Fortified?</t>
  </si>
  <si>
    <t>Furnished?</t>
  </si>
  <si>
    <t>Owner Custom Notes</t>
  </si>
  <si>
    <t>Build Rate</t>
  </si>
  <si>
    <t>CUC: Magic</t>
  </si>
  <si>
    <t>CUC: Raw</t>
  </si>
  <si>
    <t>CUC: Craft</t>
  </si>
  <si>
    <t>C</t>
  </si>
  <si>
    <t>A</t>
  </si>
  <si>
    <t>Min Size</t>
  </si>
  <si>
    <t>Max Size</t>
  </si>
  <si>
    <t>Employees</t>
  </si>
  <si>
    <t>Lvl 1</t>
  </si>
  <si>
    <t>Lvl 2</t>
  </si>
  <si>
    <t>Lvl 3</t>
  </si>
  <si>
    <t>Lvl 4</t>
  </si>
  <si>
    <t>Lvl 5</t>
  </si>
  <si>
    <t>Recruit Time</t>
  </si>
  <si>
    <t>Build Time</t>
  </si>
  <si>
    <t>Earned/Sell Value</t>
  </si>
  <si>
    <t>CUC: Goods</t>
  </si>
  <si>
    <t>CUC: Magic (Halved)</t>
  </si>
  <si>
    <t>CUC: Craft Labor</t>
  </si>
  <si>
    <t>Build Goods</t>
  </si>
  <si>
    <t>Influence Cost</t>
  </si>
  <si>
    <t>Recruit Labor</t>
  </si>
  <si>
    <t>Build Labor</t>
  </si>
  <si>
    <t>Goods Value</t>
  </si>
  <si>
    <t>Influence Value</t>
  </si>
  <si>
    <t>Labor Value</t>
  </si>
  <si>
    <t>Magic Value</t>
  </si>
  <si>
    <t>gp Gen</t>
  </si>
  <si>
    <t>G Gen</t>
  </si>
  <si>
    <t>I Gen</t>
  </si>
  <si>
    <t>L Gen</t>
  </si>
  <si>
    <t>M Gen</t>
  </si>
  <si>
    <t>New Construction</t>
  </si>
  <si>
    <t>MinSize</t>
  </si>
  <si>
    <t>MaxSize</t>
  </si>
  <si>
    <t>Time</t>
  </si>
  <si>
    <t>Labor Cost</t>
  </si>
  <si>
    <t>Goods</t>
  </si>
  <si>
    <t>Influence</t>
  </si>
  <si>
    <t>Magic</t>
  </si>
  <si>
    <t>Team</t>
  </si>
  <si>
    <t>Recruit Rate</t>
  </si>
  <si>
    <t>Peoples</t>
  </si>
  <si>
    <t>Labor</t>
  </si>
  <si>
    <t>Check Bonus</t>
  </si>
  <si>
    <t>gp?</t>
  </si>
  <si>
    <t>Goods?</t>
  </si>
  <si>
    <t>Influence?</t>
  </si>
  <si>
    <t>Labor?</t>
  </si>
  <si>
    <t>Magic?</t>
  </si>
  <si>
    <t>Capital?</t>
  </si>
  <si>
    <t>Goods Cost</t>
  </si>
  <si>
    <t>Magic Cost</t>
  </si>
  <si>
    <t>Total Cost</t>
  </si>
  <si>
    <t>Efficiency</t>
  </si>
  <si>
    <t>Unique Upgrades</t>
  </si>
  <si>
    <t>Benefit/Note</t>
  </si>
  <si>
    <t>Alchemy Lab</t>
  </si>
  <si>
    <t>Settlement Population</t>
  </si>
  <si>
    <t>Spending Limit</t>
  </si>
  <si>
    <t>Spending limit needs to be entered manually, or the GM can make an equation (one half of the square root of population is roughly close to the table)</t>
  </si>
  <si>
    <t>Size</t>
  </si>
  <si>
    <t>Acolyte</t>
  </si>
  <si>
    <t>counts as an alchemist's lab (equipment)</t>
  </si>
  <si>
    <t>Owner Name</t>
  </si>
  <si>
    <t>Followers in Settlement</t>
  </si>
  <si>
    <t>Follower Bonus</t>
  </si>
  <si>
    <t>Altar</t>
  </si>
  <si>
    <t>Days Active</t>
  </si>
  <si>
    <t>Originally was going to do more with day tracking, but ran into technical limits. Still used to calculate total follower bonus limit (below)</t>
  </si>
  <si>
    <t>Settlement Bonus</t>
  </si>
  <si>
    <t>Value</t>
  </si>
  <si>
    <t>Apprentice</t>
  </si>
  <si>
    <t>If a given project is extensive enough that the GM decides it provides a bonus to the settlement, they can assign it an appropriate bonus or bonuses on the Buildorg page, and these get totalled here for reference.</t>
  </si>
  <si>
    <t>Animal Pen</t>
  </si>
  <si>
    <t>Archers</t>
  </si>
  <si>
    <t>Bureaucrats</t>
  </si>
  <si>
    <t>Armory</t>
  </si>
  <si>
    <t>Cavalry</t>
  </si>
  <si>
    <t>Anyone notice that nothing seems to reduce Danger? You can put continual flame and guard patrols everywhere, wipe out corruption and eliminate crime, but no, vampires are lurking around every corner.</t>
  </si>
  <si>
    <t>Cavalry Archers</t>
  </si>
  <si>
    <t>provides for 1 Bunks or Guard Post, hastens donning armor</t>
  </si>
  <si>
    <t>Artisan's Workshop</t>
  </si>
  <si>
    <t>Craftspeople</t>
  </si>
  <si>
    <t>counts as masterwork artisan's tools for one Craft skill</t>
  </si>
  <si>
    <t>Auditorium</t>
  </si>
  <si>
    <t>Cutpurses</t>
  </si>
  <si>
    <t>bonus on Perform checks</t>
  </si>
  <si>
    <t>Ballroom</t>
  </si>
  <si>
    <t>Bar</t>
  </si>
  <si>
    <t>Driver</t>
  </si>
  <si>
    <t>bonus on Diplomacy checks to gather information</t>
  </si>
  <si>
    <t>Bath</t>
  </si>
  <si>
    <t>Elite Archers</t>
  </si>
  <si>
    <t>bonus on Fortitude saves against disease</t>
  </si>
  <si>
    <t>Battle Ring</t>
  </si>
  <si>
    <t>Elite Guards</t>
  </si>
  <si>
    <t>contestant gains a bonus on Intimidate and performance combat checks</t>
  </si>
  <si>
    <t>Elite Soldiers</t>
  </si>
  <si>
    <t>Bedroom</t>
  </si>
  <si>
    <t>Guards</t>
  </si>
  <si>
    <t>Bell Tower</t>
  </si>
  <si>
    <t>Laborers</t>
  </si>
  <si>
    <t>Lackeys</t>
  </si>
  <si>
    <t>Blood Bath</t>
  </si>
  <si>
    <t>Earning Bonus</t>
  </si>
  <si>
    <t>Mage</t>
  </si>
  <si>
    <t>Benefit</t>
  </si>
  <si>
    <t>Fortification</t>
  </si>
  <si>
    <t>"Economy" in the settlement rules is assumed to be what "Productivity" refers to in the Kingdom rules.</t>
  </si>
  <si>
    <t>Priest</t>
  </si>
  <si>
    <t>Robbers</t>
  </si>
  <si>
    <t>Sage</t>
  </si>
  <si>
    <t>Sailors</t>
  </si>
  <si>
    <t>Scofflaws</t>
  </si>
  <si>
    <t>Soldiers</t>
  </si>
  <si>
    <t>Reduces age penalties</t>
  </si>
  <si>
    <t>Book Repository</t>
  </si>
  <si>
    <t>bonus on Knowledge checks of one type</t>
  </si>
  <si>
    <t>Brewery</t>
  </si>
  <si>
    <t>increases room's durability</t>
  </si>
  <si>
    <t>Bunks</t>
  </si>
  <si>
    <t>This upgrade can be applied to any room, reinforcing walls, improving doors, and treating or replacing flammable materials. Upon buying this upgrade, the room's walls have their hardness increased by +2, the doors are improved to strong wooden doors (hardness 5, hit points 20), and walls and floors gain fire resistance 5. This upgrade doesn't affect items within the room (for example, upgrading a Book Repository affects the structure, not the books within it).</t>
  </si>
  <si>
    <t>Furnishings</t>
  </si>
  <si>
    <t>Burial Ground</t>
  </si>
  <si>
    <t>prevents or creates undead, upgrade to consecrate/desecrate</t>
  </si>
  <si>
    <t>Cell</t>
  </si>
  <si>
    <t>Capital value sum for operations within the settlement. For individual figures, see the appropriate Buildorgs column.</t>
  </si>
  <si>
    <t>Can additionally buy normal/mw manacles/fetters</t>
  </si>
  <si>
    <t>Ceremonial Room</t>
  </si>
  <si>
    <t>bonus on Bluff, Diplomacy, and Intimidate checks (see below)</t>
  </si>
  <si>
    <t>Classroom</t>
  </si>
  <si>
    <t>Clockwork Shop</t>
  </si>
  <si>
    <t>counts as masterwork artisan's tools for Craft (clockwork)</t>
  </si>
  <si>
    <t>Sell value in GP, or the price of the constituent earned capital. If just buying it outright, you pay twice this amount.</t>
  </si>
  <si>
    <t>Common Room</t>
  </si>
  <si>
    <t>Employees by Level</t>
  </si>
  <si>
    <t>Total</t>
  </si>
  <si>
    <t>Confessional</t>
  </si>
  <si>
    <t xml:space="preserve">This tracker is for characters that may want to maintain loyalty in their organizations by stuffing them full of followers. </t>
  </si>
  <si>
    <t>bonus on Stealth checks</t>
  </si>
  <si>
    <t>Courtyard</t>
  </si>
  <si>
    <t>Crypt</t>
  </si>
  <si>
    <t>This total does not include managers - you'll want to account for those individually.</t>
  </si>
  <si>
    <t>Can consecrate/desecrate</t>
  </si>
  <si>
    <t>Defensive Wall (Stone)</t>
  </si>
  <si>
    <t>Upgrade lock/door</t>
  </si>
  <si>
    <t>Defensive Wall (Wood)</t>
  </si>
  <si>
    <t>Dock</t>
  </si>
  <si>
    <t>Dojo</t>
  </si>
  <si>
    <t>There are no level 5 teams in the default set, but custom ones could be added. Level 4 may be a good limit for PC classes.</t>
  </si>
  <si>
    <t>counts as a training facility for training or retraining</t>
  </si>
  <si>
    <t>Drawbridge</t>
  </si>
  <si>
    <t>Empty Room</t>
  </si>
  <si>
    <t>Hedge Magician?</t>
  </si>
  <si>
    <t>Put a 1 here if the character has this trait. Recudes custom magic costs by 5%</t>
  </si>
  <si>
    <t>Monument Builder?</t>
  </si>
  <si>
    <t>Put a 1 here if the character has this Story feat, 2 if completed. Reduces Goods costs for construction (only) by 10%, completion halves build time for overseen projects (may also apply to a cohort)</t>
  </si>
  <si>
    <t>For trap rooms, or future expansion</t>
  </si>
  <si>
    <t>Escape Route</t>
  </si>
  <si>
    <t>Capital Balance</t>
  </si>
  <si>
    <t>Generated capital is capital made with some capability or resource of the PC's, such as spells, the Follower bonus, a Lyre of Building, Monument Builder, etc. It's not subject to the spending limit, but it can't be 'sold' or 'moved' - it's essentially a cost reduction. Autotallied from input below</t>
  </si>
  <si>
    <t>Generated</t>
  </si>
  <si>
    <t>Execution Yard</t>
  </si>
  <si>
    <t>Bonus to Intimidate checks in settlement</t>
  </si>
  <si>
    <t>False Front</t>
  </si>
  <si>
    <t>Costs</t>
  </si>
  <si>
    <t>bonus to Perception and Sense Motive DCs</t>
  </si>
  <si>
    <t>Farmland</t>
  </si>
  <si>
    <t>Forge</t>
  </si>
  <si>
    <t>counts as masterwork artisan's tools for smithing skills</t>
  </si>
  <si>
    <t>Game Room (Illegal)</t>
  </si>
  <si>
    <t>Game Room (Legal)</t>
  </si>
  <si>
    <t>Autotallied costs from other pages.</t>
  </si>
  <si>
    <t>Free</t>
  </si>
  <si>
    <t>Garden</t>
  </si>
  <si>
    <t>Gatehouse</t>
  </si>
  <si>
    <t>defenders get bonus on initiative and Perception checks, can upgrade door</t>
  </si>
  <si>
    <t>Greenhouse</t>
  </si>
  <si>
    <t>Free capital includes GM and Event awards, stuff the player physically finds, etc. and is just as universally valid as purchased or earned capital, and is subject to the daily spending limit</t>
  </si>
  <si>
    <t>Purchased</t>
  </si>
  <si>
    <t>Guantlet</t>
  </si>
  <si>
    <t>defenders get improved cover</t>
  </si>
  <si>
    <t>Guard Post</t>
  </si>
  <si>
    <t>Amount that is purchased outright, rather than earned.</t>
  </si>
  <si>
    <t>defenders get a bonus on initiative and Perception checks</t>
  </si>
  <si>
    <t>Habitat</t>
  </si>
  <si>
    <t>Hatchery</t>
  </si>
  <si>
    <t>Earned</t>
  </si>
  <si>
    <t>Infirmary</t>
  </si>
  <si>
    <t>Earned capital that is purchased and made whole. Unpurchased earned capital goes below.</t>
  </si>
  <si>
    <t>Lost</t>
  </si>
  <si>
    <t>counts as a healer's kit (see below)</t>
  </si>
  <si>
    <t>New Recruitment</t>
  </si>
  <si>
    <t>Kitchen</t>
  </si>
  <si>
    <t>Due to event or GM fiat.</t>
  </si>
  <si>
    <t>Attrition</t>
  </si>
  <si>
    <t>Labyrinth</t>
  </si>
  <si>
    <t>Laundry</t>
  </si>
  <si>
    <t>Upgrade Losses</t>
  </si>
  <si>
    <t>bonus on Fortitude saves against contracting disease</t>
  </si>
  <si>
    <t>Lavoratory</t>
  </si>
  <si>
    <t>For tracking losses when using the upgrade mechanic, such as lost influence points when upgrading bunks.</t>
  </si>
  <si>
    <t>Custom Expense</t>
  </si>
  <si>
    <t>Bonus on Fortitude saves against contracting disease</t>
  </si>
  <si>
    <t>Leather Workshop</t>
  </si>
  <si>
    <t>For other forms of capital spending, such as bribes</t>
  </si>
  <si>
    <t>Withdrawals</t>
  </si>
  <si>
    <t>counts as masterwork artisan's tools for leatherworking skills</t>
  </si>
  <si>
    <t>Lodging</t>
  </si>
  <si>
    <t>For spending on personal stuff.</t>
  </si>
  <si>
    <t>Cost - Generated</t>
  </si>
  <si>
    <t>Magical Repository</t>
  </si>
  <si>
    <t>bonus on Knowledge (arcana), Spellcraft, and spell research checks</t>
  </si>
  <si>
    <t>Mill Room</t>
  </si>
  <si>
    <t>Real Spent Capital</t>
  </si>
  <si>
    <t>Nursery</t>
  </si>
  <si>
    <t>Observation Dome</t>
  </si>
  <si>
    <t>Tallied to help keep track of limits on 'generated' capital.</t>
  </si>
  <si>
    <t>bonus on Knowledge (geography), Knowledge (nature), and Knowledge (planes) checks</t>
  </si>
  <si>
    <t>Office</t>
  </si>
  <si>
    <t>Pit</t>
  </si>
  <si>
    <t>You still have to pay for ('earn') capital your businesses create, but not until you spend it. You can enter your 'reserve' in the bottom row here.</t>
  </si>
  <si>
    <t>Unpurchased Earned</t>
  </si>
  <si>
    <t>Printer</t>
  </si>
  <si>
    <t>Gold Invested</t>
  </si>
  <si>
    <t>counts as masterwork artisan's tools for writing and printing skills</t>
  </si>
  <si>
    <t>Reliquary</t>
  </si>
  <si>
    <t>Gold donated by the character to the business</t>
  </si>
  <si>
    <t>Gold Earned</t>
  </si>
  <si>
    <t>gp that has been generated by the business</t>
  </si>
  <si>
    <t>bonus on Knowledge (religion) checks relating to its contents</t>
  </si>
  <si>
    <t>Free Gold</t>
  </si>
  <si>
    <t>Sanctum</t>
  </si>
  <si>
    <t>If for some reason the character gets money that is expected to be used in the business</t>
  </si>
  <si>
    <t>Other Losses</t>
  </si>
  <si>
    <t>bonus on one Will save</t>
  </si>
  <si>
    <t>Sauna</t>
  </si>
  <si>
    <t>Capital Purchases</t>
  </si>
  <si>
    <t>bonus on disease and negative level recovery saves</t>
  </si>
  <si>
    <t>Scriptorium</t>
  </si>
  <si>
    <t>counts as masterwork artisan's tools for writing skills</t>
  </si>
  <si>
    <t>Scrying Room</t>
  </si>
  <si>
    <t>increases the DC of scrying effects, can buy better scrying surface</t>
  </si>
  <si>
    <t>Secret Room</t>
  </si>
  <si>
    <t>Sewer Access</t>
  </si>
  <si>
    <t>Sewing Room</t>
  </si>
  <si>
    <t>Shack (Stone)</t>
  </si>
  <si>
    <t>Player Active?</t>
  </si>
  <si>
    <t>Shack (Wood)</t>
  </si>
  <si>
    <t>Sitting Room</t>
  </si>
  <si>
    <t>bonus on Bluff, Diplomacy, Intimidate, Knowledge (local), and Perform checks</t>
  </si>
  <si>
    <t>Sports Field</t>
  </si>
  <si>
    <t>Set on the Managers page. Active means the player is in the settlement once a week. If they aren't actively running their business and you are using manager bonuses (see Constants) make sure their bonus is set to zero.</t>
  </si>
  <si>
    <t>Manager Active?</t>
  </si>
  <si>
    <t>Stall</t>
  </si>
  <si>
    <t>Statue</t>
  </si>
  <si>
    <t>Also pulled from Managers page. Don't forget Business Attrition if leave your operations in a settlement unmanaged for 30 or more days</t>
  </si>
  <si>
    <t>Weekly Income Loss</t>
  </si>
  <si>
    <t>Price doesn't include statue, must be installed for bonus</t>
  </si>
  <si>
    <t>Storage</t>
  </si>
  <si>
    <t>This is only for actual capital (Goods, Influence, Labor, Magic). gp earning adjustments are figured in below.</t>
  </si>
  <si>
    <t>Weekly Attition</t>
  </si>
  <si>
    <t>Storefront</t>
  </si>
  <si>
    <t>As above, gp loss is calculated below.</t>
  </si>
  <si>
    <t>Summoning Chamber</t>
  </si>
  <si>
    <t>bonus on Charisma, Diplomacy, Intimidate, and Knowledge (planes) checks</t>
  </si>
  <si>
    <t>Throne Room</t>
  </si>
  <si>
    <t>Time taken to recruit teams. Unless additional influence is expended (already factored in via Recruit Rate on the Teamlist page), there is no cannon or suggested means to speed this up.</t>
  </si>
  <si>
    <t>bonus on Bluff, Diplomacy, and Intimidate, Knowledge (local), and Perform checks</t>
  </si>
  <si>
    <t>Tollbooth</t>
  </si>
  <si>
    <t>Time taken to construct rooms. Currently the only way in the rules to do this is via a completed Monument Builder feat, but a number of spells and items may count as Labor if the GM is so inclined.</t>
  </si>
  <si>
    <t>Craft Time</t>
  </si>
  <si>
    <t>Torture Chamber</t>
  </si>
  <si>
    <t>Input from below, in the crafting section. Only crafting time is actual downtime spent.</t>
  </si>
  <si>
    <t>bonus on Intimidate checks</t>
  </si>
  <si>
    <t>Trophy Room</t>
  </si>
  <si>
    <t>Recruit Discounts</t>
  </si>
  <si>
    <t>Tallied below. Pretty much all GM fiat. Discounts on time are not totalled with the above, GMs want to make time costs per-project, etc.</t>
  </si>
  <si>
    <t>Vault</t>
  </si>
  <si>
    <t>Build Discounts</t>
  </si>
  <si>
    <t>Tallied below.</t>
  </si>
  <si>
    <t>War Room</t>
  </si>
  <si>
    <t>Daily Generation</t>
  </si>
  <si>
    <t>Base</t>
  </si>
  <si>
    <t>Custom</t>
  </si>
  <si>
    <t>bonus on mass combat and skill checks while scheming</t>
  </si>
  <si>
    <t>Workstation</t>
  </si>
  <si>
    <t>The Managers column is only going to reflect gp losses if Manager Bonuses are turned off.</t>
  </si>
  <si>
    <t>counts as masterwork artisan's tools for one Craft or Profession skill</t>
  </si>
  <si>
    <t>Capital Type</t>
  </si>
  <si>
    <t>PP Value</t>
  </si>
  <si>
    <t>These settings define the value of units of capital, for the GM to alter if they wish. Does not impact the actual price of anything, but will impact the rate at which resources are generated - the lower the platinum piece value of a unit of capital, the slower capital is able to be generated. Values here represent the default values and conversion rates, except for converting capital to magic, which in the orginal rules makes focusing on magic capital a bit suspect.The value of Goods should equal that of Labor.</t>
  </si>
  <si>
    <t>If Manager Bonuses are on, and your character is running a business, you just put her take 10 skill check result for running a business (+10 bonus) in the Bonus column.</t>
  </si>
  <si>
    <t>If not, you can put it in the check result in the appropriate Custom column.</t>
  </si>
  <si>
    <t>Custom is also for other temporary or permanent bonuses or penalties as events/actions dictate or GM fiat.</t>
  </si>
  <si>
    <t>The following discounts are from the rules proper. They represent things that are actually crafted, or abilities with listed qualifiers such as Monument Builder.</t>
  </si>
  <si>
    <t xml:space="preserve"> Since a character probably didn't always have a given capability throughout their career, the reduction isn't automatic, so keep track of what applies when here.</t>
  </si>
  <si>
    <t>Total Follower Limit</t>
  </si>
  <si>
    <t>Originally had the capital conversion rules here, but those rules are either pointless or make other things pointless.</t>
  </si>
  <si>
    <t>Follower Bonus * Days Active</t>
  </si>
  <si>
    <t>Unapplied</t>
  </si>
  <si>
    <t>Amount that wasn't 'spent' for various reasons. Gains in followers, just not spent that day, etc.</t>
  </si>
  <si>
    <t>Applied to Influence</t>
  </si>
  <si>
    <t>Setting</t>
  </si>
  <si>
    <t>The below settings only apply to building costs</t>
  </si>
  <si>
    <t>Wall of Stone Effectiveness</t>
  </si>
  <si>
    <t>Version</t>
  </si>
  <si>
    <t>Max is up to half of purchased influence</t>
  </si>
  <si>
    <t>First release</t>
  </si>
  <si>
    <t>Applied to Labor</t>
  </si>
  <si>
    <t>Per caster level*(caster level/4, rounding down), doubled for mythic. Assumes will be using stone shape or manual labor to shape the stone, rather than halving the area to begin with. Since this must merge with existing stone, these goods cannot be sold or converted. It's much more likely that characters will save their spell slots for fabricate if they have it and the GM permits, unless WoS gives a specific advantage (the Mythic version, for example). Full value is applied to goods, half to labor. This value is based on making a stone defensive wall with this spell, at full or near-full size. It takes a lot of castings to make a big, thick wall.</t>
  </si>
  <si>
    <t>Up to half of purchased labor</t>
  </si>
  <si>
    <t>Minor cleanup, added rooms from Champions of Corruption</t>
  </si>
  <si>
    <t>Remaining</t>
  </si>
  <si>
    <t>Lyre Labor per Hour</t>
  </si>
  <si>
    <t>6 is calculated based on 1 silver piece per man-day of work. If you instead calculate based on 1 labor per 10 people per day, it's 120. Regardless, a Lyre should probably not be able to handle the entirety of a construction project.</t>
  </si>
  <si>
    <t>Wood Shape Labor</t>
  </si>
  <si>
    <t>Values for Wood Shape and Stone Shape are given in terms of value per cubic foot affected. Mythic Wood Shape is assumed to be identical to Mythic Stone Shape.</t>
  </si>
  <si>
    <t>Sanity check 1</t>
  </si>
  <si>
    <t>Stone Shape Labor</t>
  </si>
  <si>
    <t>Check</t>
  </si>
  <si>
    <t>Fabricate Labor</t>
  </si>
  <si>
    <t>Fabricate value is per caster level, and here it only applies to wood (carpentry) or stone (masonry).</t>
  </si>
  <si>
    <t>Move Earth Labor</t>
  </si>
  <si>
    <t>Per 10 minutes of casting time. Divide by 36 for the per-round value of the Mythic version. How much labor that Move Earth can apply to a project is up to the GM, but it can't be done after using a Lyre, since the work it does is pretty basic.</t>
  </si>
  <si>
    <t>If red, the amount applied to influence or labor is more than half of the 'real spent capital' amount for that capital type.</t>
  </si>
  <si>
    <t>Mon. Builder Time Limit</t>
  </si>
  <si>
    <t>Take 0</t>
  </si>
  <si>
    <t>This section is for the monument builder feat</t>
  </si>
  <si>
    <t xml:space="preserve">Common-sense houserule: Rather than permit taking 10 for running business operations, force taking 0 instead. Set to zero to turn off, be sure to either trust your players or be ready to smack them if they make tons of one-room buildings and such. </t>
  </si>
  <si>
    <t>OPEN GAME LICENSE Version 1.0a
The following text is the property of Wizards of the Coast, Inc. and 
is Copyright 2000 Wizards of the Coast, Inc ("Wizards"). All Rights 
Reserved.
1. Definitions: (a) "Contributors" means the copyright and/or 
trademark owners who have contributed Open Game Content; (b) "Derivative
 Material" means copyrighted material including derivative works and 
translations (including into other computer languages), potation, 
modification, correction, addition, extension, upgrade, improvement, 
compilation, abridgment or other form in which an existing work may be 
recast, transformed or adapted; (c) "Distribute" means to reproduce, 
license, rent, lease, sell, broadcast, publicly display, transmit or 
otherwise distribute; (d) "Open Game Content" means the game mechanic 
and includes the methods, procedures, processes and routines to the 
extent such content does not embody the Product Identity and is an 
enhancement over the prior art and any additional content clearly 
identified as Open Game Content by the Contributor, and means any work 
covered by this License, including translations and derivative works 
under copyright law, but specifically excludes Product Identity. (e) 
"Product Identity" means product and product line names, logos and 
identifying marks including trade dress; artifacts, creatures, 
characters, stories, storylines, plots, thematic elements, dialogue, 
incidents, language, artwork, symbols, designs, depictions, likenesses, 
formats, poses, concepts, themes and graphic, photographic and other 
visual or audio representations; names and descriptions of characters, 
spells, enchantments, personalities, teams, personas, likenesses and 
special abilities; places, locations, environments, creatures, 
equipment, magical or supernatural abilities or effects, logos, symbols,
 or graphic designs; and any other trademark or registered trademark 
clearly identified as Product identity by the owner of the Product 
Identity, and which specifically excludes the Open Game Content; (f) 
"Trademark" means the logos, names, mark, sign, motto, designs that are 
used by a Contributor to identify itself or its products or the 
associated products contributed to the Open Game License by the 
Contributor (g) "Use", "Used" or "Using" means to use, Distribute, copy,
 edit, format, modify, translate and otherwise create Derivative 
Material of Open Game Content. (h) "You" or "Your" means the licensee in
 terms of this agreement.
2. The License: This License applies to any Open Game Content that 
contains a notice indicating that the Open Game Content may only be Used
 under and in terms of this License. You must affix such a notice to any
 Open Game Content that you Use. No terms may be added to or subtracted 
from this License except as described by the License itself. No other 
terms or conditions may be applied to any Open Game Content distributed 
using this License.
3. Offer and Acceptance: By Using the Open Game Content You indicate Your acceptance of the terms of this License.
4. Grant and Consideration: In consideration for agreeing to use this
 License, the Contributors grant You a perpetual, worldwide, 
royalty-free, non-exclusive license with the exact terms of this License
 to Use, the Open Game Content.
5. Representation of Authority to Contribute: If You are contributing
 original material as Open Game Content, You represent that Your 
Contributions are Your original creation and/or You have sufficient 
rights to grant the rights conveyed by this License.
6. Notice of License Copyright: You must update the COPYRIGHT NOTICE 
portion of this License to include the exact text of the COPYRIGHT 
NOTICE of any Open Game Content You are copying, modifying or 
distributing, and You must add the title, the copyright date, and the 
copyright holder's name to the COPYRIGHT NOTICE of any original Open 
Game Content you Distribute.
7. Use of Product Identity: You agree not to Use any Product 
Identity, including as an indication as to compatibility, except as 
expressly licensed in another, independent Agreement with the owner of 
each element of that Product Identity. You agree not to indicate 
compatibility or co-adaptability with any Trademark or Registered 
Trademark in conjunction with a work containing Open Game Content except
 as expressly licensed in another, independent Agreement with the owner 
of such Trademark or Registered Trademark. The use of any Product 
Identity in Open Game Content does not constitute a challenge to the 
ownership of that Product Identity. The owner of any Product Identity 
used in Open Game Content shall retain all rights, title and interest in
 and to that Product Identity.
8. Identification: If you distribute Open Game Content You must 
clearly indicate which portions of the work that you are distributing 
are Open Game Content.
9. Updating the License: Wizards or its designated Agents may publish
 updated versions of this License. You may use any authorized version of
 this License to copy, modify and distribute any Open Game Content 
originally distributed under any version of this License.
10. Copy of this License: You MUST include a copy of this License with every copy of the Open Game Content You distribute.
11. Use of Contributor Credits: You may not market or advertise the 
Open Game Content using the name of any Contributor unless You have 
written permission from the Contributor to do so.
12. Inability to Comply: If it is impossible for You to comply with 
any of the terms of this License with respect to some or all of the Open
 Game Content due to statute, judicial order, or governmental regulation
 then You may not Use any Open Game Material so affected.
13. Termination: This License will terminate automatically if You 
fail to comply with all terms herein and fail to cure such breach within
 30 days of becoming aware of the breach. All sublicenses shall survive 
the termination of this License.
14. Reformation: If any provision of this License is held to be 
unenforceable, such provision shall be reformed only to the extent 
necessary to make it enforceable.
15. COPYRIGHT NOTICE
Open Game License v 1.0a Copyright 2000, Wizards of the Coast, Inc.
System Reference Document. Copyright 2000, Wizards of the 
Coast, Inc.; Authors Jonathan Tweet, Monte Cook, Skip Williams, based on
 material by E. Gary Gygax and Dave Arneson.
Pathfinder Roleplaying Game Reference Document. © 2011, Paizo Publishing, LLC; Author: Paizo Publishing, LLC.
Pathfinder Roleplaying Game Core Rulebook. © 2009, Paizo Publishing, LLC; Author: Jason Bulmahn, based on material by Jonathan Tweet, Monte Cook, and Skip Williams.
Pathfinder Roleplaying Game Bestiary. © 2009, Paizo Publishing, LLC; Author: Jason Bulmahn, based on material by Jonathan Tweet, Monte Cook, and Skip Williams.
Pathfinder Roleplaying Game Bestiary 2. © 2010, Paizo 
Publishing, LLC; Authors Wolfgang Baur, Jason Bulmahn, Adam Daigle, 
Graeme Davis, Crystal Frasier, Joshua J. Frost, Tim Hitchcock, Brandon 
Hodge, James Jacobs, Steve Kenson, Hal MacLean, Martin Mason, Rob 
McCreary, Erik Mona, Jason Nelson, Patrick Renie, Sean K Reynolds, F. 
Wesley Schneider, Owen K.C. Stephens, James L. Sutter, Russ Taylor, and 
Greg A. Vaughan, based on material by Jonathan Tweet, Monte Cook, and 
Skip Williams.
Pathfinder Roleplaying Game Bestiary 3. © 2011, Paizo 
Publishing, LLC; Authors: Jesse Benner, Jason Bulmahn, Adam Daigle, 
James Jacobs, Michael Kenway, Rob McCreary, Patrick Renie, Chris Sims, 
F. Wesley Schneider, James L. Sutter, and Russ Taylor, based on material
 by Jonathan Tweet, Monte Cook, and Skip Williams.
Pathfinder Roleplaying Game GameMastery Guide. © 2010, Paizo 
Publishing, LLC; Author: Cam Banks, Wolfgang Buar, Jason Bulmahn, Jim 
Butler, Eric Cagle, Graeme Davis, Adam Daigle, Joshua J. Frost, James 
Jacobs, Kenneth Hite, Steven Kenson, Robin Laws, Tito Leati, Rob 
McCreary, Hal Maclean, Colin McComb, Jason Nelson, David Noonan, Richard
 Pett, Rich Redman, Sean K reynolds, F. Wesley Schneider, Amber Scorr, 
Doug Seacat, Mike Selinker, Lisa Stevens, James L. Sutter, Russ Taylor, 
Penny Williams, Skip Williams, Teeuwynn Woodruff.
Pathfinder Roleplaying Game Advanced Player's Guide. © 2010, Paizo Publishing, LLC; Author: Jason Bulmahn
Pathfinder Roleplaying Game Advanced Race Guide. © 2012, Paizo
 Publishing, LLC; Authors: Dennis Baker, Jesse Benner, Benjamin Bruck, 
Jason Bulmahn, Adam Daigle, Jim Groves, Tim Hitchcock, Hal MacLean, 
Jason Nelson, Stephen Radney-MacFarland, Owen K.C. Stephens, Todd 
Stewart, and Russ Taylor.
Pathfinder Roleplaying Game NPC Codex. © 2012, Paizo 
Publishing, LLC; Authors: Jesse Benner, Jason Bulmahn, Adam Daigle, Alex
 Greenshields, Rob McCreary, Mark Moreland, Jason Nelson, Stephen 
Radney-MacFarland, Patrick Renie, Sean K Reynolds, and Russ Taylor.
Pathfinder Roleplaying Game Ultimate Magic. © 2011, Paizo 
Publishing, LLC; Authors: Jason Bulmahn, Tim Hitchcock, Colin McComb, 
Rob McCreary, Jason Nelson, Stephen Radney-MacFarland, Sean K Reynolds, 
Owen K.C. Stephens, and Russ Taylor.
Pathfinder Roleplaying Game Ultimate Campaign. © 2013, Paizo 
Publishing, LLC; Authors: Jesse Benner, Benjamin Bruck, Jason Bulmahn, 
Ryan Costello, Adam Daigle, Matt Goetz, Tim Hitchcock, James Jacobs, 
Ryan Macklin, Colin McComb, Jason Nelson, Richard Pett, Stephen 
Radney-MacFarland, Patrick Renie, Sean K Reynolds, F. Wesley Schneider, 
James L. Sutter, Russ Taylor, and Stephen Townshend.
Pathfinder Roleplaying Game Ultimate Combat. © 2011, Paizo 
Publishing, LLC; Authors: Dennis Baker, Jesse Benner, Benjamin Bruck, 
Jason Bulmahn, Brian J. Cortijo, Jim Groves, Tim Hitchcock, Richard A. 
Hunt, Colin McComb, Jason Nelson, Tom Phillips, Patrick Renie, Sean K 
Reynolds, and Russ Taylor.
Pathfinder Roleplaying Game Ultimate Equipment. © 2012 Paizo 
Publishing, LLC; Authors: Dennis Baker, Jesse Benner, Benjamin Bruck, 
Ross Byers, Brian J. Cortijo, Ryan Costello, Mike Ferguson, Matt Goetz, 
Jim Groves, Tracy Hurley, Matt James, Jonathan H. Keith, Michael Kenway,
 Hal MacLean, Jason Nelson, Tork Shaw, Owen KC Stephens, and Russ 
Taylor.
Anger of Angels. © 2003, Sean K Reynolds.
Book of Fiends. © 2003, Green Ronin Publishing; Authors: Aaron Loeb, Erik Mona, Chris Pramas, Robert J. Schwalb.
The Book of Hallowed Might. © 2002, Monte J. Cook.
Monte Cook's Arcana Unearthed. © 2003, Monte J. Cook.
Path of the Magi. © 2002 Citizen Games/Troll Lord Games; Authors: Mike McArtor, W. Jason Peck, Jeff Quick, and Sean K Reynolds.
Skreyn's Register: The Bonds of Magic. © 2002, Sean K Reynolds. 
The Book of Experimental Might. © 2008, Monte J. Cook. All rights reserved.
Tome of Horrors. © 2002, Necromancer Games, Inc.; Authors: 
Scott Greene, with Clark Peterson, Erica Balsley, Kevin Baase, Casey 
Christofferson, Lance Hawvermale, Travis Hawvermale, Patrick Lawinger, 
and Bill Webb; Based on original content from TSR.
Kobold Quarterly Issue 7, © 2008, Open Design LLC, 
www.koboldquarterly.com; Authors: John Baichtal, Wolfgang Baur, Ross 
Byers, Matthew Cicci, John Flemming, Jeremy Jones, Derek Kagemann, 
Phillip Larwood, Richard Pett, and Stan!
The Tome of Horrors III, © 2005, Necromancer Games, Inc.; Author Scott Greene.
Adherer from the Tome of Horrors, Revised, © 2002, Necromancer Games, Inc.; Authors Scott Greene and Clark Peterson, based on original material by Guy Shearer.
Amphisbaena from the Tome of Horrors, Revised, © 2002, Necromancer Games, Inc.; Author Scott Greene, based on original material by Gary Gygax.
Angel, Monadic Deva from the Tome of Horrors, Revised, © 2002, Necromancer Games, Inc.; Author: Scott Greene, based on original material by E. Gary Gygax.
Angel, Movanic Deva from the Tome of Horrors, Revised, © 2002, Necromancer Games, Inc.; Author: Scott Greene, based on original material by E. Gary Gygax.
Animal Lord from the Tome of Horrors, Revised, © 2002, Necromancer Games,Inc.; Author Scott Greene, based on original material by Gary Gygax.
Ascomid from the Tome of Horrors, Revised, © 2002, Necromancer Games, Inc.; Author Scott Greene, based on original material by Gary Gygax.
Atomie from the Tome of Horrors, Revised, © 2002, Necromancer Games, Inc.; Author Scott Greene, based on original material by Gary Gygax.
Aurumvorax from the Tome of Horrors, Revised, © 2002, Necromancer Games, Inc.; Author Scott Greene, based on original material by Gary Gygax.
Axe Beak from the Tome of Horrors, Revised, © 2002, Necromancer Games, Inc.; Author Scott Greene, based on original material by Gary Gygax.
Baphomet from the Tome of Horrors Complete © 2011, 
Necromancer Games, Inc., published and distributed by Frog God Games; 
Author: Scott Greene, based on original material by Gary Gygax.
Bat, Mobat from the Tome of Horrors, Revised, © 2002, Necromancer Games, Inc.; Authors Scott Peterson and Clark Peterson, based on original material by Gary Gygax.
Beetle, Slicer from the Tome of Horrors, Revised, © 2002, Necromancer Games, Inc.; Author Scott Greene, based on original material by Gary Gygax.
Blindheim from the Tome of Horrors, Revised, © 2002, Necromancer Games, Inc.; Author Scott Greene, based on original material by Roger Musson.
Basidirond from the Tome of Horrors, © 2002, Necromancer Games, Inc.; Author Scott Greene, based on original material by Gary Gygax.
Brownie from the Tome of Horrors, Revised, © 2002, Necromancer Games, Inc.; Author: Scott Greene, based on original material by E. Gary Gygax.
Bunyip from the Tome of Horrors, Revised, © 2002, Necromancer Games, Inc.; Author Scott Greene, based on original material by Dermot Jackson.
Carbuncle from the Tome of Horrors, Revised, © 2002, Necromancer Games, Inc.; Authors Scott Greene, based on original material by Albie Fiore.
Caryatid Column from the Tome of Horrors, Revised, © 2002, Necromancer Games, Inc.; Author Scott Greene, based on original material by Jean Wells.
Cave Fisher from the Tome of Horrors, © 2002, Necromancer Games, Inc.; Author Scott Greene, based on original material by Lawrence Schick.
Crypt Thing from the Tome of Horrors, Revised, © 2002, Necromancer Games, Inc.; Author Scott Greene, based on original material by Roger Musson.
Crystal Ooze from the Tome of Horrors, © 2002, Necromancer Games, Inc.; Author Scott Greene, based on original material by Gary Gygax.
Daemon, Ceustodaemon (Guardian Daemon) from the Tome of Horrors, Revised, © 2002, Necromancer Games, Inc.; Author: Scott Greene, based on original material by E. Gary Gygax.
Daemon, Derghodaemon from the Tome of Horrors, Revised, © 2002, Necromancer Games, Inc.; Author: Scott Greene, based on original material by E. Gary Gygax.
Daemon, Hydrodaemon from the Tome of Horrors, Revised, © 2002, Necromancer Games, Inc.; Author: Scott Greene, based on original material by E. Gary Gygax.
Daemon, Piscodaemon from the Tome of Horrors, Revised, © 2002, Necromancer Games, Inc.; Author: Scott Greene, based on original material by E. Gary Gygax.
Dark Creeper from the Tome of Horrors, © 2002, Necromancer Games, Inc.; Author Scott Greene, based on original material by Rik Shepard.
Dark Stalker from the Tome of Horrors, © 2002, Necromancer Games, Inc.; Author Scott Greene, based on original material by Simon Muth.
Death Worm from the Tome of Horrors, Revised, © 2002, Necromancer Games, Inc.; Author Scott Greene and Erica Balsley.
Decapus from the Tome of Horrors, Revised, © 2002, Necromancer Games, Inc.; Author Scott Greene, based on original material by Jean Wells.
Demodand, Shaggy from the Tome of Horrors, Revised, © 2002, Necromancer Games, Inc.; Author Scott Greene, based on original material by Gary Gygax.
Demodand, Slimy from the Tome of Horrors, Revised, © 2002, Necromancer Games, Inc.; Author Scott Greene, based on original material by Gary Gygax.
Demodand, Tarry from the Tome of Horrors, Revised, © 2002, Necromancer Games, Inc.; Author Scott Greene, based on original material by Gary Gygax.
Demon, Nabasu from the Tome of Horrors, Revised, © 2002, Necromancer Games, Inc.; Author Scott Greene, based on original material by Gary Gygax.
Dire Corby from the Tome of Horrors, Revised, © 2002, Necromancer Games, Inc.; Author Scott Greene, based on original material by Jeff Wyndham.
Disenchanter from the Tome of Horrors, Revised, © 2002, Necromancer Games, Inc.; Author Scott Greene, based on original material by Roger Musson.
Dragon, Faerie from the Tome of Horrors, Revised, © 2002, Necromancer Games, Inc.; Author Scott Greene, based on original material by Brian Jaeger and Gary Gygax.
Dragon Horse from the Tome of Horrors, Revised, © 2002, Necromancer Games, Inc.; Author Scott Greene, based on original material by Gary Gygax.
Dracolisk from the Tome of Horrors, © 2002, Necromancer Games, Inc.; Author Scott Greene, based on original material by Gary Gygax.
Dust Digger from the Tome of Horrors, Revised, © 2002, Necromancer Games, Inc.; Author Scott Greene, based on original material by Gary Gygax.
Flail Snail from the Tome of Horrors, Revised, © 2002, Necromancer Games, Inc.; Author Scott Greene, based on original material by Simon Tilbrook.
Flumph from the Tome of Horrors, Revised, © 2002, Necromancer Games, Inc.; Author Scott Greene, based on original material by Ian McDowell and Douglas Naismith.
Froghemoth from the Tome of Horrors, © 2002, Necromancer Games, Inc.; Author Scott Greene, based on original material by Gary Gygax.
Foo Creature from the Tome of Horrors, Revised, © 2002, Necromancer Games, Inc.; Author Scott Greene, based on original material by Gary Gygax.
Forlarren from the Tome of Horrors, Revised, © 2002, Necromancer Games, Inc.; Author Scott Greene, based on original material by Ian Livingstone.
Genie, Marid from the Tome of Horrors Complete © 2011, 
Necromancer Games, Inc., published and distributed by Frog God Games; 
Author: Scott Greene, based on original material by Gary Gygax.
Giant Slug from the Tome of Horrors, © 2002, Necromancer Games, Inc.; Author Scott Greene, based on original material by Gary Gygax.
Giant, Wood from the Tome of Horrors, Revised, © 2002, Necromancer Games, Inc.; Author Scott Greene, based on original material by Wizards of the Coast.
Gloomwing from the Tome of Horrors, Revised, © 2002, Necromancer Games, Inc.; Author Scott Greene, based on original material by Gary Gygax.
Grippli from the Tome of Horrors Complete © 2011, 
Necromancer Games, Inc., published and distributed by Frog God Games; 
Author: Scott Greene, based on original material by Gary Gygax. Nereid from the Tome of Horrors Complete
 © 2011, Necromancer Games, Inc., published and distributed by Frog God 
Games; Author: Scott Greene, based on original material by Gary Gygax.
Gryph from the Tome of Horrors, Revised, © 2002, Necromancer Games, Inc.; Author Scott Greene, based on original material by Peter Brown.
Hangman Tree from the Tome of Horrors, Revised, © 2002, Necromancer Games, Inc.; Author Scott Greene, based on original material by Gary Gygax.
Hippocampus from the Tome of Horrors, Revised, © 2002, Necromancer Games, Inc.; Author Scott Greene and Erica Balsley, based on original material by Gary Gygax.
Huecuva from the Tome of Horrors, Revised, © 2002, Necromancer Games, Inc.; Author Scott Greene, based on original material by Underworld Oracle.
Ice Golem from the Tome of Horrors, © 2002, Necromancer Games, Inc.; Author Scott Greene.
Iron Cobra from the Tome of Horrors, © 2002, Necromancer Games, Inc.; Author Scott Greene, based on original material by Philip Masters.
Jackalwere from the Tome of Horrors, Revised, © 2002, Necromancer Games, Inc.; Author Scott Greene, based on original material by Gary Gygax.
Jubilex from the Tome of Horrors, Revised, © 2002, Necromancer Games, Inc.; Author Scott Greene, based on original material by Gary Gygax.
Kamadan from the Tome of Horrors, Revised, © 2002, Necromancer Games, Inc.; Author Scott Greene, based on original material by Nick Louth.
Kech from the Tome of Horrors, Revised, © 2002, Necromancer Games, Inc.; Author Scott Greene, based on original material by Gary Gygax.
Kelpie from the Tome of Horrors, Revised, © 2002, Necromancer Games, Inc.; Author Scott Greene, based on original material by Lawrence Schick.
Korred from the Tome of Horrors, Revised, © 2002, Necromancer Games, Inc.; Author Scott Greene, based on original material by Gary Gygax.
Leprechaun from the Tome of Horrors, Revised, © 2002, Necromancer Games, Inc.; Author Scott Greene, based on original material by Gary Gygax.
Magma ooze from the Tome of Horrors, Revised, © 2002, Necromancer Games, Inc.; Author Scott Greene.
Marid from the Tome of Horrors III, © 2005, Necromancer Games, Inc.; Author Scott Greene.
Mihstu from the Tome of Horrors, Revised, © 2002, Necromancer Games, Inc.; Author: Scott Greene, based on original material by E. Gary Gygax.
Mite from the Tome of Horrors, © 2002, Necromancer Games, Inc.; Author Scott Greene, based on original material by Ian Livingstone and Mark Barnes.
Mongrelman from the Tome of Horrors, Revised, © 2002, Necromancer Games, Inc.; Author Scott Greene, based on original material by Gary Gygax.
Nabasu Demon from the Tome of Horrors, © 2002, Necromancer Games, Inc.; Author Scott Greene, based on original material by Gary Gygax.
Necrophidius from the Tome of Horrors, Revised, © 2002, Necromancer Games, Inc.; Author: Scott Greene, based on original material by Simon Tillbrook.
Nereid from the Tome of Horrors, Revised, © 2002, Necromancer Games, Inc.; Author Scott Greene, based on original material by Gary Gygax.
Pech from the Tome of Horrors, Revised, © 2002, Necromancer Games, Inc.; Author Scott Greene, based on original material by Gary Gygax.
Phycomid from the Tome of Horrors, Revised, © 2002, Necromancer Games, Inc.; Author Scott Greene, based on original material by Gary Gygax.
Poltergeist from the Tome of Horrors, Revised, © 2002, Necromancer Games, Inc.; Author Scott Greene, based on original material by Lewis Pulsipher.
Quickling from the Tome of Horrors, Revised, © 2002, Necromancer Games, Inc.; Author Scott Greene, based on original material by Gary Gygax.
Quickwood from the Tome of Horrors, Revised, © 2002, Necromancer Games, Inc.; Author Scott Greene, based on original material by Gary Gygax.
Rot Grub from the Tome of Horrors, © 2002, Necromancer Games, Inc.; Author Scott Greene and Clark Peterson, based on original material by Gary Gygax.
Russet Mold from the Tome of Horrors, © 2002, Necromancer Games, Inc.; Author Scott Greene, based on original material by Gary Gygax.
Sandman from the Tome of Horrors, Revised, © 2002, Necromancer Games, Inc.; Author: Scott Greene, based on original material by Roger Musson.
Scarecrow from the Tome of Horrors, Revised, © 2002, Necromancer Games, Inc.; Author: Scott Greene, based on original material by Roger Musson.
Shadow Demon from the Tome of Horrors, © 2002, Necromancer Games, Inc.; Author Scott Greene, based on original material by Neville White.
Skulk from the Tome of Horrors, Revised, © 2002, Necromancer Games, Inc.; Author Scott Greene, based on original material by Simon Muth.
Slime Mold from the Tome of Horrors, Revised, © 2002, Necromancer Games, Inc.; Author Scott Greene, based on original material by Gary Gygax.
Slithering Tracker from the Tome of Horrors, Revised, © 2002, Necromancer Games, Inc.; Author Scott Greene, based on original material by Gary Gygax.
Soul Eater from the Tome of Horrors, Revised, © 2002, Necromancer Games, Inc.; Author Scott Greene, based on original material by David Cook.
Spriggan from the Tome of Horrors, Revised, © 2002, 
Necromancer Games, Inc.; Author Scott Greene and Erica Balsley, based on
 original material by Roger Moore and Gary Gygax.
Tenebrous Worm from the Tome of Horrors, Revised, © 2002, Necromancer Games, Inc.; Author Scott Greene, based on original material by Gary Gygax.
Tentamort from the Tome of Horrors, Revised, © 2002, Necromancer Games, Inc.; Author Scott Greene, based on original material by Mike Roberts.
Tick, Giant &amp; Dragon from the Tome of Horrors, Revised, © 2002, Necromancer Games, Inc.; Author Scott Greene, based on original material by Gary Gygax.
Troll, Ice from the Tome of Horrors, Revised, © 2002, Necromancer Games, Inc.; Author Scott Greene, based on original material by Russell Cole.
Troll, Rock from the Tome of Horrors, Revised, © 2002, Necromancer Games, Inc.; Author Scott Greene.
Vegepygmy from the Tome of Horrors, © 2002, Necromancer Games, Inc.; Author Scott Greene, based on original material by Gary Gygax.
Wolf-In-Sheep's-Clothing from the Tome of Horrors, Revised, © 2002, Necromancer Games, Inc.; Author Scott Greene, based on original material by Gary Gygax.
Wood Golem from the Tome of Horrors, © 2002, Necromancer Games, Inc.; Authors Scott Greene and Patrick Lawinger.
Yellow Musk Creeper from the Tome of Horrors, © 2002, Necromancer Games, Inc.; Author Scott Greene, based on original material by Albie Fiore.
Yellow Musk Zombie from the Tome of Horrors, © 2002, Necromancer Games, Inc.; Author Scott Greene, based on original material by Albie Fiore.
Yeti from the Tome of Horrors, © 2002, Necromancer Games, Inc.; Author Scott Greene, based on original material by Gary Gygax.
Zombie, Juju from the Tome of Horrors, Revised, © 2002, Necromancer Games, Inc.; Author Scott Greene, based on original material by Gary Gygax.
</t>
  </si>
  <si>
    <t>Manager Bonuses</t>
  </si>
  <si>
    <t>Mon. Builder Goods Limit</t>
  </si>
  <si>
    <t>If using 'take zero', you may want to allow managers to perform 'run a business' checks and take 10 (for a total result of 20 + skill check bonus) to offset the cost of Take 0 and encourage hiring more managers. Put their take 10 result in their 'bonus' column, and choose the appropriate type of capital from the dropdown.</t>
  </si>
  <si>
    <t>Product Identity: The following items are hereby identified as Product Identity, as defined in the Open Game License 1.0a, Section 1(e), and are not Open Content: All trademarks, registered trademarks, proper names (characters, deities, etc.), dialogue, plots, storylines, locations, characters, artworks, and trade dress. (Elements that have previously been designated as Open Game Content are not included in this declaration.)</t>
  </si>
  <si>
    <t>Time Reduction</t>
  </si>
  <si>
    <t>Open Content: Except for material designated as Product Identity (see above), the game mechanics of this Paizo Publishing game product are Open Game Content, as defined in the Open Game License version 1.0a Section 1(d). No portion of this work other than the material designated as Open Game Content may be reproduced in any form without written permission.</t>
  </si>
  <si>
    <t>OPEN GAME LICENSE Version 1.0a</t>
  </si>
  <si>
    <t>Rather than try to have to deal with contorted bookkeeping, when spells or magic items generate the given amount of influence (in the platinum cost of purchasing that type of capital), the time taken is reduced by one day. This basically gives the character another sort of currency they can apply to projects to reduce the time they take.</t>
  </si>
  <si>
    <t>The following text is the property of Wizards of the Coast, Inc. and is Copyright 2000 Wizards of the Coast, Inc ("Wizards"). All Rights Reserved.</t>
  </si>
  <si>
    <t>Influence for Recruiting</t>
  </si>
  <si>
    <t>Labor for Building</t>
  </si>
  <si>
    <t>Unapplied Time Reduction</t>
  </si>
  <si>
    <t>1. Definitions: (a) "Contributors" means the copyright and/or trademark owners who have contributed Open Game Content; (b) "Derivative Material" means copyrighted material including derivative works and translations (including into other computer languages), potation, modification, correction, addition, extension, upgrade, improvement, compilation, abridgment or other form in which an existing work may be recast, transformed or adapted; (c) "Distribute" means to reproduce, license, rent, lease, sell, broadcast, publicly display, transmit or otherwise distribute; (d) "Open Game Content" means the game mechanic and includes the methods, procedures, processes and routines to the extent such content does not embody the Product Identity and is an enhancement over the prior art and any additional content clearly identified as Open Game Content by the Contributor, and means any work covered by this License, including translations and derivative works under copyright law, but specifically excludes Product Identity. (e) "Product Identity" means product and product line names, logos and identifying marks including trade dress; artifacts, creatures, characters, stories, storylines, plots, thematic elements, dialogue, incidents, language, artwork, symbols, designs, depictions, likenesses, formats, poses, concepts, themes and graphic, photographic and other visual or audio representations; names and descriptions of characters, spells, enchantments, personalities, teams, personas, likenesses and special abilities; places, locations, environments, creatures, equipment, magical or supernatural abilities or effects, logos, symbols, or graphic designs; and any other trademark or registered trademark clearly identified as Product identity by the owner of the Product Identity, and which specifically excludes the Open Game Content; (f) "Trademark" means the logos, names, mark, sign, motto, designs that are used by a Contributor to identify itself or its products or the associated products contributed to the Open Game License by the Contributor (g) "Use", "Used" or "Using" means to use, Distribute, copy, edit, format, modify, translate and otherwise create Derivative Material of Open Game Content. (h) "You" or "Your" means the licensee in terms of this agreement.</t>
  </si>
  <si>
    <t>Build time spent before you completed (not simply acquired) the story feat, basically. Essentially, enter the current limit above when you do get it.</t>
  </si>
  <si>
    <t>2. The License: This License applies to any Open Game Content that contains a notice indicating that the Open Game Content may only be Used under and in terms of this License. You must affix such a notice to any Open Game Content that you Use. No terms may be added to or subtracted from this License except as described by the License itself. No other terms or conditions may be applied to any Open Game Content distributed using this License.</t>
  </si>
  <si>
    <t>Unapplied Goods Redution</t>
  </si>
  <si>
    <t>3. Offer and Acceptance: By Using the Open Game Content You indicate Your acceptance of the terms of this License.</t>
  </si>
  <si>
    <t>Goods spent on construction before you acquired the feat.</t>
  </si>
  <si>
    <t>4. Grant and Consideration: In consideration for agreeing to use this License, the Contributors grant You a perpetual, worldwide, royalty-free, non-exclusive license with the exact terms of this License to Use, the Open Game Content.</t>
  </si>
  <si>
    <t>Since you need to oversee the project personally for the reduction, you may not wish to apply it.</t>
  </si>
  <si>
    <t>5. Representation of Authority to Contribute: If You are contributing original material as Open Game Content, You represent that Your Contributions are Your original creation and/or You have sufficient rights to grant the rights conveyed by this License.</t>
  </si>
  <si>
    <t>Goods Reduction</t>
  </si>
  <si>
    <t>6. Notice of License Copyright: You must update the COPYRIGHT NOTICE portion of this License to include the exact text of the COPYRIGHT NOTICE of any Open Game Content You are copying, modifying or distributing, and You must add the title, the copyright date, and the copyright holder's name to the COPYRIGHT NOTICE of any original Open Game Content you Distribute.</t>
  </si>
  <si>
    <t>Magic Craft Limit</t>
  </si>
  <si>
    <t>7. Use of Product Identity: You agree not to Use any Product Identity, including as an indication as to compatibility, except as expressly licensed in another, independent Agreement with the owner of each element of that Product Identity. You agree not to indicate compatibility or co-adaptability with any Trademark or Registered Trademark in conjunction with a work containing Open Game Content except as expressly licensed in another, independent Agreement with the owner of such Trademark or Registered Trademark. The use of any Product Identity in Open Game Content does not constitute a challenge to the ownership of that Product Identity. The owner of any Product Identity used in Open Game Content shall retain all rights, title and interest in and to that Product Identity.</t>
  </si>
  <si>
    <t>8. Identification: If you distribute Open Game Content You must clearly indicate which portions of the work that you are distributing are Open Game Content.</t>
  </si>
  <si>
    <t>9. Updating the License: Wizards or its designated Agents may publish updated versions of this License. You may use any authorized version of this License to copy, modify and distribute any Open Game Content originally distributed under any version of this License.</t>
  </si>
  <si>
    <t>10. Copy of this License: You MUST include a copy of this License with every copy of the Open Game Content You distribute.</t>
  </si>
  <si>
    <t>11. Use of Contributor Credits: You may not market or advertise the Open Game Content using the name of any Contributor unless You have written permission from the Contributor to do so.</t>
  </si>
  <si>
    <t>12. Inability to Comply: If it is impossible for You to comply with any of the terms of this License with respect to some or all of the Open Game Content due to statute, judicial order, or governmental regulation then You may not Use any Open Game Material so affected.</t>
  </si>
  <si>
    <t>13. Termination: This License will terminate automatically if You fail to comply with all terms herein and fail to cure such breach within 30 days of becoming aware of the breach. All sublicenses shall survive the termination of this License.</t>
  </si>
  <si>
    <t>14. Reformation: If any provision of this License is held to be unenforceable, such provision shall be reformed only to the extent necessary to make it enforceable.</t>
  </si>
  <si>
    <t>15. COPYRIGHT NOTICE</t>
  </si>
  <si>
    <t>Open Game License v 1.0a Copyright 2000, Wizards of the Coast, Inc.</t>
  </si>
  <si>
    <t>General Craft Limit</t>
  </si>
  <si>
    <t>System Reference Document. Copyright 2000, Wizards of the Coast, Inc.; Authors Jonathan Tweet, Monte Cook, Skip Williams, based on material by E. Gary Gygax and Dave Arneson.</t>
  </si>
  <si>
    <t>Pathfinder Roleplaying Game Reference Document. © 2011, Paizo Publishing, LLC; Author: Paizo Publishing, LLC.</t>
  </si>
  <si>
    <t>Pathfinder Roleplaying Game Core Rulebook. © 2009, Paizo Publishing, LLC; Author: Jason Bulmahn, based on material by Jonathan Tweet, Monte Cook, and Skip Williams.</t>
  </si>
  <si>
    <t>Pathfinder Roleplaying Game Bestiary. © 2009, Paizo Publishing, LLC; Author: Jason Bulmahn, based on material by Jonathan Tweet, Monte Cook, and Skip Williams.</t>
  </si>
  <si>
    <t>Unapplied Magic Reduction</t>
  </si>
  <si>
    <t>Pathfinder Roleplaying Game Bestiary 2. © 2010, Paizo Publishing, LLC; Authors Wolfgang Baur, Jason Bulmahn, Adam Daigle, Graeme Davis, Crystal Frasier, Joshua J. Frost, Tim Hitchcock, Brandon Hodge, James Jacobs, Steve Kenson, Hal MacLean, Martin Mason, Rob McCreary, Erik Mona, Jason Nelson, Patrick Renie, Sean K Reynolds, F. Wesley Schneider, Owen K.C. Stephens, James L. Sutter, Russ Taylor, and Greg A. Vaughan, based on material by Jonathan Tweet, Monte Cook, and Skip Williams.</t>
  </si>
  <si>
    <t>Pathfinder Roleplaying Game Bestiary 3. © 2011, Paizo Publishing, LLC; Authors: Jesse Benner, Jason Bulmahn, Adam Daigle, James Jacobs, Michael Kenway, Rob McCreary, Patrick Renie, Chris Sims, F. Wesley Schneider, James L. Sutter, and Russ Taylor, based on material by Jonathan Tweet, Monte Cook, and Skip Williams.</t>
  </si>
  <si>
    <t>Unapplied Gen. Reduction</t>
  </si>
  <si>
    <t>Pathfinder Roleplaying Game GameMastery Guide. © 2010, Paizo Publishing, LLC; Author: Cam Banks, Wolfgang Buar, Jason Bulmahn, Jim Butler, Eric Cagle, Graeme Davis, Adam Daigle, Joshua J. Frost, James Jacobs, Kenneth Hite, Steven Kenson, Robin Laws, Tito Leati, Rob McCreary, Hal Maclean, Colin McComb, Jason Nelson, David Noonan, Richard Pett, Rich Redman, Sean K reynolds, F. Wesley Schneider, Amber Scorr, Doug Seacat, Mike Selinker, Lisa Stevens, James L. Sutter, Russ Taylor, Penny Williams, Skip Williams, Teeuwynn Woodruff.</t>
  </si>
  <si>
    <t>Magic Reduction</t>
  </si>
  <si>
    <t>Pathfinder Roleplaying Game Advanced Player's Guide. © 2010, Paizo Publishing, LLC; Author: Jason Bulmahn</t>
  </si>
  <si>
    <t>Not automatically calculated because it actually takes additional downtime.</t>
  </si>
  <si>
    <t>Pathfinder Roleplaying Game Advanced Race Guide. © 2012, Paizo Publishing, LLC; Authors: Dennis Baker, Jesse Benner, Benjamin Bruck, Jason Bulmahn, Adam Daigle, Jim Groves, Tim Hitchcock, Hal MacLean, Jason Nelson, Stephen Radney-MacFarland, Owen K.C. Stephens, Todd Stewart, and Russ Taylor.</t>
  </si>
  <si>
    <t>Craft Reduction</t>
  </si>
  <si>
    <t>Pathfinder Roleplaying Game NPC Codex. © 2012, Paizo Publishing, LLC; Authors: Jesse Benner, Jason Bulmahn, Adam Daigle, Alex Greenshields, Rob McCreary, Mark Moreland, Jason Nelson, Stephen Radney-MacFarland, Patrick Renie, Sean K Reynolds, and Russ Taylor.</t>
  </si>
  <si>
    <t>Days Spent</t>
  </si>
  <si>
    <t>Since this actually takes up days of downtime, you may wish to keep a tally.</t>
  </si>
  <si>
    <t>The following reductions aren't part of the rules, just suggestions and are subject to GM permission. If a GM wants to use these, they should see the Constants page to check that the values are to their liking. Note that the value on the Constants page is in platinum pieces worth of capital, not in individual units of capital, as it is here</t>
  </si>
  <si>
    <t>Pathfinder Roleplaying Game Ultimate Magic. © 2011, Paizo Publishing, LLC; Authors: Jason Bulmahn, Tim Hitchcock, Colin McComb, Rob McCreary, Jason Nelson, Stephen Radney-MacFarland, Sean K Reynolds, Owen K.C. Stephens, and Russ Taylor.</t>
  </si>
  <si>
    <t>Spell</t>
  </si>
  <si>
    <t>Caster Level</t>
  </si>
  <si>
    <t>Mythic?</t>
  </si>
  <si>
    <t>Labor Per Casting</t>
  </si>
  <si>
    <t>Pathfinder Roleplaying Game Ultimate Campaign. © 2013, Paizo Publishing, LLC; Authors: Jesse Benner, Benjamin Bruck, Jason Bulmahn, Ryan Costello, Adam Daigle, Matt Goetz, Tim Hitchcock, James Jacobs, Ryan Macklin, Colin McComb, Jason Nelson, Richard Pett, Stephen Radney-MacFarland, Patrick Renie, Sean K Reynolds, F. Wesley Schneider, James L. Sutter, Russ Taylor, and Stephen Townshend.</t>
  </si>
  <si>
    <t>These are just aids to apply the value guidelines with.</t>
  </si>
  <si>
    <t>Fabricate</t>
  </si>
  <si>
    <t>Pathfinder Roleplaying Game Ultimate Combat. © 2011, Paizo Publishing, LLC; Authors: Dennis Baker, Jesse Benner, Benjamin Bruck, Jason Bulmahn, Brian J. Cortijo, Jim Groves, Tim Hitchcock, Richard A. Hunt, Colin McComb, Jason Nelson, Tom Phillips, Patrick Renie, Sean K Reynolds, and Russ Taylor.</t>
  </si>
  <si>
    <t>Pathfinder Roleplaying Game Ultimate Equipment. © 2012 Paizo Publishing, LLC; Authors: Dennis Baker, Jesse Benner, Benjamin Bruck, Ross Byers, Brian J. Cortijo, Ryan Costello, Mike Ferguson, Matt Goetz, Jim Groves, Tracy Hurley, Matt James, Jonathan H. Keith, Michael Kenway, Hal MacLean, Jason Nelson, Tork Shaw, Owen KC Stephens, and Russ Taylor.</t>
  </si>
  <si>
    <t>Anger of Angels. © 2003, Sean K Reynolds.</t>
  </si>
  <si>
    <t>Book of Fiends. © 2003, Green Ronin Publishing; Authors: Aaron Loeb, Erik Mona, Chris Pramas, Robert J. Schwalb.</t>
  </si>
  <si>
    <t>The Book of Hallowed Might. © 2002, Monte J. Cook.</t>
  </si>
  <si>
    <t>Monte Cook's Arcana Unearthed. © 2003, Monte J. Cook.</t>
  </si>
  <si>
    <t>Path of the Magi. © 2002 Citizen Games/Troll Lord Games; Authors: Mike McArtor, W. Jason Peck, Jeff Quick, and Sean K Reynolds.</t>
  </si>
  <si>
    <t>Skreyn's Register: The Bonds of Magic. © 2002, Sean K Reynolds.</t>
  </si>
  <si>
    <t>The Book of Experimental Might. © 2008, Monte J. Cook. All rights reserved.</t>
  </si>
  <si>
    <t>Tome of Horrors. © 2002, Necromancer Games, Inc.; Authors: Scott Greene, with Clark Peterson, Erica Balsley, Kevin Baase, Casey Christofferson, Lance Hawvermale, Travis Hawvermale, Patrick Lawinger, and Bill Webb; Based on original content from TSR.</t>
  </si>
  <si>
    <t>Kobold Quarterly Issue 7, © 2008, Open Design LLC, www.koboldquarterly.com; Authors: John Baichtal, Wolfgang Baur, Ross Byers, Matthew Cicci, John Flemming, Jeremy Jones, Derek Kagemann, Phillip Larwood, Richard Pett, and Stan!</t>
  </si>
  <si>
    <t>The Tome of Horrors III, © 2005, Necromancer Games, Inc.; Author Scott Greene.</t>
  </si>
  <si>
    <t>There is no 'Mythic Fabricate'. If anything the normal version ought to be the Mythic version. Note that the character does need the appropriate skill (typically Carpentry/Stonemasonry)</t>
  </si>
  <si>
    <t>Adherer from the Tome of Horrors, Revised, © 2002, Necromancer Games, Inc.; Authors Scott Greene and Clark Peterson, based on original material by Guy Shearer.</t>
  </si>
  <si>
    <t>Amphisbaena from the Tome of Horrors, Revised, © 2002, Necromancer Games, Inc.; Author Scott Greene, based on original material by Gary Gygax.</t>
  </si>
  <si>
    <t>Move Earth</t>
  </si>
  <si>
    <t>Angel, Monadic Deva from the Tome of Horrors, Revised, © 2002, Necromancer Games, Inc.; Author: Scott Greene, based on original material by E. Gary Gygax.</t>
  </si>
  <si>
    <t>Angel, Movanic Deva from the Tome of Horrors, Revised, © 2002, Necromancer Games, Inc.; Author: Scott Greene, based on original material by E. Gary Gygax.</t>
  </si>
  <si>
    <t>Animal Lord from the Tome of Horrors, Revised, © 2002, Necromancer Games,Inc.; Author Scott Greene, based on original material by Gary Gygax.</t>
  </si>
  <si>
    <t>Ascomid from the Tome of Horrors, Revised, © 2002, Necromancer Games, Inc.; Author Scott Greene, based on original material by Gary Gygax.</t>
  </si>
  <si>
    <t>Atomie from the Tome of Horrors, Revised, © 2002, Necromancer Games, Inc.; Author Scott Greene, based on original material by Gary Gygax.</t>
  </si>
  <si>
    <t>Aurumvorax from the Tome of Horrors, Revised, © 2002, Necromancer Games, Inc.; Author Scott Greene, based on original material by Gary Gygax.</t>
  </si>
  <si>
    <t>Axe Beak from the Tome of Horrors, Revised, © 2002, Necromancer Games, Inc.; Author Scott Greene, based on original material by Gary Gygax.</t>
  </si>
  <si>
    <t>Baphomet from the Tome of Horrors Complete © 2011, Necromancer Games, Inc., published and distributed by Frog God Games; Author: Scott Greene, based on original material by Gary Gygax.</t>
  </si>
  <si>
    <t>This is the maximum value(irrespective of caster level). It should only be able to be applied to things like moats and groundbreaking, and probably not for the full amount as it's huge.</t>
  </si>
  <si>
    <t>Bat, Mobat from the Tome of Horrors, Revised, © 2002, Necromancer Games, Inc.; Authors Scott Peterson and Clark Peterson, based on original material by Gary Gygax.</t>
  </si>
  <si>
    <t>Stone Shape</t>
  </si>
  <si>
    <t>Beetle, Slicer from the Tome of Horrors, Revised, © 2002, Necromancer Games, Inc.; Author Scott Greene, based on original material by Gary Gygax.</t>
  </si>
  <si>
    <t>Blindheim from the Tome of Horrors, Revised, © 2002, Necromancer Games, Inc.; Author Scott Greene, based on original material by Roger Musson.</t>
  </si>
  <si>
    <t>Basidirond from the Tome of Horrors, © 2002, Necromancer Games, Inc.; Author Scott Greene, based on original material by Gary Gygax.</t>
  </si>
  <si>
    <t>Brownie from the Tome of Horrors, Revised, © 2002, Necromancer Games, Inc.; Author: Scott Greene, based on original material by E. Gary Gygax.</t>
  </si>
  <si>
    <t>Bunyip from the Tome of Horrors, Revised, © 2002, Necromancer Games, Inc.; Author Scott Greene, based on original material by Dermot Jackson.</t>
  </si>
  <si>
    <t>Carbuncle from the Tome of Horrors, Revised, © 2002, Necromancer Games, Inc.; Authors Scott Greene, based on original material by Albie Fiore.</t>
  </si>
  <si>
    <t>Caryatid Column from the Tome of Horrors, Revised, © 2002, Necromancer Games, Inc.; Author Scott Greene, based on original material by Jean Wells.</t>
  </si>
  <si>
    <t>Cave Fisher from the Tome of Horrors, © 2002, Necromancer Games, Inc.; Author Scott Greene, based on original material by Lawrence Schick.</t>
  </si>
  <si>
    <t>Crypt Thing from the Tome of Horrors, Revised, © 2002, Necromancer Games, Inc.; Author Scott Greene, based on original material by Roger Musson.</t>
  </si>
  <si>
    <t>Crystal Ooze from the Tome of Horrors, © 2002, Necromancer Games, Inc.; Author Scott Greene, based on original material by Gary Gygax.</t>
  </si>
  <si>
    <t>Wall of Stone</t>
  </si>
  <si>
    <t>Daemon, Ceustodaemon (Guardian Daemon) from the Tome of Horrors, Revised, © 2002, Necromancer Games, Inc.; Author: Scott Greene, based on original material by E. Gary Gygax.</t>
  </si>
  <si>
    <t>Daemon, Derghodaemon from the Tome of Horrors, Revised, © 2002, Necromancer Games, Inc.; Author: Scott Greene, based on original material by E. Gary Gygax.</t>
  </si>
  <si>
    <t>Daemon, Hydrodaemon from the Tome of Horrors, Revised, © 2002, Necromancer Games, Inc.; Author: Scott Greene, based on original material by E. Gary Gygax.</t>
  </si>
  <si>
    <t>Daemon, Piscodaemon from the Tome of Horrors, Revised, © 2002, Necromancer Games, Inc.; Author: Scott Greene, based on original material by E. Gary Gygax.</t>
  </si>
  <si>
    <t>Dark Creeper from the Tome of Horrors, © 2002, Necromancer Games, Inc.; Author Scott Greene, based on original material by Rik Shepard.</t>
  </si>
  <si>
    <t>Dark Stalker from the Tome of Horrors, © 2002, Necromancer Games, Inc.; Author Scott Greene, based on original material by Simon Muth.</t>
  </si>
  <si>
    <t>Death Worm from the Tome of Horrors, Revised, © 2002, Necromancer Games, Inc.; Author Scott Greene and Erica Balsley.</t>
  </si>
  <si>
    <t>Decapus from the Tome of Horrors, Revised, © 2002, Necromancer Games, Inc.; Author Scott Greene, based on original material by Jean Wells.</t>
  </si>
  <si>
    <t>Demodand, Shaggy from the Tome of Horrors, Revised, © 2002, Necromancer Games, Inc.; Author Scott Greene, based on original material by Gary Gygax.</t>
  </si>
  <si>
    <t>Demodand, Slimy from the Tome of Horrors, Revised, © 2002, Necromancer Games, Inc.; Author Scott Greene, based on original material by Gary Gygax.</t>
  </si>
  <si>
    <t>Demodand, Tarry from the Tome of Horrors, Revised, © 2002, Necromancer Games, Inc.; Author Scott Greene, based on original material by Gary Gygax.</t>
  </si>
  <si>
    <t>Demon, Nabasu from the Tome of Horrors, Revised, © 2002, Necromancer Games, Inc.; Author Scott Greene, based on original material by Gary Gygax.</t>
  </si>
  <si>
    <t>Dire Corby from the Tome of Horrors, Revised, © 2002, Necromancer Games, Inc.; Author Scott Greene, based on original material by Jeff Wyndham.</t>
  </si>
  <si>
    <t>Disenchanter from the Tome of Horrors, Revised, © 2002, Necromancer Games, Inc.; Author Scott Greene, based on original material by Roger Musson.</t>
  </si>
  <si>
    <t>Dragon, Faerie from the Tome of Horrors, Revised, © 2002, Necromancer Games, Inc.; Author Scott Greene, based on original material by Brian Jaeger and Gary Gygax.</t>
  </si>
  <si>
    <t>Dragon Horse from the Tome of Horrors, Revised, © 2002, Necromancer Games, Inc.; Author Scott Greene, based on original material by Gary Gygax.</t>
  </si>
  <si>
    <t>Dracolisk from the Tome of Horrors, © 2002, Necromancer Games, Inc.; Author Scott Greene, based on original material by Gary Gygax.</t>
  </si>
  <si>
    <t>Dust Digger from the Tome of Horrors, Revised, © 2002, Necromancer Games, Inc.; Author Scott Greene, based on original material by Gary Gygax.</t>
  </si>
  <si>
    <t>Goods is in per casting.</t>
  </si>
  <si>
    <t>Flail Snail from the Tome of Horrors, Revised, © 2002, Necromancer Games, Inc.; Author Scott Greene, based on original material by Simon Tilbrook.</t>
  </si>
  <si>
    <t>Wood Shape</t>
  </si>
  <si>
    <t>Flumph from the Tome of Horrors, Revised, © 2002, Necromancer Games, Inc.; Author Scott Greene, based on original material by Ian McDowell and Douglas Naismith.</t>
  </si>
  <si>
    <t>Froghemoth from the Tome of Horrors, © 2002, Necromancer Games, Inc.; Author Scott Greene, based on original material by Gary Gygax.</t>
  </si>
  <si>
    <t>Foo Creature from the Tome of Horrors, Revised, © 2002, Necromancer Games, Inc.; Author Scott Greene, based on original material by Gary Gygax.</t>
  </si>
  <si>
    <t>Forlarren from the Tome of Horrors, Revised, © 2002, Necromancer Games, Inc.; Author Scott Greene, based on original material by Ian Livingstone.</t>
  </si>
  <si>
    <t>Genie, Marid from the Tome of Horrors Complete © 2011, Necromancer Games, Inc., published and distributed by Frog God Games; Author: Scott Greene, based on original material by Gary Gygax.</t>
  </si>
  <si>
    <t>Giant Slug from the Tome of Horrors, © 2002, Necromancer Games, Inc.; Author Scott Greene, based on original material by Gary Gygax.</t>
  </si>
  <si>
    <t>Giant, Wood from the Tome of Horrors, Revised, © 2002, Necromancer Games, Inc.; Author Scott Greene, based on original material by Wizards of the Coast.</t>
  </si>
  <si>
    <t>Gloomwing from the Tome of Horrors, Revised, © 2002, Necromancer Games, Inc.; Author Scott Greene, based on original material by Gary Gygax.</t>
  </si>
  <si>
    <t>Mythic Wood shape is assumed to have the same enhancement that Mythich Stone Shape gives.</t>
  </si>
  <si>
    <t>Grippli from the Tome of Horrors Complete © 2011, Necromancer Games, Inc., published and distributed by Frog God Games; Author: Scott Greene, based on original material by Gary Gygax. Nereid from the Tome of Horrors Complete © 2011, Necromancer Games, Inc., published and distributed by Frog God Games; Author: Scott Greene, based on original material by Gary Gygax.</t>
  </si>
  <si>
    <t>Gryph from the Tome of Horrors, Revised, © 2002, Necromancer Games, Inc.; Author Scott Greene, based on original material by Peter Brown.</t>
  </si>
  <si>
    <t>Hangman Tree from the Tome of Horrors, Revised, © 2002, Necromancer Games, Inc.; Author Scott Greene, based on original material by Gary Gygax.</t>
  </si>
  <si>
    <t>Inapplicable Goods</t>
  </si>
  <si>
    <t>Hippocampus from the Tome of Horrors, Revised, © 2002, Necromancer Games, Inc.; Author Scott Greene and Erica Balsley, based on original material by Gary Gygax.</t>
  </si>
  <si>
    <t>For whatever limits the GM sets, whatever was built before the spells were available, etc.</t>
  </si>
  <si>
    <t>Huecuva from the Tome of Horrors, Revised, © 2002, Necromancer Games, Inc.; Author Scott Greene, based on original material by Underworld Oracle.</t>
  </si>
  <si>
    <t>Inapplicable Labor</t>
  </si>
  <si>
    <t>Ditto</t>
  </si>
  <si>
    <t>Ice Golem from the Tome of Horrors, © 2002, Necromancer Games, Inc.; Author Scott Greene.</t>
  </si>
  <si>
    <t>Reducible Labor</t>
  </si>
  <si>
    <t>Iron Cobra from the Tome of Horrors, © 2002, Necromancer Games, Inc.; Author Scott Greene, based on original material by Philip Masters.</t>
  </si>
  <si>
    <t>Jackalwere from the Tome of Horrors, Revised, © 2002, Necromancer Games, Inc.; Author Scott Greene, based on original material by Gary Gygax.</t>
  </si>
  <si>
    <t>Jubilex from the Tome of Horrors, Revised, © 2002, Necromancer Games, Inc.; Author Scott Greene, based on original material by Gary Gygax.</t>
  </si>
  <si>
    <t>Kamadan from the Tome of Horrors, Revised, © 2002, Necromancer Games, Inc.; Author Scott Greene, based on original material by Nick Louth.</t>
  </si>
  <si>
    <t>Kech from the Tome of Horrors, Revised, © 2002, Necromancer Games, Inc.; Author Scott Greene, based on original material by Gary Gygax.</t>
  </si>
  <si>
    <t>Amount of labor spent on making buildings, minus whatever is inapplicable</t>
  </si>
  <si>
    <t>Kelpie from the Tome of Horrors, Revised, © 2002, Necromancer Games, Inc.; Author Scott Greene, based on original material by Lawrence Schick.</t>
  </si>
  <si>
    <t>Reducible Time</t>
  </si>
  <si>
    <t>Korred from the Tome of Horrors, Revised, © 2002, Necromancer Games, Inc.; Author Scott Greene, based on original material by Gary Gygax.</t>
  </si>
  <si>
    <t>Leprechaun from the Tome of Horrors, Revised, © 2002, Necromancer Games, Inc.; Author Scott Greene, based on original material by Gary Gygax.</t>
  </si>
  <si>
    <t>Magma ooze from the Tome of Horrors, Revised, © 2002, Necromancer Games, Inc.; Author Scott Greene.</t>
  </si>
  <si>
    <t>Marid from the Tome of Horrors III, © 2005, Necromancer Games, Inc.; Author Scott Greene.</t>
  </si>
  <si>
    <t>Build time, minus Monument Builder reduction, if posessed</t>
  </si>
  <si>
    <t>Mihstu from the Tome of Horrors, Revised, © 2002, Necromancer Games, Inc.; Author: Scott Greene, based on original material by E. Gary Gygax.</t>
  </si>
  <si>
    <t>Reducible Goods</t>
  </si>
  <si>
    <t>Mite from the Tome of Horrors, © 2002, Necromancer Games, Inc.; Author Scott Greene, based on original material by Ian Livingstone and Mark Barnes.</t>
  </si>
  <si>
    <t>Mongrelman from the Tome of Horrors, Revised, © 2002, Necromancer Games, Inc.; Author Scott Greene, based on original material by Gary Gygax.</t>
  </si>
  <si>
    <t>Nabasu Demon from the Tome of Horrors, © 2002, Necromancer Games, Inc.; Author Scott Greene, based on original material by Gary Gygax.</t>
  </si>
  <si>
    <t>Necrophidius from the Tome of Horrors, Revised, © 2002, Necromancer Games, Inc.; Author: Scott Greene, based on original material by Simon Tillbrook.</t>
  </si>
  <si>
    <t>As above.</t>
  </si>
  <si>
    <t>Nereid from the Tome of Horrors, Revised, © 2002, Necromancer Games, Inc.; Author Scott Greene, based on original material by Gary Gygax.</t>
  </si>
  <si>
    <t>Lyre Labor</t>
  </si>
  <si>
    <t>Pech from the Tome of Horrors, Revised, © 2002, Necromancer Games, Inc.; Author Scott Greene, based on original material by Gary Gygax.</t>
  </si>
  <si>
    <t>Phycomid from the Tome of Horrors, Revised, © 2002, Necromancer Games, Inc.; Author Scott Greene, based on original material by Gary Gygax.</t>
  </si>
  <si>
    <t>Poltergeist from the Tome of Horrors, Revised, © 2002, Necromancer Games, Inc.; Author Scott Greene, based on original material by Lewis Pulsipher.</t>
  </si>
  <si>
    <t>Quickling from the Tome of Horrors, Revised, © 2002, Necromancer Games, Inc.; Author Scott Greene, based on original material by Gary Gygax.</t>
  </si>
  <si>
    <t>Calculated from below and the Constants! page. You might feel the default value is far too low, and want to increase it accordingly.</t>
  </si>
  <si>
    <t>Wall of Stone Goods</t>
  </si>
  <si>
    <t>Quickwood from the Tome of Horrors, Revised, © 2002, Necromancer Games, Inc.; Author Scott Greene, based on original material by Gary Gygax.</t>
  </si>
  <si>
    <t>Rot Grub from the Tome of Horrors, © 2002, Necromancer Games, Inc.; Author Scott Greene and Clark Peterson, based on original material by Gary Gygax.</t>
  </si>
  <si>
    <t>Russet Mold from the Tome of Horrors, © 2002, Necromancer Games, Inc.; Author Scott Greene, based on original material by Gary Gygax.</t>
  </si>
  <si>
    <t>Sandman from the Tome of Horrors, Revised, © 2002, Necromancer Games, Inc.; Author: Scott Greene, based on original material by Roger Musson.</t>
  </si>
  <si>
    <t>Scarecrow from the Tome of Horrors, Revised, © 2002, Necromancer Games, Inc.; Author: Scott Greene, based on original material by Roger Musson.</t>
  </si>
  <si>
    <t>Shadow Demon from the Tome of Horrors, © 2002, Necromancer Games, Inc.; Author Scott Greene, based on original material by Neville White.</t>
  </si>
  <si>
    <t>Double the Labor value</t>
  </si>
  <si>
    <t>Skulk from the Tome of Horrors, Revised, © 2002, Necromancer Games, Inc.; Author Scott Greene, based on original material by Simon Muth.</t>
  </si>
  <si>
    <t>Slime Mold from the Tome of Horrors, Revised, © 2002, Necromancer Games, Inc.; Author Scott Greene, based on original material by Gary Gygax.</t>
  </si>
  <si>
    <t>Other Goods</t>
  </si>
  <si>
    <t>Spot for GM adjudication adjustments</t>
  </si>
  <si>
    <t>Slithering Tracker from the Tome of Horrors, Revised, © 2002, Necromancer Games, Inc.; Author Scott Greene, based on original material by Gary Gygax.</t>
  </si>
  <si>
    <t>Other Labor</t>
  </si>
  <si>
    <t>Soul Eater from the Tome of Horrors, Revised, © 2002, Necromancer Games, Inc.; Author Scott Greene, based on original material by David Cook.</t>
  </si>
  <si>
    <t>Spriggan from the Tome of Horrors, Revised, © 2002, Necromancer Games, Inc.; Author Scott Greene and Erica Balsley, based on original material by Roger Moore and Gary Gygax.</t>
  </si>
  <si>
    <t>Wall of Stone Labor</t>
  </si>
  <si>
    <t>Tenebrous Worm from the Tome of Horrors, Revised, © 2002, Necromancer Games, Inc.; Author Scott Greene, based on original material by Gary Gygax.</t>
  </si>
  <si>
    <t>Tentamort from the Tome of Horrors, Revised, © 2002, Necromancer Games, Inc.; Author Scott Greene, based on original material by Mike Roberts.</t>
  </si>
  <si>
    <t>Tick, Giant &amp; Dragon from the Tome of Horrors, Revised, © 2002, Necromancer Games, Inc.; Author Scott Greene, based on original material by Gary Gygax.</t>
  </si>
  <si>
    <t>Troll, Ice from the Tome of Horrors, Revised, © 2002, Necromancer Games, Inc.; Author Scott Greene, based on original material by Russell Cole.</t>
  </si>
  <si>
    <t>Troll, Rock from the Tome of Horrors, Revised, © 2002, Necromancer Games, Inc.; Author Scott Greene.</t>
  </si>
  <si>
    <t>Vegepygmy from the Tome of Horrors, © 2002, Necromancer Games, Inc.; Author Scott Greene, based on original material by Gary Gygax.</t>
  </si>
  <si>
    <t>Wolf-In-Sheep's-Clothing from the Tome of Horrors, Revised, © 2002, Necromancer Games, Inc.; Author Scott Greene, based on original material by Gary Gygax.</t>
  </si>
  <si>
    <t>Lyre Hours Played</t>
  </si>
  <si>
    <t>Wood Golem from the Tome of Horrors, © 2002, Necromancer Games, Inc.; Authors Scott Greene and Patrick Lawinger.</t>
  </si>
  <si>
    <t>Yellow Musk Creeper from the Tome of Horrors, © 2002, Necromancer Games, Inc.; Author Scott Greene, based on original material by Albie Fiore.</t>
  </si>
  <si>
    <t>Total Labor Reduction</t>
  </si>
  <si>
    <t>Yellow Musk Zombie from the Tome of Horrors, © 2002, Necromancer Games, Inc.; Author Scott Greene, based on original material by Albie Fiore.</t>
  </si>
  <si>
    <t>Yeti from the Tome of Horrors, © 2002, Necromancer Games, Inc.; Author Scott Greene, based on original material by Gary Gygax.</t>
  </si>
  <si>
    <t>Zombie, Juju from the Tome of Horrors, Revised, © 2002, Necromancer Games, Inc.; Author Scott Greene, based on original material by Gary Gygax.</t>
  </si>
  <si>
    <t>Total Goods Reduction</t>
  </si>
  <si>
    <t>Per the amount set on the Constants! page.</t>
  </si>
  <si>
    <t>Fiat Reductions</t>
  </si>
  <si>
    <t>For any affects the GM wishes to apply but the above doesn't support (powerful enchantment spells giving influence and reducing recruitment times, etc)</t>
  </si>
  <si>
    <t>Not added to the below, assumed to be a recruit quantity</t>
  </si>
  <si>
    <t>Final Totals</t>
  </si>
  <si>
    <t>Final sums with some sanity checking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</si>
</sst>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
  </numFmts>
  <fonts count="8">
    <font>
      <sz val="10.0"/>
      <color rgb="FF000000"/>
      <name val="Arial"/>
    </font>
    <font/>
    <font>
      <b/>
      <sz val="10.0"/>
    </font>
    <font>
      <u/>
      <color rgb="FF0000FF"/>
    </font>
    <font>
      <sz val="10.0"/>
      <color rgb="FFFFFFFF"/>
    </font>
    <font>
      <b/>
      <sz val="10.0"/>
      <color rgb="FF000000"/>
    </font>
    <font>
      <sz val="10.0"/>
      <color rgb="FF000000"/>
    </font>
    <font>
      <b/>
      <sz val="14.0"/>
    </font>
  </fonts>
  <fills count="12">
    <fill>
      <patternFill patternType="none"/>
    </fill>
    <fill>
      <patternFill patternType="lightGray"/>
    </fill>
    <fill>
      <patternFill patternType="solid">
        <fgColor rgb="FFFFF2CC"/>
        <bgColor rgb="FFFFF2CC"/>
      </patternFill>
    </fill>
    <fill>
      <patternFill patternType="solid">
        <fgColor rgb="FF000000"/>
        <bgColor rgb="FF000000"/>
      </patternFill>
    </fill>
    <fill>
      <patternFill patternType="solid">
        <fgColor rgb="FFF3F3F3"/>
        <bgColor rgb="FFF3F3F3"/>
      </patternFill>
    </fill>
    <fill>
      <patternFill patternType="solid">
        <fgColor rgb="FFFCE5CD"/>
        <bgColor rgb="FFFCE5CD"/>
      </patternFill>
    </fill>
    <fill>
      <patternFill patternType="solid">
        <fgColor rgb="FFD9D2E9"/>
        <bgColor rgb="FFD9D2E9"/>
      </patternFill>
    </fill>
    <fill>
      <patternFill patternType="solid">
        <fgColor rgb="FFD9EAD3"/>
        <bgColor rgb="FFD9EAD3"/>
      </patternFill>
    </fill>
    <fill>
      <patternFill patternType="solid">
        <fgColor rgb="FFFF0000"/>
        <bgColor rgb="FFFF0000"/>
      </patternFill>
    </fill>
    <fill>
      <patternFill patternType="solid">
        <fgColor rgb="FFEFEFEF"/>
        <bgColor rgb="FFEFEFEF"/>
      </patternFill>
    </fill>
    <fill>
      <patternFill patternType="solid">
        <fgColor rgb="FFFFFFFF"/>
        <bgColor rgb="FFFFFFFF"/>
      </patternFill>
    </fill>
    <fill>
      <patternFill patternType="solid">
        <fgColor rgb="FFCFE2F3"/>
        <bgColor rgb="FFCFE2F3"/>
      </patternFill>
    </fill>
  </fills>
  <borders count="9">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right/>
      <top style="thin">
        <color rgb="FF000000"/>
      </top>
      <bottom/>
    </border>
    <border>
      <left style="thin">
        <color rgb="FF000000"/>
      </left>
      <right/>
      <top style="thin">
        <color rgb="FF000000"/>
      </top>
      <bottom/>
    </border>
    <border>
      <left style="thin">
        <color rgb="FF000000"/>
      </left>
      <right/>
      <top/>
      <bottom/>
    </border>
    <border>
      <left style="thin">
        <color rgb="FF000000"/>
      </left>
      <right/>
      <top/>
      <bottom style="thin">
        <color rgb="FF000000"/>
      </bottom>
    </border>
  </borders>
  <cellStyleXfs count="1">
    <xf borderId="0" fillId="0" fontId="0" numFmtId="0" applyAlignment="1" applyFont="1"/>
  </cellStyleXfs>
  <cellXfs count="94">
    <xf borderId="0" fillId="0" fontId="0" numFmtId="0" xfId="0" applyAlignment="1" applyFont="1">
      <alignment wrapText="1"/>
    </xf>
    <xf borderId="0" fillId="2" fontId="1" numFmtId="0" xfId="0" applyAlignment="1" applyFill="1" applyFont="1">
      <alignment wrapText="1"/>
    </xf>
    <xf borderId="0" fillId="3" fontId="1" numFmtId="0" xfId="0" applyAlignment="1" applyFill="1" applyFont="1">
      <alignment wrapText="1"/>
    </xf>
    <xf borderId="0" fillId="0" fontId="1" numFmtId="0" xfId="0" applyAlignment="1" applyFont="1">
      <alignment wrapText="1"/>
    </xf>
    <xf borderId="0" fillId="2" fontId="2" numFmtId="0" xfId="0" applyAlignment="1" applyFont="1">
      <alignment horizontal="center" wrapText="1"/>
    </xf>
    <xf borderId="0" fillId="0" fontId="3" numFmtId="0" xfId="0" applyAlignment="1" applyFont="1">
      <alignment wrapText="1"/>
    </xf>
    <xf borderId="0" fillId="3" fontId="2" numFmtId="0" xfId="0" applyAlignment="1" applyFont="1">
      <alignment horizontal="center" wrapText="1"/>
    </xf>
    <xf borderId="0" fillId="2" fontId="2" numFmtId="0" xfId="0" applyAlignment="1" applyFont="1">
      <alignment horizontal="center" wrapText="1"/>
    </xf>
    <xf borderId="0" fillId="4" fontId="1" numFmtId="0" xfId="0" applyAlignment="1" applyFill="1" applyFont="1">
      <alignment wrapText="1"/>
    </xf>
    <xf borderId="0" fillId="2" fontId="1" numFmtId="0" xfId="0" applyAlignment="1" applyFont="1">
      <alignment wrapText="1"/>
    </xf>
    <xf borderId="0" fillId="5" fontId="1" numFmtId="0" xfId="0" applyAlignment="1" applyFill="1" applyFont="1">
      <alignment wrapText="1"/>
    </xf>
    <xf borderId="0" fillId="6" fontId="1" numFmtId="0" xfId="0" applyAlignment="1" applyFill="1" applyFont="1">
      <alignment wrapText="1"/>
    </xf>
    <xf borderId="0" fillId="7" fontId="1" numFmtId="0" xfId="0" applyAlignment="1" applyFill="1" applyFont="1">
      <alignment wrapText="1"/>
    </xf>
    <xf borderId="0" fillId="8" fontId="4" numFmtId="0" xfId="0" applyAlignment="1" applyFill="1" applyFont="1">
      <alignment wrapText="1"/>
    </xf>
    <xf borderId="0" fillId="3" fontId="5" numFmtId="0" xfId="0" applyAlignment="1" applyFont="1">
      <alignment horizontal="center" wrapText="1"/>
    </xf>
    <xf borderId="0" fillId="3" fontId="6" numFmtId="0" xfId="0" applyAlignment="1" applyFont="1">
      <alignment wrapText="1"/>
    </xf>
    <xf borderId="0" fillId="0" fontId="2" numFmtId="0" xfId="0" applyAlignment="1" applyFont="1">
      <alignment wrapText="1"/>
    </xf>
    <xf borderId="0" fillId="3" fontId="7" numFmtId="0" xfId="0" applyAlignment="1" applyFont="1">
      <alignment horizontal="center" wrapText="1"/>
    </xf>
    <xf borderId="1" fillId="4" fontId="2" numFmtId="0" xfId="0" applyAlignment="1" applyBorder="1" applyFont="1">
      <alignment horizontal="center" wrapText="1"/>
    </xf>
    <xf borderId="0" fillId="9" fontId="2" numFmtId="0" xfId="0" applyAlignment="1" applyFill="1" applyFont="1">
      <alignment horizontal="center" wrapText="1"/>
    </xf>
    <xf borderId="1" fillId="4" fontId="2" numFmtId="4" xfId="0" applyAlignment="1" applyBorder="1" applyFont="1" applyNumberFormat="1">
      <alignment horizontal="center" wrapText="1"/>
    </xf>
    <xf borderId="0" fillId="0" fontId="2" numFmtId="0" xfId="0" applyAlignment="1" applyFont="1">
      <alignment horizontal="center" wrapText="1"/>
    </xf>
    <xf borderId="2" fillId="4" fontId="2" numFmtId="0" xfId="0" applyAlignment="1" applyBorder="1" applyFont="1">
      <alignment horizontal="center" wrapText="1"/>
    </xf>
    <xf borderId="3" fillId="4" fontId="2" numFmtId="0" xfId="0" applyAlignment="1" applyBorder="1" applyFont="1">
      <alignment horizontal="center" wrapText="1"/>
    </xf>
    <xf borderId="0" fillId="4" fontId="7" numFmtId="0" xfId="0" applyAlignment="1" applyFont="1">
      <alignment horizontal="center" wrapText="1"/>
    </xf>
    <xf borderId="0" fillId="0" fontId="1" numFmtId="0" xfId="0" applyAlignment="1" applyFont="1">
      <alignment horizontal="left" wrapText="1"/>
    </xf>
    <xf borderId="4" fillId="4" fontId="2" numFmtId="0" xfId="0" applyAlignment="1" applyBorder="1" applyFont="1">
      <alignment horizontal="center" wrapText="1"/>
    </xf>
    <xf borderId="5" fillId="2" fontId="2" numFmtId="0" xfId="0" applyAlignment="1" applyBorder="1" applyFont="1">
      <alignment horizontal="center" wrapText="1"/>
    </xf>
    <xf borderId="1" fillId="4" fontId="2" numFmtId="0" xfId="0" applyAlignment="1" applyBorder="1" applyFont="1">
      <alignment horizontal="center" wrapText="1"/>
    </xf>
    <xf borderId="5" fillId="0" fontId="2" numFmtId="0" xfId="0" applyAlignment="1" applyBorder="1" applyFont="1">
      <alignment horizontal="center" wrapText="1"/>
    </xf>
    <xf borderId="1" fillId="0" fontId="2" numFmtId="0" xfId="0" applyAlignment="1" applyBorder="1" applyFont="1">
      <alignment horizontal="center" wrapText="1"/>
    </xf>
    <xf borderId="5" fillId="6" fontId="2" numFmtId="0" xfId="0" applyAlignment="1" applyBorder="1" applyFont="1">
      <alignment horizontal="center" wrapText="1"/>
    </xf>
    <xf borderId="6" fillId="0" fontId="2" numFmtId="0" xfId="0" applyAlignment="1" applyBorder="1" applyFont="1">
      <alignment horizontal="center" wrapText="1"/>
    </xf>
    <xf borderId="0" fillId="0" fontId="7" numFmtId="0" xfId="0" applyAlignment="1" applyFont="1">
      <alignment horizontal="center" wrapText="1"/>
    </xf>
    <xf borderId="5" fillId="0" fontId="2" numFmtId="0" xfId="0" applyAlignment="1" applyBorder="1" applyFont="1">
      <alignment horizontal="center" wrapText="1"/>
    </xf>
    <xf borderId="5" fillId="6" fontId="2" numFmtId="0" xfId="0" applyAlignment="1" applyBorder="1" applyFont="1">
      <alignment horizontal="center" wrapText="1"/>
    </xf>
    <xf borderId="5" fillId="0" fontId="2" numFmtId="0" xfId="0" applyAlignment="1" applyBorder="1" applyFont="1">
      <alignment horizontal="center" wrapText="1"/>
    </xf>
    <xf borderId="0" fillId="4" fontId="2" numFmtId="0" xfId="0" applyAlignment="1" applyFont="1">
      <alignment horizontal="center" wrapText="1"/>
    </xf>
    <xf borderId="5" fillId="0" fontId="2" numFmtId="4" xfId="0" applyAlignment="1" applyBorder="1" applyFont="1" applyNumberFormat="1">
      <alignment horizontal="center" wrapText="1"/>
    </xf>
    <xf borderId="0" fillId="4" fontId="1" numFmtId="0" xfId="0" applyAlignment="1" applyFont="1">
      <alignment horizontal="left" wrapText="1"/>
    </xf>
    <xf borderId="5" fillId="0" fontId="1" numFmtId="0" xfId="0" applyAlignment="1" applyBorder="1" applyFont="1">
      <alignment wrapText="1"/>
    </xf>
    <xf borderId="4" fillId="3" fontId="1" numFmtId="0" xfId="0" applyAlignment="1" applyBorder="1" applyFont="1">
      <alignment wrapText="1"/>
    </xf>
    <xf borderId="5" fillId="0" fontId="1" numFmtId="0" xfId="0" applyAlignment="1" applyBorder="1" applyFont="1">
      <alignment wrapText="1"/>
    </xf>
    <xf borderId="5" fillId="3" fontId="1" numFmtId="0" xfId="0" applyAlignment="1" applyBorder="1" applyFont="1">
      <alignment wrapText="1"/>
    </xf>
    <xf borderId="0" fillId="0" fontId="2" numFmtId="0" xfId="0" applyAlignment="1" applyFont="1">
      <alignment horizontal="center" wrapText="1"/>
    </xf>
    <xf borderId="0" fillId="6" fontId="2" numFmtId="0" xfId="0" applyAlignment="1" applyFont="1">
      <alignment horizontal="center" wrapText="1"/>
    </xf>
    <xf borderId="0" fillId="0" fontId="2" numFmtId="0" xfId="0" applyAlignment="1" applyFont="1">
      <alignment horizontal="center" wrapText="1"/>
    </xf>
    <xf borderId="0" fillId="0" fontId="2" numFmtId="4" xfId="0" applyAlignment="1" applyFont="1" applyNumberFormat="1">
      <alignment horizontal="center" wrapText="1"/>
    </xf>
    <xf borderId="0" fillId="6" fontId="2" numFmtId="0" xfId="0" applyAlignment="1" applyFont="1">
      <alignment horizontal="center" wrapText="1"/>
    </xf>
    <xf borderId="7" fillId="0" fontId="2" numFmtId="0" xfId="0" applyAlignment="1" applyBorder="1" applyFont="1">
      <alignment horizontal="center" wrapText="1"/>
    </xf>
    <xf borderId="5" fillId="6" fontId="2" numFmtId="4" xfId="0" applyAlignment="1" applyBorder="1" applyFont="1" applyNumberFormat="1">
      <alignment horizontal="center" wrapText="1"/>
    </xf>
    <xf borderId="0" fillId="4" fontId="1" numFmtId="0" xfId="0" applyAlignment="1" applyFont="1">
      <alignment wrapText="1"/>
    </xf>
    <xf borderId="0" fillId="2" fontId="2" numFmtId="0" xfId="0" applyAlignment="1" applyFont="1">
      <alignment horizontal="center" wrapText="1"/>
    </xf>
    <xf borderId="0" fillId="0" fontId="2" numFmtId="0" xfId="0" applyAlignment="1" applyFont="1">
      <alignment horizontal="center" wrapText="1"/>
    </xf>
    <xf borderId="5" fillId="10" fontId="2" numFmtId="0" xfId="0" applyAlignment="1" applyBorder="1" applyFill="1" applyFont="1">
      <alignment horizontal="center" wrapText="1"/>
    </xf>
    <xf borderId="0" fillId="0" fontId="1" numFmtId="0" xfId="0" applyAlignment="1" applyFont="1">
      <alignment wrapText="1"/>
    </xf>
    <xf borderId="5" fillId="10" fontId="2" numFmtId="0" xfId="0" applyAlignment="1" applyBorder="1" applyFont="1">
      <alignment horizontal="center" wrapText="1"/>
    </xf>
    <xf borderId="5" fillId="10" fontId="1" numFmtId="0" xfId="0" applyAlignment="1" applyBorder="1" applyFont="1">
      <alignment wrapText="1"/>
    </xf>
    <xf borderId="0" fillId="6" fontId="2" numFmtId="164" xfId="0" applyAlignment="1" applyFont="1" applyNumberFormat="1">
      <alignment horizontal="center" wrapText="1"/>
    </xf>
    <xf borderId="0" fillId="10" fontId="2" numFmtId="0" xfId="0" applyAlignment="1" applyFont="1">
      <alignment horizontal="center" wrapText="1"/>
    </xf>
    <xf borderId="4" fillId="6" fontId="2" numFmtId="0" xfId="0" applyAlignment="1" applyBorder="1" applyFont="1">
      <alignment horizontal="center" wrapText="1"/>
    </xf>
    <xf borderId="0" fillId="10" fontId="2" numFmtId="0" xfId="0" applyAlignment="1" applyFont="1">
      <alignment horizontal="center" wrapText="1"/>
    </xf>
    <xf borderId="0" fillId="10" fontId="1" numFmtId="0" xfId="0" applyAlignment="1" applyFont="1">
      <alignment wrapText="1"/>
    </xf>
    <xf borderId="5" fillId="6" fontId="2" numFmtId="164" xfId="0" applyAlignment="1" applyBorder="1" applyFont="1" applyNumberFormat="1">
      <alignment horizontal="center" wrapText="1"/>
    </xf>
    <xf borderId="0" fillId="0" fontId="2" numFmtId="4" xfId="0" applyAlignment="1" applyFont="1" applyNumberFormat="1">
      <alignment horizontal="center" wrapText="1"/>
    </xf>
    <xf borderId="4" fillId="6" fontId="2" numFmtId="164" xfId="0" applyAlignment="1" applyBorder="1" applyFont="1" applyNumberFormat="1">
      <alignment horizontal="center" wrapText="1"/>
    </xf>
    <xf borderId="0" fillId="0" fontId="2" numFmtId="164" xfId="0" applyAlignment="1" applyFont="1" applyNumberFormat="1">
      <alignment horizontal="center" wrapText="1"/>
    </xf>
    <xf borderId="0" fillId="0" fontId="2" numFmtId="164" xfId="0" applyAlignment="1" applyFont="1" applyNumberFormat="1">
      <alignment horizontal="center" wrapText="1"/>
    </xf>
    <xf borderId="4" fillId="6" fontId="2" numFmtId="0" xfId="0" applyAlignment="1" applyBorder="1" applyFont="1">
      <alignment horizontal="center" wrapText="1"/>
    </xf>
    <xf borderId="0" fillId="4" fontId="1" numFmtId="0" xfId="0" applyAlignment="1" applyFont="1">
      <alignment horizontal="left" wrapText="1"/>
    </xf>
    <xf borderId="0" fillId="4" fontId="1" numFmtId="0" xfId="0" applyAlignment="1" applyFont="1">
      <alignment horizontal="left" wrapText="1"/>
    </xf>
    <xf borderId="0" fillId="10" fontId="2" numFmtId="164" xfId="0" applyAlignment="1" applyFont="1" applyNumberFormat="1">
      <alignment horizontal="center" wrapText="1"/>
    </xf>
    <xf borderId="0" fillId="6" fontId="2" numFmtId="4" xfId="0" applyAlignment="1" applyFont="1" applyNumberFormat="1">
      <alignment horizontal="center" wrapText="1"/>
    </xf>
    <xf borderId="0" fillId="3" fontId="2" numFmtId="0" xfId="0" applyAlignment="1" applyFont="1">
      <alignment horizontal="left" wrapText="1"/>
    </xf>
    <xf borderId="1" fillId="11" fontId="2" numFmtId="0" xfId="0" applyAlignment="1" applyBorder="1" applyFill="1" applyFont="1">
      <alignment horizontal="center" wrapText="1"/>
    </xf>
    <xf borderId="1" fillId="11" fontId="2" numFmtId="0" xfId="0" applyAlignment="1" applyBorder="1" applyFont="1">
      <alignment horizontal="center" wrapText="1"/>
    </xf>
    <xf borderId="0" fillId="3" fontId="2" numFmtId="0" xfId="0" applyAlignment="1" applyFont="1">
      <alignment wrapText="1"/>
    </xf>
    <xf borderId="7" fillId="0" fontId="1" numFmtId="0" xfId="0" applyAlignment="1" applyBorder="1" applyFont="1">
      <alignment wrapText="1"/>
    </xf>
    <xf borderId="1" fillId="4" fontId="2" numFmtId="165" xfId="0" applyAlignment="1" applyBorder="1" applyFont="1" applyNumberFormat="1">
      <alignment horizontal="center" wrapText="1"/>
    </xf>
    <xf borderId="1" fillId="2" fontId="2" numFmtId="0" xfId="0" applyAlignment="1" applyBorder="1" applyFont="1">
      <alignment horizontal="center" wrapText="1"/>
    </xf>
    <xf borderId="1" fillId="5" fontId="2" numFmtId="0" xfId="0" applyAlignment="1" applyBorder="1" applyFont="1">
      <alignment horizontal="center" wrapText="1"/>
    </xf>
    <xf borderId="5" fillId="2" fontId="2" numFmtId="0" xfId="0" applyAlignment="1" applyBorder="1" applyFont="1">
      <alignment horizontal="center" wrapText="1"/>
    </xf>
    <xf borderId="1" fillId="2" fontId="2" numFmtId="0" xfId="0" applyAlignment="1" applyBorder="1" applyFont="1">
      <alignment horizontal="center" wrapText="1"/>
    </xf>
    <xf borderId="5" fillId="0" fontId="2" numFmtId="165" xfId="0" applyAlignment="1" applyBorder="1" applyFont="1" applyNumberFormat="1">
      <alignment horizontal="center" wrapText="1"/>
    </xf>
    <xf borderId="1" fillId="5" fontId="2" numFmtId="0" xfId="0" applyAlignment="1" applyBorder="1" applyFont="1">
      <alignment horizontal="center" wrapText="1"/>
    </xf>
    <xf borderId="7" fillId="0" fontId="1" numFmtId="0" xfId="0" applyAlignment="1" applyBorder="1" applyFont="1">
      <alignment wrapText="1"/>
    </xf>
    <xf borderId="0" fillId="0" fontId="2" numFmtId="165" xfId="0" applyAlignment="1" applyFont="1" applyNumberFormat="1">
      <alignment horizontal="center" wrapText="1"/>
    </xf>
    <xf borderId="1" fillId="2" fontId="1" numFmtId="0" xfId="0" applyAlignment="1" applyBorder="1" applyFont="1">
      <alignment wrapText="1"/>
    </xf>
    <xf borderId="1" fillId="5" fontId="1" numFmtId="0" xfId="0" applyAlignment="1" applyBorder="1" applyFont="1">
      <alignment wrapText="1"/>
    </xf>
    <xf borderId="8" fillId="0" fontId="1" numFmtId="0" xfId="0" applyAlignment="1" applyBorder="1" applyFont="1">
      <alignment wrapText="1"/>
    </xf>
    <xf borderId="4" fillId="10" fontId="2" numFmtId="0" xfId="0" applyAlignment="1" applyBorder="1" applyFont="1">
      <alignment horizontal="center" wrapText="1"/>
    </xf>
    <xf borderId="0" fillId="10" fontId="2" numFmtId="0" xfId="0" applyAlignment="1" applyFont="1">
      <alignment horizontal="center" wrapText="1"/>
    </xf>
    <xf borderId="4" fillId="0" fontId="2" numFmtId="0" xfId="0" applyAlignment="1" applyBorder="1" applyFont="1">
      <alignment horizontal="center" wrapText="1"/>
    </xf>
    <xf borderId="0" fillId="6" fontId="2" numFmtId="0" xfId="0" applyAlignment="1" applyFont="1">
      <alignment horizontal="center" wrapText="1"/>
    </xf>
  </cellXfs>
  <cellStyles count="1">
    <cellStyle xfId="0" name="Normal" builtinId="0"/>
  </cellStyles>
  <dxfs count="7">
    <dxf>
      <font>
        <color rgb="FFFFFFFF"/>
      </font>
      <fill>
        <patternFill patternType="solid">
          <fgColor rgb="FFFF0000"/>
          <bgColor rgb="FFFF0000"/>
        </patternFill>
      </fill>
      <alignment wrapText="1"/>
      <border>
        <left/>
        <right/>
        <top/>
        <bottom/>
      </border>
    </dxf>
    <dxf>
      <font>
        <color rgb="FF999999"/>
      </font>
      <fill>
        <patternFill patternType="solid">
          <fgColor rgb="FFEFEFEF"/>
          <bgColor rgb="FFEFEFEF"/>
        </patternFill>
      </fill>
      <alignment wrapText="1"/>
      <border>
        <left/>
        <right/>
        <top/>
        <bottom/>
      </border>
    </dxf>
    <dxf>
      <font/>
      <fill>
        <patternFill patternType="solid">
          <fgColor rgb="FFFFF2CC"/>
          <bgColor rgb="FFFFF2CC"/>
        </patternFill>
      </fill>
      <alignment wrapText="1"/>
      <border>
        <left/>
        <right/>
        <top/>
        <bottom/>
      </border>
    </dxf>
    <dxf>
      <font/>
      <fill>
        <patternFill patternType="solid">
          <fgColor rgb="FFD9EAD3"/>
          <bgColor rgb="FFD9EAD3"/>
        </patternFill>
      </fill>
      <alignment wrapText="1"/>
      <border>
        <left/>
        <right/>
        <top/>
        <bottom/>
      </border>
    </dxf>
    <dxf>
      <font/>
      <fill>
        <patternFill patternType="solid">
          <fgColor rgb="FFD9D2E9"/>
          <bgColor rgb="FFD9D2E9"/>
        </patternFill>
      </fill>
      <alignment wrapText="1"/>
      <border>
        <left/>
        <right/>
        <top/>
        <bottom/>
      </border>
    </dxf>
    <dxf>
      <font/>
      <fill>
        <patternFill patternType="solid">
          <fgColor rgb="FFF4CCCC"/>
          <bgColor rgb="FFF4CCCC"/>
        </patternFill>
      </fill>
      <alignment wrapText="1"/>
      <border>
        <left/>
        <right/>
        <top/>
        <bottom/>
      </border>
    </dxf>
    <dxf>
      <font/>
      <fill>
        <patternFill patternType="solid">
          <fgColor rgb="FFC9DAF8"/>
          <bgColor rgb="FFC9DAF8"/>
        </patternFill>
      </fill>
      <alignment wrapText="1"/>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3.xml"/><Relationship Id="rId10" Type="http://schemas.openxmlformats.org/officeDocument/2006/relationships/worksheet" Target="worksheets/sheet4.xml"/><Relationship Id="rId13" Type="http://schemas.openxmlformats.org/officeDocument/2006/relationships/worksheet" Target="worksheets/sheet9.xml"/><Relationship Id="rId12" Type="http://schemas.openxmlformats.org/officeDocument/2006/relationships/worksheet" Target="worksheets/sheet7.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10.xml"/><Relationship Id="rId9" Type="http://schemas.openxmlformats.org/officeDocument/2006/relationships/worksheet" Target="worksheets/sheet6.xml"/><Relationship Id="rId15" Type="http://schemas.openxmlformats.org/officeDocument/2006/relationships/worksheet" Target="worksheets/sheet8.xml"/><Relationship Id="rId14" Type="http://schemas.openxmlformats.org/officeDocument/2006/relationships/worksheet" Target="worksheets/sheet11.xml"/><Relationship Id="rId16" Type="http://schemas.openxmlformats.org/officeDocument/2006/relationships/worksheet" Target="worksheets/sheet5.xml"/><Relationship Id="rId5" Type="http://schemas.openxmlformats.org/officeDocument/2006/relationships/worksheet" Target="worksheets/sheet13.xml"/><Relationship Id="rId6" Type="http://schemas.openxmlformats.org/officeDocument/2006/relationships/worksheet" Target="worksheets/sheet2.xml"/><Relationship Id="rId7" Type="http://schemas.openxmlformats.org/officeDocument/2006/relationships/worksheet" Target="worksheets/sheet14.xml"/><Relationship Id="rId8" Type="http://schemas.openxmlformats.org/officeDocument/2006/relationships/worksheet" Target="worksheets/sheet1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xeriar.com" TargetMode="External"/><Relationship Id="rId2" Type="http://schemas.openxmlformats.org/officeDocument/2006/relationships/hyperlink" Target="http://paizo.com/pathfinderRPG/prd/openGameLicense.html" TargetMode="External"/><Relationship Id="rId3"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2" max="2" width="0.43"/>
    <col customWidth="1" min="3" max="3" width="123.14"/>
  </cols>
  <sheetData>
    <row r="1">
      <c r="A1" s="1"/>
      <c r="B1" s="2"/>
      <c r="C1" s="3" t="s">
        <v>0</v>
      </c>
    </row>
    <row r="2" ht="1.5" customHeight="1">
      <c r="A2" s="2"/>
      <c r="B2" s="2"/>
      <c r="C2" s="2"/>
    </row>
    <row r="3">
      <c r="A3" s="4"/>
      <c r="B3" s="2"/>
      <c r="C3" s="5" t="s">
        <v>1</v>
      </c>
    </row>
    <row r="4" ht="1.5" customHeight="1">
      <c r="A4" s="6"/>
      <c r="B4" s="2"/>
      <c r="C4" s="2"/>
    </row>
    <row r="5">
      <c r="A5" s="7" t="s">
        <v>2</v>
      </c>
      <c r="B5" s="2"/>
      <c r="C5" s="3" t="s">
        <v>3</v>
      </c>
    </row>
    <row r="6">
      <c r="A6" s="4"/>
      <c r="B6" s="2"/>
    </row>
    <row r="7">
      <c r="A7" s="4"/>
      <c r="B7" s="2"/>
      <c r="C7" s="3" t="s">
        <v>4</v>
      </c>
    </row>
    <row r="8">
      <c r="A8" s="4"/>
      <c r="B8" s="2"/>
    </row>
    <row r="9">
      <c r="A9" s="4"/>
      <c r="B9" s="2"/>
      <c r="C9" s="3" t="s">
        <v>5</v>
      </c>
    </row>
    <row r="10">
      <c r="A10" s="4"/>
      <c r="B10" s="2"/>
      <c r="C10" s="3" t="s">
        <v>6</v>
      </c>
    </row>
    <row r="11">
      <c r="A11" s="4"/>
      <c r="B11" s="2"/>
      <c r="C11" s="3" t="s">
        <v>7</v>
      </c>
    </row>
    <row r="12">
      <c r="A12" s="4"/>
      <c r="B12" s="2"/>
    </row>
    <row r="13">
      <c r="A13" s="4"/>
      <c r="B13" s="2"/>
      <c r="C13" s="3" t="s">
        <v>8</v>
      </c>
    </row>
    <row r="14">
      <c r="A14" s="4"/>
      <c r="B14" s="2"/>
    </row>
    <row r="15">
      <c r="A15" s="4"/>
      <c r="B15" s="2"/>
      <c r="C15" s="3" t="s">
        <v>9</v>
      </c>
    </row>
    <row r="16">
      <c r="A16" s="4"/>
      <c r="B16" s="2"/>
    </row>
    <row r="17">
      <c r="A17" s="4"/>
      <c r="B17" s="2"/>
      <c r="C17" s="3" t="s">
        <v>10</v>
      </c>
    </row>
    <row r="18" ht="1.5" customHeight="1">
      <c r="A18" s="6"/>
      <c r="B18" s="2"/>
      <c r="C18" s="2"/>
    </row>
    <row r="19">
      <c r="A19" s="7" t="s">
        <v>11</v>
      </c>
      <c r="B19" s="2"/>
      <c r="C19" s="3" t="s">
        <v>12</v>
      </c>
    </row>
    <row r="20">
      <c r="A20" s="4"/>
      <c r="B20" s="2"/>
      <c r="C20" s="8" t="s">
        <v>13</v>
      </c>
    </row>
    <row r="21">
      <c r="A21" s="4"/>
      <c r="B21" s="2"/>
      <c r="C21" s="9" t="s">
        <v>14</v>
      </c>
    </row>
    <row r="22">
      <c r="A22" s="4"/>
      <c r="B22" s="2"/>
      <c r="C22" s="10" t="s">
        <v>15</v>
      </c>
    </row>
    <row r="23">
      <c r="A23" s="4"/>
      <c r="B23" s="2"/>
      <c r="C23" s="11" t="s">
        <v>16</v>
      </c>
    </row>
    <row r="24">
      <c r="A24" s="4"/>
      <c r="B24" s="2"/>
      <c r="C24" s="12" t="s">
        <v>17</v>
      </c>
    </row>
    <row r="25">
      <c r="A25" s="4"/>
      <c r="B25" s="2"/>
      <c r="C25" s="13" t="s">
        <v>18</v>
      </c>
    </row>
    <row r="26" ht="1.5" customHeight="1">
      <c r="A26" s="6"/>
      <c r="B26" s="2"/>
      <c r="C26" s="2"/>
    </row>
    <row r="27">
      <c r="A27" s="7" t="s">
        <v>19</v>
      </c>
      <c r="B27" s="2"/>
      <c r="C27" s="3" t="s">
        <v>20</v>
      </c>
    </row>
    <row r="28">
      <c r="A28" s="4"/>
      <c r="B28" s="2"/>
    </row>
    <row r="29">
      <c r="A29" s="4"/>
      <c r="B29" s="2"/>
      <c r="C29" s="3" t="s">
        <v>21</v>
      </c>
    </row>
    <row r="30">
      <c r="A30" s="4"/>
      <c r="B30" s="2"/>
    </row>
    <row r="31">
      <c r="A31" s="4"/>
      <c r="B31" s="2"/>
      <c r="C31" s="3" t="s">
        <v>22</v>
      </c>
    </row>
    <row r="32" ht="1.5" customHeight="1">
      <c r="A32" s="6"/>
      <c r="B32" s="2"/>
      <c r="C32" s="2"/>
    </row>
    <row r="33">
      <c r="A33" s="7" t="s">
        <v>23</v>
      </c>
      <c r="B33" s="2"/>
      <c r="C33" s="3" t="s">
        <v>24</v>
      </c>
    </row>
    <row r="34">
      <c r="A34" s="4"/>
      <c r="B34" s="2"/>
    </row>
    <row r="35">
      <c r="A35" s="4"/>
      <c r="B35" s="2"/>
      <c r="C35" s="3" t="s">
        <v>25</v>
      </c>
    </row>
    <row r="36">
      <c r="A36" s="4"/>
      <c r="B36" s="2"/>
    </row>
    <row r="37">
      <c r="A37" s="4"/>
      <c r="B37" s="2"/>
      <c r="C37" s="3" t="s">
        <v>26</v>
      </c>
    </row>
    <row r="38">
      <c r="A38" s="4"/>
      <c r="B38" s="2"/>
    </row>
    <row r="39">
      <c r="A39" s="4"/>
      <c r="B39" s="2"/>
      <c r="C39" s="3" t="s">
        <v>27</v>
      </c>
    </row>
    <row r="40">
      <c r="A40" s="4"/>
      <c r="B40" s="2"/>
    </row>
    <row r="41">
      <c r="A41" s="4"/>
      <c r="B41" s="2"/>
      <c r="C41" s="3" t="s">
        <v>28</v>
      </c>
    </row>
    <row r="42">
      <c r="A42" s="4"/>
      <c r="B42" s="2"/>
    </row>
    <row r="43">
      <c r="A43" s="4"/>
      <c r="B43" s="2"/>
      <c r="C43" s="3" t="s">
        <v>29</v>
      </c>
    </row>
    <row r="44">
      <c r="A44" s="4"/>
      <c r="B44" s="2"/>
    </row>
    <row r="45">
      <c r="A45" s="4"/>
      <c r="B45" s="2"/>
      <c r="C45" s="3" t="s">
        <v>30</v>
      </c>
    </row>
    <row r="46">
      <c r="A46" s="4"/>
      <c r="B46" s="2"/>
    </row>
    <row r="47">
      <c r="A47" s="4"/>
      <c r="B47" s="2"/>
      <c r="C47" s="3" t="s">
        <v>31</v>
      </c>
    </row>
    <row r="48">
      <c r="A48" s="4"/>
      <c r="B48" s="2"/>
    </row>
    <row r="49">
      <c r="A49" s="4"/>
      <c r="B49" s="2"/>
      <c r="C49" s="3" t="s">
        <v>32</v>
      </c>
    </row>
    <row r="50">
      <c r="A50" s="4"/>
      <c r="B50" s="2"/>
    </row>
    <row r="51">
      <c r="A51" s="4"/>
      <c r="B51" s="2"/>
      <c r="C51" s="3" t="s">
        <v>33</v>
      </c>
    </row>
    <row r="52">
      <c r="A52" s="4"/>
      <c r="B52" s="2"/>
    </row>
    <row r="53">
      <c r="A53" s="4"/>
      <c r="B53" s="2"/>
      <c r="C53" s="3" t="s">
        <v>34</v>
      </c>
    </row>
    <row r="54">
      <c r="A54" s="4"/>
      <c r="B54" s="2"/>
    </row>
    <row r="55">
      <c r="A55" s="4"/>
      <c r="B55" s="2"/>
      <c r="C55" s="3" t="s">
        <v>35</v>
      </c>
    </row>
    <row r="56">
      <c r="A56" s="4"/>
      <c r="B56" s="2"/>
    </row>
    <row r="57">
      <c r="A57" s="4"/>
      <c r="B57" s="2"/>
      <c r="C57" s="3" t="s">
        <v>36</v>
      </c>
    </row>
    <row r="58" ht="1.5" customHeight="1">
      <c r="A58" s="6"/>
      <c r="B58" s="2"/>
      <c r="C58" s="2"/>
    </row>
    <row r="59">
      <c r="A59" s="7" t="s">
        <v>37</v>
      </c>
      <c r="B59" s="2"/>
      <c r="C59" s="3" t="s">
        <v>38</v>
      </c>
    </row>
    <row r="60">
      <c r="A60" s="4"/>
      <c r="B60" s="2"/>
    </row>
    <row r="61">
      <c r="A61" s="4"/>
      <c r="B61" s="2"/>
      <c r="C61" s="3" t="s">
        <v>39</v>
      </c>
    </row>
    <row r="62">
      <c r="A62" s="4"/>
      <c r="B62" s="2"/>
    </row>
    <row r="63">
      <c r="A63" s="4"/>
      <c r="B63" s="2"/>
      <c r="C63" s="3" t="s">
        <v>40</v>
      </c>
    </row>
    <row r="64">
      <c r="A64" s="4"/>
      <c r="B64" s="2"/>
    </row>
    <row r="65">
      <c r="A65" s="4"/>
      <c r="B65" s="2"/>
      <c r="C65" s="3" t="s">
        <v>41</v>
      </c>
    </row>
    <row r="66">
      <c r="A66" s="4"/>
      <c r="B66" s="2"/>
    </row>
    <row r="67">
      <c r="A67" s="4"/>
      <c r="B67" s="2"/>
      <c r="C67" s="3" t="s">
        <v>42</v>
      </c>
    </row>
    <row r="68">
      <c r="A68" s="4"/>
      <c r="B68" s="2"/>
    </row>
    <row r="69">
      <c r="A69" s="4"/>
      <c r="B69" s="2"/>
      <c r="C69" s="3" t="s">
        <v>43</v>
      </c>
    </row>
    <row r="70">
      <c r="A70" s="4"/>
      <c r="B70" s="2"/>
    </row>
    <row r="71">
      <c r="A71" s="4"/>
      <c r="B71" s="2"/>
      <c r="C71" s="3" t="s">
        <v>44</v>
      </c>
    </row>
    <row r="72" ht="1.5" customHeight="1">
      <c r="A72" s="14"/>
      <c r="B72" s="15"/>
      <c r="C72" s="15"/>
    </row>
    <row r="73">
      <c r="A73" s="7" t="s">
        <v>45</v>
      </c>
      <c r="B73" s="2"/>
      <c r="C73" s="3" t="s">
        <v>46</v>
      </c>
    </row>
    <row r="74">
      <c r="A74" s="4"/>
      <c r="B74" s="2"/>
    </row>
    <row r="75">
      <c r="A75" s="4"/>
      <c r="B75" s="2"/>
      <c r="C75" s="3" t="s">
        <v>47</v>
      </c>
    </row>
    <row r="76">
      <c r="A76" s="4"/>
      <c r="B76" s="2"/>
    </row>
    <row r="77">
      <c r="A77" s="4"/>
      <c r="B77" s="2"/>
      <c r="C77" s="3" t="s">
        <v>48</v>
      </c>
    </row>
    <row r="78">
      <c r="A78" s="4"/>
      <c r="B78" s="2"/>
    </row>
    <row r="79">
      <c r="A79" s="4"/>
      <c r="B79" s="2"/>
      <c r="C79" s="3" t="s">
        <v>49</v>
      </c>
    </row>
    <row r="80">
      <c r="A80" s="4"/>
      <c r="B80" s="2"/>
    </row>
    <row r="81">
      <c r="A81" s="4"/>
      <c r="B81" s="2"/>
      <c r="C81" s="3" t="s">
        <v>50</v>
      </c>
    </row>
    <row r="82">
      <c r="A82" s="4"/>
      <c r="B82" s="2"/>
    </row>
    <row r="83">
      <c r="A83" s="4"/>
      <c r="B83" s="2"/>
      <c r="C83" s="3" t="s">
        <v>51</v>
      </c>
    </row>
    <row r="84">
      <c r="A84" s="4"/>
      <c r="B84" s="2"/>
    </row>
    <row r="85">
      <c r="A85" s="4"/>
      <c r="B85" s="2"/>
      <c r="C85" s="3" t="s">
        <v>52</v>
      </c>
    </row>
    <row r="86">
      <c r="A86" s="4"/>
      <c r="B86" s="2"/>
    </row>
    <row r="87">
      <c r="A87" s="4"/>
      <c r="B87" s="2"/>
      <c r="C87" s="3" t="s">
        <v>53</v>
      </c>
    </row>
    <row r="88" ht="1.5" customHeight="1">
      <c r="A88" s="6"/>
      <c r="B88" s="2"/>
      <c r="C88" s="2"/>
    </row>
    <row r="89">
      <c r="A89" s="7" t="s">
        <v>54</v>
      </c>
      <c r="B89" s="2"/>
      <c r="C89" s="3" t="s">
        <v>55</v>
      </c>
    </row>
    <row r="90">
      <c r="A90" s="4"/>
      <c r="B90" s="2"/>
    </row>
    <row r="91">
      <c r="A91" s="4"/>
      <c r="B91" s="2"/>
      <c r="C91" s="3" t="s">
        <v>56</v>
      </c>
    </row>
    <row r="92" ht="1.5" customHeight="1">
      <c r="A92" s="6"/>
      <c r="B92" s="2"/>
      <c r="C92" s="2"/>
    </row>
    <row r="93">
      <c r="A93" s="7" t="s">
        <v>57</v>
      </c>
      <c r="B93" s="2"/>
      <c r="C93" s="3" t="s">
        <v>58</v>
      </c>
    </row>
    <row r="94">
      <c r="A94" s="4"/>
      <c r="B94" s="2"/>
    </row>
    <row r="95">
      <c r="A95" s="4"/>
      <c r="B95" s="2"/>
      <c r="C95" s="16" t="s">
        <v>59</v>
      </c>
    </row>
    <row r="96">
      <c r="A96" s="4"/>
      <c r="B96" s="2"/>
    </row>
    <row r="97">
      <c r="A97" s="4"/>
      <c r="B97" s="2"/>
      <c r="C97" s="3" t="s">
        <v>60</v>
      </c>
    </row>
    <row r="98">
      <c r="A98" s="4"/>
      <c r="B98" s="2"/>
    </row>
    <row r="99">
      <c r="A99" s="4"/>
      <c r="B99" s="2"/>
      <c r="C99" s="3" t="s">
        <v>61</v>
      </c>
    </row>
    <row r="100">
      <c r="A100" s="4"/>
      <c r="B100" s="2"/>
    </row>
    <row r="101">
      <c r="A101" s="4"/>
      <c r="B101" s="2"/>
      <c r="C101" s="3" t="s">
        <v>62</v>
      </c>
    </row>
    <row r="102">
      <c r="A102" s="4"/>
      <c r="B102" s="2"/>
    </row>
    <row r="103">
      <c r="A103" s="4"/>
      <c r="B103" s="2"/>
      <c r="C103" s="3" t="s">
        <v>63</v>
      </c>
    </row>
    <row r="104" ht="1.5" customHeight="1">
      <c r="A104" s="14"/>
      <c r="B104" s="15"/>
      <c r="C104" s="15"/>
    </row>
    <row r="105">
      <c r="A105" s="7" t="s">
        <v>64</v>
      </c>
      <c r="B105" s="2"/>
      <c r="C105" s="3" t="s">
        <v>65</v>
      </c>
    </row>
    <row r="106" ht="1.5" customHeight="1">
      <c r="A106" s="6"/>
      <c r="B106" s="2"/>
      <c r="C106" s="2"/>
    </row>
    <row r="107">
      <c r="A107" s="7" t="s">
        <v>66</v>
      </c>
      <c r="B107" s="2"/>
      <c r="C107" s="3" t="s">
        <v>67</v>
      </c>
    </row>
    <row r="108">
      <c r="A108" s="4"/>
      <c r="B108" s="2"/>
    </row>
    <row r="109">
      <c r="A109" s="4"/>
      <c r="B109" s="2"/>
      <c r="C109" s="3" t="s">
        <v>68</v>
      </c>
    </row>
    <row r="110">
      <c r="A110" s="4"/>
      <c r="B110" s="2"/>
    </row>
    <row r="111">
      <c r="A111" s="4"/>
      <c r="B111" s="2"/>
      <c r="C111" s="3" t="s">
        <v>69</v>
      </c>
    </row>
    <row r="112">
      <c r="A112" s="4"/>
      <c r="B112" s="2"/>
    </row>
    <row r="113">
      <c r="A113" s="4"/>
      <c r="B113" s="2"/>
      <c r="C113" s="3" t="s">
        <v>70</v>
      </c>
    </row>
    <row r="114" ht="1.5" customHeight="1">
      <c r="A114" s="6"/>
      <c r="B114" s="2"/>
      <c r="C114" s="2"/>
    </row>
    <row r="115">
      <c r="A115" s="7" t="s">
        <v>71</v>
      </c>
      <c r="B115" s="2"/>
      <c r="C115" s="3" t="s">
        <v>72</v>
      </c>
    </row>
    <row r="116">
      <c r="A116" s="4"/>
      <c r="B116" s="2"/>
    </row>
    <row r="117">
      <c r="A117" s="4"/>
      <c r="B117" s="2"/>
      <c r="C117" s="3" t="s">
        <v>73</v>
      </c>
    </row>
    <row r="118" ht="1.5" customHeight="1">
      <c r="A118" s="6"/>
      <c r="B118" s="2"/>
      <c r="C118" s="2"/>
    </row>
    <row r="119">
      <c r="A119" s="7" t="s">
        <v>74</v>
      </c>
      <c r="B119" s="2"/>
      <c r="C119" s="3" t="s">
        <v>75</v>
      </c>
    </row>
    <row r="120" ht="1.5" customHeight="1">
      <c r="A120" s="6"/>
      <c r="B120" s="2"/>
      <c r="C120" s="2"/>
    </row>
    <row r="121">
      <c r="A121" s="7" t="s">
        <v>76</v>
      </c>
      <c r="B121" s="2"/>
      <c r="C121" s="3" t="s">
        <v>77</v>
      </c>
    </row>
    <row r="122">
      <c r="A122" s="4"/>
      <c r="B122" s="2"/>
    </row>
    <row r="123">
      <c r="A123" s="4"/>
      <c r="B123" s="2"/>
      <c r="C123" s="5" t="s">
        <v>78</v>
      </c>
    </row>
    <row r="124" ht="1.5" customHeight="1">
      <c r="A124" s="6"/>
      <c r="B124" s="2"/>
      <c r="C124" s="2"/>
    </row>
    <row r="125">
      <c r="A125" s="4"/>
      <c r="B125" s="2"/>
    </row>
    <row r="126">
      <c r="A126" s="4"/>
      <c r="B126" s="2"/>
    </row>
    <row r="127">
      <c r="A127" s="4"/>
      <c r="B127" s="2"/>
    </row>
  </sheetData>
  <hyperlinks>
    <hyperlink r:id="rId1" ref="C3"/>
    <hyperlink r:id="rId2" ref="C12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5" max="5" width="6.43"/>
    <col customWidth="1" min="6" max="6" width="6.29"/>
    <col customWidth="1" min="7" max="7" width="10.57"/>
    <col customWidth="1" min="8" max="8" width="6.86"/>
    <col customWidth="1" min="9" max="9" width="13.0"/>
    <col customWidth="1" min="10" max="10" width="9.43"/>
    <col customWidth="1" min="11" max="11" width="82.86"/>
  </cols>
  <sheetData>
    <row r="1">
      <c r="A1" s="19" t="s">
        <v>79</v>
      </c>
      <c r="B1" s="19" t="s">
        <v>104</v>
      </c>
      <c r="C1" s="19" t="s">
        <v>105</v>
      </c>
      <c r="D1" s="19" t="s">
        <v>106</v>
      </c>
      <c r="E1" s="19" t="s">
        <v>107</v>
      </c>
      <c r="F1" s="19" t="s">
        <v>108</v>
      </c>
      <c r="G1" s="19" t="s">
        <v>109</v>
      </c>
      <c r="H1" s="19" t="s">
        <v>110</v>
      </c>
      <c r="I1" s="19" t="s">
        <v>111</v>
      </c>
      <c r="J1" s="19" t="s">
        <v>112</v>
      </c>
      <c r="K1" s="19" t="s">
        <v>113</v>
      </c>
    </row>
    <row r="2">
      <c r="A2" s="4"/>
      <c r="B2" s="21"/>
      <c r="C2" s="21"/>
      <c r="D2" s="21"/>
      <c r="E2" s="21"/>
      <c r="F2" s="21"/>
      <c r="G2" s="21"/>
      <c r="H2" s="21"/>
      <c r="I2" s="21"/>
      <c r="J2" s="21"/>
      <c r="K2" s="25"/>
    </row>
    <row r="3">
      <c r="A3" s="4"/>
      <c r="B3" s="21"/>
      <c r="C3" s="21"/>
      <c r="D3" s="21"/>
      <c r="E3" s="21"/>
      <c r="F3" s="21"/>
      <c r="G3" s="21"/>
      <c r="H3" s="21"/>
      <c r="I3" s="21"/>
      <c r="J3" s="21"/>
      <c r="K3" s="25"/>
    </row>
    <row r="4">
      <c r="A4" s="4"/>
      <c r="B4" s="21"/>
      <c r="C4" s="21"/>
      <c r="D4" s="21"/>
      <c r="E4" s="21"/>
      <c r="F4" s="21"/>
      <c r="G4" s="21"/>
      <c r="H4" s="21"/>
      <c r="I4" s="21"/>
      <c r="J4" s="21"/>
      <c r="K4" s="25"/>
    </row>
    <row r="5">
      <c r="A5" s="4"/>
      <c r="B5" s="21"/>
      <c r="C5" s="21"/>
      <c r="D5" s="21"/>
      <c r="E5" s="21"/>
      <c r="F5" s="21"/>
      <c r="G5" s="21"/>
      <c r="H5" s="21"/>
      <c r="I5" s="21"/>
      <c r="J5" s="21"/>
      <c r="K5" s="25"/>
    </row>
    <row r="6">
      <c r="A6" s="4"/>
      <c r="B6" s="21"/>
      <c r="C6" s="21"/>
      <c r="D6" s="21"/>
      <c r="E6" s="21"/>
      <c r="F6" s="21"/>
      <c r="G6" s="21"/>
      <c r="H6" s="21"/>
      <c r="I6" s="21"/>
      <c r="J6" s="21"/>
      <c r="K6" s="25"/>
    </row>
    <row r="7">
      <c r="A7" s="4"/>
      <c r="B7" s="21"/>
      <c r="C7" s="21"/>
      <c r="D7" s="21"/>
      <c r="E7" s="21"/>
      <c r="F7" s="21"/>
      <c r="G7" s="21"/>
      <c r="H7" s="21"/>
      <c r="I7" s="21"/>
      <c r="J7" s="21"/>
      <c r="K7" s="25"/>
    </row>
    <row r="8">
      <c r="A8" s="4"/>
      <c r="B8" s="21"/>
      <c r="C8" s="21"/>
      <c r="D8" s="21"/>
      <c r="E8" s="21"/>
      <c r="F8" s="21"/>
      <c r="G8" s="21"/>
      <c r="H8" s="21"/>
      <c r="I8" s="21"/>
      <c r="J8" s="21"/>
      <c r="K8" s="25"/>
    </row>
    <row r="9">
      <c r="A9" s="4"/>
      <c r="B9" s="21"/>
      <c r="C9" s="21"/>
      <c r="D9" s="21"/>
      <c r="E9" s="21"/>
      <c r="F9" s="21"/>
      <c r="G9" s="21"/>
      <c r="H9" s="21"/>
      <c r="I9" s="21"/>
      <c r="J9" s="21"/>
      <c r="K9" s="25"/>
    </row>
    <row r="10">
      <c r="A10" s="4"/>
      <c r="B10" s="21"/>
      <c r="C10" s="21"/>
      <c r="D10" s="21"/>
      <c r="E10" s="21"/>
      <c r="F10" s="21"/>
      <c r="G10" s="21"/>
      <c r="H10" s="21"/>
      <c r="I10" s="21"/>
      <c r="J10" s="21"/>
      <c r="K10" s="25"/>
    </row>
    <row r="11">
      <c r="A11" s="4"/>
      <c r="B11" s="21"/>
      <c r="C11" s="21"/>
      <c r="D11" s="21"/>
      <c r="E11" s="21"/>
      <c r="F11" s="21"/>
      <c r="G11" s="21"/>
      <c r="H11" s="21"/>
      <c r="I11" s="21"/>
      <c r="J11" s="21"/>
      <c r="K11" s="25"/>
    </row>
    <row r="12">
      <c r="A12" s="4"/>
      <c r="B12" s="21"/>
      <c r="C12" s="21"/>
      <c r="D12" s="21"/>
      <c r="E12" s="21"/>
      <c r="F12" s="21"/>
      <c r="G12" s="21"/>
      <c r="H12" s="21"/>
      <c r="I12" s="21"/>
      <c r="J12" s="21"/>
      <c r="K12" s="25"/>
    </row>
    <row r="13">
      <c r="A13" s="4"/>
      <c r="B13" s="21"/>
      <c r="C13" s="21"/>
      <c r="D13" s="21"/>
      <c r="E13" s="21"/>
      <c r="F13" s="21"/>
      <c r="G13" s="21"/>
      <c r="H13" s="21"/>
      <c r="I13" s="21"/>
      <c r="J13" s="21"/>
      <c r="K13" s="25"/>
    </row>
    <row r="14">
      <c r="A14" s="4"/>
      <c r="B14" s="21"/>
      <c r="C14" s="21"/>
      <c r="D14" s="21"/>
      <c r="E14" s="21"/>
      <c r="F14" s="21"/>
      <c r="G14" s="21"/>
      <c r="H14" s="21"/>
      <c r="I14" s="21"/>
      <c r="J14" s="21"/>
      <c r="K14" s="25"/>
    </row>
    <row r="15">
      <c r="A15" s="4"/>
      <c r="B15" s="21"/>
      <c r="C15" s="21"/>
      <c r="D15" s="21"/>
      <c r="E15" s="21"/>
      <c r="F15" s="21"/>
      <c r="G15" s="21"/>
      <c r="H15" s="21"/>
      <c r="I15" s="21"/>
      <c r="J15" s="21"/>
      <c r="K15" s="25"/>
    </row>
    <row r="16">
      <c r="A16" s="4"/>
      <c r="B16" s="21"/>
      <c r="C16" s="21"/>
      <c r="D16" s="21"/>
      <c r="E16" s="21"/>
      <c r="F16" s="21"/>
      <c r="G16" s="21"/>
      <c r="H16" s="21"/>
      <c r="I16" s="21"/>
      <c r="J16" s="21"/>
      <c r="K16" s="25"/>
    </row>
    <row r="17">
      <c r="A17" s="4"/>
      <c r="B17" s="21"/>
      <c r="C17" s="21"/>
      <c r="D17" s="21"/>
      <c r="E17" s="21"/>
      <c r="F17" s="21"/>
      <c r="G17" s="21"/>
      <c r="H17" s="21"/>
      <c r="I17" s="21"/>
      <c r="J17" s="21"/>
      <c r="K17" s="25"/>
    </row>
    <row r="18">
      <c r="A18" s="4"/>
      <c r="B18" s="21"/>
      <c r="C18" s="21"/>
      <c r="D18" s="21"/>
      <c r="E18" s="21"/>
      <c r="F18" s="21"/>
      <c r="G18" s="21"/>
      <c r="H18" s="21"/>
      <c r="I18" s="21"/>
      <c r="J18" s="21"/>
      <c r="K18" s="25"/>
    </row>
    <row r="19">
      <c r="A19" s="4"/>
      <c r="B19" s="21"/>
      <c r="C19" s="21"/>
      <c r="D19" s="21"/>
      <c r="E19" s="21"/>
      <c r="F19" s="21"/>
      <c r="G19" s="21"/>
      <c r="H19" s="21"/>
      <c r="I19" s="21"/>
      <c r="J19" s="21"/>
      <c r="K19" s="25"/>
    </row>
    <row r="20">
      <c r="A20" s="4"/>
      <c r="B20" s="21"/>
      <c r="C20" s="21"/>
      <c r="D20" s="21"/>
      <c r="E20" s="21"/>
      <c r="F20" s="21"/>
      <c r="G20" s="21"/>
      <c r="H20" s="21"/>
      <c r="I20" s="21"/>
      <c r="J20" s="21"/>
      <c r="K20" s="25"/>
    </row>
    <row r="21">
      <c r="A21" s="4"/>
      <c r="B21" s="21"/>
      <c r="C21" s="21"/>
      <c r="D21" s="21"/>
      <c r="E21" s="21"/>
      <c r="F21" s="21"/>
      <c r="G21" s="21"/>
      <c r="H21" s="21"/>
      <c r="I21" s="21"/>
      <c r="J21" s="21"/>
      <c r="K21" s="25"/>
    </row>
    <row r="22">
      <c r="A22" s="4"/>
      <c r="B22" s="21"/>
      <c r="C22" s="21"/>
      <c r="D22" s="21"/>
      <c r="E22" s="21"/>
      <c r="F22" s="21"/>
      <c r="G22" s="21"/>
      <c r="H22" s="21"/>
      <c r="I22" s="21"/>
      <c r="J22" s="21"/>
      <c r="K22" s="25"/>
    </row>
    <row r="23">
      <c r="A23" s="4"/>
      <c r="B23" s="21"/>
      <c r="C23" s="21"/>
      <c r="D23" s="21"/>
      <c r="E23" s="21"/>
      <c r="F23" s="21"/>
      <c r="G23" s="21"/>
      <c r="H23" s="21"/>
      <c r="I23" s="21"/>
      <c r="J23" s="21"/>
      <c r="K23" s="25"/>
    </row>
    <row r="24">
      <c r="A24" s="4"/>
      <c r="B24" s="21"/>
      <c r="C24" s="21"/>
      <c r="D24" s="21"/>
      <c r="E24" s="21"/>
      <c r="F24" s="21"/>
      <c r="G24" s="21"/>
      <c r="H24" s="21"/>
      <c r="I24" s="21"/>
      <c r="J24" s="21"/>
      <c r="K24" s="25"/>
    </row>
    <row r="25">
      <c r="A25" s="4"/>
      <c r="B25" s="21"/>
      <c r="C25" s="21"/>
      <c r="D25" s="21"/>
      <c r="E25" s="21"/>
      <c r="F25" s="21"/>
      <c r="G25" s="21"/>
      <c r="H25" s="21"/>
      <c r="I25" s="21"/>
      <c r="J25" s="21"/>
      <c r="K25" s="25"/>
    </row>
    <row r="26">
      <c r="A26" s="4"/>
      <c r="B26" s="21"/>
      <c r="C26" s="21"/>
      <c r="D26" s="21"/>
      <c r="E26" s="21"/>
      <c r="F26" s="21"/>
      <c r="G26" s="21"/>
      <c r="H26" s="21"/>
      <c r="I26" s="21"/>
      <c r="J26" s="21"/>
      <c r="K26" s="25"/>
    </row>
    <row r="27">
      <c r="A27" s="4"/>
      <c r="B27" s="21"/>
      <c r="C27" s="21"/>
      <c r="D27" s="21"/>
      <c r="E27" s="21"/>
      <c r="F27" s="21"/>
      <c r="G27" s="21"/>
      <c r="H27" s="21"/>
      <c r="I27" s="21"/>
      <c r="J27" s="21"/>
      <c r="K27" s="25"/>
    </row>
    <row r="28">
      <c r="A28" s="4"/>
      <c r="B28" s="21"/>
      <c r="C28" s="21"/>
      <c r="D28" s="21"/>
      <c r="E28" s="21"/>
      <c r="F28" s="21"/>
      <c r="G28" s="21"/>
      <c r="H28" s="21"/>
      <c r="I28" s="21"/>
      <c r="J28" s="21"/>
      <c r="K28" s="25"/>
    </row>
    <row r="29">
      <c r="A29" s="4"/>
      <c r="B29" s="21"/>
      <c r="C29" s="21"/>
      <c r="D29" s="21"/>
      <c r="E29" s="21"/>
      <c r="F29" s="21"/>
      <c r="G29" s="21"/>
      <c r="H29" s="21"/>
      <c r="I29" s="21"/>
      <c r="J29" s="21"/>
      <c r="K29" s="25"/>
    </row>
    <row r="30">
      <c r="A30" s="4"/>
      <c r="B30" s="21"/>
      <c r="C30" s="21"/>
      <c r="D30" s="21"/>
      <c r="E30" s="21"/>
      <c r="F30" s="21"/>
      <c r="G30" s="21"/>
      <c r="H30" s="21"/>
      <c r="I30" s="21"/>
      <c r="J30" s="21"/>
      <c r="K30" s="25"/>
    </row>
  </sheetData>
  <dataValidations>
    <dataValidation type="decimal" allowBlank="1" showDropDown="1" showErrorMessage="1" sqref="H2:H30 J2:J30">
      <formula1>0.0</formula1>
      <formula2>99.0</formula2>
    </dataValidation>
    <dataValidation type="list" allowBlank="1" showErrorMessage="1" sqref="C2:C30">
      <formula1>Buildorgs!$A$2:$A$27</formula1>
    </dataValidation>
    <dataValidation type="list" allowBlank="1" showErrorMessage="1" sqref="I2:I30">
      <formula1>Constants!$A$2:$A$6</formula1>
    </dataValidation>
    <dataValidation type="decimal" allowBlank="1" showDropDown="1" showErrorMessage="1" sqref="E2:E30">
      <formula1>0.0</formula1>
      <formula2>30.0</formula2>
    </dataValidation>
    <dataValidation type="decimal" allowBlank="1" showDropDown="1" showErrorMessage="1" sqref="F2:F30">
      <formula1>0.0</formula1>
      <formula2>1.0</formula2>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13.14"/>
    <col customWidth="1" min="2" max="2" width="14.29"/>
    <col customWidth="1" min="3" max="3" width="6.29"/>
    <col customWidth="1" min="4" max="4" width="7.14"/>
    <col customWidth="1" min="5" max="5" width="10.71"/>
    <col customWidth="1" min="6" max="6" width="7.43"/>
    <col customWidth="1" min="7" max="7" width="8.0"/>
    <col customWidth="1" min="8" max="8" width="12.57"/>
    <col customWidth="1" min="9" max="9" width="6.43"/>
    <col customWidth="1" min="10" max="10" width="23.14"/>
    <col customWidth="1" min="11" max="11" width="130.57"/>
  </cols>
  <sheetData>
    <row r="1">
      <c r="A1" s="18" t="s">
        <v>79</v>
      </c>
      <c r="B1" s="18" t="s">
        <v>225</v>
      </c>
      <c r="C1" s="18" t="s">
        <v>155</v>
      </c>
      <c r="D1" s="18" t="s">
        <v>157</v>
      </c>
      <c r="E1" s="18" t="s">
        <v>158</v>
      </c>
      <c r="F1" s="18" t="s">
        <v>163</v>
      </c>
      <c r="G1" s="18" t="s">
        <v>159</v>
      </c>
      <c r="H1" s="18" t="s">
        <v>173</v>
      </c>
      <c r="I1" s="18" t="s">
        <v>181</v>
      </c>
      <c r="J1" s="18" t="s">
        <v>227</v>
      </c>
      <c r="K1" s="18" t="s">
        <v>113</v>
      </c>
    </row>
    <row r="2">
      <c r="A2" s="27" t="s">
        <v>228</v>
      </c>
      <c r="B2" s="54">
        <v>0.0</v>
      </c>
      <c r="C2" s="54">
        <v>30.0</v>
      </c>
      <c r="D2" s="54">
        <v>16.0</v>
      </c>
      <c r="E2" s="54">
        <v>0.0</v>
      </c>
      <c r="F2" s="54">
        <v>14.0</v>
      </c>
      <c r="G2" s="54">
        <v>0.0</v>
      </c>
      <c r="H2" s="56" t="str">
        <f t="shared" ref="H2:H3" si="1">SUM(D2:G2)*10</f>
        <v>300</v>
      </c>
      <c r="I2" s="54">
        <v>0.0</v>
      </c>
      <c r="J2" s="57" t="s">
        <v>240</v>
      </c>
      <c r="K2" s="57" t="s">
        <v>242</v>
      </c>
    </row>
    <row r="3">
      <c r="A3" s="7" t="s">
        <v>243</v>
      </c>
      <c r="B3" s="59">
        <v>5.0</v>
      </c>
      <c r="C3" s="59">
        <v>20.0</v>
      </c>
      <c r="D3" s="59">
        <v>18.0</v>
      </c>
      <c r="E3" s="59">
        <v>0.0</v>
      </c>
      <c r="F3" s="59">
        <v>12.0</v>
      </c>
      <c r="G3" s="59">
        <v>0.0</v>
      </c>
      <c r="H3" s="61" t="str">
        <f t="shared" si="1"/>
        <v>300</v>
      </c>
      <c r="I3" s="59">
        <v>0.0</v>
      </c>
      <c r="J3" s="62"/>
      <c r="K3" s="62"/>
    </row>
    <row r="4">
      <c r="A4" s="4"/>
      <c r="B4" s="21"/>
      <c r="C4" s="21"/>
      <c r="D4" s="21"/>
      <c r="E4" s="21"/>
      <c r="F4" s="21"/>
      <c r="G4" s="21"/>
      <c r="H4" s="21"/>
    </row>
    <row r="5">
      <c r="A5" s="4"/>
      <c r="B5" s="21"/>
      <c r="C5" s="21"/>
      <c r="D5" s="21"/>
      <c r="E5" s="21"/>
      <c r="F5" s="21"/>
      <c r="G5" s="21"/>
      <c r="H5" s="21"/>
    </row>
    <row r="6">
      <c r="A6" s="4"/>
      <c r="B6" s="21"/>
      <c r="C6" s="21"/>
      <c r="D6" s="21"/>
      <c r="E6" s="21"/>
      <c r="F6" s="21"/>
      <c r="G6" s="21"/>
      <c r="H6" s="21"/>
    </row>
    <row r="7">
      <c r="A7" s="4"/>
      <c r="B7" s="21"/>
      <c r="C7" s="21"/>
      <c r="D7" s="21"/>
      <c r="E7" s="21"/>
      <c r="F7" s="21"/>
      <c r="G7" s="21"/>
      <c r="H7" s="21"/>
    </row>
    <row r="8">
      <c r="A8" s="4"/>
      <c r="B8" s="21"/>
      <c r="C8" s="21"/>
      <c r="D8" s="21"/>
      <c r="E8" s="21"/>
      <c r="F8" s="21"/>
      <c r="G8" s="21"/>
      <c r="H8" s="21"/>
    </row>
    <row r="9">
      <c r="A9" s="4"/>
      <c r="B9" s="21"/>
      <c r="C9" s="21"/>
      <c r="D9" s="21"/>
      <c r="E9" s="21"/>
      <c r="F9" s="21"/>
      <c r="G9" s="21"/>
      <c r="H9" s="21"/>
    </row>
    <row r="10">
      <c r="A10" s="4"/>
      <c r="B10" s="21"/>
      <c r="C10" s="21"/>
      <c r="D10" s="21"/>
      <c r="E10" s="21"/>
      <c r="F10" s="21"/>
      <c r="G10" s="21"/>
      <c r="H10" s="21"/>
    </row>
    <row r="11">
      <c r="A11" s="4"/>
      <c r="B11" s="21"/>
      <c r="C11" s="21"/>
      <c r="D11" s="21"/>
      <c r="E11" s="21"/>
      <c r="F11" s="21"/>
      <c r="G11" s="21"/>
      <c r="H11" s="21"/>
    </row>
    <row r="12">
      <c r="A12" s="4"/>
      <c r="B12" s="21"/>
      <c r="C12" s="21"/>
      <c r="D12" s="21"/>
      <c r="E12" s="21"/>
      <c r="F12" s="21"/>
      <c r="G12" s="21"/>
      <c r="H12" s="21"/>
    </row>
    <row r="13">
      <c r="A13" s="4"/>
      <c r="B13" s="21"/>
      <c r="C13" s="21"/>
      <c r="D13" s="21"/>
      <c r="E13" s="21"/>
      <c r="F13" s="21"/>
      <c r="G13" s="21"/>
      <c r="H13" s="21"/>
    </row>
    <row r="14">
      <c r="A14" s="4"/>
      <c r="B14" s="21"/>
      <c r="C14" s="21"/>
      <c r="D14" s="21"/>
      <c r="E14" s="21"/>
      <c r="F14" s="21"/>
      <c r="G14" s="21"/>
      <c r="H14" s="21"/>
    </row>
    <row r="15">
      <c r="A15" s="4"/>
      <c r="B15" s="21"/>
      <c r="C15" s="21"/>
      <c r="D15" s="21"/>
      <c r="E15" s="21"/>
      <c r="F15" s="21"/>
      <c r="G15" s="21"/>
      <c r="H15" s="21"/>
    </row>
    <row r="16">
      <c r="A16" s="4"/>
      <c r="B16" s="21"/>
      <c r="C16" s="21"/>
      <c r="D16" s="21"/>
      <c r="E16" s="21"/>
      <c r="F16" s="21"/>
      <c r="G16" s="21"/>
      <c r="H16" s="21"/>
    </row>
    <row r="17">
      <c r="A17" s="4"/>
      <c r="B17" s="21"/>
      <c r="C17" s="21"/>
      <c r="D17" s="21"/>
      <c r="E17" s="21"/>
      <c r="F17" s="21"/>
      <c r="G17" s="21"/>
      <c r="H17" s="21"/>
    </row>
    <row r="18">
      <c r="A18" s="4"/>
      <c r="B18" s="21"/>
      <c r="C18" s="21"/>
      <c r="D18" s="21"/>
      <c r="E18" s="21"/>
      <c r="F18" s="21"/>
      <c r="G18" s="21"/>
      <c r="H18" s="21"/>
    </row>
    <row r="19">
      <c r="A19" s="4"/>
      <c r="B19" s="21"/>
      <c r="C19" s="21"/>
      <c r="D19" s="21"/>
      <c r="E19" s="21"/>
      <c r="F19" s="21"/>
      <c r="G19" s="21"/>
      <c r="H19" s="21"/>
    </row>
    <row r="20">
      <c r="A20" s="4"/>
      <c r="B20" s="21"/>
      <c r="C20" s="21"/>
      <c r="D20" s="21"/>
      <c r="E20" s="21"/>
      <c r="F20" s="21"/>
      <c r="G20" s="21"/>
      <c r="H20" s="21"/>
    </row>
    <row r="21">
      <c r="A21" s="4"/>
      <c r="B21" s="21"/>
      <c r="C21" s="21"/>
      <c r="D21" s="21"/>
      <c r="E21" s="21"/>
      <c r="F21" s="21"/>
      <c r="G21" s="21"/>
      <c r="H21" s="21"/>
    </row>
    <row r="22">
      <c r="A22" s="4"/>
      <c r="B22" s="21"/>
      <c r="C22" s="21"/>
      <c r="D22" s="21"/>
      <c r="E22" s="21"/>
      <c r="F22" s="21"/>
      <c r="G22" s="21"/>
      <c r="H22" s="21"/>
    </row>
    <row r="23">
      <c r="A23" s="4"/>
      <c r="B23" s="21"/>
      <c r="C23" s="21"/>
      <c r="D23" s="21"/>
      <c r="E23" s="21"/>
      <c r="F23" s="21"/>
      <c r="G23" s="21"/>
      <c r="H23" s="21"/>
    </row>
    <row r="24">
      <c r="A24" s="4"/>
      <c r="B24" s="21"/>
      <c r="C24" s="21"/>
      <c r="D24" s="21"/>
      <c r="E24" s="21"/>
      <c r="F24" s="21"/>
      <c r="G24" s="21"/>
      <c r="H24" s="21"/>
    </row>
    <row r="25">
      <c r="A25" s="4"/>
      <c r="B25" s="21"/>
      <c r="C25" s="21"/>
      <c r="D25" s="21"/>
      <c r="E25" s="21"/>
      <c r="F25" s="21"/>
      <c r="G25" s="21"/>
      <c r="H25" s="21"/>
    </row>
    <row r="26">
      <c r="A26" s="4"/>
      <c r="B26" s="21"/>
      <c r="C26" s="21"/>
      <c r="D26" s="21"/>
      <c r="E26" s="21"/>
      <c r="F26" s="21"/>
      <c r="G26" s="21"/>
      <c r="H26" s="21"/>
    </row>
    <row r="27">
      <c r="A27" s="4"/>
      <c r="B27" s="21"/>
      <c r="C27" s="21"/>
      <c r="D27" s="21"/>
      <c r="E27" s="21"/>
      <c r="F27" s="21"/>
      <c r="G27" s="21"/>
      <c r="H27" s="21"/>
    </row>
    <row r="28">
      <c r="A28" s="4"/>
      <c r="B28" s="21"/>
      <c r="C28" s="21"/>
      <c r="D28" s="21"/>
      <c r="E28" s="21"/>
      <c r="F28" s="21"/>
      <c r="G28" s="21"/>
      <c r="H28" s="21"/>
    </row>
    <row r="29">
      <c r="A29" s="4"/>
      <c r="B29" s="21"/>
      <c r="C29" s="21"/>
      <c r="D29" s="21"/>
      <c r="E29" s="21"/>
      <c r="F29" s="21"/>
      <c r="G29" s="21"/>
      <c r="H29" s="21"/>
    </row>
    <row r="30">
      <c r="A30" s="4"/>
      <c r="B30" s="21"/>
      <c r="C30" s="21"/>
      <c r="D30" s="21"/>
      <c r="E30" s="21"/>
      <c r="F30" s="21"/>
      <c r="G30" s="21"/>
      <c r="H30" s="21"/>
    </row>
    <row r="31">
      <c r="A31" s="4"/>
      <c r="B31" s="21"/>
      <c r="C31" s="21"/>
      <c r="D31" s="21"/>
      <c r="E31" s="21"/>
      <c r="F31" s="21"/>
      <c r="G31" s="21"/>
      <c r="H31" s="21"/>
    </row>
    <row r="32">
      <c r="A32" s="4"/>
      <c r="B32" s="21"/>
      <c r="C32" s="21"/>
      <c r="D32" s="21"/>
      <c r="E32" s="21"/>
      <c r="F32" s="21"/>
      <c r="G32" s="21"/>
      <c r="H32" s="21"/>
    </row>
    <row r="33">
      <c r="A33" s="4"/>
      <c r="B33" s="21"/>
      <c r="C33" s="21"/>
      <c r="D33" s="21"/>
      <c r="E33" s="21"/>
      <c r="F33" s="21"/>
      <c r="G33" s="21"/>
      <c r="H33" s="21"/>
    </row>
    <row r="34">
      <c r="A34" s="4"/>
      <c r="B34" s="21"/>
      <c r="C34" s="21"/>
      <c r="D34" s="21"/>
      <c r="E34" s="21"/>
      <c r="F34" s="21"/>
      <c r="G34" s="21"/>
      <c r="H34" s="21"/>
    </row>
    <row r="35">
      <c r="A35" s="4"/>
      <c r="B35" s="21"/>
      <c r="C35" s="21"/>
      <c r="D35" s="21"/>
      <c r="E35" s="21"/>
      <c r="F35" s="21"/>
      <c r="G35" s="21"/>
      <c r="H35" s="21"/>
    </row>
    <row r="36">
      <c r="A36" s="4"/>
      <c r="B36" s="21"/>
      <c r="C36" s="21"/>
      <c r="D36" s="21"/>
      <c r="E36" s="21"/>
      <c r="F36" s="21"/>
      <c r="G36" s="21"/>
      <c r="H36" s="21"/>
    </row>
    <row r="37">
      <c r="A37" s="4"/>
      <c r="B37" s="21"/>
      <c r="C37" s="21"/>
      <c r="D37" s="21"/>
      <c r="E37" s="21"/>
      <c r="F37" s="21"/>
      <c r="G37" s="21"/>
      <c r="H37" s="21"/>
    </row>
    <row r="38">
      <c r="A38" s="4"/>
      <c r="B38" s="21"/>
      <c r="C38" s="21"/>
      <c r="D38" s="21"/>
      <c r="E38" s="21"/>
      <c r="F38" s="21"/>
      <c r="G38" s="21"/>
      <c r="H38" s="21"/>
    </row>
    <row r="39">
      <c r="A39" s="4"/>
      <c r="B39" s="21"/>
      <c r="C39" s="21"/>
      <c r="D39" s="21"/>
      <c r="E39" s="21"/>
      <c r="F39" s="21"/>
      <c r="G39" s="21"/>
      <c r="H39" s="21"/>
    </row>
    <row r="40">
      <c r="A40" s="4"/>
      <c r="B40" s="21"/>
      <c r="C40" s="21"/>
      <c r="D40" s="21"/>
      <c r="E40" s="21"/>
      <c r="F40" s="21"/>
      <c r="G40" s="21"/>
      <c r="H40" s="21"/>
    </row>
    <row r="41">
      <c r="A41" s="4"/>
      <c r="B41" s="21"/>
      <c r="C41" s="21"/>
      <c r="D41" s="21"/>
      <c r="E41" s="21"/>
      <c r="F41" s="21"/>
      <c r="G41" s="21"/>
      <c r="H41" s="21"/>
    </row>
    <row r="42">
      <c r="A42" s="4"/>
      <c r="B42" s="21"/>
      <c r="C42" s="21"/>
      <c r="D42" s="21"/>
      <c r="E42" s="21"/>
      <c r="F42" s="21"/>
      <c r="G42" s="21"/>
      <c r="H42" s="21"/>
    </row>
    <row r="43">
      <c r="A43" s="4"/>
      <c r="B43" s="21"/>
      <c r="C43" s="21"/>
      <c r="D43" s="21"/>
      <c r="E43" s="21"/>
      <c r="F43" s="21"/>
      <c r="G43" s="21"/>
      <c r="H43" s="21"/>
    </row>
    <row r="44">
      <c r="A44" s="4"/>
      <c r="B44" s="21"/>
      <c r="C44" s="21"/>
      <c r="D44" s="21"/>
      <c r="E44" s="21"/>
      <c r="F44" s="21"/>
      <c r="G44" s="21"/>
      <c r="H44" s="21"/>
    </row>
    <row r="45">
      <c r="A45" s="4"/>
      <c r="B45" s="21"/>
      <c r="C45" s="21"/>
      <c r="D45" s="21"/>
      <c r="E45" s="21"/>
      <c r="F45" s="21"/>
      <c r="G45" s="21"/>
      <c r="H45" s="21"/>
    </row>
    <row r="46">
      <c r="A46" s="4"/>
      <c r="B46" s="21"/>
      <c r="C46" s="21"/>
      <c r="D46" s="21"/>
      <c r="E46" s="21"/>
      <c r="F46" s="21"/>
      <c r="G46" s="21"/>
      <c r="H46" s="21"/>
    </row>
    <row r="47">
      <c r="A47" s="4"/>
      <c r="B47" s="21"/>
      <c r="C47" s="21"/>
      <c r="D47" s="21"/>
      <c r="E47" s="21"/>
      <c r="F47" s="21"/>
      <c r="G47" s="21"/>
      <c r="H47" s="21"/>
    </row>
    <row r="48">
      <c r="A48" s="4"/>
      <c r="B48" s="21"/>
      <c r="C48" s="21"/>
      <c r="D48" s="21"/>
      <c r="E48" s="21"/>
      <c r="F48" s="21"/>
      <c r="G48" s="21"/>
      <c r="H48" s="21"/>
    </row>
    <row r="49">
      <c r="A49" s="4"/>
      <c r="B49" s="21"/>
      <c r="C49" s="21"/>
      <c r="D49" s="21"/>
      <c r="E49" s="21"/>
      <c r="F49" s="21"/>
      <c r="G49" s="21"/>
      <c r="H49" s="21"/>
    </row>
    <row r="50">
      <c r="A50" s="4"/>
      <c r="B50" s="21"/>
      <c r="C50" s="21"/>
      <c r="D50" s="21"/>
      <c r="E50" s="21"/>
      <c r="F50" s="21"/>
      <c r="G50" s="21"/>
      <c r="H50" s="21"/>
    </row>
    <row r="51">
      <c r="A51" s="4"/>
      <c r="B51" s="21"/>
      <c r="C51" s="21"/>
      <c r="D51" s="21"/>
      <c r="E51" s="21"/>
      <c r="F51" s="21"/>
      <c r="G51" s="21"/>
      <c r="H51" s="21"/>
    </row>
    <row r="52">
      <c r="A52" s="4"/>
      <c r="B52" s="21"/>
      <c r="C52" s="21"/>
      <c r="D52" s="21"/>
      <c r="E52" s="21"/>
      <c r="F52" s="21"/>
      <c r="G52" s="21"/>
      <c r="H52" s="21"/>
    </row>
    <row r="53">
      <c r="A53" s="4"/>
      <c r="B53" s="21"/>
      <c r="C53" s="21"/>
      <c r="D53" s="21"/>
      <c r="E53" s="21"/>
      <c r="F53" s="21"/>
      <c r="G53" s="21"/>
      <c r="H53" s="21"/>
    </row>
    <row r="54">
      <c r="A54" s="4"/>
      <c r="B54" s="21"/>
      <c r="C54" s="21"/>
      <c r="D54" s="21"/>
      <c r="E54" s="21"/>
      <c r="F54" s="21"/>
      <c r="G54" s="21"/>
      <c r="H54" s="21"/>
    </row>
    <row r="55">
      <c r="A55" s="4"/>
      <c r="B55" s="21"/>
      <c r="C55" s="21"/>
      <c r="D55" s="21"/>
      <c r="E55" s="21"/>
      <c r="F55" s="21"/>
      <c r="G55" s="21"/>
      <c r="H55" s="21"/>
    </row>
    <row r="56">
      <c r="A56" s="4"/>
      <c r="B56" s="21"/>
      <c r="C56" s="21"/>
      <c r="D56" s="21"/>
      <c r="E56" s="21"/>
      <c r="F56" s="21"/>
      <c r="G56" s="21"/>
      <c r="H56" s="21"/>
    </row>
    <row r="57">
      <c r="A57" s="4"/>
      <c r="B57" s="21"/>
      <c r="C57" s="21"/>
      <c r="D57" s="21"/>
      <c r="E57" s="21"/>
      <c r="F57" s="21"/>
      <c r="G57" s="21"/>
      <c r="H57" s="21"/>
    </row>
    <row r="58">
      <c r="A58" s="4"/>
      <c r="B58" s="21"/>
      <c r="C58" s="21"/>
      <c r="D58" s="21"/>
      <c r="E58" s="21"/>
      <c r="F58" s="21"/>
      <c r="G58" s="21"/>
      <c r="H58" s="21"/>
    </row>
    <row r="59">
      <c r="A59" s="4"/>
      <c r="B59" s="21"/>
      <c r="C59" s="21"/>
      <c r="D59" s="21"/>
      <c r="E59" s="21"/>
      <c r="F59" s="21"/>
      <c r="G59" s="21"/>
      <c r="H59" s="21"/>
    </row>
    <row r="60">
      <c r="A60" s="4"/>
      <c r="B60" s="21"/>
      <c r="C60" s="21"/>
      <c r="D60" s="21"/>
      <c r="E60" s="21"/>
      <c r="F60" s="21"/>
      <c r="G60" s="21"/>
      <c r="H60" s="21"/>
    </row>
    <row r="61">
      <c r="A61" s="4"/>
      <c r="B61" s="21"/>
      <c r="C61" s="21"/>
      <c r="D61" s="21"/>
      <c r="E61" s="21"/>
      <c r="F61" s="21"/>
      <c r="G61" s="21"/>
      <c r="H61" s="21"/>
    </row>
    <row r="62">
      <c r="A62" s="4"/>
      <c r="B62" s="21"/>
      <c r="C62" s="21"/>
      <c r="D62" s="21"/>
      <c r="E62" s="21"/>
      <c r="F62" s="21"/>
      <c r="G62" s="21"/>
      <c r="H62" s="21"/>
    </row>
    <row r="63">
      <c r="A63" s="4"/>
      <c r="B63" s="21"/>
      <c r="C63" s="21"/>
      <c r="D63" s="21"/>
      <c r="E63" s="21"/>
      <c r="F63" s="21"/>
      <c r="G63" s="21"/>
      <c r="H63" s="21"/>
    </row>
    <row r="64">
      <c r="A64" s="4"/>
      <c r="B64" s="21"/>
      <c r="C64" s="21"/>
      <c r="D64" s="21"/>
      <c r="E64" s="21"/>
      <c r="F64" s="21"/>
      <c r="G64" s="21"/>
      <c r="H64" s="21"/>
    </row>
    <row r="65">
      <c r="A65" s="4"/>
      <c r="B65" s="21"/>
      <c r="C65" s="21"/>
      <c r="D65" s="21"/>
      <c r="E65" s="21"/>
      <c r="F65" s="21"/>
      <c r="G65" s="21"/>
      <c r="H65" s="21"/>
    </row>
    <row r="66">
      <c r="A66" s="4"/>
      <c r="B66" s="21"/>
      <c r="C66" s="21"/>
      <c r="D66" s="21"/>
      <c r="E66" s="21"/>
      <c r="F66" s="21"/>
      <c r="G66" s="21"/>
      <c r="H66" s="21"/>
    </row>
    <row r="67">
      <c r="A67" s="4"/>
      <c r="B67" s="21"/>
      <c r="C67" s="21"/>
      <c r="D67" s="21"/>
      <c r="E67" s="21"/>
      <c r="F67" s="21"/>
      <c r="G67" s="21"/>
      <c r="H67" s="21"/>
    </row>
    <row r="68">
      <c r="A68" s="4"/>
      <c r="B68" s="21"/>
      <c r="C68" s="21"/>
      <c r="D68" s="21"/>
      <c r="E68" s="21"/>
      <c r="F68" s="21"/>
      <c r="G68" s="21"/>
      <c r="H68" s="21"/>
    </row>
    <row r="69">
      <c r="A69" s="4"/>
      <c r="B69" s="21"/>
      <c r="C69" s="21"/>
      <c r="D69" s="21"/>
      <c r="E69" s="21"/>
      <c r="F69" s="21"/>
      <c r="G69" s="21"/>
      <c r="H69" s="21"/>
    </row>
    <row r="70">
      <c r="A70" s="4"/>
      <c r="B70" s="21"/>
      <c r="C70" s="21"/>
      <c r="D70" s="21"/>
      <c r="E70" s="21"/>
      <c r="F70" s="21"/>
      <c r="G70" s="21"/>
      <c r="H70" s="21"/>
    </row>
    <row r="71">
      <c r="A71" s="4"/>
      <c r="B71" s="21"/>
      <c r="C71" s="21"/>
      <c r="D71" s="21"/>
      <c r="E71" s="21"/>
      <c r="F71" s="21"/>
      <c r="G71" s="21"/>
      <c r="H71" s="21"/>
    </row>
    <row r="72">
      <c r="A72" s="4"/>
      <c r="B72" s="21"/>
      <c r="C72" s="21"/>
      <c r="D72" s="21"/>
      <c r="E72" s="21"/>
      <c r="F72" s="21"/>
      <c r="G72" s="21"/>
      <c r="H72" s="21"/>
    </row>
    <row r="73">
      <c r="A73" s="4"/>
      <c r="B73" s="21"/>
      <c r="C73" s="21"/>
      <c r="D73" s="21"/>
      <c r="E73" s="21"/>
      <c r="F73" s="21"/>
      <c r="G73" s="21"/>
      <c r="H73" s="21"/>
    </row>
    <row r="74">
      <c r="A74" s="4"/>
      <c r="B74" s="21"/>
      <c r="C74" s="21"/>
      <c r="D74" s="21"/>
      <c r="E74" s="21"/>
      <c r="F74" s="21"/>
      <c r="G74" s="21"/>
      <c r="H74" s="21"/>
    </row>
    <row r="75">
      <c r="A75" s="4"/>
      <c r="B75" s="21"/>
      <c r="C75" s="21"/>
      <c r="D75" s="21"/>
      <c r="E75" s="21"/>
      <c r="F75" s="21"/>
      <c r="G75" s="21"/>
      <c r="H75" s="21"/>
    </row>
    <row r="76">
      <c r="A76" s="4"/>
      <c r="B76" s="21"/>
      <c r="C76" s="21"/>
      <c r="D76" s="21"/>
      <c r="E76" s="21"/>
      <c r="F76" s="21"/>
      <c r="G76" s="21"/>
      <c r="H76" s="21"/>
    </row>
    <row r="77">
      <c r="A77" s="4"/>
      <c r="B77" s="21"/>
      <c r="C77" s="21"/>
      <c r="D77" s="21"/>
      <c r="E77" s="21"/>
      <c r="F77" s="21"/>
      <c r="G77" s="21"/>
      <c r="H77" s="21"/>
    </row>
    <row r="78">
      <c r="A78" s="4"/>
      <c r="B78" s="21"/>
      <c r="C78" s="21"/>
      <c r="D78" s="21"/>
      <c r="E78" s="21"/>
      <c r="F78" s="21"/>
      <c r="G78" s="21"/>
      <c r="H78" s="21"/>
    </row>
    <row r="79">
      <c r="A79" s="4"/>
      <c r="B79" s="21"/>
      <c r="C79" s="21"/>
      <c r="D79" s="21"/>
      <c r="E79" s="21"/>
      <c r="F79" s="21"/>
      <c r="G79" s="21"/>
      <c r="H79" s="21"/>
    </row>
    <row r="80">
      <c r="A80" s="4"/>
      <c r="B80" s="21"/>
      <c r="C80" s="21"/>
      <c r="D80" s="21"/>
      <c r="E80" s="21"/>
      <c r="F80" s="21"/>
      <c r="G80" s="21"/>
      <c r="H80" s="21"/>
    </row>
    <row r="81">
      <c r="A81" s="4"/>
      <c r="B81" s="21"/>
      <c r="C81" s="21"/>
      <c r="D81" s="21"/>
      <c r="E81" s="21"/>
      <c r="F81" s="21"/>
      <c r="G81" s="21"/>
      <c r="H81" s="21"/>
    </row>
    <row r="82">
      <c r="A82" s="4"/>
      <c r="B82" s="21"/>
      <c r="C82" s="21"/>
      <c r="D82" s="21"/>
      <c r="E82" s="21"/>
      <c r="F82" s="21"/>
      <c r="G82" s="21"/>
      <c r="H82" s="21"/>
    </row>
    <row r="83">
      <c r="A83" s="4"/>
      <c r="B83" s="21"/>
      <c r="C83" s="21"/>
      <c r="D83" s="21"/>
      <c r="E83" s="21"/>
      <c r="F83" s="21"/>
      <c r="G83" s="21"/>
      <c r="H83" s="21"/>
    </row>
    <row r="84">
      <c r="A84" s="4"/>
      <c r="B84" s="21"/>
      <c r="C84" s="21"/>
      <c r="D84" s="21"/>
      <c r="E84" s="21"/>
      <c r="F84" s="21"/>
      <c r="G84" s="21"/>
      <c r="H84" s="21"/>
    </row>
    <row r="85">
      <c r="A85" s="4"/>
      <c r="B85" s="21"/>
      <c r="C85" s="21"/>
      <c r="D85" s="21"/>
      <c r="E85" s="21"/>
      <c r="F85" s="21"/>
      <c r="G85" s="21"/>
      <c r="H85" s="21"/>
    </row>
    <row r="86">
      <c r="A86" s="4"/>
      <c r="B86" s="21"/>
      <c r="C86" s="21"/>
      <c r="D86" s="21"/>
      <c r="E86" s="21"/>
      <c r="F86" s="21"/>
      <c r="G86" s="21"/>
      <c r="H86" s="21"/>
    </row>
    <row r="87">
      <c r="A87" s="4"/>
      <c r="B87" s="21"/>
      <c r="C87" s="21"/>
      <c r="D87" s="21"/>
      <c r="E87" s="21"/>
      <c r="F87" s="21"/>
      <c r="G87" s="21"/>
      <c r="H87" s="21"/>
    </row>
    <row r="88">
      <c r="A88" s="4"/>
      <c r="B88" s="21"/>
      <c r="C88" s="21"/>
      <c r="D88" s="21"/>
      <c r="E88" s="21"/>
      <c r="F88" s="21"/>
      <c r="G88" s="21"/>
      <c r="H88" s="21"/>
    </row>
    <row r="89">
      <c r="A89" s="4"/>
      <c r="B89" s="21"/>
      <c r="C89" s="21"/>
      <c r="D89" s="21"/>
      <c r="E89" s="21"/>
      <c r="F89" s="21"/>
      <c r="G89" s="21"/>
      <c r="H89" s="21"/>
    </row>
    <row r="90">
      <c r="A90" s="4"/>
      <c r="B90" s="21"/>
      <c r="C90" s="21"/>
      <c r="D90" s="21"/>
      <c r="E90" s="21"/>
      <c r="F90" s="21"/>
      <c r="G90" s="21"/>
      <c r="H90" s="21"/>
    </row>
    <row r="91">
      <c r="A91" s="4"/>
      <c r="B91" s="21"/>
      <c r="C91" s="21"/>
      <c r="D91" s="21"/>
      <c r="E91" s="21"/>
      <c r="F91" s="21"/>
      <c r="G91" s="21"/>
      <c r="H91" s="21"/>
    </row>
    <row r="92">
      <c r="A92" s="4"/>
      <c r="B92" s="21"/>
      <c r="C92" s="21"/>
      <c r="D92" s="21"/>
      <c r="E92" s="21"/>
      <c r="F92" s="21"/>
      <c r="G92" s="21"/>
      <c r="H92" s="21"/>
    </row>
    <row r="93">
      <c r="A93" s="4"/>
      <c r="B93" s="21"/>
      <c r="C93" s="21"/>
      <c r="D93" s="21"/>
      <c r="E93" s="21"/>
      <c r="F93" s="21"/>
      <c r="G93" s="21"/>
      <c r="H93" s="21"/>
    </row>
    <row r="94">
      <c r="A94" s="4"/>
      <c r="B94" s="21"/>
      <c r="C94" s="21"/>
      <c r="D94" s="21"/>
      <c r="E94" s="21"/>
      <c r="F94" s="21"/>
      <c r="G94" s="21"/>
      <c r="H94" s="21"/>
    </row>
    <row r="95">
      <c r="A95" s="4"/>
      <c r="B95" s="21"/>
      <c r="C95" s="21"/>
      <c r="D95" s="21"/>
      <c r="E95" s="21"/>
      <c r="F95" s="21"/>
      <c r="G95" s="21"/>
      <c r="H95" s="21"/>
    </row>
    <row r="96">
      <c r="A96" s="4"/>
      <c r="B96" s="21"/>
      <c r="C96" s="21"/>
      <c r="D96" s="21"/>
      <c r="E96" s="21"/>
      <c r="F96" s="21"/>
      <c r="G96" s="21"/>
      <c r="H96" s="21"/>
    </row>
    <row r="97">
      <c r="A97" s="4"/>
      <c r="B97" s="21"/>
      <c r="C97" s="21"/>
      <c r="D97" s="21"/>
      <c r="E97" s="21"/>
      <c r="F97" s="21"/>
      <c r="G97" s="21"/>
      <c r="H97" s="21"/>
    </row>
    <row r="98">
      <c r="A98" s="4"/>
      <c r="B98" s="21"/>
      <c r="C98" s="21"/>
      <c r="D98" s="21"/>
      <c r="E98" s="21"/>
      <c r="F98" s="21"/>
      <c r="G98" s="21"/>
      <c r="H98" s="21"/>
    </row>
    <row r="99">
      <c r="A99" s="4"/>
      <c r="B99" s="21"/>
      <c r="C99" s="21"/>
      <c r="D99" s="21"/>
      <c r="E99" s="21"/>
      <c r="F99" s="21"/>
      <c r="G99" s="21"/>
      <c r="H99" s="21"/>
    </row>
    <row r="100">
      <c r="A100" s="4"/>
      <c r="B100" s="21"/>
      <c r="C100" s="21"/>
      <c r="D100" s="21"/>
      <c r="E100" s="21"/>
      <c r="F100" s="21"/>
      <c r="G100" s="21"/>
      <c r="H100" s="2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24.57"/>
    <col customWidth="1" min="2" max="2" width="13.14"/>
    <col customWidth="1" min="3" max="3" width="4.29"/>
    <col customWidth="1" min="4" max="4" width="8.86"/>
    <col customWidth="1" min="5" max="5" width="11.29"/>
    <col customWidth="1" min="6" max="6" width="9.43"/>
    <col customWidth="1" min="7" max="7" width="9.57"/>
    <col customWidth="1" min="8" max="8" width="9.14"/>
    <col customWidth="1" min="9" max="9" width="5.71"/>
    <col customWidth="1" min="10" max="10" width="12.57"/>
    <col customWidth="1" min="11" max="11" width="14.71"/>
    <col customWidth="1" min="12" max="12" width="12.29"/>
    <col customWidth="1" min="13" max="13" width="12.71"/>
    <col customWidth="1" min="14" max="14" width="11.57"/>
    <col customWidth="1" min="15" max="15" width="11.0"/>
    <col customWidth="1" min="16" max="16" width="5.86"/>
    <col customWidth="1" min="17" max="17" width="6.86"/>
    <col customWidth="1" min="18" max="18" width="74.86"/>
  </cols>
  <sheetData>
    <row r="1">
      <c r="A1" s="18" t="s">
        <v>79</v>
      </c>
      <c r="B1" s="18" t="s">
        <v>164</v>
      </c>
      <c r="C1" s="18" t="s">
        <v>165</v>
      </c>
      <c r="D1" s="18" t="s">
        <v>166</v>
      </c>
      <c r="E1" s="18" t="s">
        <v>167</v>
      </c>
      <c r="F1" s="18" t="s">
        <v>168</v>
      </c>
      <c r="G1" s="18" t="s">
        <v>169</v>
      </c>
      <c r="H1" s="18" t="s">
        <v>170</v>
      </c>
      <c r="I1" s="18" t="s">
        <v>155</v>
      </c>
      <c r="J1" s="18" t="s">
        <v>171</v>
      </c>
      <c r="K1" s="18" t="s">
        <v>140</v>
      </c>
      <c r="L1" s="18" t="s">
        <v>156</v>
      </c>
      <c r="M1" s="18" t="s">
        <v>172</v>
      </c>
      <c r="N1" s="18" t="s">
        <v>173</v>
      </c>
      <c r="O1" s="18" t="s">
        <v>174</v>
      </c>
      <c r="P1" s="18" t="s">
        <v>181</v>
      </c>
      <c r="Q1" s="18" t="s">
        <v>107</v>
      </c>
      <c r="R1" s="18" t="s">
        <v>113</v>
      </c>
    </row>
    <row r="2">
      <c r="A2" s="27" t="s">
        <v>182</v>
      </c>
      <c r="B2" s="34">
        <v>4.0</v>
      </c>
      <c r="C2" s="34">
        <v>1.0</v>
      </c>
      <c r="D2" s="34">
        <v>0.0</v>
      </c>
      <c r="E2" s="34">
        <v>1.0</v>
      </c>
      <c r="F2" s="34">
        <v>0.0</v>
      </c>
      <c r="G2" s="34">
        <v>1.0</v>
      </c>
      <c r="H2" s="34">
        <v>0.0</v>
      </c>
      <c r="I2" s="34">
        <v>3.0</v>
      </c>
      <c r="J2" s="34">
        <v>4.0</v>
      </c>
      <c r="K2" s="34">
        <v>6.0</v>
      </c>
      <c r="L2" s="34">
        <v>4.0</v>
      </c>
      <c r="M2" s="34">
        <v>30.0</v>
      </c>
      <c r="N2" s="36" t="str">
        <f t="shared" ref="N2:N23" si="1">SUM(J2:M2)*10</f>
        <v>440</v>
      </c>
      <c r="O2" s="38" t="str">
        <f t="shared" ref="O2:O23" si="2">B2*10/N2</f>
        <v>0.09</v>
      </c>
      <c r="P2" s="34">
        <v>1.0</v>
      </c>
      <c r="Q2" s="34">
        <v>1.0</v>
      </c>
      <c r="R2" s="42"/>
    </row>
    <row r="3">
      <c r="A3" s="7" t="s">
        <v>192</v>
      </c>
      <c r="B3" s="44">
        <v>4.0</v>
      </c>
      <c r="C3" s="44">
        <v>1.0</v>
      </c>
      <c r="D3" s="44">
        <v>0.0</v>
      </c>
      <c r="E3" s="44">
        <v>1.0</v>
      </c>
      <c r="F3" s="44">
        <v>0.0</v>
      </c>
      <c r="G3" s="44">
        <v>1.0</v>
      </c>
      <c r="H3" s="44">
        <v>0.0</v>
      </c>
      <c r="I3" s="44">
        <v>3.0</v>
      </c>
      <c r="J3" s="44">
        <v>4.0</v>
      </c>
      <c r="K3" s="44">
        <v>6.0</v>
      </c>
      <c r="L3" s="44">
        <v>2.0</v>
      </c>
      <c r="M3" s="44">
        <v>40.0</v>
      </c>
      <c r="N3" s="46" t="str">
        <f t="shared" si="1"/>
        <v>520</v>
      </c>
      <c r="O3" s="47" t="str">
        <f t="shared" si="2"/>
        <v>0.08</v>
      </c>
      <c r="P3" s="44">
        <v>1.0</v>
      </c>
      <c r="Q3" s="44">
        <v>1.0</v>
      </c>
    </row>
    <row r="4">
      <c r="A4" s="7" t="s">
        <v>195</v>
      </c>
      <c r="B4" s="44">
        <v>6.0</v>
      </c>
      <c r="C4" s="44">
        <v>1.0</v>
      </c>
      <c r="D4" s="44">
        <v>0.0</v>
      </c>
      <c r="E4" s="44">
        <v>1.0</v>
      </c>
      <c r="F4" s="44">
        <v>1.0</v>
      </c>
      <c r="G4" s="44">
        <v>0.0</v>
      </c>
      <c r="H4" s="44">
        <v>0.0</v>
      </c>
      <c r="I4" s="44">
        <v>4.0</v>
      </c>
      <c r="J4" s="44">
        <v>8.0</v>
      </c>
      <c r="K4" s="44">
        <v>9.0</v>
      </c>
      <c r="L4" s="44">
        <v>14.0</v>
      </c>
      <c r="M4" s="44">
        <v>0.0</v>
      </c>
      <c r="N4" s="46" t="str">
        <f t="shared" si="1"/>
        <v>310</v>
      </c>
      <c r="O4" s="47" t="str">
        <f t="shared" si="2"/>
        <v>0.19</v>
      </c>
      <c r="P4" s="44">
        <v>5.0</v>
      </c>
      <c r="Q4" s="44">
        <v>1.0</v>
      </c>
    </row>
    <row r="5">
      <c r="A5" s="7" t="s">
        <v>196</v>
      </c>
      <c r="B5" s="44">
        <v>4.0</v>
      </c>
      <c r="C5" s="44">
        <v>1.0</v>
      </c>
      <c r="D5" s="44">
        <v>0.0</v>
      </c>
      <c r="E5" s="44">
        <v>1.0</v>
      </c>
      <c r="F5" s="44">
        <v>0.0</v>
      </c>
      <c r="G5" s="44">
        <v>0.0</v>
      </c>
      <c r="H5" s="44">
        <v>0.0</v>
      </c>
      <c r="I5" s="44">
        <v>2.0</v>
      </c>
      <c r="J5" s="44">
        <v>4.0</v>
      </c>
      <c r="K5" s="44">
        <v>12.0</v>
      </c>
      <c r="L5" s="44">
        <v>4.0</v>
      </c>
      <c r="M5" s="44">
        <v>0.0</v>
      </c>
      <c r="N5" s="46" t="str">
        <f t="shared" si="1"/>
        <v>200</v>
      </c>
      <c r="O5" s="47" t="str">
        <f t="shared" si="2"/>
        <v>0.20</v>
      </c>
      <c r="P5" s="44">
        <v>5.0</v>
      </c>
      <c r="Q5" s="44">
        <v>2.0</v>
      </c>
    </row>
    <row r="6">
      <c r="A6" s="7" t="s">
        <v>198</v>
      </c>
      <c r="B6" s="44">
        <v>7.0</v>
      </c>
      <c r="C6" s="44">
        <v>1.0</v>
      </c>
      <c r="D6" s="44">
        <v>0.0</v>
      </c>
      <c r="E6" s="44">
        <v>1.0</v>
      </c>
      <c r="F6" s="44">
        <v>1.0</v>
      </c>
      <c r="G6" s="44">
        <v>0.0</v>
      </c>
      <c r="H6" s="44">
        <v>0.0</v>
      </c>
      <c r="I6" s="44">
        <v>6.0</v>
      </c>
      <c r="J6" s="44">
        <v>16.0</v>
      </c>
      <c r="K6" s="44">
        <v>9.0</v>
      </c>
      <c r="L6" s="44">
        <v>16.0</v>
      </c>
      <c r="M6" s="44">
        <v>0.0</v>
      </c>
      <c r="N6" s="46" t="str">
        <f t="shared" si="1"/>
        <v>410</v>
      </c>
      <c r="O6" s="47" t="str">
        <f t="shared" si="2"/>
        <v>0.17</v>
      </c>
      <c r="P6" s="44">
        <v>5.0</v>
      </c>
      <c r="Q6" s="44">
        <v>3.0</v>
      </c>
    </row>
    <row r="7">
      <c r="A7" s="7" t="s">
        <v>200</v>
      </c>
      <c r="B7" s="44">
        <v>8.0</v>
      </c>
      <c r="C7" s="44">
        <v>1.0</v>
      </c>
      <c r="D7" s="44">
        <v>0.0</v>
      </c>
      <c r="E7" s="44">
        <v>1.0</v>
      </c>
      <c r="F7" s="44">
        <v>1.0</v>
      </c>
      <c r="G7" s="44">
        <v>0.0</v>
      </c>
      <c r="H7" s="44">
        <v>0.0</v>
      </c>
      <c r="I7" s="44">
        <v>7.0</v>
      </c>
      <c r="J7" s="44">
        <v>18.0</v>
      </c>
      <c r="K7" s="44">
        <v>9.0</v>
      </c>
      <c r="L7" s="44">
        <v>20.0</v>
      </c>
      <c r="M7" s="44">
        <v>0.0</v>
      </c>
      <c r="N7" s="46" t="str">
        <f t="shared" si="1"/>
        <v>470</v>
      </c>
      <c r="O7" s="47" t="str">
        <f t="shared" si="2"/>
        <v>0.17</v>
      </c>
      <c r="P7" s="44">
        <v>5.0</v>
      </c>
      <c r="Q7" s="44">
        <v>3.0</v>
      </c>
    </row>
    <row r="8">
      <c r="A8" s="7" t="s">
        <v>203</v>
      </c>
      <c r="B8" s="44">
        <v>4.0</v>
      </c>
      <c r="C8" s="44">
        <v>1.0</v>
      </c>
      <c r="D8" s="44">
        <v>1.0</v>
      </c>
      <c r="E8" s="44">
        <v>0.0</v>
      </c>
      <c r="F8" s="44">
        <v>1.0</v>
      </c>
      <c r="G8" s="44">
        <v>0.0</v>
      </c>
      <c r="H8" s="44">
        <v>0.0</v>
      </c>
      <c r="I8" s="44">
        <v>2.0</v>
      </c>
      <c r="J8" s="44">
        <v>6.0</v>
      </c>
      <c r="K8" s="44">
        <v>6.0</v>
      </c>
      <c r="L8" s="44">
        <v>8.0</v>
      </c>
      <c r="M8" s="44">
        <v>0.0</v>
      </c>
      <c r="N8" s="46" t="str">
        <f t="shared" si="1"/>
        <v>200</v>
      </c>
      <c r="O8" s="47" t="str">
        <f t="shared" si="2"/>
        <v>0.20</v>
      </c>
      <c r="P8" s="44">
        <v>3.0</v>
      </c>
      <c r="Q8" s="44">
        <v>4.0</v>
      </c>
    </row>
    <row r="9">
      <c r="A9" s="7" t="s">
        <v>206</v>
      </c>
      <c r="B9" s="44">
        <v>3.0</v>
      </c>
      <c r="C9" s="44">
        <v>1.0</v>
      </c>
      <c r="D9" s="44">
        <v>1.0</v>
      </c>
      <c r="E9" s="44">
        <v>0.0</v>
      </c>
      <c r="F9" s="44">
        <v>1.0</v>
      </c>
      <c r="G9" s="44">
        <v>0.0</v>
      </c>
      <c r="H9" s="44">
        <v>0.0</v>
      </c>
      <c r="I9" s="44">
        <v>1.0</v>
      </c>
      <c r="J9" s="44">
        <v>0.0</v>
      </c>
      <c r="K9" s="44">
        <v>9.0</v>
      </c>
      <c r="L9" s="44">
        <v>2.0</v>
      </c>
      <c r="M9" s="44">
        <v>0.0</v>
      </c>
      <c r="N9" s="46" t="str">
        <f t="shared" si="1"/>
        <v>110</v>
      </c>
      <c r="O9" s="47" t="str">
        <f t="shared" si="2"/>
        <v>0.27</v>
      </c>
      <c r="P9" s="44">
        <v>5.0</v>
      </c>
      <c r="Q9" s="44">
        <v>1.0</v>
      </c>
    </row>
    <row r="10">
      <c r="A10" s="7" t="s">
        <v>210</v>
      </c>
      <c r="B10" s="44">
        <v>2.0</v>
      </c>
      <c r="C10" s="44">
        <v>1.0</v>
      </c>
      <c r="D10" s="44">
        <v>1.0</v>
      </c>
      <c r="E10" s="44">
        <v>0.0</v>
      </c>
      <c r="F10" s="44">
        <v>1.0</v>
      </c>
      <c r="G10" s="44">
        <v>0.0</v>
      </c>
      <c r="H10" s="44">
        <v>0.0</v>
      </c>
      <c r="I10" s="44">
        <v>0.0</v>
      </c>
      <c r="J10" s="44">
        <v>4.0</v>
      </c>
      <c r="K10" s="44">
        <v>3.0</v>
      </c>
      <c r="L10" s="44">
        <v>2.0</v>
      </c>
      <c r="M10" s="44">
        <v>0.0</v>
      </c>
      <c r="N10" s="46" t="str">
        <f t="shared" si="1"/>
        <v>90</v>
      </c>
      <c r="O10" s="47" t="str">
        <f t="shared" si="2"/>
        <v>0.22</v>
      </c>
      <c r="P10" s="44">
        <v>1.0</v>
      </c>
      <c r="Q10" s="44">
        <v>1.0</v>
      </c>
    </row>
    <row r="11">
      <c r="A11" s="7" t="s">
        <v>213</v>
      </c>
      <c r="B11" s="44">
        <v>7.0</v>
      </c>
      <c r="C11" s="44">
        <v>1.0</v>
      </c>
      <c r="D11" s="44">
        <v>0.0</v>
      </c>
      <c r="E11" s="44">
        <v>1.0</v>
      </c>
      <c r="F11" s="44">
        <v>1.0</v>
      </c>
      <c r="G11" s="44">
        <v>0.0</v>
      </c>
      <c r="H11" s="44">
        <v>0.0</v>
      </c>
      <c r="I11" s="44">
        <v>6.0</v>
      </c>
      <c r="J11" s="44">
        <v>10.0</v>
      </c>
      <c r="K11" s="44">
        <v>12.0</v>
      </c>
      <c r="L11" s="44">
        <v>16.0</v>
      </c>
      <c r="M11" s="44">
        <v>0.0</v>
      </c>
      <c r="N11" s="46" t="str">
        <f t="shared" si="1"/>
        <v>380</v>
      </c>
      <c r="O11" s="47" t="str">
        <f t="shared" si="2"/>
        <v>0.18</v>
      </c>
      <c r="P11" s="44">
        <v>5.0</v>
      </c>
      <c r="Q11" s="44">
        <v>3.0</v>
      </c>
    </row>
    <row r="12">
      <c r="A12" s="7" t="s">
        <v>216</v>
      </c>
      <c r="B12" s="44">
        <v>4.0</v>
      </c>
      <c r="C12" s="44">
        <v>1.0</v>
      </c>
      <c r="D12" s="44">
        <v>0.0</v>
      </c>
      <c r="E12" s="44">
        <v>1.0</v>
      </c>
      <c r="F12" s="44">
        <v>1.0</v>
      </c>
      <c r="G12" s="44">
        <v>0.0</v>
      </c>
      <c r="H12" s="44">
        <v>0.0</v>
      </c>
      <c r="I12" s="44">
        <v>2.0</v>
      </c>
      <c r="J12" s="44">
        <v>6.0</v>
      </c>
      <c r="K12" s="44">
        <v>3.0</v>
      </c>
      <c r="L12" s="44">
        <v>8.0</v>
      </c>
      <c r="M12" s="44">
        <v>0.0</v>
      </c>
      <c r="N12" s="46" t="str">
        <f t="shared" si="1"/>
        <v>170</v>
      </c>
      <c r="O12" s="47" t="str">
        <f t="shared" si="2"/>
        <v>0.24</v>
      </c>
      <c r="P12" s="44">
        <v>5.0</v>
      </c>
      <c r="Q12" s="44">
        <v>3.0</v>
      </c>
    </row>
    <row r="13">
      <c r="A13" s="7" t="s">
        <v>218</v>
      </c>
      <c r="B13" s="44">
        <v>6.0</v>
      </c>
      <c r="C13" s="44">
        <v>1.0</v>
      </c>
      <c r="D13" s="44">
        <v>0.0</v>
      </c>
      <c r="E13" s="44">
        <v>1.0</v>
      </c>
      <c r="F13" s="44">
        <v>1.0</v>
      </c>
      <c r="G13" s="44">
        <v>0.0</v>
      </c>
      <c r="H13" s="44">
        <v>0.0</v>
      </c>
      <c r="I13" s="44">
        <v>5.0</v>
      </c>
      <c r="J13" s="44">
        <v>10.0</v>
      </c>
      <c r="K13" s="44">
        <v>9.0</v>
      </c>
      <c r="L13" s="44">
        <v>14.0</v>
      </c>
      <c r="M13" s="44">
        <v>0.0</v>
      </c>
      <c r="N13" s="46" t="str">
        <f t="shared" si="1"/>
        <v>330</v>
      </c>
      <c r="O13" s="47" t="str">
        <f t="shared" si="2"/>
        <v>0.18</v>
      </c>
      <c r="P13" s="44">
        <v>5.0</v>
      </c>
      <c r="Q13" s="44">
        <v>3.0</v>
      </c>
    </row>
    <row r="14">
      <c r="A14" s="7" t="s">
        <v>220</v>
      </c>
      <c r="B14" s="44">
        <v>2.0</v>
      </c>
      <c r="C14" s="44">
        <v>1.0</v>
      </c>
      <c r="D14" s="44">
        <v>0.0</v>
      </c>
      <c r="E14" s="44">
        <v>1.0</v>
      </c>
      <c r="F14" s="44">
        <v>1.0</v>
      </c>
      <c r="G14" s="44">
        <v>0.0</v>
      </c>
      <c r="H14" s="44">
        <v>0.0</v>
      </c>
      <c r="I14" s="44">
        <v>1.0</v>
      </c>
      <c r="J14" s="44">
        <v>4.0</v>
      </c>
      <c r="K14" s="44">
        <v>0.0</v>
      </c>
      <c r="L14" s="44">
        <v>6.0</v>
      </c>
      <c r="M14" s="44">
        <v>0.0</v>
      </c>
      <c r="N14" s="46" t="str">
        <f t="shared" si="1"/>
        <v>100</v>
      </c>
      <c r="O14" s="47" t="str">
        <f t="shared" si="2"/>
        <v>0.20</v>
      </c>
      <c r="P14" s="44">
        <v>5.0</v>
      </c>
      <c r="Q14" s="44">
        <v>1.0</v>
      </c>
    </row>
    <row r="15">
      <c r="A15" s="7" t="s">
        <v>222</v>
      </c>
      <c r="B15" s="44">
        <v>2.0</v>
      </c>
      <c r="C15" s="44">
        <v>1.0</v>
      </c>
      <c r="D15" s="44">
        <v>0.0</v>
      </c>
      <c r="E15" s="44">
        <v>0.0</v>
      </c>
      <c r="F15" s="44">
        <v>1.0</v>
      </c>
      <c r="G15" s="44">
        <v>0.0</v>
      </c>
      <c r="H15" s="44">
        <v>0.0</v>
      </c>
      <c r="I15" s="44">
        <v>0.0</v>
      </c>
      <c r="J15" s="44">
        <v>0.0</v>
      </c>
      <c r="K15" s="44">
        <v>3.0</v>
      </c>
      <c r="L15" s="44">
        <v>4.0</v>
      </c>
      <c r="M15" s="44">
        <v>0.0</v>
      </c>
      <c r="N15" s="46" t="str">
        <f t="shared" si="1"/>
        <v>70</v>
      </c>
      <c r="O15" s="47" t="str">
        <f t="shared" si="2"/>
        <v>0.29</v>
      </c>
      <c r="P15" s="44">
        <v>5.0</v>
      </c>
      <c r="Q15" s="44">
        <v>1.0</v>
      </c>
    </row>
    <row r="16">
      <c r="A16" s="7" t="s">
        <v>223</v>
      </c>
      <c r="B16" s="44">
        <v>2.0</v>
      </c>
      <c r="C16" s="44">
        <v>1.0</v>
      </c>
      <c r="D16" s="44">
        <v>0.0</v>
      </c>
      <c r="E16" s="44">
        <v>1.0</v>
      </c>
      <c r="F16" s="44">
        <v>1.0</v>
      </c>
      <c r="G16" s="44">
        <v>0.0</v>
      </c>
      <c r="H16" s="44">
        <v>0.0</v>
      </c>
      <c r="I16" s="44">
        <v>1.0</v>
      </c>
      <c r="J16" s="44">
        <v>2.0</v>
      </c>
      <c r="K16" s="44">
        <v>6.0</v>
      </c>
      <c r="L16" s="44">
        <v>4.0</v>
      </c>
      <c r="M16" s="44">
        <v>0.0</v>
      </c>
      <c r="N16" s="46" t="str">
        <f t="shared" si="1"/>
        <v>120</v>
      </c>
      <c r="O16" s="47" t="str">
        <f t="shared" si="2"/>
        <v>0.17</v>
      </c>
      <c r="P16" s="44">
        <v>5.0</v>
      </c>
      <c r="Q16" s="44">
        <v>1.0</v>
      </c>
    </row>
    <row r="17">
      <c r="A17" s="7" t="s">
        <v>226</v>
      </c>
      <c r="B17" s="44">
        <v>7.0</v>
      </c>
      <c r="C17" s="44">
        <v>1.0</v>
      </c>
      <c r="D17" s="44">
        <v>0.0</v>
      </c>
      <c r="E17" s="44">
        <v>1.0</v>
      </c>
      <c r="F17" s="44">
        <v>0.0</v>
      </c>
      <c r="G17" s="44">
        <v>1.0</v>
      </c>
      <c r="H17" s="44">
        <v>0.0</v>
      </c>
      <c r="I17" s="44">
        <v>7.0</v>
      </c>
      <c r="J17" s="44">
        <v>6.0</v>
      </c>
      <c r="K17" s="44">
        <v>6.0</v>
      </c>
      <c r="L17" s="44">
        <v>4.0</v>
      </c>
      <c r="M17" s="44">
        <v>80.0</v>
      </c>
      <c r="N17" s="46" t="str">
        <f t="shared" si="1"/>
        <v>960</v>
      </c>
      <c r="O17" s="47" t="str">
        <f t="shared" si="2"/>
        <v>0.07</v>
      </c>
      <c r="P17" s="44">
        <v>1.0</v>
      </c>
      <c r="Q17" s="44">
        <v>3.0</v>
      </c>
    </row>
    <row r="18">
      <c r="A18" s="7" t="s">
        <v>230</v>
      </c>
      <c r="B18" s="44">
        <v>7.0</v>
      </c>
      <c r="C18" s="44">
        <v>1.0</v>
      </c>
      <c r="D18" s="44">
        <v>0.0</v>
      </c>
      <c r="E18" s="44">
        <v>1.0</v>
      </c>
      <c r="F18" s="44">
        <v>0.0</v>
      </c>
      <c r="G18" s="44">
        <v>1.0</v>
      </c>
      <c r="H18" s="44">
        <v>0.0</v>
      </c>
      <c r="I18" s="44">
        <v>7.0</v>
      </c>
      <c r="J18" s="44">
        <v>6.0</v>
      </c>
      <c r="K18" s="44">
        <v>9.0</v>
      </c>
      <c r="L18" s="44">
        <v>6.0</v>
      </c>
      <c r="M18" s="44">
        <v>60.0</v>
      </c>
      <c r="N18" s="46" t="str">
        <f t="shared" si="1"/>
        <v>810</v>
      </c>
      <c r="O18" s="47" t="str">
        <f t="shared" si="2"/>
        <v>0.09</v>
      </c>
      <c r="P18" s="44">
        <v>1.0</v>
      </c>
      <c r="Q18" s="44">
        <v>3.0</v>
      </c>
    </row>
    <row r="19">
      <c r="A19" s="7" t="s">
        <v>231</v>
      </c>
      <c r="B19" s="44">
        <v>4.0</v>
      </c>
      <c r="C19" s="44">
        <v>1.0</v>
      </c>
      <c r="D19" s="44">
        <v>1.0</v>
      </c>
      <c r="E19" s="44">
        <v>1.0</v>
      </c>
      <c r="F19" s="44">
        <v>0.0</v>
      </c>
      <c r="G19" s="44">
        <v>0.0</v>
      </c>
      <c r="H19" s="44">
        <v>0.0</v>
      </c>
      <c r="I19" s="44">
        <v>3.0</v>
      </c>
      <c r="J19" s="44">
        <v>2.0</v>
      </c>
      <c r="K19" s="44">
        <v>12.0</v>
      </c>
      <c r="L19" s="44">
        <v>6.0</v>
      </c>
      <c r="M19" s="44">
        <v>0.0</v>
      </c>
      <c r="N19" s="46" t="str">
        <f t="shared" si="1"/>
        <v>200</v>
      </c>
      <c r="O19" s="47" t="str">
        <f t="shared" si="2"/>
        <v>0.20</v>
      </c>
      <c r="P19" s="44">
        <v>5.0</v>
      </c>
      <c r="Q19" s="44">
        <v>3.0</v>
      </c>
    </row>
    <row r="20">
      <c r="A20" s="7" t="s">
        <v>232</v>
      </c>
      <c r="B20" s="44">
        <v>5.0</v>
      </c>
      <c r="C20" s="44">
        <v>1.0</v>
      </c>
      <c r="D20" s="44">
        <v>0.0</v>
      </c>
      <c r="E20" s="44">
        <v>1.0</v>
      </c>
      <c r="F20" s="44">
        <v>0.0</v>
      </c>
      <c r="G20" s="44">
        <v>0.0</v>
      </c>
      <c r="H20" s="44">
        <v>0.0</v>
      </c>
      <c r="I20" s="44">
        <v>4.0</v>
      </c>
      <c r="J20" s="44">
        <v>10.0</v>
      </c>
      <c r="K20" s="44">
        <v>6.0</v>
      </c>
      <c r="L20" s="44">
        <v>4.0</v>
      </c>
      <c r="M20" s="44">
        <v>0.0</v>
      </c>
      <c r="N20" s="46" t="str">
        <f t="shared" si="1"/>
        <v>200</v>
      </c>
      <c r="O20" s="47" t="str">
        <f t="shared" si="2"/>
        <v>0.25</v>
      </c>
      <c r="P20" s="44">
        <v>1.0</v>
      </c>
      <c r="Q20" s="44">
        <v>3.0</v>
      </c>
    </row>
    <row r="21">
      <c r="A21" s="7" t="s">
        <v>233</v>
      </c>
      <c r="B21" s="44">
        <v>2.0</v>
      </c>
      <c r="C21" s="44">
        <v>1.0</v>
      </c>
      <c r="D21" s="44">
        <v>1.0</v>
      </c>
      <c r="E21" s="44">
        <v>0.0</v>
      </c>
      <c r="F21" s="44">
        <v>1.0</v>
      </c>
      <c r="G21" s="44">
        <v>0.0</v>
      </c>
      <c r="H21" s="44">
        <v>0.0</v>
      </c>
      <c r="I21" s="44">
        <v>0.0</v>
      </c>
      <c r="J21" s="44">
        <v>2.0</v>
      </c>
      <c r="K21" s="44">
        <v>3.0</v>
      </c>
      <c r="L21" s="44">
        <v>4.0</v>
      </c>
      <c r="M21" s="44">
        <v>0.0</v>
      </c>
      <c r="N21" s="46" t="str">
        <f t="shared" si="1"/>
        <v>90</v>
      </c>
      <c r="O21" s="47" t="str">
        <f t="shared" si="2"/>
        <v>0.22</v>
      </c>
      <c r="P21" s="44">
        <v>5.0</v>
      </c>
      <c r="Q21" s="44">
        <v>2.0</v>
      </c>
    </row>
    <row r="22">
      <c r="A22" s="7" t="s">
        <v>234</v>
      </c>
      <c r="B22" s="44">
        <v>2.0</v>
      </c>
      <c r="C22" s="44">
        <v>1.0</v>
      </c>
      <c r="D22" s="44">
        <v>1.0</v>
      </c>
      <c r="E22" s="44">
        <v>1.0</v>
      </c>
      <c r="F22" s="44">
        <v>0.0</v>
      </c>
      <c r="G22" s="44">
        <v>0.0</v>
      </c>
      <c r="H22" s="44">
        <v>0.0</v>
      </c>
      <c r="I22" s="44">
        <v>1.0</v>
      </c>
      <c r="J22" s="44">
        <v>0.0</v>
      </c>
      <c r="K22" s="44">
        <v>9.0</v>
      </c>
      <c r="L22" s="44">
        <v>4.0</v>
      </c>
      <c r="M22" s="44">
        <v>0.0</v>
      </c>
      <c r="N22" s="46" t="str">
        <f t="shared" si="1"/>
        <v>130</v>
      </c>
      <c r="O22" s="47" t="str">
        <f t="shared" si="2"/>
        <v>0.15</v>
      </c>
      <c r="P22" s="44">
        <v>5.0</v>
      </c>
      <c r="Q22" s="44">
        <v>1.0</v>
      </c>
    </row>
    <row r="23">
      <c r="A23" s="7" t="s">
        <v>235</v>
      </c>
      <c r="B23" s="44">
        <v>5.0</v>
      </c>
      <c r="C23" s="44">
        <v>1.0</v>
      </c>
      <c r="D23" s="44">
        <v>0.0</v>
      </c>
      <c r="E23" s="44">
        <v>1.0</v>
      </c>
      <c r="F23" s="44">
        <v>1.0</v>
      </c>
      <c r="G23" s="44">
        <v>0.0</v>
      </c>
      <c r="H23" s="44">
        <v>0.0</v>
      </c>
      <c r="I23" s="44">
        <v>2.0</v>
      </c>
      <c r="J23" s="44">
        <v>6.0</v>
      </c>
      <c r="K23" s="44">
        <v>6.0</v>
      </c>
      <c r="L23" s="44">
        <v>10.0</v>
      </c>
      <c r="M23" s="44">
        <v>0.0</v>
      </c>
      <c r="N23" s="46" t="str">
        <f t="shared" si="1"/>
        <v>220</v>
      </c>
      <c r="O23" s="47" t="str">
        <f t="shared" si="2"/>
        <v>0.23</v>
      </c>
      <c r="P23" s="44">
        <v>5.0</v>
      </c>
      <c r="Q23" s="44">
        <v>1.0</v>
      </c>
    </row>
    <row r="24">
      <c r="A24" s="4"/>
      <c r="B24" s="21"/>
      <c r="C24" s="21"/>
      <c r="D24" s="21"/>
      <c r="E24" s="21"/>
      <c r="F24" s="21"/>
      <c r="G24" s="21"/>
      <c r="H24" s="21"/>
      <c r="I24" s="21"/>
      <c r="J24" s="21"/>
      <c r="K24" s="21"/>
      <c r="L24" s="21"/>
      <c r="M24" s="21"/>
      <c r="N24" s="21"/>
      <c r="O24" s="21"/>
      <c r="P24" s="21"/>
      <c r="Q24" s="21"/>
    </row>
    <row r="25">
      <c r="A25" s="4"/>
      <c r="B25" s="21"/>
      <c r="C25" s="21"/>
      <c r="D25" s="21"/>
      <c r="E25" s="21"/>
      <c r="F25" s="21"/>
      <c r="G25" s="21"/>
      <c r="H25" s="21"/>
      <c r="I25" s="21"/>
      <c r="J25" s="21"/>
      <c r="K25" s="21"/>
      <c r="L25" s="21"/>
      <c r="M25" s="21"/>
      <c r="N25" s="21"/>
      <c r="O25" s="21"/>
      <c r="P25" s="21"/>
      <c r="Q25" s="21"/>
    </row>
    <row r="26">
      <c r="A26" s="4"/>
      <c r="B26" s="21"/>
      <c r="C26" s="21"/>
      <c r="D26" s="21"/>
      <c r="E26" s="21"/>
      <c r="F26" s="21"/>
      <c r="G26" s="21"/>
      <c r="H26" s="21"/>
      <c r="I26" s="21"/>
      <c r="J26" s="21"/>
      <c r="K26" s="21"/>
      <c r="L26" s="21"/>
      <c r="M26" s="21"/>
      <c r="N26" s="21"/>
      <c r="O26" s="21"/>
      <c r="P26" s="21"/>
      <c r="Q26" s="21"/>
    </row>
    <row r="27">
      <c r="A27" s="4"/>
      <c r="B27" s="21"/>
      <c r="C27" s="21"/>
      <c r="D27" s="21"/>
      <c r="E27" s="21"/>
      <c r="F27" s="21"/>
      <c r="G27" s="21"/>
      <c r="H27" s="21"/>
      <c r="I27" s="21"/>
      <c r="J27" s="21"/>
      <c r="K27" s="21"/>
      <c r="L27" s="21"/>
      <c r="M27" s="21"/>
      <c r="N27" s="21"/>
      <c r="O27" s="21"/>
      <c r="P27" s="21"/>
      <c r="Q27" s="21"/>
    </row>
    <row r="28">
      <c r="A28" s="4"/>
      <c r="B28" s="21"/>
      <c r="C28" s="21"/>
      <c r="D28" s="21"/>
      <c r="E28" s="21"/>
      <c r="F28" s="21"/>
      <c r="G28" s="21"/>
      <c r="H28" s="21"/>
      <c r="I28" s="21"/>
      <c r="J28" s="21"/>
      <c r="K28" s="21"/>
      <c r="L28" s="21"/>
      <c r="M28" s="21"/>
      <c r="N28" s="21"/>
      <c r="O28" s="21"/>
      <c r="P28" s="21"/>
      <c r="Q28" s="21"/>
    </row>
    <row r="29">
      <c r="A29" s="4"/>
      <c r="B29" s="21"/>
      <c r="C29" s="21"/>
      <c r="D29" s="21"/>
      <c r="E29" s="21"/>
      <c r="F29" s="21"/>
      <c r="G29" s="21"/>
      <c r="H29" s="21"/>
      <c r="I29" s="21"/>
      <c r="J29" s="21"/>
      <c r="K29" s="21"/>
      <c r="L29" s="21"/>
      <c r="M29" s="21"/>
      <c r="N29" s="21"/>
      <c r="O29" s="21"/>
      <c r="P29" s="21"/>
      <c r="Q29" s="21"/>
    </row>
    <row r="30">
      <c r="A30" s="4"/>
      <c r="B30" s="21"/>
      <c r="C30" s="21"/>
      <c r="D30" s="21"/>
      <c r="E30" s="21"/>
      <c r="F30" s="21"/>
      <c r="G30" s="21"/>
      <c r="H30" s="21"/>
      <c r="I30" s="21"/>
      <c r="J30" s="21"/>
      <c r="K30" s="21"/>
      <c r="L30" s="21"/>
      <c r="M30" s="21"/>
      <c r="N30" s="21"/>
      <c r="O30" s="21"/>
      <c r="P30" s="21"/>
      <c r="Q30" s="21"/>
    </row>
    <row r="31">
      <c r="A31" s="4"/>
      <c r="B31" s="21"/>
      <c r="C31" s="21"/>
      <c r="D31" s="21"/>
      <c r="E31" s="21"/>
      <c r="F31" s="21"/>
      <c r="G31" s="21"/>
      <c r="H31" s="21"/>
      <c r="I31" s="21"/>
      <c r="J31" s="21"/>
      <c r="K31" s="21"/>
      <c r="L31" s="21"/>
      <c r="M31" s="21"/>
      <c r="N31" s="21"/>
      <c r="O31" s="21"/>
      <c r="P31" s="21"/>
      <c r="Q31" s="21"/>
    </row>
    <row r="32">
      <c r="A32" s="4"/>
      <c r="B32" s="21"/>
      <c r="C32" s="21"/>
      <c r="D32" s="21"/>
      <c r="E32" s="21"/>
      <c r="F32" s="21"/>
      <c r="G32" s="21"/>
      <c r="H32" s="21"/>
      <c r="I32" s="21"/>
      <c r="J32" s="21"/>
      <c r="K32" s="21"/>
      <c r="L32" s="21"/>
      <c r="M32" s="21"/>
      <c r="N32" s="21"/>
      <c r="O32" s="21"/>
      <c r="P32" s="21"/>
      <c r="Q32" s="21"/>
    </row>
    <row r="33">
      <c r="A33" s="4"/>
      <c r="B33" s="21"/>
      <c r="C33" s="21"/>
      <c r="D33" s="21"/>
      <c r="E33" s="21"/>
      <c r="F33" s="21"/>
      <c r="G33" s="21"/>
      <c r="H33" s="21"/>
      <c r="I33" s="21"/>
      <c r="J33" s="21"/>
      <c r="K33" s="21"/>
      <c r="L33" s="21"/>
      <c r="M33" s="21"/>
      <c r="N33" s="21"/>
      <c r="O33" s="21"/>
      <c r="P33" s="21"/>
      <c r="Q33" s="21"/>
    </row>
    <row r="34">
      <c r="A34" s="4"/>
      <c r="B34" s="21"/>
      <c r="C34" s="21"/>
      <c r="D34" s="21"/>
      <c r="E34" s="21"/>
      <c r="F34" s="21"/>
      <c r="G34" s="21"/>
      <c r="H34" s="21"/>
      <c r="I34" s="21"/>
      <c r="J34" s="21"/>
      <c r="K34" s="21"/>
      <c r="L34" s="21"/>
      <c r="M34" s="21"/>
      <c r="N34" s="21"/>
      <c r="O34" s="21"/>
      <c r="P34" s="21"/>
      <c r="Q34" s="21"/>
    </row>
    <row r="35">
      <c r="A35" s="4"/>
      <c r="B35" s="21"/>
      <c r="C35" s="21"/>
      <c r="D35" s="21"/>
      <c r="E35" s="21"/>
      <c r="F35" s="21"/>
      <c r="G35" s="21"/>
      <c r="H35" s="21"/>
      <c r="I35" s="21"/>
      <c r="J35" s="21"/>
      <c r="K35" s="21"/>
      <c r="L35" s="21"/>
      <c r="M35" s="21"/>
      <c r="N35" s="21"/>
      <c r="O35" s="21"/>
      <c r="P35" s="21"/>
      <c r="Q35" s="21"/>
    </row>
    <row r="36">
      <c r="A36" s="4"/>
      <c r="B36" s="21"/>
      <c r="C36" s="21"/>
      <c r="D36" s="21"/>
      <c r="E36" s="21"/>
      <c r="F36" s="21"/>
      <c r="G36" s="21"/>
      <c r="H36" s="21"/>
      <c r="I36" s="21"/>
      <c r="J36" s="21"/>
      <c r="K36" s="21"/>
      <c r="L36" s="21"/>
      <c r="M36" s="21"/>
      <c r="N36" s="21"/>
      <c r="O36" s="21"/>
      <c r="P36" s="21"/>
      <c r="Q36" s="21"/>
    </row>
    <row r="37">
      <c r="A37" s="4"/>
      <c r="B37" s="21"/>
      <c r="C37" s="21"/>
      <c r="D37" s="21"/>
      <c r="E37" s="21"/>
      <c r="F37" s="21"/>
      <c r="G37" s="21"/>
      <c r="H37" s="21"/>
      <c r="I37" s="21"/>
      <c r="J37" s="21"/>
      <c r="K37" s="21"/>
      <c r="L37" s="21"/>
      <c r="M37" s="21"/>
      <c r="N37" s="21"/>
      <c r="O37" s="21"/>
      <c r="P37" s="21"/>
      <c r="Q37" s="21"/>
    </row>
    <row r="38">
      <c r="A38" s="4"/>
      <c r="B38" s="21"/>
      <c r="C38" s="21"/>
      <c r="D38" s="21"/>
      <c r="E38" s="21"/>
      <c r="F38" s="21"/>
      <c r="G38" s="21"/>
      <c r="H38" s="21"/>
      <c r="I38" s="21"/>
      <c r="J38" s="21"/>
      <c r="K38" s="21"/>
      <c r="L38" s="21"/>
      <c r="M38" s="21"/>
      <c r="N38" s="21"/>
      <c r="O38" s="21"/>
      <c r="P38" s="21"/>
      <c r="Q38" s="21"/>
    </row>
    <row r="39">
      <c r="A39" s="4"/>
      <c r="B39" s="21"/>
      <c r="C39" s="21"/>
      <c r="D39" s="21"/>
      <c r="E39" s="21"/>
      <c r="F39" s="21"/>
      <c r="G39" s="21"/>
      <c r="H39" s="21"/>
      <c r="I39" s="21"/>
      <c r="J39" s="21"/>
      <c r="K39" s="21"/>
      <c r="L39" s="21"/>
      <c r="M39" s="21"/>
      <c r="N39" s="21"/>
      <c r="O39" s="21"/>
      <c r="P39" s="21"/>
      <c r="Q39" s="21"/>
    </row>
    <row r="40">
      <c r="A40" s="4"/>
      <c r="B40" s="21"/>
      <c r="C40" s="21"/>
      <c r="D40" s="21"/>
      <c r="E40" s="21"/>
      <c r="F40" s="21"/>
      <c r="G40" s="21"/>
      <c r="H40" s="21"/>
      <c r="I40" s="21"/>
      <c r="J40" s="21"/>
      <c r="K40" s="21"/>
      <c r="L40" s="21"/>
      <c r="M40" s="21"/>
      <c r="N40" s="21"/>
      <c r="O40" s="21"/>
      <c r="P40" s="21"/>
      <c r="Q40" s="21"/>
    </row>
    <row r="41">
      <c r="A41" s="4"/>
      <c r="B41" s="21"/>
      <c r="C41" s="21"/>
      <c r="D41" s="21"/>
      <c r="E41" s="21"/>
      <c r="F41" s="21"/>
      <c r="G41" s="21"/>
      <c r="H41" s="21"/>
      <c r="I41" s="21"/>
      <c r="J41" s="21"/>
      <c r="K41" s="21"/>
      <c r="L41" s="21"/>
      <c r="M41" s="21"/>
      <c r="N41" s="21"/>
      <c r="O41" s="21"/>
      <c r="P41" s="21"/>
      <c r="Q41" s="21"/>
    </row>
    <row r="42">
      <c r="A42" s="4"/>
      <c r="B42" s="21"/>
      <c r="C42" s="21"/>
      <c r="D42" s="21"/>
      <c r="E42" s="21"/>
      <c r="F42" s="21"/>
      <c r="G42" s="21"/>
      <c r="H42" s="21"/>
      <c r="I42" s="21"/>
      <c r="J42" s="21"/>
      <c r="K42" s="21"/>
      <c r="L42" s="21"/>
      <c r="M42" s="21"/>
      <c r="N42" s="21"/>
      <c r="O42" s="21"/>
      <c r="P42" s="21"/>
      <c r="Q42" s="21"/>
    </row>
    <row r="43">
      <c r="A43" s="4"/>
      <c r="B43" s="21"/>
      <c r="C43" s="21"/>
      <c r="D43" s="21"/>
      <c r="E43" s="21"/>
      <c r="F43" s="21"/>
      <c r="G43" s="21"/>
      <c r="H43" s="21"/>
      <c r="I43" s="21"/>
      <c r="J43" s="21"/>
      <c r="K43" s="21"/>
      <c r="L43" s="21"/>
      <c r="M43" s="21"/>
      <c r="N43" s="21"/>
      <c r="O43" s="21"/>
      <c r="P43" s="21"/>
      <c r="Q43" s="21"/>
    </row>
    <row r="44">
      <c r="A44" s="4"/>
      <c r="B44" s="21"/>
      <c r="C44" s="21"/>
      <c r="D44" s="21"/>
      <c r="E44" s="21"/>
      <c r="F44" s="21"/>
      <c r="G44" s="21"/>
      <c r="H44" s="21"/>
      <c r="I44" s="21"/>
      <c r="J44" s="21"/>
      <c r="K44" s="21"/>
      <c r="L44" s="21"/>
      <c r="M44" s="21"/>
      <c r="N44" s="21"/>
      <c r="O44" s="21"/>
      <c r="P44" s="21"/>
      <c r="Q44" s="21"/>
    </row>
    <row r="45">
      <c r="A45" s="4"/>
      <c r="B45" s="21"/>
      <c r="C45" s="21"/>
      <c r="D45" s="21"/>
      <c r="E45" s="21"/>
      <c r="F45" s="21"/>
      <c r="G45" s="21"/>
      <c r="H45" s="21"/>
      <c r="I45" s="21"/>
      <c r="J45" s="21"/>
      <c r="K45" s="21"/>
      <c r="L45" s="21"/>
      <c r="M45" s="21"/>
      <c r="N45" s="21"/>
      <c r="O45" s="21"/>
      <c r="P45" s="21"/>
      <c r="Q45" s="21"/>
    </row>
    <row r="46">
      <c r="A46" s="4"/>
      <c r="B46" s="21"/>
      <c r="C46" s="21"/>
      <c r="D46" s="21"/>
      <c r="E46" s="21"/>
      <c r="F46" s="21"/>
      <c r="G46" s="21"/>
      <c r="H46" s="21"/>
      <c r="I46" s="21"/>
      <c r="J46" s="21"/>
      <c r="K46" s="21"/>
      <c r="L46" s="21"/>
      <c r="M46" s="21"/>
      <c r="N46" s="21"/>
      <c r="O46" s="21"/>
      <c r="P46" s="21"/>
      <c r="Q46" s="21"/>
    </row>
    <row r="47">
      <c r="A47" s="4"/>
      <c r="B47" s="21"/>
      <c r="C47" s="21"/>
      <c r="D47" s="21"/>
      <c r="E47" s="21"/>
      <c r="F47" s="21"/>
      <c r="G47" s="21"/>
      <c r="H47" s="21"/>
      <c r="I47" s="21"/>
      <c r="J47" s="21"/>
      <c r="K47" s="21"/>
      <c r="L47" s="21"/>
      <c r="M47" s="21"/>
      <c r="N47" s="21"/>
      <c r="O47" s="21"/>
      <c r="P47" s="21"/>
      <c r="Q47" s="21"/>
    </row>
    <row r="48">
      <c r="A48" s="4"/>
      <c r="B48" s="21"/>
      <c r="C48" s="21"/>
      <c r="D48" s="21"/>
      <c r="E48" s="21"/>
      <c r="F48" s="21"/>
      <c r="G48" s="21"/>
      <c r="H48" s="21"/>
      <c r="I48" s="21"/>
      <c r="J48" s="21"/>
      <c r="K48" s="21"/>
      <c r="L48" s="21"/>
      <c r="M48" s="21"/>
      <c r="N48" s="21"/>
      <c r="O48" s="21"/>
      <c r="P48" s="21"/>
      <c r="Q48" s="21"/>
    </row>
    <row r="49">
      <c r="A49" s="4"/>
      <c r="B49" s="21"/>
      <c r="C49" s="21"/>
      <c r="D49" s="21"/>
      <c r="E49" s="21"/>
      <c r="F49" s="21"/>
      <c r="G49" s="21"/>
      <c r="H49" s="21"/>
      <c r="I49" s="21"/>
      <c r="J49" s="21"/>
      <c r="K49" s="21"/>
      <c r="L49" s="21"/>
      <c r="M49" s="21"/>
      <c r="N49" s="21"/>
      <c r="O49" s="21"/>
      <c r="P49" s="21"/>
      <c r="Q49" s="21"/>
    </row>
    <row r="50">
      <c r="A50" s="4"/>
      <c r="B50" s="21"/>
      <c r="C50" s="21"/>
      <c r="D50" s="21"/>
      <c r="E50" s="21"/>
      <c r="F50" s="21"/>
      <c r="G50" s="21"/>
      <c r="H50" s="21"/>
      <c r="I50" s="21"/>
      <c r="J50" s="21"/>
      <c r="K50" s="21"/>
      <c r="L50" s="21"/>
      <c r="M50" s="21"/>
      <c r="N50" s="21"/>
      <c r="O50" s="21"/>
      <c r="P50" s="21"/>
      <c r="Q50" s="21"/>
    </row>
    <row r="51">
      <c r="A51" s="4"/>
      <c r="B51" s="21"/>
      <c r="C51" s="21"/>
      <c r="D51" s="21"/>
      <c r="E51" s="21"/>
      <c r="F51" s="21"/>
      <c r="G51" s="21"/>
      <c r="H51" s="21"/>
      <c r="I51" s="21"/>
      <c r="J51" s="21"/>
      <c r="K51" s="21"/>
      <c r="L51" s="21"/>
      <c r="M51" s="21"/>
      <c r="N51" s="21"/>
      <c r="O51" s="21"/>
      <c r="P51" s="21"/>
      <c r="Q51" s="21"/>
    </row>
    <row r="52">
      <c r="A52" s="4"/>
      <c r="B52" s="21"/>
      <c r="C52" s="21"/>
      <c r="D52" s="21"/>
      <c r="E52" s="21"/>
      <c r="F52" s="21"/>
      <c r="G52" s="21"/>
      <c r="H52" s="21"/>
      <c r="I52" s="21"/>
      <c r="J52" s="21"/>
      <c r="K52" s="21"/>
      <c r="L52" s="21"/>
      <c r="M52" s="21"/>
      <c r="N52" s="21"/>
      <c r="O52" s="21"/>
      <c r="P52" s="21"/>
      <c r="Q52" s="21"/>
    </row>
    <row r="53">
      <c r="A53" s="4"/>
      <c r="B53" s="21"/>
      <c r="C53" s="21"/>
      <c r="D53" s="21"/>
      <c r="E53" s="21"/>
      <c r="F53" s="21"/>
      <c r="G53" s="21"/>
      <c r="H53" s="21"/>
      <c r="I53" s="21"/>
      <c r="J53" s="21"/>
      <c r="K53" s="21"/>
      <c r="L53" s="21"/>
      <c r="M53" s="21"/>
      <c r="N53" s="21"/>
      <c r="O53" s="21"/>
      <c r="P53" s="21"/>
      <c r="Q53" s="21"/>
    </row>
    <row r="54">
      <c r="A54" s="4"/>
      <c r="B54" s="21"/>
      <c r="C54" s="21"/>
      <c r="D54" s="21"/>
      <c r="E54" s="21"/>
      <c r="F54" s="21"/>
      <c r="G54" s="21"/>
      <c r="H54" s="21"/>
      <c r="I54" s="21"/>
      <c r="J54" s="21"/>
      <c r="K54" s="21"/>
      <c r="L54" s="21"/>
      <c r="M54" s="21"/>
      <c r="N54" s="21"/>
      <c r="O54" s="21"/>
      <c r="P54" s="21"/>
      <c r="Q54" s="21"/>
    </row>
    <row r="55">
      <c r="A55" s="4"/>
      <c r="B55" s="21"/>
      <c r="C55" s="21"/>
      <c r="D55" s="21"/>
      <c r="E55" s="21"/>
      <c r="F55" s="21"/>
      <c r="G55" s="21"/>
      <c r="H55" s="21"/>
      <c r="I55" s="21"/>
      <c r="J55" s="21"/>
      <c r="K55" s="21"/>
      <c r="L55" s="21"/>
      <c r="M55" s="21"/>
      <c r="N55" s="21"/>
      <c r="O55" s="21"/>
      <c r="P55" s="21"/>
      <c r="Q55" s="21"/>
    </row>
    <row r="56">
      <c r="A56" s="4"/>
      <c r="B56" s="21"/>
      <c r="C56" s="21"/>
      <c r="D56" s="21"/>
      <c r="E56" s="21"/>
      <c r="F56" s="21"/>
      <c r="G56" s="21"/>
      <c r="H56" s="21"/>
      <c r="I56" s="21"/>
      <c r="J56" s="21"/>
      <c r="K56" s="21"/>
      <c r="L56" s="21"/>
      <c r="M56" s="21"/>
      <c r="N56" s="21"/>
      <c r="O56" s="21"/>
      <c r="P56" s="21"/>
      <c r="Q56" s="21"/>
    </row>
    <row r="57">
      <c r="A57" s="4"/>
      <c r="B57" s="21"/>
      <c r="C57" s="21"/>
      <c r="D57" s="21"/>
      <c r="E57" s="21"/>
      <c r="F57" s="21"/>
      <c r="G57" s="21"/>
      <c r="H57" s="21"/>
      <c r="I57" s="21"/>
      <c r="J57" s="21"/>
      <c r="K57" s="21"/>
      <c r="L57" s="21"/>
      <c r="M57" s="21"/>
      <c r="N57" s="21"/>
      <c r="O57" s="21"/>
      <c r="P57" s="21"/>
      <c r="Q57" s="21"/>
    </row>
    <row r="58">
      <c r="A58" s="4"/>
      <c r="B58" s="21"/>
      <c r="C58" s="21"/>
      <c r="D58" s="21"/>
      <c r="E58" s="21"/>
      <c r="F58" s="21"/>
      <c r="G58" s="21"/>
      <c r="H58" s="21"/>
      <c r="I58" s="21"/>
      <c r="J58" s="21"/>
      <c r="K58" s="21"/>
      <c r="L58" s="21"/>
      <c r="M58" s="21"/>
      <c r="N58" s="21"/>
      <c r="O58" s="21"/>
      <c r="P58" s="21"/>
      <c r="Q58" s="21"/>
    </row>
    <row r="59">
      <c r="A59" s="4"/>
      <c r="B59" s="21"/>
      <c r="C59" s="21"/>
      <c r="D59" s="21"/>
      <c r="E59" s="21"/>
      <c r="F59" s="21"/>
      <c r="G59" s="21"/>
      <c r="H59" s="21"/>
      <c r="I59" s="21"/>
      <c r="J59" s="21"/>
      <c r="K59" s="21"/>
      <c r="L59" s="21"/>
      <c r="M59" s="21"/>
      <c r="N59" s="21"/>
      <c r="O59" s="21"/>
      <c r="P59" s="21"/>
      <c r="Q59" s="21"/>
    </row>
    <row r="60">
      <c r="A60" s="4"/>
      <c r="B60" s="21"/>
      <c r="C60" s="21"/>
      <c r="D60" s="21"/>
      <c r="E60" s="21"/>
      <c r="F60" s="21"/>
      <c r="G60" s="21"/>
      <c r="H60" s="21"/>
      <c r="I60" s="21"/>
      <c r="J60" s="21"/>
      <c r="K60" s="21"/>
      <c r="L60" s="21"/>
      <c r="M60" s="21"/>
      <c r="N60" s="21"/>
      <c r="O60" s="21"/>
      <c r="P60" s="21"/>
      <c r="Q60" s="21"/>
    </row>
    <row r="61">
      <c r="A61" s="4"/>
      <c r="B61" s="21"/>
      <c r="C61" s="21"/>
      <c r="D61" s="21"/>
      <c r="E61" s="21"/>
      <c r="F61" s="21"/>
      <c r="G61" s="21"/>
      <c r="H61" s="21"/>
      <c r="I61" s="21"/>
      <c r="J61" s="21"/>
      <c r="K61" s="21"/>
      <c r="L61" s="21"/>
      <c r="M61" s="21"/>
      <c r="N61" s="21"/>
      <c r="O61" s="21"/>
      <c r="P61" s="21"/>
      <c r="Q61" s="21"/>
    </row>
    <row r="62">
      <c r="A62" s="4"/>
      <c r="B62" s="21"/>
      <c r="C62" s="21"/>
      <c r="D62" s="21"/>
      <c r="E62" s="21"/>
      <c r="F62" s="21"/>
      <c r="G62" s="21"/>
      <c r="H62" s="21"/>
      <c r="I62" s="21"/>
      <c r="J62" s="21"/>
      <c r="K62" s="21"/>
      <c r="L62" s="21"/>
      <c r="M62" s="21"/>
      <c r="N62" s="21"/>
      <c r="O62" s="21"/>
      <c r="P62" s="21"/>
      <c r="Q62" s="21"/>
    </row>
    <row r="63">
      <c r="A63" s="4"/>
      <c r="B63" s="21"/>
      <c r="C63" s="21"/>
      <c r="D63" s="21"/>
      <c r="E63" s="21"/>
      <c r="F63" s="21"/>
      <c r="G63" s="21"/>
      <c r="H63" s="21"/>
      <c r="I63" s="21"/>
      <c r="J63" s="21"/>
      <c r="K63" s="21"/>
      <c r="L63" s="21"/>
      <c r="M63" s="21"/>
      <c r="N63" s="21"/>
      <c r="O63" s="21"/>
      <c r="P63" s="21"/>
      <c r="Q63" s="21"/>
    </row>
    <row r="64">
      <c r="A64" s="4"/>
      <c r="B64" s="21"/>
      <c r="C64" s="21"/>
      <c r="D64" s="21"/>
      <c r="E64" s="21"/>
      <c r="F64" s="21"/>
      <c r="G64" s="21"/>
      <c r="H64" s="21"/>
      <c r="I64" s="21"/>
      <c r="J64" s="21"/>
      <c r="K64" s="21"/>
      <c r="L64" s="21"/>
      <c r="M64" s="21"/>
      <c r="N64" s="21"/>
      <c r="O64" s="21"/>
      <c r="P64" s="21"/>
      <c r="Q64" s="21"/>
    </row>
    <row r="65">
      <c r="A65" s="4"/>
      <c r="B65" s="21"/>
      <c r="C65" s="21"/>
      <c r="D65" s="21"/>
      <c r="E65" s="21"/>
      <c r="F65" s="21"/>
      <c r="G65" s="21"/>
      <c r="H65" s="21"/>
      <c r="I65" s="21"/>
      <c r="J65" s="21"/>
      <c r="K65" s="21"/>
      <c r="L65" s="21"/>
      <c r="M65" s="21"/>
      <c r="N65" s="21"/>
      <c r="O65" s="21"/>
      <c r="P65" s="21"/>
      <c r="Q65" s="21"/>
    </row>
    <row r="66">
      <c r="A66" s="4"/>
      <c r="B66" s="21"/>
      <c r="C66" s="21"/>
      <c r="D66" s="21"/>
      <c r="E66" s="21"/>
      <c r="F66" s="21"/>
      <c r="G66" s="21"/>
      <c r="H66" s="21"/>
      <c r="I66" s="21"/>
      <c r="J66" s="21"/>
      <c r="K66" s="21"/>
      <c r="L66" s="21"/>
      <c r="M66" s="21"/>
      <c r="N66" s="21"/>
      <c r="O66" s="21"/>
      <c r="P66" s="21"/>
      <c r="Q66" s="21"/>
    </row>
    <row r="67">
      <c r="A67" s="4"/>
      <c r="B67" s="21"/>
      <c r="C67" s="21"/>
      <c r="D67" s="21"/>
      <c r="E67" s="21"/>
      <c r="F67" s="21"/>
      <c r="G67" s="21"/>
      <c r="H67" s="21"/>
      <c r="I67" s="21"/>
      <c r="J67" s="21"/>
      <c r="K67" s="21"/>
      <c r="L67" s="21"/>
      <c r="M67" s="21"/>
      <c r="N67" s="21"/>
      <c r="O67" s="21"/>
      <c r="P67" s="21"/>
      <c r="Q67" s="21"/>
    </row>
    <row r="68">
      <c r="A68" s="4"/>
      <c r="B68" s="21"/>
      <c r="C68" s="21"/>
      <c r="D68" s="21"/>
      <c r="E68" s="21"/>
      <c r="F68" s="21"/>
      <c r="G68" s="21"/>
      <c r="H68" s="21"/>
      <c r="I68" s="21"/>
      <c r="J68" s="21"/>
      <c r="K68" s="21"/>
      <c r="L68" s="21"/>
      <c r="M68" s="21"/>
      <c r="N68" s="21"/>
      <c r="O68" s="21"/>
      <c r="P68" s="21"/>
      <c r="Q68" s="21"/>
    </row>
    <row r="69">
      <c r="A69" s="4"/>
      <c r="B69" s="21"/>
      <c r="C69" s="21"/>
      <c r="D69" s="21"/>
      <c r="E69" s="21"/>
      <c r="F69" s="21"/>
      <c r="G69" s="21"/>
      <c r="H69" s="21"/>
      <c r="I69" s="21"/>
      <c r="J69" s="21"/>
      <c r="K69" s="21"/>
      <c r="L69" s="21"/>
      <c r="M69" s="21"/>
      <c r="N69" s="21"/>
      <c r="O69" s="21"/>
      <c r="P69" s="21"/>
      <c r="Q69" s="21"/>
    </row>
    <row r="70">
      <c r="A70" s="4"/>
      <c r="B70" s="21"/>
      <c r="C70" s="21"/>
      <c r="D70" s="21"/>
      <c r="E70" s="21"/>
      <c r="F70" s="21"/>
      <c r="G70" s="21"/>
      <c r="H70" s="21"/>
      <c r="I70" s="21"/>
      <c r="J70" s="21"/>
      <c r="K70" s="21"/>
      <c r="L70" s="21"/>
      <c r="M70" s="21"/>
      <c r="N70" s="21"/>
      <c r="O70" s="21"/>
      <c r="P70" s="21"/>
      <c r="Q70" s="21"/>
    </row>
    <row r="71">
      <c r="A71" s="4"/>
      <c r="B71" s="21"/>
      <c r="C71" s="21"/>
      <c r="D71" s="21"/>
      <c r="E71" s="21"/>
      <c r="F71" s="21"/>
      <c r="G71" s="21"/>
      <c r="H71" s="21"/>
      <c r="I71" s="21"/>
      <c r="J71" s="21"/>
      <c r="K71" s="21"/>
      <c r="L71" s="21"/>
      <c r="M71" s="21"/>
      <c r="N71" s="21"/>
      <c r="O71" s="21"/>
      <c r="P71" s="21"/>
      <c r="Q71" s="21"/>
    </row>
    <row r="72">
      <c r="A72" s="4"/>
      <c r="B72" s="21"/>
      <c r="C72" s="21"/>
      <c r="D72" s="21"/>
      <c r="E72" s="21"/>
      <c r="F72" s="21"/>
      <c r="G72" s="21"/>
      <c r="H72" s="21"/>
      <c r="I72" s="21"/>
      <c r="J72" s="21"/>
      <c r="K72" s="21"/>
      <c r="L72" s="21"/>
      <c r="M72" s="21"/>
      <c r="N72" s="21"/>
      <c r="O72" s="21"/>
      <c r="P72" s="21"/>
      <c r="Q72" s="21"/>
    </row>
    <row r="73">
      <c r="A73" s="4"/>
      <c r="B73" s="21"/>
      <c r="C73" s="21"/>
      <c r="D73" s="21"/>
      <c r="E73" s="21"/>
      <c r="F73" s="21"/>
      <c r="G73" s="21"/>
      <c r="H73" s="21"/>
      <c r="I73" s="21"/>
      <c r="J73" s="21"/>
      <c r="K73" s="21"/>
      <c r="L73" s="21"/>
      <c r="M73" s="21"/>
      <c r="N73" s="21"/>
      <c r="O73" s="21"/>
      <c r="P73" s="21"/>
      <c r="Q73" s="21"/>
    </row>
    <row r="74">
      <c r="A74" s="4"/>
      <c r="B74" s="21"/>
      <c r="C74" s="21"/>
      <c r="D74" s="21"/>
      <c r="E74" s="21"/>
      <c r="F74" s="21"/>
      <c r="G74" s="21"/>
      <c r="H74" s="21"/>
      <c r="I74" s="21"/>
      <c r="J74" s="21"/>
      <c r="K74" s="21"/>
      <c r="L74" s="21"/>
      <c r="M74" s="21"/>
      <c r="N74" s="21"/>
      <c r="O74" s="21"/>
      <c r="P74" s="21"/>
      <c r="Q74" s="21"/>
    </row>
    <row r="75">
      <c r="A75" s="4"/>
      <c r="B75" s="21"/>
      <c r="C75" s="21"/>
      <c r="D75" s="21"/>
      <c r="E75" s="21"/>
      <c r="F75" s="21"/>
      <c r="G75" s="21"/>
      <c r="H75" s="21"/>
      <c r="I75" s="21"/>
      <c r="J75" s="21"/>
      <c r="K75" s="21"/>
      <c r="L75" s="21"/>
      <c r="M75" s="21"/>
      <c r="N75" s="21"/>
      <c r="O75" s="21"/>
      <c r="P75" s="21"/>
      <c r="Q75" s="21"/>
    </row>
    <row r="76">
      <c r="A76" s="4"/>
      <c r="B76" s="21"/>
      <c r="C76" s="21"/>
      <c r="D76" s="21"/>
      <c r="E76" s="21"/>
      <c r="F76" s="21"/>
      <c r="G76" s="21"/>
      <c r="H76" s="21"/>
      <c r="I76" s="21"/>
      <c r="J76" s="21"/>
      <c r="K76" s="21"/>
      <c r="L76" s="21"/>
      <c r="M76" s="21"/>
      <c r="N76" s="21"/>
      <c r="O76" s="21"/>
      <c r="P76" s="21"/>
      <c r="Q76" s="21"/>
    </row>
    <row r="77">
      <c r="A77" s="4"/>
      <c r="B77" s="21"/>
      <c r="C77" s="21"/>
      <c r="D77" s="21"/>
      <c r="E77" s="21"/>
      <c r="F77" s="21"/>
      <c r="G77" s="21"/>
      <c r="H77" s="21"/>
      <c r="I77" s="21"/>
      <c r="J77" s="21"/>
      <c r="K77" s="21"/>
      <c r="L77" s="21"/>
      <c r="M77" s="21"/>
      <c r="N77" s="21"/>
      <c r="O77" s="21"/>
      <c r="P77" s="21"/>
      <c r="Q77" s="21"/>
    </row>
    <row r="78">
      <c r="A78" s="4"/>
      <c r="B78" s="21"/>
      <c r="C78" s="21"/>
      <c r="D78" s="21"/>
      <c r="E78" s="21"/>
      <c r="F78" s="21"/>
      <c r="G78" s="21"/>
      <c r="H78" s="21"/>
      <c r="I78" s="21"/>
      <c r="J78" s="21"/>
      <c r="K78" s="21"/>
      <c r="L78" s="21"/>
      <c r="M78" s="21"/>
      <c r="N78" s="21"/>
      <c r="O78" s="21"/>
      <c r="P78" s="21"/>
      <c r="Q78" s="21"/>
    </row>
    <row r="79">
      <c r="A79" s="4"/>
      <c r="B79" s="21"/>
      <c r="C79" s="21"/>
      <c r="D79" s="21"/>
      <c r="E79" s="21"/>
      <c r="F79" s="21"/>
      <c r="G79" s="21"/>
      <c r="H79" s="21"/>
      <c r="I79" s="21"/>
      <c r="J79" s="21"/>
      <c r="K79" s="21"/>
      <c r="L79" s="21"/>
      <c r="M79" s="21"/>
      <c r="N79" s="21"/>
      <c r="O79" s="21"/>
      <c r="P79" s="21"/>
      <c r="Q79" s="21"/>
    </row>
    <row r="80">
      <c r="A80" s="4"/>
      <c r="B80" s="21"/>
      <c r="C80" s="21"/>
      <c r="D80" s="21"/>
      <c r="E80" s="21"/>
      <c r="F80" s="21"/>
      <c r="G80" s="21"/>
      <c r="H80" s="21"/>
      <c r="I80" s="21"/>
      <c r="J80" s="21"/>
      <c r="K80" s="21"/>
      <c r="L80" s="21"/>
      <c r="M80" s="21"/>
      <c r="N80" s="21"/>
      <c r="O80" s="21"/>
      <c r="P80" s="21"/>
      <c r="Q80" s="21"/>
    </row>
    <row r="81">
      <c r="A81" s="4"/>
      <c r="B81" s="21"/>
      <c r="C81" s="21"/>
      <c r="D81" s="21"/>
      <c r="E81" s="21"/>
      <c r="F81" s="21"/>
      <c r="G81" s="21"/>
      <c r="H81" s="21"/>
      <c r="I81" s="21"/>
      <c r="J81" s="21"/>
      <c r="K81" s="21"/>
      <c r="L81" s="21"/>
      <c r="M81" s="21"/>
      <c r="N81" s="21"/>
      <c r="O81" s="21"/>
      <c r="P81" s="21"/>
      <c r="Q81" s="21"/>
    </row>
    <row r="82">
      <c r="A82" s="4"/>
      <c r="B82" s="21"/>
      <c r="C82" s="21"/>
      <c r="D82" s="21"/>
      <c r="E82" s="21"/>
      <c r="F82" s="21"/>
      <c r="G82" s="21"/>
      <c r="H82" s="21"/>
      <c r="I82" s="21"/>
      <c r="J82" s="21"/>
      <c r="K82" s="21"/>
      <c r="L82" s="21"/>
      <c r="M82" s="21"/>
      <c r="N82" s="21"/>
      <c r="O82" s="21"/>
      <c r="P82" s="21"/>
      <c r="Q82" s="21"/>
    </row>
    <row r="83">
      <c r="A83" s="4"/>
      <c r="B83" s="21"/>
      <c r="C83" s="21"/>
      <c r="D83" s="21"/>
      <c r="E83" s="21"/>
      <c r="F83" s="21"/>
      <c r="G83" s="21"/>
      <c r="H83" s="21"/>
      <c r="I83" s="21"/>
      <c r="J83" s="21"/>
      <c r="K83" s="21"/>
      <c r="L83" s="21"/>
      <c r="M83" s="21"/>
      <c r="N83" s="21"/>
      <c r="O83" s="21"/>
      <c r="P83" s="21"/>
      <c r="Q83" s="21"/>
    </row>
    <row r="84">
      <c r="A84" s="4"/>
      <c r="B84" s="21"/>
      <c r="C84" s="21"/>
      <c r="D84" s="21"/>
      <c r="E84" s="21"/>
      <c r="F84" s="21"/>
      <c r="G84" s="21"/>
      <c r="H84" s="21"/>
      <c r="I84" s="21"/>
      <c r="J84" s="21"/>
      <c r="K84" s="21"/>
      <c r="L84" s="21"/>
      <c r="M84" s="21"/>
      <c r="N84" s="21"/>
      <c r="O84" s="21"/>
      <c r="P84" s="21"/>
      <c r="Q84" s="21"/>
    </row>
    <row r="85">
      <c r="A85" s="4"/>
      <c r="B85" s="21"/>
      <c r="C85" s="21"/>
      <c r="D85" s="21"/>
      <c r="E85" s="21"/>
      <c r="F85" s="21"/>
      <c r="G85" s="21"/>
      <c r="H85" s="21"/>
      <c r="I85" s="21"/>
      <c r="J85" s="21"/>
      <c r="K85" s="21"/>
      <c r="L85" s="21"/>
      <c r="M85" s="21"/>
      <c r="N85" s="21"/>
      <c r="O85" s="21"/>
      <c r="P85" s="21"/>
      <c r="Q85" s="21"/>
    </row>
    <row r="86">
      <c r="A86" s="4"/>
      <c r="B86" s="21"/>
      <c r="C86" s="21"/>
      <c r="D86" s="21"/>
      <c r="E86" s="21"/>
      <c r="F86" s="21"/>
      <c r="G86" s="21"/>
      <c r="H86" s="21"/>
      <c r="I86" s="21"/>
      <c r="J86" s="21"/>
      <c r="K86" s="21"/>
      <c r="L86" s="21"/>
      <c r="M86" s="21"/>
      <c r="N86" s="21"/>
      <c r="O86" s="21"/>
      <c r="P86" s="21"/>
      <c r="Q86" s="21"/>
    </row>
    <row r="87">
      <c r="A87" s="4"/>
      <c r="B87" s="21"/>
      <c r="C87" s="21"/>
      <c r="D87" s="21"/>
      <c r="E87" s="21"/>
      <c r="F87" s="21"/>
      <c r="G87" s="21"/>
      <c r="H87" s="21"/>
      <c r="I87" s="21"/>
      <c r="J87" s="21"/>
      <c r="K87" s="21"/>
      <c r="L87" s="21"/>
      <c r="M87" s="21"/>
      <c r="N87" s="21"/>
      <c r="O87" s="21"/>
      <c r="P87" s="21"/>
      <c r="Q87" s="21"/>
    </row>
    <row r="88">
      <c r="A88" s="4"/>
      <c r="B88" s="21"/>
      <c r="C88" s="21"/>
      <c r="D88" s="21"/>
      <c r="E88" s="21"/>
      <c r="F88" s="21"/>
      <c r="G88" s="21"/>
      <c r="H88" s="21"/>
      <c r="I88" s="21"/>
      <c r="J88" s="21"/>
      <c r="K88" s="21"/>
      <c r="L88" s="21"/>
      <c r="M88" s="21"/>
      <c r="N88" s="21"/>
      <c r="O88" s="21"/>
      <c r="P88" s="21"/>
      <c r="Q88" s="21"/>
    </row>
    <row r="89">
      <c r="A89" s="4"/>
      <c r="B89" s="21"/>
      <c r="C89" s="21"/>
      <c r="D89" s="21"/>
      <c r="E89" s="21"/>
      <c r="F89" s="21"/>
      <c r="G89" s="21"/>
      <c r="H89" s="21"/>
      <c r="I89" s="21"/>
      <c r="J89" s="21"/>
      <c r="K89" s="21"/>
      <c r="L89" s="21"/>
      <c r="M89" s="21"/>
      <c r="N89" s="21"/>
      <c r="O89" s="21"/>
      <c r="P89" s="21"/>
      <c r="Q89" s="21"/>
    </row>
    <row r="90">
      <c r="A90" s="4"/>
      <c r="B90" s="21"/>
      <c r="C90" s="21"/>
      <c r="D90" s="21"/>
      <c r="E90" s="21"/>
      <c r="F90" s="21"/>
      <c r="G90" s="21"/>
      <c r="H90" s="21"/>
      <c r="I90" s="21"/>
      <c r="J90" s="21"/>
      <c r="K90" s="21"/>
      <c r="L90" s="21"/>
      <c r="M90" s="21"/>
      <c r="N90" s="21"/>
      <c r="O90" s="21"/>
      <c r="P90" s="21"/>
      <c r="Q90" s="21"/>
    </row>
    <row r="91">
      <c r="A91" s="4"/>
      <c r="B91" s="21"/>
      <c r="C91" s="21"/>
      <c r="D91" s="21"/>
      <c r="E91" s="21"/>
      <c r="F91" s="21"/>
      <c r="G91" s="21"/>
      <c r="H91" s="21"/>
      <c r="I91" s="21"/>
      <c r="J91" s="21"/>
      <c r="K91" s="21"/>
      <c r="L91" s="21"/>
      <c r="M91" s="21"/>
      <c r="N91" s="21"/>
      <c r="O91" s="21"/>
      <c r="P91" s="21"/>
      <c r="Q91" s="21"/>
    </row>
    <row r="92">
      <c r="A92" s="4"/>
      <c r="B92" s="21"/>
      <c r="C92" s="21"/>
      <c r="D92" s="21"/>
      <c r="E92" s="21"/>
      <c r="F92" s="21"/>
      <c r="G92" s="21"/>
      <c r="H92" s="21"/>
      <c r="I92" s="21"/>
      <c r="J92" s="21"/>
      <c r="K92" s="21"/>
      <c r="L92" s="21"/>
      <c r="M92" s="21"/>
      <c r="N92" s="21"/>
      <c r="O92" s="21"/>
      <c r="P92" s="21"/>
      <c r="Q92" s="21"/>
    </row>
    <row r="93">
      <c r="A93" s="4"/>
      <c r="B93" s="21"/>
      <c r="C93" s="21"/>
      <c r="D93" s="21"/>
      <c r="E93" s="21"/>
      <c r="F93" s="21"/>
      <c r="G93" s="21"/>
      <c r="H93" s="21"/>
      <c r="I93" s="21"/>
      <c r="J93" s="21"/>
      <c r="K93" s="21"/>
      <c r="L93" s="21"/>
      <c r="M93" s="21"/>
      <c r="N93" s="21"/>
      <c r="O93" s="21"/>
      <c r="P93" s="21"/>
      <c r="Q93" s="21"/>
    </row>
    <row r="94">
      <c r="A94" s="4"/>
      <c r="B94" s="21"/>
      <c r="C94" s="21"/>
      <c r="D94" s="21"/>
      <c r="E94" s="21"/>
      <c r="F94" s="21"/>
      <c r="G94" s="21"/>
      <c r="H94" s="21"/>
      <c r="I94" s="21"/>
      <c r="J94" s="21"/>
      <c r="K94" s="21"/>
      <c r="L94" s="21"/>
      <c r="M94" s="21"/>
      <c r="N94" s="21"/>
      <c r="O94" s="21"/>
      <c r="P94" s="21"/>
      <c r="Q94" s="21"/>
    </row>
    <row r="95">
      <c r="A95" s="4"/>
      <c r="B95" s="21"/>
      <c r="C95" s="21"/>
      <c r="D95" s="21"/>
      <c r="E95" s="21"/>
      <c r="F95" s="21"/>
      <c r="G95" s="21"/>
      <c r="H95" s="21"/>
      <c r="I95" s="21"/>
      <c r="J95" s="21"/>
      <c r="K95" s="21"/>
      <c r="L95" s="21"/>
      <c r="M95" s="21"/>
      <c r="N95" s="21"/>
      <c r="O95" s="21"/>
      <c r="P95" s="21"/>
      <c r="Q95" s="21"/>
    </row>
    <row r="96">
      <c r="A96" s="4"/>
      <c r="B96" s="21"/>
      <c r="C96" s="21"/>
      <c r="D96" s="21"/>
      <c r="E96" s="21"/>
      <c r="F96" s="21"/>
      <c r="G96" s="21"/>
      <c r="H96" s="21"/>
      <c r="I96" s="21"/>
      <c r="J96" s="21"/>
      <c r="K96" s="21"/>
      <c r="L96" s="21"/>
      <c r="M96" s="21"/>
      <c r="N96" s="21"/>
      <c r="O96" s="21"/>
      <c r="P96" s="21"/>
      <c r="Q96" s="21"/>
    </row>
    <row r="97">
      <c r="A97" s="4"/>
      <c r="B97" s="21"/>
      <c r="C97" s="21"/>
      <c r="D97" s="21"/>
      <c r="E97" s="21"/>
      <c r="F97" s="21"/>
      <c r="G97" s="21"/>
      <c r="H97" s="21"/>
      <c r="I97" s="21"/>
      <c r="J97" s="21"/>
      <c r="K97" s="21"/>
      <c r="L97" s="21"/>
      <c r="M97" s="21"/>
      <c r="N97" s="21"/>
      <c r="O97" s="21"/>
      <c r="P97" s="21"/>
      <c r="Q97" s="21"/>
    </row>
    <row r="98">
      <c r="A98" s="4"/>
      <c r="B98" s="21"/>
      <c r="C98" s="21"/>
      <c r="D98" s="21"/>
      <c r="E98" s="21"/>
      <c r="F98" s="21"/>
      <c r="G98" s="21"/>
      <c r="H98" s="21"/>
      <c r="I98" s="21"/>
      <c r="J98" s="21"/>
      <c r="K98" s="21"/>
      <c r="L98" s="21"/>
      <c r="M98" s="21"/>
      <c r="N98" s="21"/>
      <c r="O98" s="21"/>
      <c r="P98" s="21"/>
      <c r="Q98" s="21"/>
    </row>
    <row r="99">
      <c r="A99" s="4"/>
      <c r="B99" s="21"/>
      <c r="C99" s="21"/>
      <c r="D99" s="21"/>
      <c r="E99" s="21"/>
      <c r="F99" s="21"/>
      <c r="G99" s="21"/>
      <c r="H99" s="21"/>
      <c r="I99" s="21"/>
      <c r="J99" s="21"/>
      <c r="K99" s="21"/>
      <c r="L99" s="21"/>
      <c r="M99" s="21"/>
      <c r="N99" s="21"/>
      <c r="O99" s="21"/>
      <c r="P99" s="21"/>
      <c r="Q99" s="21"/>
    </row>
    <row r="100">
      <c r="A100" s="4"/>
      <c r="B100" s="21"/>
      <c r="C100" s="21"/>
      <c r="D100" s="21"/>
      <c r="E100" s="21"/>
      <c r="F100" s="21"/>
      <c r="G100" s="21"/>
      <c r="H100" s="21"/>
      <c r="I100" s="21"/>
      <c r="J100" s="21"/>
      <c r="K100" s="21"/>
      <c r="L100" s="21"/>
      <c r="M100" s="21"/>
      <c r="N100" s="21"/>
      <c r="O100" s="21"/>
      <c r="P100" s="21"/>
      <c r="Q100" s="21"/>
    </row>
    <row r="101">
      <c r="A101" s="4"/>
      <c r="B101" s="21"/>
      <c r="C101" s="21"/>
      <c r="D101" s="21"/>
      <c r="E101" s="21"/>
      <c r="F101" s="21"/>
      <c r="G101" s="21"/>
      <c r="H101" s="21"/>
      <c r="I101" s="21"/>
      <c r="J101" s="21"/>
      <c r="K101" s="21"/>
      <c r="L101" s="21"/>
      <c r="M101" s="21"/>
      <c r="N101" s="21"/>
      <c r="O101" s="21"/>
      <c r="P101" s="21"/>
      <c r="Q101" s="21"/>
    </row>
    <row r="102">
      <c r="A102" s="4"/>
      <c r="B102" s="21"/>
      <c r="C102" s="21"/>
      <c r="D102" s="21"/>
      <c r="E102" s="21"/>
      <c r="F102" s="21"/>
      <c r="G102" s="21"/>
      <c r="H102" s="21"/>
      <c r="I102" s="21"/>
      <c r="J102" s="21"/>
      <c r="K102" s="21"/>
      <c r="L102" s="21"/>
      <c r="M102" s="21"/>
      <c r="N102" s="21"/>
      <c r="O102" s="21"/>
      <c r="P102" s="21"/>
      <c r="Q102" s="21"/>
    </row>
    <row r="103">
      <c r="A103" s="4"/>
      <c r="B103" s="21"/>
      <c r="C103" s="21"/>
      <c r="D103" s="21"/>
      <c r="E103" s="21"/>
      <c r="F103" s="21"/>
      <c r="G103" s="21"/>
      <c r="H103" s="21"/>
      <c r="I103" s="21"/>
      <c r="J103" s="21"/>
      <c r="K103" s="21"/>
      <c r="L103" s="21"/>
      <c r="M103" s="21"/>
      <c r="N103" s="21"/>
      <c r="O103" s="21"/>
      <c r="P103" s="21"/>
      <c r="Q103" s="21"/>
    </row>
    <row r="104">
      <c r="A104" s="4"/>
      <c r="B104" s="21"/>
      <c r="C104" s="21"/>
      <c r="D104" s="21"/>
      <c r="E104" s="21"/>
      <c r="F104" s="21"/>
      <c r="G104" s="21"/>
      <c r="H104" s="21"/>
      <c r="I104" s="21"/>
      <c r="J104" s="21"/>
      <c r="K104" s="21"/>
      <c r="L104" s="21"/>
      <c r="M104" s="21"/>
      <c r="N104" s="21"/>
      <c r="O104" s="21"/>
      <c r="P104" s="21"/>
      <c r="Q104" s="21"/>
    </row>
    <row r="105">
      <c r="A105" s="4"/>
      <c r="B105" s="21"/>
      <c r="C105" s="21"/>
      <c r="D105" s="21"/>
      <c r="E105" s="21"/>
      <c r="F105" s="21"/>
      <c r="G105" s="21"/>
      <c r="H105" s="21"/>
      <c r="I105" s="21"/>
      <c r="J105" s="21"/>
      <c r="K105" s="21"/>
      <c r="L105" s="21"/>
      <c r="M105" s="21"/>
      <c r="N105" s="21"/>
      <c r="O105" s="21"/>
      <c r="P105" s="21"/>
      <c r="Q105" s="21"/>
    </row>
    <row r="106">
      <c r="A106" s="4"/>
      <c r="B106" s="21"/>
      <c r="C106" s="21"/>
      <c r="D106" s="21"/>
      <c r="E106" s="21"/>
      <c r="F106" s="21"/>
      <c r="G106" s="21"/>
      <c r="H106" s="21"/>
      <c r="I106" s="21"/>
      <c r="J106" s="21"/>
      <c r="K106" s="21"/>
      <c r="L106" s="21"/>
      <c r="M106" s="21"/>
      <c r="N106" s="21"/>
      <c r="O106" s="21"/>
      <c r="P106" s="21"/>
      <c r="Q106" s="21"/>
    </row>
    <row r="107">
      <c r="A107" s="4"/>
      <c r="B107" s="21"/>
      <c r="C107" s="21"/>
      <c r="D107" s="21"/>
      <c r="E107" s="21"/>
      <c r="F107" s="21"/>
      <c r="G107" s="21"/>
      <c r="H107" s="21"/>
      <c r="I107" s="21"/>
      <c r="J107" s="21"/>
      <c r="K107" s="21"/>
      <c r="L107" s="21"/>
      <c r="M107" s="21"/>
      <c r="N107" s="21"/>
      <c r="O107" s="21"/>
      <c r="P107" s="21"/>
      <c r="Q107" s="21"/>
    </row>
    <row r="108">
      <c r="A108" s="4"/>
      <c r="B108" s="21"/>
      <c r="C108" s="21"/>
      <c r="D108" s="21"/>
      <c r="E108" s="21"/>
      <c r="F108" s="21"/>
      <c r="G108" s="21"/>
      <c r="H108" s="21"/>
      <c r="I108" s="21"/>
      <c r="J108" s="21"/>
      <c r="K108" s="21"/>
      <c r="L108" s="21"/>
      <c r="M108" s="21"/>
      <c r="N108" s="21"/>
      <c r="O108" s="21"/>
      <c r="P108" s="21"/>
      <c r="Q108" s="21"/>
    </row>
    <row r="109">
      <c r="A109" s="4"/>
      <c r="B109" s="21"/>
      <c r="C109" s="21"/>
      <c r="D109" s="21"/>
      <c r="E109" s="21"/>
      <c r="F109" s="21"/>
      <c r="G109" s="21"/>
      <c r="H109" s="21"/>
      <c r="I109" s="21"/>
      <c r="J109" s="21"/>
      <c r="K109" s="21"/>
      <c r="L109" s="21"/>
      <c r="M109" s="21"/>
      <c r="N109" s="21"/>
      <c r="O109" s="21"/>
      <c r="P109" s="21"/>
      <c r="Q109" s="21"/>
    </row>
    <row r="110">
      <c r="A110" s="4"/>
      <c r="B110" s="21"/>
      <c r="C110" s="21"/>
      <c r="D110" s="21"/>
      <c r="E110" s="21"/>
      <c r="F110" s="21"/>
      <c r="G110" s="21"/>
      <c r="H110" s="21"/>
      <c r="I110" s="21"/>
      <c r="J110" s="21"/>
      <c r="K110" s="21"/>
      <c r="L110" s="21"/>
      <c r="M110" s="21"/>
      <c r="N110" s="21"/>
      <c r="O110" s="21"/>
      <c r="P110" s="21"/>
      <c r="Q110" s="21"/>
    </row>
    <row r="111">
      <c r="A111" s="4"/>
      <c r="B111" s="21"/>
      <c r="C111" s="21"/>
      <c r="D111" s="21"/>
      <c r="E111" s="21"/>
      <c r="F111" s="21"/>
      <c r="G111" s="21"/>
      <c r="H111" s="21"/>
      <c r="I111" s="21"/>
      <c r="J111" s="21"/>
      <c r="K111" s="21"/>
      <c r="L111" s="21"/>
      <c r="M111" s="21"/>
      <c r="N111" s="21"/>
      <c r="O111" s="21"/>
      <c r="P111" s="21"/>
      <c r="Q111" s="21"/>
    </row>
    <row r="112">
      <c r="A112" s="4"/>
      <c r="B112" s="21"/>
      <c r="C112" s="21"/>
      <c r="D112" s="21"/>
      <c r="E112" s="21"/>
      <c r="F112" s="21"/>
      <c r="G112" s="21"/>
      <c r="H112" s="21"/>
      <c r="I112" s="21"/>
      <c r="J112" s="21"/>
      <c r="K112" s="21"/>
      <c r="L112" s="21"/>
      <c r="M112" s="21"/>
      <c r="N112" s="21"/>
      <c r="O112" s="21"/>
      <c r="P112" s="21"/>
      <c r="Q112" s="21"/>
    </row>
    <row r="113">
      <c r="A113" s="4"/>
      <c r="B113" s="21"/>
      <c r="C113" s="21"/>
      <c r="D113" s="21"/>
      <c r="E113" s="21"/>
      <c r="F113" s="21"/>
      <c r="G113" s="21"/>
      <c r="H113" s="21"/>
      <c r="I113" s="21"/>
      <c r="J113" s="21"/>
      <c r="K113" s="21"/>
      <c r="L113" s="21"/>
      <c r="M113" s="21"/>
      <c r="N113" s="21"/>
      <c r="O113" s="21"/>
      <c r="P113" s="21"/>
      <c r="Q113" s="21"/>
    </row>
    <row r="114">
      <c r="A114" s="4"/>
      <c r="B114" s="21"/>
      <c r="C114" s="21"/>
      <c r="D114" s="21"/>
      <c r="E114" s="21"/>
      <c r="F114" s="21"/>
      <c r="G114" s="21"/>
      <c r="H114" s="21"/>
      <c r="I114" s="21"/>
      <c r="J114" s="21"/>
      <c r="K114" s="21"/>
      <c r="L114" s="21"/>
      <c r="M114" s="21"/>
      <c r="N114" s="21"/>
      <c r="O114" s="21"/>
      <c r="P114" s="21"/>
      <c r="Q114" s="21"/>
    </row>
    <row r="115">
      <c r="A115" s="4"/>
      <c r="B115" s="21"/>
      <c r="C115" s="21"/>
      <c r="D115" s="21"/>
      <c r="E115" s="21"/>
      <c r="F115" s="21"/>
      <c r="G115" s="21"/>
      <c r="H115" s="21"/>
      <c r="I115" s="21"/>
      <c r="J115" s="21"/>
      <c r="K115" s="21"/>
      <c r="L115" s="21"/>
      <c r="M115" s="21"/>
      <c r="N115" s="21"/>
      <c r="O115" s="21"/>
      <c r="P115" s="21"/>
      <c r="Q115" s="21"/>
    </row>
    <row r="116">
      <c r="A116" s="4"/>
      <c r="B116" s="21"/>
      <c r="C116" s="21"/>
      <c r="D116" s="21"/>
      <c r="E116" s="21"/>
      <c r="F116" s="21"/>
      <c r="G116" s="21"/>
      <c r="H116" s="21"/>
      <c r="I116" s="21"/>
      <c r="J116" s="21"/>
      <c r="K116" s="21"/>
      <c r="L116" s="21"/>
      <c r="M116" s="21"/>
      <c r="N116" s="21"/>
      <c r="O116" s="21"/>
      <c r="P116" s="21"/>
      <c r="Q116" s="21"/>
    </row>
    <row r="117">
      <c r="A117" s="4"/>
      <c r="B117" s="21"/>
      <c r="C117" s="21"/>
      <c r="D117" s="21"/>
      <c r="E117" s="21"/>
      <c r="F117" s="21"/>
      <c r="G117" s="21"/>
      <c r="H117" s="21"/>
      <c r="I117" s="21"/>
      <c r="J117" s="21"/>
      <c r="K117" s="21"/>
      <c r="L117" s="21"/>
      <c r="M117" s="21"/>
      <c r="N117" s="21"/>
      <c r="O117" s="21"/>
      <c r="P117" s="21"/>
      <c r="Q117" s="21"/>
    </row>
    <row r="118">
      <c r="A118" s="4"/>
      <c r="B118" s="21"/>
      <c r="C118" s="21"/>
      <c r="D118" s="21"/>
      <c r="E118" s="21"/>
      <c r="F118" s="21"/>
      <c r="G118" s="21"/>
      <c r="H118" s="21"/>
      <c r="I118" s="21"/>
      <c r="J118" s="21"/>
      <c r="K118" s="21"/>
      <c r="L118" s="21"/>
      <c r="M118" s="21"/>
      <c r="N118" s="21"/>
      <c r="O118" s="21"/>
      <c r="P118" s="21"/>
      <c r="Q118" s="21"/>
    </row>
    <row r="119">
      <c r="A119" s="4"/>
      <c r="B119" s="21"/>
      <c r="C119" s="21"/>
      <c r="D119" s="21"/>
      <c r="E119" s="21"/>
      <c r="F119" s="21"/>
      <c r="G119" s="21"/>
      <c r="H119" s="21"/>
      <c r="I119" s="21"/>
      <c r="J119" s="21"/>
      <c r="K119" s="21"/>
      <c r="L119" s="21"/>
      <c r="M119" s="21"/>
      <c r="N119" s="21"/>
      <c r="O119" s="21"/>
      <c r="P119" s="21"/>
      <c r="Q119" s="21"/>
    </row>
    <row r="120">
      <c r="A120" s="4"/>
      <c r="B120" s="21"/>
      <c r="C120" s="21"/>
      <c r="D120" s="21"/>
      <c r="E120" s="21"/>
      <c r="F120" s="21"/>
      <c r="G120" s="21"/>
      <c r="H120" s="21"/>
      <c r="I120" s="21"/>
      <c r="J120" s="21"/>
      <c r="K120" s="21"/>
      <c r="L120" s="21"/>
      <c r="M120" s="21"/>
      <c r="N120" s="21"/>
      <c r="O120" s="21"/>
      <c r="P120" s="21"/>
      <c r="Q120" s="21"/>
    </row>
    <row r="121">
      <c r="A121" s="4"/>
      <c r="B121" s="21"/>
      <c r="C121" s="21"/>
      <c r="D121" s="21"/>
      <c r="E121" s="21"/>
      <c r="F121" s="21"/>
      <c r="G121" s="21"/>
      <c r="H121" s="21"/>
      <c r="I121" s="21"/>
      <c r="J121" s="21"/>
      <c r="K121" s="21"/>
      <c r="L121" s="21"/>
      <c r="M121" s="21"/>
      <c r="N121" s="21"/>
      <c r="O121" s="21"/>
      <c r="P121" s="21"/>
      <c r="Q121" s="21"/>
    </row>
    <row r="122">
      <c r="A122" s="4"/>
      <c r="B122" s="21"/>
      <c r="C122" s="21"/>
      <c r="D122" s="21"/>
      <c r="E122" s="21"/>
      <c r="F122" s="21"/>
      <c r="G122" s="21"/>
      <c r="H122" s="21"/>
      <c r="I122" s="21"/>
      <c r="J122" s="21"/>
      <c r="K122" s="21"/>
      <c r="L122" s="21"/>
      <c r="M122" s="21"/>
      <c r="N122" s="21"/>
      <c r="O122" s="21"/>
      <c r="P122" s="21"/>
      <c r="Q122" s="21"/>
    </row>
    <row r="123">
      <c r="A123" s="4"/>
      <c r="B123" s="21"/>
      <c r="C123" s="21"/>
      <c r="D123" s="21"/>
      <c r="E123" s="21"/>
      <c r="F123" s="21"/>
      <c r="G123" s="21"/>
      <c r="H123" s="21"/>
      <c r="I123" s="21"/>
      <c r="J123" s="21"/>
      <c r="K123" s="21"/>
      <c r="L123" s="21"/>
      <c r="M123" s="21"/>
      <c r="N123" s="21"/>
      <c r="O123" s="21"/>
      <c r="P123" s="21"/>
      <c r="Q123" s="21"/>
    </row>
    <row r="124">
      <c r="A124" s="4"/>
      <c r="B124" s="21"/>
      <c r="C124" s="21"/>
      <c r="D124" s="21"/>
      <c r="E124" s="21"/>
      <c r="F124" s="21"/>
      <c r="G124" s="21"/>
      <c r="H124" s="21"/>
      <c r="I124" s="21"/>
      <c r="J124" s="21"/>
      <c r="K124" s="21"/>
      <c r="L124" s="21"/>
      <c r="M124" s="21"/>
      <c r="N124" s="21"/>
      <c r="O124" s="21"/>
      <c r="P124" s="21"/>
      <c r="Q124" s="21"/>
    </row>
    <row r="125">
      <c r="A125" s="4"/>
      <c r="B125" s="21"/>
      <c r="C125" s="21"/>
      <c r="D125" s="21"/>
      <c r="E125" s="21"/>
      <c r="F125" s="21"/>
      <c r="G125" s="21"/>
      <c r="H125" s="21"/>
      <c r="I125" s="21"/>
      <c r="J125" s="21"/>
      <c r="K125" s="21"/>
      <c r="L125" s="21"/>
      <c r="M125" s="21"/>
      <c r="N125" s="21"/>
      <c r="O125" s="21"/>
      <c r="P125" s="21"/>
      <c r="Q125" s="21"/>
    </row>
    <row r="126">
      <c r="A126" s="4"/>
      <c r="B126" s="21"/>
      <c r="C126" s="21"/>
      <c r="D126" s="21"/>
      <c r="E126" s="21"/>
      <c r="F126" s="21"/>
      <c r="G126" s="21"/>
      <c r="H126" s="21"/>
      <c r="I126" s="21"/>
      <c r="J126" s="21"/>
      <c r="K126" s="21"/>
      <c r="L126" s="21"/>
      <c r="M126" s="21"/>
      <c r="N126" s="21"/>
      <c r="O126" s="21"/>
      <c r="P126" s="21"/>
      <c r="Q126" s="21"/>
    </row>
    <row r="127">
      <c r="A127" s="4"/>
      <c r="B127" s="21"/>
      <c r="C127" s="21"/>
      <c r="D127" s="21"/>
      <c r="E127" s="21"/>
      <c r="F127" s="21"/>
      <c r="G127" s="21"/>
      <c r="H127" s="21"/>
      <c r="I127" s="21"/>
      <c r="J127" s="21"/>
      <c r="K127" s="21"/>
      <c r="L127" s="21"/>
      <c r="M127" s="21"/>
      <c r="N127" s="21"/>
      <c r="O127" s="21"/>
      <c r="P127" s="21"/>
      <c r="Q127" s="21"/>
    </row>
    <row r="128">
      <c r="A128" s="4"/>
      <c r="B128" s="21"/>
      <c r="C128" s="21"/>
      <c r="D128" s="21"/>
      <c r="E128" s="21"/>
      <c r="F128" s="21"/>
      <c r="G128" s="21"/>
      <c r="H128" s="21"/>
      <c r="I128" s="21"/>
      <c r="J128" s="21"/>
      <c r="K128" s="21"/>
      <c r="L128" s="21"/>
      <c r="M128" s="21"/>
      <c r="N128" s="21"/>
      <c r="O128" s="21"/>
      <c r="P128" s="21"/>
      <c r="Q128" s="21"/>
    </row>
    <row r="129">
      <c r="A129" s="4"/>
      <c r="B129" s="21"/>
      <c r="C129" s="21"/>
      <c r="D129" s="21"/>
      <c r="E129" s="21"/>
      <c r="F129" s="21"/>
      <c r="G129" s="21"/>
      <c r="H129" s="21"/>
      <c r="I129" s="21"/>
      <c r="J129" s="21"/>
      <c r="K129" s="21"/>
      <c r="L129" s="21"/>
      <c r="M129" s="21"/>
      <c r="N129" s="21"/>
      <c r="O129" s="21"/>
      <c r="P129" s="21"/>
      <c r="Q129" s="21"/>
    </row>
    <row r="130">
      <c r="A130" s="4"/>
      <c r="B130" s="21"/>
      <c r="C130" s="21"/>
      <c r="D130" s="21"/>
      <c r="E130" s="21"/>
      <c r="F130" s="21"/>
      <c r="G130" s="21"/>
      <c r="H130" s="21"/>
      <c r="I130" s="21"/>
      <c r="J130" s="21"/>
      <c r="K130" s="21"/>
      <c r="L130" s="21"/>
      <c r="M130" s="21"/>
      <c r="N130" s="21"/>
      <c r="O130" s="21"/>
      <c r="P130" s="21"/>
      <c r="Q130" s="21"/>
    </row>
    <row r="131">
      <c r="A131" s="4"/>
      <c r="B131" s="21"/>
      <c r="C131" s="21"/>
      <c r="D131" s="21"/>
      <c r="E131" s="21"/>
      <c r="F131" s="21"/>
      <c r="G131" s="21"/>
      <c r="H131" s="21"/>
      <c r="I131" s="21"/>
      <c r="J131" s="21"/>
      <c r="K131" s="21"/>
      <c r="L131" s="21"/>
      <c r="M131" s="21"/>
      <c r="N131" s="21"/>
      <c r="O131" s="21"/>
      <c r="P131" s="21"/>
      <c r="Q131" s="21"/>
    </row>
    <row r="132">
      <c r="A132" s="4"/>
      <c r="B132" s="21"/>
      <c r="C132" s="21"/>
      <c r="D132" s="21"/>
      <c r="E132" s="21"/>
      <c r="F132" s="21"/>
      <c r="G132" s="21"/>
      <c r="H132" s="21"/>
      <c r="I132" s="21"/>
      <c r="J132" s="21"/>
      <c r="K132" s="21"/>
      <c r="L132" s="21"/>
      <c r="M132" s="21"/>
      <c r="N132" s="21"/>
      <c r="O132" s="21"/>
      <c r="P132" s="21"/>
      <c r="Q132" s="21"/>
    </row>
    <row r="133">
      <c r="A133" s="4"/>
      <c r="B133" s="21"/>
      <c r="C133" s="21"/>
      <c r="D133" s="21"/>
      <c r="E133" s="21"/>
      <c r="F133" s="21"/>
      <c r="G133" s="21"/>
      <c r="H133" s="21"/>
      <c r="I133" s="21"/>
      <c r="J133" s="21"/>
      <c r="K133" s="21"/>
      <c r="L133" s="21"/>
      <c r="M133" s="21"/>
      <c r="N133" s="21"/>
      <c r="O133" s="21"/>
      <c r="P133" s="21"/>
      <c r="Q133" s="21"/>
    </row>
    <row r="134">
      <c r="A134" s="4"/>
      <c r="B134" s="21"/>
      <c r="C134" s="21"/>
      <c r="D134" s="21"/>
      <c r="E134" s="21"/>
      <c r="F134" s="21"/>
      <c r="G134" s="21"/>
      <c r="H134" s="21"/>
      <c r="I134" s="21"/>
      <c r="J134" s="21"/>
      <c r="K134" s="21"/>
      <c r="L134" s="21"/>
      <c r="M134" s="21"/>
      <c r="N134" s="21"/>
      <c r="O134" s="21"/>
      <c r="P134" s="21"/>
      <c r="Q134" s="21"/>
    </row>
    <row r="135">
      <c r="A135" s="4"/>
      <c r="B135" s="21"/>
      <c r="C135" s="21"/>
      <c r="D135" s="21"/>
      <c r="E135" s="21"/>
      <c r="F135" s="21"/>
      <c r="G135" s="21"/>
      <c r="H135" s="21"/>
      <c r="I135" s="21"/>
      <c r="J135" s="21"/>
      <c r="K135" s="21"/>
      <c r="L135" s="21"/>
      <c r="M135" s="21"/>
      <c r="N135" s="21"/>
      <c r="O135" s="21"/>
      <c r="P135" s="21"/>
      <c r="Q135" s="21"/>
    </row>
    <row r="136">
      <c r="A136" s="4"/>
      <c r="B136" s="21"/>
      <c r="C136" s="21"/>
      <c r="D136" s="21"/>
      <c r="E136" s="21"/>
      <c r="F136" s="21"/>
      <c r="G136" s="21"/>
      <c r="H136" s="21"/>
      <c r="I136" s="21"/>
      <c r="J136" s="21"/>
      <c r="K136" s="21"/>
      <c r="L136" s="21"/>
      <c r="M136" s="21"/>
      <c r="N136" s="21"/>
      <c r="O136" s="21"/>
      <c r="P136" s="21"/>
      <c r="Q136" s="21"/>
    </row>
    <row r="137">
      <c r="A137" s="4"/>
      <c r="B137" s="21"/>
      <c r="C137" s="21"/>
      <c r="D137" s="21"/>
      <c r="E137" s="21"/>
      <c r="F137" s="21"/>
      <c r="G137" s="21"/>
      <c r="H137" s="21"/>
      <c r="I137" s="21"/>
      <c r="J137" s="21"/>
      <c r="K137" s="21"/>
      <c r="L137" s="21"/>
      <c r="M137" s="21"/>
      <c r="N137" s="21"/>
      <c r="O137" s="21"/>
      <c r="P137" s="21"/>
      <c r="Q137" s="21"/>
    </row>
    <row r="138">
      <c r="A138" s="4"/>
      <c r="B138" s="21"/>
      <c r="C138" s="21"/>
      <c r="D138" s="21"/>
      <c r="E138" s="21"/>
      <c r="F138" s="21"/>
      <c r="G138" s="21"/>
      <c r="H138" s="21"/>
      <c r="I138" s="21"/>
      <c r="J138" s="21"/>
      <c r="K138" s="21"/>
      <c r="L138" s="21"/>
      <c r="M138" s="21"/>
      <c r="N138" s="21"/>
      <c r="O138" s="21"/>
      <c r="P138" s="21"/>
      <c r="Q138" s="21"/>
    </row>
    <row r="139">
      <c r="A139" s="4"/>
      <c r="B139" s="21"/>
      <c r="C139" s="21"/>
      <c r="D139" s="21"/>
      <c r="E139" s="21"/>
      <c r="F139" s="21"/>
      <c r="G139" s="21"/>
      <c r="H139" s="21"/>
      <c r="I139" s="21"/>
      <c r="J139" s="21"/>
      <c r="K139" s="21"/>
      <c r="L139" s="21"/>
      <c r="M139" s="21"/>
      <c r="N139" s="21"/>
      <c r="O139" s="21"/>
      <c r="P139" s="21"/>
      <c r="Q139" s="21"/>
    </row>
    <row r="140">
      <c r="A140" s="4"/>
      <c r="B140" s="21"/>
      <c r="C140" s="21"/>
      <c r="D140" s="21"/>
      <c r="E140" s="21"/>
      <c r="F140" s="21"/>
      <c r="G140" s="21"/>
      <c r="H140" s="21"/>
      <c r="I140" s="21"/>
      <c r="J140" s="21"/>
      <c r="K140" s="21"/>
      <c r="L140" s="21"/>
      <c r="M140" s="21"/>
      <c r="N140" s="21"/>
      <c r="O140" s="21"/>
      <c r="P140" s="21"/>
      <c r="Q140" s="21"/>
    </row>
    <row r="141">
      <c r="A141" s="4"/>
      <c r="B141" s="21"/>
      <c r="C141" s="21"/>
      <c r="D141" s="21"/>
      <c r="E141" s="21"/>
      <c r="F141" s="21"/>
      <c r="G141" s="21"/>
      <c r="H141" s="21"/>
      <c r="I141" s="21"/>
      <c r="J141" s="21"/>
      <c r="K141" s="21"/>
      <c r="L141" s="21"/>
      <c r="M141" s="21"/>
      <c r="N141" s="21"/>
      <c r="O141" s="21"/>
      <c r="P141" s="21"/>
      <c r="Q141" s="21"/>
    </row>
    <row r="142">
      <c r="A142" s="4"/>
      <c r="B142" s="21"/>
      <c r="C142" s="21"/>
      <c r="D142" s="21"/>
      <c r="E142" s="21"/>
      <c r="F142" s="21"/>
      <c r="G142" s="21"/>
      <c r="H142" s="21"/>
      <c r="I142" s="21"/>
      <c r="J142" s="21"/>
      <c r="K142" s="21"/>
      <c r="L142" s="21"/>
      <c r="M142" s="21"/>
      <c r="N142" s="21"/>
      <c r="O142" s="21"/>
      <c r="P142" s="21"/>
      <c r="Q142" s="21"/>
    </row>
    <row r="143">
      <c r="A143" s="4"/>
      <c r="B143" s="21"/>
      <c r="C143" s="21"/>
      <c r="D143" s="21"/>
      <c r="E143" s="21"/>
      <c r="F143" s="21"/>
      <c r="G143" s="21"/>
      <c r="H143" s="21"/>
      <c r="I143" s="21"/>
      <c r="J143" s="21"/>
      <c r="K143" s="21"/>
      <c r="L143" s="21"/>
      <c r="M143" s="21"/>
      <c r="N143" s="21"/>
      <c r="O143" s="21"/>
      <c r="P143" s="21"/>
      <c r="Q143" s="21"/>
    </row>
    <row r="144">
      <c r="A144" s="4"/>
      <c r="B144" s="21"/>
      <c r="C144" s="21"/>
      <c r="D144" s="21"/>
      <c r="E144" s="21"/>
      <c r="F144" s="21"/>
      <c r="G144" s="21"/>
      <c r="H144" s="21"/>
      <c r="I144" s="21"/>
      <c r="J144" s="21"/>
      <c r="K144" s="21"/>
      <c r="L144" s="21"/>
      <c r="M144" s="21"/>
      <c r="N144" s="21"/>
      <c r="O144" s="21"/>
      <c r="P144" s="21"/>
      <c r="Q144" s="21"/>
    </row>
    <row r="145">
      <c r="A145" s="4"/>
      <c r="B145" s="21"/>
      <c r="C145" s="21"/>
      <c r="D145" s="21"/>
      <c r="E145" s="21"/>
      <c r="F145" s="21"/>
      <c r="G145" s="21"/>
      <c r="H145" s="21"/>
      <c r="I145" s="21"/>
      <c r="J145" s="21"/>
      <c r="K145" s="21"/>
      <c r="L145" s="21"/>
      <c r="M145" s="21"/>
      <c r="N145" s="21"/>
      <c r="O145" s="21"/>
      <c r="P145" s="21"/>
      <c r="Q145" s="21"/>
    </row>
    <row r="146">
      <c r="A146" s="4"/>
      <c r="B146" s="21"/>
      <c r="C146" s="21"/>
      <c r="D146" s="21"/>
      <c r="E146" s="21"/>
      <c r="F146" s="21"/>
      <c r="G146" s="21"/>
      <c r="H146" s="21"/>
      <c r="I146" s="21"/>
      <c r="J146" s="21"/>
      <c r="K146" s="21"/>
      <c r="L146" s="21"/>
      <c r="M146" s="21"/>
      <c r="N146" s="21"/>
      <c r="O146" s="21"/>
      <c r="P146" s="21"/>
      <c r="Q146" s="21"/>
    </row>
    <row r="147">
      <c r="A147" s="4"/>
      <c r="B147" s="21"/>
      <c r="C147" s="21"/>
      <c r="D147" s="21"/>
      <c r="E147" s="21"/>
      <c r="F147" s="21"/>
      <c r="G147" s="21"/>
      <c r="H147" s="21"/>
      <c r="I147" s="21"/>
      <c r="J147" s="21"/>
      <c r="K147" s="21"/>
      <c r="L147" s="21"/>
      <c r="M147" s="21"/>
      <c r="N147" s="21"/>
      <c r="O147" s="21"/>
      <c r="P147" s="21"/>
      <c r="Q147" s="21"/>
    </row>
    <row r="148">
      <c r="A148" s="4"/>
      <c r="B148" s="21"/>
      <c r="C148" s="21"/>
      <c r="D148" s="21"/>
      <c r="E148" s="21"/>
      <c r="F148" s="21"/>
      <c r="G148" s="21"/>
      <c r="H148" s="21"/>
      <c r="I148" s="21"/>
      <c r="J148" s="21"/>
      <c r="K148" s="21"/>
      <c r="L148" s="21"/>
      <c r="M148" s="21"/>
      <c r="N148" s="21"/>
      <c r="O148" s="21"/>
      <c r="P148" s="21"/>
      <c r="Q148" s="21"/>
    </row>
    <row r="149">
      <c r="A149" s="4"/>
      <c r="B149" s="21"/>
      <c r="C149" s="21"/>
      <c r="D149" s="21"/>
      <c r="E149" s="21"/>
      <c r="F149" s="21"/>
      <c r="G149" s="21"/>
      <c r="H149" s="21"/>
      <c r="I149" s="21"/>
      <c r="J149" s="21"/>
      <c r="K149" s="21"/>
      <c r="L149" s="21"/>
      <c r="M149" s="21"/>
      <c r="N149" s="21"/>
      <c r="O149" s="21"/>
      <c r="P149" s="21"/>
      <c r="Q149" s="21"/>
    </row>
    <row r="150">
      <c r="A150" s="4"/>
      <c r="B150" s="21"/>
      <c r="C150" s="21"/>
      <c r="D150" s="21"/>
      <c r="E150" s="21"/>
      <c r="F150" s="21"/>
      <c r="G150" s="21"/>
      <c r="H150" s="21"/>
      <c r="I150" s="21"/>
      <c r="J150" s="21"/>
      <c r="K150" s="21"/>
      <c r="L150" s="21"/>
      <c r="M150" s="21"/>
      <c r="N150" s="21"/>
      <c r="O150" s="21"/>
      <c r="P150" s="21"/>
      <c r="Q150" s="21"/>
    </row>
    <row r="151">
      <c r="A151" s="4"/>
      <c r="B151" s="21"/>
      <c r="C151" s="21"/>
      <c r="D151" s="21"/>
      <c r="E151" s="21"/>
      <c r="F151" s="21"/>
      <c r="G151" s="21"/>
      <c r="H151" s="21"/>
      <c r="I151" s="21"/>
      <c r="J151" s="21"/>
      <c r="K151" s="21"/>
      <c r="L151" s="21"/>
      <c r="M151" s="21"/>
      <c r="N151" s="21"/>
      <c r="O151" s="21"/>
      <c r="P151" s="21"/>
      <c r="Q151" s="21"/>
    </row>
    <row r="152">
      <c r="A152" s="4"/>
      <c r="B152" s="21"/>
      <c r="C152" s="21"/>
      <c r="D152" s="21"/>
      <c r="E152" s="21"/>
      <c r="F152" s="21"/>
      <c r="G152" s="21"/>
      <c r="H152" s="21"/>
      <c r="I152" s="21"/>
      <c r="J152" s="21"/>
      <c r="K152" s="21"/>
      <c r="L152" s="21"/>
      <c r="M152" s="21"/>
      <c r="N152" s="21"/>
      <c r="O152" s="21"/>
      <c r="P152" s="21"/>
      <c r="Q152" s="21"/>
    </row>
    <row r="153">
      <c r="A153" s="4"/>
      <c r="B153" s="21"/>
      <c r="C153" s="21"/>
      <c r="D153" s="21"/>
      <c r="E153" s="21"/>
      <c r="F153" s="21"/>
      <c r="G153" s="21"/>
      <c r="H153" s="21"/>
      <c r="I153" s="21"/>
      <c r="J153" s="21"/>
      <c r="K153" s="21"/>
      <c r="L153" s="21"/>
      <c r="M153" s="21"/>
      <c r="N153" s="21"/>
      <c r="O153" s="21"/>
      <c r="P153" s="21"/>
      <c r="Q153" s="21"/>
    </row>
    <row r="154">
      <c r="A154" s="4"/>
      <c r="B154" s="21"/>
      <c r="C154" s="21"/>
      <c r="D154" s="21"/>
      <c r="E154" s="21"/>
      <c r="F154" s="21"/>
      <c r="G154" s="21"/>
      <c r="H154" s="21"/>
      <c r="I154" s="21"/>
      <c r="J154" s="21"/>
      <c r="K154" s="21"/>
      <c r="L154" s="21"/>
      <c r="M154" s="21"/>
      <c r="N154" s="21"/>
      <c r="O154" s="21"/>
      <c r="P154" s="21"/>
      <c r="Q154" s="21"/>
    </row>
    <row r="155">
      <c r="A155" s="4"/>
      <c r="B155" s="21"/>
      <c r="C155" s="21"/>
      <c r="D155" s="21"/>
      <c r="E155" s="21"/>
      <c r="F155" s="21"/>
      <c r="G155" s="21"/>
      <c r="H155" s="21"/>
      <c r="I155" s="21"/>
      <c r="J155" s="21"/>
      <c r="K155" s="21"/>
      <c r="L155" s="21"/>
      <c r="M155" s="21"/>
      <c r="N155" s="21"/>
      <c r="O155" s="21"/>
      <c r="P155" s="21"/>
      <c r="Q155" s="21"/>
    </row>
    <row r="156">
      <c r="A156" s="4"/>
      <c r="B156" s="21"/>
      <c r="C156" s="21"/>
      <c r="D156" s="21"/>
      <c r="E156" s="21"/>
      <c r="F156" s="21"/>
      <c r="G156" s="21"/>
      <c r="H156" s="21"/>
      <c r="I156" s="21"/>
      <c r="J156" s="21"/>
      <c r="K156" s="21"/>
      <c r="L156" s="21"/>
      <c r="M156" s="21"/>
      <c r="N156" s="21"/>
      <c r="O156" s="21"/>
      <c r="P156" s="21"/>
      <c r="Q156" s="21"/>
    </row>
    <row r="157">
      <c r="A157" s="4"/>
      <c r="B157" s="21"/>
      <c r="C157" s="21"/>
      <c r="D157" s="21"/>
      <c r="E157" s="21"/>
      <c r="F157" s="21"/>
      <c r="G157" s="21"/>
      <c r="H157" s="21"/>
      <c r="I157" s="21"/>
      <c r="J157" s="21"/>
      <c r="K157" s="21"/>
      <c r="L157" s="21"/>
      <c r="M157" s="21"/>
      <c r="N157" s="21"/>
      <c r="O157" s="21"/>
      <c r="P157" s="21"/>
      <c r="Q157" s="21"/>
    </row>
    <row r="158">
      <c r="A158" s="4"/>
      <c r="B158" s="21"/>
      <c r="C158" s="21"/>
      <c r="D158" s="21"/>
      <c r="E158" s="21"/>
      <c r="F158" s="21"/>
      <c r="G158" s="21"/>
      <c r="H158" s="21"/>
      <c r="I158" s="21"/>
      <c r="J158" s="21"/>
      <c r="K158" s="21"/>
      <c r="L158" s="21"/>
      <c r="M158" s="21"/>
      <c r="N158" s="21"/>
      <c r="O158" s="21"/>
      <c r="P158" s="21"/>
      <c r="Q158" s="21"/>
    </row>
    <row r="159">
      <c r="A159" s="4"/>
      <c r="B159" s="21"/>
      <c r="C159" s="21"/>
      <c r="D159" s="21"/>
      <c r="E159" s="21"/>
      <c r="F159" s="21"/>
      <c r="G159" s="21"/>
      <c r="H159" s="21"/>
      <c r="I159" s="21"/>
      <c r="J159" s="21"/>
      <c r="K159" s="21"/>
      <c r="L159" s="21"/>
      <c r="M159" s="21"/>
      <c r="N159" s="21"/>
      <c r="O159" s="21"/>
      <c r="P159" s="21"/>
      <c r="Q159" s="21"/>
    </row>
    <row r="160">
      <c r="A160" s="4"/>
      <c r="B160" s="21"/>
      <c r="C160" s="21"/>
      <c r="D160" s="21"/>
      <c r="E160" s="21"/>
      <c r="F160" s="21"/>
      <c r="G160" s="21"/>
      <c r="H160" s="21"/>
      <c r="I160" s="21"/>
      <c r="J160" s="21"/>
      <c r="K160" s="21"/>
      <c r="L160" s="21"/>
      <c r="M160" s="21"/>
      <c r="N160" s="21"/>
      <c r="O160" s="21"/>
      <c r="P160" s="21"/>
      <c r="Q160" s="21"/>
    </row>
    <row r="161">
      <c r="A161" s="4"/>
      <c r="B161" s="21"/>
      <c r="C161" s="21"/>
      <c r="D161" s="21"/>
      <c r="E161" s="21"/>
      <c r="F161" s="21"/>
      <c r="G161" s="21"/>
      <c r="H161" s="21"/>
      <c r="I161" s="21"/>
      <c r="J161" s="21"/>
      <c r="K161" s="21"/>
      <c r="L161" s="21"/>
      <c r="M161" s="21"/>
      <c r="N161" s="21"/>
      <c r="O161" s="21"/>
      <c r="P161" s="21"/>
      <c r="Q161" s="21"/>
    </row>
    <row r="162">
      <c r="A162" s="4"/>
      <c r="B162" s="21"/>
      <c r="C162" s="21"/>
      <c r="D162" s="21"/>
      <c r="E162" s="21"/>
      <c r="F162" s="21"/>
      <c r="G162" s="21"/>
      <c r="H162" s="21"/>
      <c r="I162" s="21"/>
      <c r="J162" s="21"/>
      <c r="K162" s="21"/>
      <c r="L162" s="21"/>
      <c r="M162" s="21"/>
      <c r="N162" s="21"/>
      <c r="O162" s="21"/>
      <c r="P162" s="21"/>
      <c r="Q162" s="21"/>
    </row>
    <row r="163">
      <c r="A163" s="4"/>
      <c r="B163" s="21"/>
      <c r="C163" s="21"/>
      <c r="D163" s="21"/>
      <c r="E163" s="21"/>
      <c r="F163" s="21"/>
      <c r="G163" s="21"/>
      <c r="H163" s="21"/>
      <c r="I163" s="21"/>
      <c r="J163" s="21"/>
      <c r="K163" s="21"/>
      <c r="L163" s="21"/>
      <c r="M163" s="21"/>
      <c r="N163" s="21"/>
      <c r="O163" s="21"/>
      <c r="P163" s="21"/>
      <c r="Q163" s="21"/>
    </row>
    <row r="164">
      <c r="A164" s="4"/>
      <c r="B164" s="21"/>
      <c r="C164" s="21"/>
      <c r="D164" s="21"/>
      <c r="E164" s="21"/>
      <c r="F164" s="21"/>
      <c r="G164" s="21"/>
      <c r="H164" s="21"/>
      <c r="I164" s="21"/>
      <c r="J164" s="21"/>
      <c r="K164" s="21"/>
      <c r="L164" s="21"/>
      <c r="M164" s="21"/>
      <c r="N164" s="21"/>
      <c r="O164" s="21"/>
      <c r="P164" s="21"/>
      <c r="Q164" s="21"/>
    </row>
    <row r="165">
      <c r="A165" s="4"/>
      <c r="B165" s="21"/>
      <c r="C165" s="21"/>
      <c r="D165" s="21"/>
      <c r="E165" s="21"/>
      <c r="F165" s="21"/>
      <c r="G165" s="21"/>
      <c r="H165" s="21"/>
      <c r="I165" s="21"/>
      <c r="J165" s="21"/>
      <c r="K165" s="21"/>
      <c r="L165" s="21"/>
      <c r="M165" s="21"/>
      <c r="N165" s="21"/>
      <c r="O165" s="21"/>
      <c r="P165" s="21"/>
      <c r="Q165" s="21"/>
    </row>
    <row r="166">
      <c r="A166" s="4"/>
      <c r="B166" s="21"/>
      <c r="C166" s="21"/>
      <c r="D166" s="21"/>
      <c r="E166" s="21"/>
      <c r="F166" s="21"/>
      <c r="G166" s="21"/>
      <c r="H166" s="21"/>
      <c r="I166" s="21"/>
      <c r="J166" s="21"/>
      <c r="K166" s="21"/>
      <c r="L166" s="21"/>
      <c r="M166" s="21"/>
      <c r="N166" s="21"/>
      <c r="O166" s="21"/>
      <c r="P166" s="21"/>
      <c r="Q166" s="21"/>
    </row>
    <row r="167">
      <c r="A167" s="4"/>
      <c r="B167" s="21"/>
      <c r="C167" s="21"/>
      <c r="D167" s="21"/>
      <c r="E167" s="21"/>
      <c r="F167" s="21"/>
      <c r="G167" s="21"/>
      <c r="H167" s="21"/>
      <c r="I167" s="21"/>
      <c r="J167" s="21"/>
      <c r="K167" s="21"/>
      <c r="L167" s="21"/>
      <c r="M167" s="21"/>
      <c r="N167" s="21"/>
      <c r="O167" s="21"/>
      <c r="P167" s="21"/>
      <c r="Q167" s="21"/>
    </row>
    <row r="168">
      <c r="A168" s="4"/>
      <c r="B168" s="21"/>
      <c r="C168" s="21"/>
      <c r="D168" s="21"/>
      <c r="E168" s="21"/>
      <c r="F168" s="21"/>
      <c r="G168" s="21"/>
      <c r="H168" s="21"/>
      <c r="I168" s="21"/>
      <c r="J168" s="21"/>
      <c r="K168" s="21"/>
      <c r="L168" s="21"/>
      <c r="M168" s="21"/>
      <c r="N168" s="21"/>
      <c r="O168" s="21"/>
      <c r="P168" s="21"/>
      <c r="Q168" s="21"/>
    </row>
    <row r="169">
      <c r="A169" s="4"/>
      <c r="B169" s="21"/>
      <c r="C169" s="21"/>
      <c r="D169" s="21"/>
      <c r="E169" s="21"/>
      <c r="F169" s="21"/>
      <c r="G169" s="21"/>
      <c r="H169" s="21"/>
      <c r="I169" s="21"/>
      <c r="J169" s="21"/>
      <c r="K169" s="21"/>
      <c r="L169" s="21"/>
      <c r="M169" s="21"/>
      <c r="N169" s="21"/>
      <c r="O169" s="21"/>
      <c r="P169" s="21"/>
      <c r="Q169" s="21"/>
    </row>
    <row r="170">
      <c r="A170" s="4"/>
      <c r="B170" s="21"/>
      <c r="C170" s="21"/>
      <c r="D170" s="21"/>
      <c r="E170" s="21"/>
      <c r="F170" s="21"/>
      <c r="G170" s="21"/>
      <c r="H170" s="21"/>
      <c r="I170" s="21"/>
      <c r="J170" s="21"/>
      <c r="K170" s="21"/>
      <c r="L170" s="21"/>
      <c r="M170" s="21"/>
      <c r="N170" s="21"/>
      <c r="O170" s="21"/>
      <c r="P170" s="21"/>
      <c r="Q170" s="21"/>
    </row>
    <row r="171">
      <c r="A171" s="4"/>
      <c r="B171" s="21"/>
      <c r="C171" s="21"/>
      <c r="D171" s="21"/>
      <c r="E171" s="21"/>
      <c r="F171" s="21"/>
      <c r="G171" s="21"/>
      <c r="H171" s="21"/>
      <c r="I171" s="21"/>
      <c r="J171" s="21"/>
      <c r="K171" s="21"/>
      <c r="L171" s="21"/>
      <c r="M171" s="21"/>
      <c r="N171" s="21"/>
      <c r="O171" s="21"/>
      <c r="P171" s="21"/>
      <c r="Q171" s="21"/>
    </row>
    <row r="172">
      <c r="A172" s="4"/>
      <c r="B172" s="21"/>
      <c r="C172" s="21"/>
      <c r="D172" s="21"/>
      <c r="E172" s="21"/>
      <c r="F172" s="21"/>
      <c r="G172" s="21"/>
      <c r="H172" s="21"/>
      <c r="I172" s="21"/>
      <c r="J172" s="21"/>
      <c r="K172" s="21"/>
      <c r="L172" s="21"/>
      <c r="M172" s="21"/>
      <c r="N172" s="21"/>
      <c r="O172" s="21"/>
      <c r="P172" s="21"/>
      <c r="Q172" s="21"/>
    </row>
    <row r="173">
      <c r="A173" s="4"/>
      <c r="B173" s="21"/>
      <c r="C173" s="21"/>
      <c r="D173" s="21"/>
      <c r="E173" s="21"/>
      <c r="F173" s="21"/>
      <c r="G173" s="21"/>
      <c r="H173" s="21"/>
      <c r="I173" s="21"/>
      <c r="J173" s="21"/>
      <c r="K173" s="21"/>
      <c r="L173" s="21"/>
      <c r="M173" s="21"/>
      <c r="N173" s="21"/>
      <c r="O173" s="21"/>
      <c r="P173" s="21"/>
      <c r="Q173" s="21"/>
    </row>
    <row r="174">
      <c r="A174" s="4"/>
      <c r="B174" s="21"/>
      <c r="C174" s="21"/>
      <c r="D174" s="21"/>
      <c r="E174" s="21"/>
      <c r="F174" s="21"/>
      <c r="G174" s="21"/>
      <c r="H174" s="21"/>
      <c r="I174" s="21"/>
      <c r="J174" s="21"/>
      <c r="K174" s="21"/>
      <c r="L174" s="21"/>
      <c r="M174" s="21"/>
      <c r="N174" s="21"/>
      <c r="O174" s="21"/>
      <c r="P174" s="21"/>
      <c r="Q174" s="21"/>
    </row>
    <row r="175">
      <c r="A175" s="4"/>
      <c r="B175" s="21"/>
      <c r="C175" s="21"/>
      <c r="D175" s="21"/>
      <c r="E175" s="21"/>
      <c r="F175" s="21"/>
      <c r="G175" s="21"/>
      <c r="H175" s="21"/>
      <c r="I175" s="21"/>
      <c r="J175" s="21"/>
      <c r="K175" s="21"/>
      <c r="L175" s="21"/>
      <c r="M175" s="21"/>
      <c r="N175" s="21"/>
      <c r="O175" s="21"/>
      <c r="P175" s="21"/>
      <c r="Q175" s="21"/>
    </row>
    <row r="176">
      <c r="A176" s="4"/>
      <c r="B176" s="21"/>
      <c r="C176" s="21"/>
      <c r="D176" s="21"/>
      <c r="E176" s="21"/>
      <c r="F176" s="21"/>
      <c r="G176" s="21"/>
      <c r="H176" s="21"/>
      <c r="I176" s="21"/>
      <c r="J176" s="21"/>
      <c r="K176" s="21"/>
      <c r="L176" s="21"/>
      <c r="M176" s="21"/>
      <c r="N176" s="21"/>
      <c r="O176" s="21"/>
      <c r="P176" s="21"/>
      <c r="Q176" s="21"/>
    </row>
    <row r="177">
      <c r="A177" s="4"/>
      <c r="B177" s="21"/>
      <c r="C177" s="21"/>
      <c r="D177" s="21"/>
      <c r="E177" s="21"/>
      <c r="F177" s="21"/>
      <c r="G177" s="21"/>
      <c r="H177" s="21"/>
      <c r="I177" s="21"/>
      <c r="J177" s="21"/>
      <c r="K177" s="21"/>
      <c r="L177" s="21"/>
      <c r="M177" s="21"/>
      <c r="N177" s="21"/>
      <c r="O177" s="21"/>
      <c r="P177" s="21"/>
      <c r="Q177" s="21"/>
    </row>
    <row r="178">
      <c r="A178" s="4"/>
      <c r="B178" s="21"/>
      <c r="C178" s="21"/>
      <c r="D178" s="21"/>
      <c r="E178" s="21"/>
      <c r="F178" s="21"/>
      <c r="G178" s="21"/>
      <c r="H178" s="21"/>
      <c r="I178" s="21"/>
      <c r="J178" s="21"/>
      <c r="K178" s="21"/>
      <c r="L178" s="21"/>
      <c r="M178" s="21"/>
      <c r="N178" s="21"/>
      <c r="O178" s="21"/>
      <c r="P178" s="21"/>
      <c r="Q178" s="21"/>
    </row>
    <row r="179">
      <c r="A179" s="4"/>
      <c r="B179" s="21"/>
      <c r="C179" s="21"/>
      <c r="D179" s="21"/>
      <c r="E179" s="21"/>
      <c r="F179" s="21"/>
      <c r="G179" s="21"/>
      <c r="H179" s="21"/>
      <c r="I179" s="21"/>
      <c r="J179" s="21"/>
      <c r="K179" s="21"/>
      <c r="L179" s="21"/>
      <c r="M179" s="21"/>
      <c r="N179" s="21"/>
      <c r="O179" s="21"/>
      <c r="P179" s="21"/>
      <c r="Q179" s="21"/>
    </row>
    <row r="180">
      <c r="A180" s="4"/>
      <c r="B180" s="21"/>
      <c r="C180" s="21"/>
      <c r="D180" s="21"/>
      <c r="E180" s="21"/>
      <c r="F180" s="21"/>
      <c r="G180" s="21"/>
      <c r="H180" s="21"/>
      <c r="I180" s="21"/>
      <c r="J180" s="21"/>
      <c r="K180" s="21"/>
      <c r="L180" s="21"/>
      <c r="M180" s="21"/>
      <c r="N180" s="21"/>
      <c r="O180" s="21"/>
      <c r="P180" s="21"/>
      <c r="Q180" s="21"/>
    </row>
    <row r="181">
      <c r="A181" s="4"/>
      <c r="B181" s="21"/>
      <c r="C181" s="21"/>
      <c r="D181" s="21"/>
      <c r="E181" s="21"/>
      <c r="F181" s="21"/>
      <c r="G181" s="21"/>
      <c r="H181" s="21"/>
      <c r="I181" s="21"/>
      <c r="J181" s="21"/>
      <c r="K181" s="21"/>
      <c r="L181" s="21"/>
      <c r="M181" s="21"/>
      <c r="N181" s="21"/>
      <c r="O181" s="21"/>
      <c r="P181" s="21"/>
      <c r="Q181" s="21"/>
    </row>
    <row r="182">
      <c r="A182" s="4"/>
      <c r="B182" s="21"/>
      <c r="C182" s="21"/>
      <c r="D182" s="21"/>
      <c r="E182" s="21"/>
      <c r="F182" s="21"/>
      <c r="G182" s="21"/>
      <c r="H182" s="21"/>
      <c r="I182" s="21"/>
      <c r="J182" s="21"/>
      <c r="K182" s="21"/>
      <c r="L182" s="21"/>
      <c r="M182" s="21"/>
      <c r="N182" s="21"/>
      <c r="O182" s="21"/>
      <c r="P182" s="21"/>
      <c r="Q182" s="21"/>
    </row>
    <row r="183">
      <c r="A183" s="4"/>
      <c r="B183" s="21"/>
      <c r="C183" s="21"/>
      <c r="D183" s="21"/>
      <c r="E183" s="21"/>
      <c r="F183" s="21"/>
      <c r="G183" s="21"/>
      <c r="H183" s="21"/>
      <c r="I183" s="21"/>
      <c r="J183" s="21"/>
      <c r="K183" s="21"/>
      <c r="L183" s="21"/>
      <c r="M183" s="21"/>
      <c r="N183" s="21"/>
      <c r="O183" s="21"/>
      <c r="P183" s="21"/>
      <c r="Q183" s="21"/>
    </row>
    <row r="184">
      <c r="A184" s="4"/>
      <c r="B184" s="21"/>
      <c r="C184" s="21"/>
      <c r="D184" s="21"/>
      <c r="E184" s="21"/>
      <c r="F184" s="21"/>
      <c r="G184" s="21"/>
      <c r="H184" s="21"/>
      <c r="I184" s="21"/>
      <c r="J184" s="21"/>
      <c r="K184" s="21"/>
      <c r="L184" s="21"/>
      <c r="M184" s="21"/>
      <c r="N184" s="21"/>
      <c r="O184" s="21"/>
      <c r="P184" s="21"/>
      <c r="Q184" s="21"/>
    </row>
    <row r="185">
      <c r="A185" s="4"/>
      <c r="B185" s="21"/>
      <c r="C185" s="21"/>
      <c r="D185" s="21"/>
      <c r="E185" s="21"/>
      <c r="F185" s="21"/>
      <c r="G185" s="21"/>
      <c r="H185" s="21"/>
      <c r="I185" s="21"/>
      <c r="J185" s="21"/>
      <c r="K185" s="21"/>
      <c r="L185" s="21"/>
      <c r="M185" s="21"/>
      <c r="N185" s="21"/>
      <c r="O185" s="21"/>
      <c r="P185" s="21"/>
      <c r="Q185" s="21"/>
    </row>
    <row r="186">
      <c r="A186" s="4"/>
      <c r="B186" s="21"/>
      <c r="C186" s="21"/>
      <c r="D186" s="21"/>
      <c r="E186" s="21"/>
      <c r="F186" s="21"/>
      <c r="G186" s="21"/>
      <c r="H186" s="21"/>
      <c r="I186" s="21"/>
      <c r="J186" s="21"/>
      <c r="K186" s="21"/>
      <c r="L186" s="21"/>
      <c r="M186" s="21"/>
      <c r="N186" s="21"/>
      <c r="O186" s="21"/>
      <c r="P186" s="21"/>
      <c r="Q186" s="21"/>
    </row>
    <row r="187">
      <c r="A187" s="4"/>
      <c r="B187" s="21"/>
      <c r="C187" s="21"/>
      <c r="D187" s="21"/>
      <c r="E187" s="21"/>
      <c r="F187" s="21"/>
      <c r="G187" s="21"/>
      <c r="H187" s="21"/>
      <c r="I187" s="21"/>
      <c r="J187" s="21"/>
      <c r="K187" s="21"/>
      <c r="L187" s="21"/>
      <c r="M187" s="21"/>
      <c r="N187" s="21"/>
      <c r="O187" s="21"/>
      <c r="P187" s="21"/>
      <c r="Q187" s="21"/>
    </row>
    <row r="188">
      <c r="A188" s="4"/>
      <c r="B188" s="21"/>
      <c r="C188" s="21"/>
      <c r="D188" s="21"/>
      <c r="E188" s="21"/>
      <c r="F188" s="21"/>
      <c r="G188" s="21"/>
      <c r="H188" s="21"/>
      <c r="I188" s="21"/>
      <c r="J188" s="21"/>
      <c r="K188" s="21"/>
      <c r="L188" s="21"/>
      <c r="M188" s="21"/>
      <c r="N188" s="21"/>
      <c r="O188" s="21"/>
      <c r="P188" s="21"/>
      <c r="Q188" s="21"/>
    </row>
    <row r="189">
      <c r="A189" s="4"/>
      <c r="B189" s="21"/>
      <c r="C189" s="21"/>
      <c r="D189" s="21"/>
      <c r="E189" s="21"/>
      <c r="F189" s="21"/>
      <c r="G189" s="21"/>
      <c r="H189" s="21"/>
      <c r="I189" s="21"/>
      <c r="J189" s="21"/>
      <c r="K189" s="21"/>
      <c r="L189" s="21"/>
      <c r="M189" s="21"/>
      <c r="N189" s="21"/>
      <c r="O189" s="21"/>
      <c r="P189" s="21"/>
      <c r="Q189" s="21"/>
    </row>
    <row r="190">
      <c r="A190" s="4"/>
      <c r="B190" s="21"/>
      <c r="C190" s="21"/>
      <c r="D190" s="21"/>
      <c r="E190" s="21"/>
      <c r="F190" s="21"/>
      <c r="G190" s="21"/>
      <c r="H190" s="21"/>
      <c r="I190" s="21"/>
      <c r="J190" s="21"/>
      <c r="K190" s="21"/>
      <c r="L190" s="21"/>
      <c r="M190" s="21"/>
      <c r="N190" s="21"/>
      <c r="O190" s="21"/>
      <c r="P190" s="21"/>
      <c r="Q190" s="21"/>
    </row>
    <row r="191">
      <c r="A191" s="4"/>
      <c r="B191" s="21"/>
      <c r="C191" s="21"/>
      <c r="D191" s="21"/>
      <c r="E191" s="21"/>
      <c r="F191" s="21"/>
      <c r="G191" s="21"/>
      <c r="H191" s="21"/>
      <c r="I191" s="21"/>
      <c r="J191" s="21"/>
      <c r="K191" s="21"/>
      <c r="L191" s="21"/>
      <c r="M191" s="21"/>
      <c r="N191" s="21"/>
      <c r="O191" s="21"/>
      <c r="P191" s="21"/>
      <c r="Q191" s="21"/>
    </row>
    <row r="192">
      <c r="A192" s="4"/>
      <c r="B192" s="21"/>
      <c r="C192" s="21"/>
      <c r="D192" s="21"/>
      <c r="E192" s="21"/>
      <c r="F192" s="21"/>
      <c r="G192" s="21"/>
      <c r="H192" s="21"/>
      <c r="I192" s="21"/>
      <c r="J192" s="21"/>
      <c r="K192" s="21"/>
      <c r="L192" s="21"/>
      <c r="M192" s="21"/>
      <c r="N192" s="21"/>
      <c r="O192" s="21"/>
      <c r="P192" s="21"/>
      <c r="Q192" s="21"/>
    </row>
    <row r="193">
      <c r="A193" s="4"/>
      <c r="B193" s="21"/>
      <c r="C193" s="21"/>
      <c r="D193" s="21"/>
      <c r="E193" s="21"/>
      <c r="F193" s="21"/>
      <c r="G193" s="21"/>
      <c r="H193" s="21"/>
      <c r="I193" s="21"/>
      <c r="J193" s="21"/>
      <c r="K193" s="21"/>
      <c r="L193" s="21"/>
      <c r="M193" s="21"/>
      <c r="N193" s="21"/>
      <c r="O193" s="21"/>
      <c r="P193" s="21"/>
      <c r="Q193" s="21"/>
    </row>
    <row r="194">
      <c r="A194" s="4"/>
      <c r="B194" s="21"/>
      <c r="C194" s="21"/>
      <c r="D194" s="21"/>
      <c r="E194" s="21"/>
      <c r="F194" s="21"/>
      <c r="G194" s="21"/>
      <c r="H194" s="21"/>
      <c r="I194" s="21"/>
      <c r="J194" s="21"/>
      <c r="K194" s="21"/>
      <c r="L194" s="21"/>
      <c r="M194" s="21"/>
      <c r="N194" s="21"/>
      <c r="O194" s="21"/>
      <c r="P194" s="21"/>
      <c r="Q194" s="21"/>
    </row>
    <row r="195">
      <c r="A195" s="4"/>
      <c r="B195" s="21"/>
      <c r="C195" s="21"/>
      <c r="D195" s="21"/>
      <c r="E195" s="21"/>
      <c r="F195" s="21"/>
      <c r="G195" s="21"/>
      <c r="H195" s="21"/>
      <c r="I195" s="21"/>
      <c r="J195" s="21"/>
      <c r="K195" s="21"/>
      <c r="L195" s="21"/>
      <c r="M195" s="21"/>
      <c r="N195" s="21"/>
      <c r="O195" s="21"/>
      <c r="P195" s="21"/>
      <c r="Q195" s="21"/>
    </row>
    <row r="196">
      <c r="A196" s="4"/>
      <c r="B196" s="21"/>
      <c r="C196" s="21"/>
      <c r="D196" s="21"/>
      <c r="E196" s="21"/>
      <c r="F196" s="21"/>
      <c r="G196" s="21"/>
      <c r="H196" s="21"/>
      <c r="I196" s="21"/>
      <c r="J196" s="21"/>
      <c r="K196" s="21"/>
      <c r="L196" s="21"/>
      <c r="M196" s="21"/>
      <c r="N196" s="21"/>
      <c r="O196" s="21"/>
      <c r="P196" s="21"/>
      <c r="Q196" s="21"/>
    </row>
    <row r="197">
      <c r="A197" s="4"/>
      <c r="B197" s="21"/>
      <c r="C197" s="21"/>
      <c r="D197" s="21"/>
      <c r="E197" s="21"/>
      <c r="F197" s="21"/>
      <c r="G197" s="21"/>
      <c r="H197" s="21"/>
      <c r="I197" s="21"/>
      <c r="J197" s="21"/>
      <c r="K197" s="21"/>
      <c r="L197" s="21"/>
      <c r="M197" s="21"/>
      <c r="N197" s="21"/>
      <c r="O197" s="21"/>
      <c r="P197" s="21"/>
      <c r="Q197" s="21"/>
    </row>
    <row r="198">
      <c r="A198" s="4"/>
      <c r="B198" s="21"/>
      <c r="C198" s="21"/>
      <c r="D198" s="21"/>
      <c r="E198" s="21"/>
      <c r="F198" s="21"/>
      <c r="G198" s="21"/>
      <c r="H198" s="21"/>
      <c r="I198" s="21"/>
      <c r="J198" s="21"/>
      <c r="K198" s="21"/>
      <c r="L198" s="21"/>
      <c r="M198" s="21"/>
      <c r="N198" s="21"/>
      <c r="O198" s="21"/>
      <c r="P198" s="21"/>
      <c r="Q198" s="21"/>
    </row>
    <row r="199">
      <c r="A199" s="4"/>
      <c r="B199" s="21"/>
      <c r="C199" s="21"/>
      <c r="D199" s="21"/>
      <c r="E199" s="21"/>
      <c r="F199" s="21"/>
      <c r="G199" s="21"/>
      <c r="H199" s="21"/>
      <c r="I199" s="21"/>
      <c r="J199" s="21"/>
      <c r="K199" s="21"/>
      <c r="L199" s="21"/>
      <c r="M199" s="21"/>
      <c r="N199" s="21"/>
      <c r="O199" s="21"/>
      <c r="P199" s="21"/>
      <c r="Q199" s="21"/>
    </row>
    <row r="200">
      <c r="A200" s="4"/>
      <c r="B200" s="21"/>
      <c r="C200" s="21"/>
      <c r="D200" s="21"/>
      <c r="E200" s="21"/>
      <c r="F200" s="21"/>
      <c r="G200" s="21"/>
      <c r="H200" s="21"/>
      <c r="I200" s="21"/>
      <c r="J200" s="21"/>
      <c r="K200" s="21"/>
      <c r="L200" s="21"/>
      <c r="M200" s="21"/>
      <c r="N200" s="21"/>
      <c r="O200" s="21"/>
      <c r="P200" s="21"/>
      <c r="Q200" s="21"/>
    </row>
    <row r="201">
      <c r="A201" s="4"/>
      <c r="B201" s="21"/>
      <c r="C201" s="21"/>
      <c r="D201" s="21"/>
      <c r="E201" s="21"/>
      <c r="F201" s="21"/>
      <c r="G201" s="21"/>
      <c r="H201" s="21"/>
      <c r="I201" s="21"/>
      <c r="J201" s="21"/>
      <c r="K201" s="21"/>
      <c r="L201" s="21"/>
      <c r="M201" s="21"/>
      <c r="N201" s="21"/>
      <c r="O201" s="21"/>
      <c r="P201" s="21"/>
      <c r="Q201" s="21"/>
    </row>
    <row r="202">
      <c r="A202" s="4"/>
      <c r="B202" s="21"/>
      <c r="C202" s="21"/>
      <c r="D202" s="21"/>
      <c r="E202" s="21"/>
      <c r="F202" s="21"/>
      <c r="G202" s="21"/>
      <c r="H202" s="21"/>
      <c r="I202" s="21"/>
      <c r="J202" s="21"/>
      <c r="K202" s="21"/>
      <c r="L202" s="21"/>
      <c r="M202" s="21"/>
      <c r="N202" s="21"/>
      <c r="O202" s="21"/>
      <c r="P202" s="21"/>
      <c r="Q202" s="21"/>
    </row>
    <row r="203">
      <c r="A203" s="4"/>
      <c r="B203" s="21"/>
      <c r="C203" s="21"/>
      <c r="D203" s="21"/>
      <c r="E203" s="21"/>
      <c r="F203" s="21"/>
      <c r="G203" s="21"/>
      <c r="H203" s="21"/>
      <c r="I203" s="21"/>
      <c r="J203" s="21"/>
      <c r="K203" s="21"/>
      <c r="L203" s="21"/>
      <c r="M203" s="21"/>
      <c r="N203" s="21"/>
      <c r="O203" s="21"/>
      <c r="P203" s="21"/>
      <c r="Q203" s="21"/>
    </row>
    <row r="204">
      <c r="A204" s="4"/>
      <c r="B204" s="21"/>
      <c r="C204" s="21"/>
      <c r="D204" s="21"/>
      <c r="E204" s="21"/>
      <c r="F204" s="21"/>
      <c r="G204" s="21"/>
      <c r="H204" s="21"/>
      <c r="I204" s="21"/>
      <c r="J204" s="21"/>
      <c r="K204" s="21"/>
      <c r="L204" s="21"/>
      <c r="M204" s="21"/>
      <c r="N204" s="21"/>
      <c r="O204" s="21"/>
      <c r="P204" s="21"/>
      <c r="Q204" s="21"/>
    </row>
    <row r="205">
      <c r="A205" s="4"/>
      <c r="B205" s="21"/>
      <c r="C205" s="21"/>
      <c r="D205" s="21"/>
      <c r="E205" s="21"/>
      <c r="F205" s="21"/>
      <c r="G205" s="21"/>
      <c r="H205" s="21"/>
      <c r="I205" s="21"/>
      <c r="J205" s="21"/>
      <c r="K205" s="21"/>
      <c r="L205" s="21"/>
      <c r="M205" s="21"/>
      <c r="N205" s="21"/>
      <c r="O205" s="21"/>
      <c r="P205" s="21"/>
      <c r="Q205" s="21"/>
    </row>
    <row r="206">
      <c r="A206" s="4"/>
      <c r="B206" s="21"/>
      <c r="C206" s="21"/>
      <c r="D206" s="21"/>
      <c r="E206" s="21"/>
      <c r="F206" s="21"/>
      <c r="G206" s="21"/>
      <c r="H206" s="21"/>
      <c r="I206" s="21"/>
      <c r="J206" s="21"/>
      <c r="K206" s="21"/>
      <c r="L206" s="21"/>
      <c r="M206" s="21"/>
      <c r="N206" s="21"/>
      <c r="O206" s="21"/>
      <c r="P206" s="21"/>
      <c r="Q206" s="21"/>
    </row>
    <row r="207">
      <c r="A207" s="4"/>
      <c r="B207" s="21"/>
      <c r="C207" s="21"/>
      <c r="D207" s="21"/>
      <c r="E207" s="21"/>
      <c r="F207" s="21"/>
      <c r="G207" s="21"/>
      <c r="H207" s="21"/>
      <c r="I207" s="21"/>
      <c r="J207" s="21"/>
      <c r="K207" s="21"/>
      <c r="L207" s="21"/>
      <c r="M207" s="21"/>
      <c r="N207" s="21"/>
      <c r="O207" s="21"/>
      <c r="P207" s="21"/>
      <c r="Q207" s="21"/>
    </row>
    <row r="208">
      <c r="A208" s="4"/>
      <c r="B208" s="21"/>
      <c r="C208" s="21"/>
      <c r="D208" s="21"/>
      <c r="E208" s="21"/>
      <c r="F208" s="21"/>
      <c r="G208" s="21"/>
      <c r="H208" s="21"/>
      <c r="I208" s="21"/>
      <c r="J208" s="21"/>
      <c r="K208" s="21"/>
      <c r="L208" s="21"/>
      <c r="M208" s="21"/>
      <c r="N208" s="21"/>
      <c r="O208" s="21"/>
      <c r="P208" s="21"/>
      <c r="Q208" s="21"/>
    </row>
    <row r="209">
      <c r="A209" s="4"/>
      <c r="B209" s="21"/>
      <c r="C209" s="21"/>
      <c r="D209" s="21"/>
      <c r="E209" s="21"/>
      <c r="F209" s="21"/>
      <c r="G209" s="21"/>
      <c r="H209" s="21"/>
      <c r="I209" s="21"/>
      <c r="J209" s="21"/>
      <c r="K209" s="21"/>
      <c r="L209" s="21"/>
      <c r="M209" s="21"/>
      <c r="N209" s="21"/>
      <c r="O209" s="21"/>
      <c r="P209" s="21"/>
      <c r="Q209" s="21"/>
    </row>
    <row r="210">
      <c r="A210" s="4"/>
      <c r="B210" s="21"/>
      <c r="C210" s="21"/>
      <c r="D210" s="21"/>
      <c r="E210" s="21"/>
      <c r="F210" s="21"/>
      <c r="G210" s="21"/>
      <c r="H210" s="21"/>
      <c r="I210" s="21"/>
      <c r="J210" s="21"/>
      <c r="K210" s="21"/>
      <c r="L210" s="21"/>
      <c r="M210" s="21"/>
      <c r="N210" s="21"/>
      <c r="O210" s="21"/>
      <c r="P210" s="21"/>
      <c r="Q210" s="21"/>
    </row>
    <row r="211">
      <c r="A211" s="4"/>
      <c r="B211" s="21"/>
      <c r="C211" s="21"/>
      <c r="D211" s="21"/>
      <c r="E211" s="21"/>
      <c r="F211" s="21"/>
      <c r="G211" s="21"/>
      <c r="H211" s="21"/>
      <c r="I211" s="21"/>
      <c r="J211" s="21"/>
      <c r="K211" s="21"/>
      <c r="L211" s="21"/>
      <c r="M211" s="21"/>
      <c r="N211" s="21"/>
      <c r="O211" s="21"/>
      <c r="P211" s="21"/>
      <c r="Q211" s="21"/>
    </row>
    <row r="212">
      <c r="A212" s="4"/>
      <c r="B212" s="21"/>
      <c r="C212" s="21"/>
      <c r="D212" s="21"/>
      <c r="E212" s="21"/>
      <c r="F212" s="21"/>
      <c r="G212" s="21"/>
      <c r="H212" s="21"/>
      <c r="I212" s="21"/>
      <c r="J212" s="21"/>
      <c r="K212" s="21"/>
      <c r="L212" s="21"/>
      <c r="M212" s="21"/>
      <c r="N212" s="21"/>
      <c r="O212" s="21"/>
      <c r="P212" s="21"/>
      <c r="Q212" s="21"/>
    </row>
    <row r="213">
      <c r="A213" s="4"/>
      <c r="B213" s="21"/>
      <c r="C213" s="21"/>
      <c r="D213" s="21"/>
      <c r="E213" s="21"/>
      <c r="F213" s="21"/>
      <c r="G213" s="21"/>
      <c r="H213" s="21"/>
      <c r="I213" s="21"/>
      <c r="J213" s="21"/>
      <c r="K213" s="21"/>
      <c r="L213" s="21"/>
      <c r="M213" s="21"/>
      <c r="N213" s="21"/>
      <c r="O213" s="21"/>
      <c r="P213" s="21"/>
      <c r="Q213" s="21"/>
    </row>
    <row r="214">
      <c r="A214" s="4"/>
      <c r="B214" s="21"/>
      <c r="C214" s="21"/>
      <c r="D214" s="21"/>
      <c r="E214" s="21"/>
      <c r="F214" s="21"/>
      <c r="G214" s="21"/>
      <c r="H214" s="21"/>
      <c r="I214" s="21"/>
      <c r="J214" s="21"/>
      <c r="K214" s="21"/>
      <c r="L214" s="21"/>
      <c r="M214" s="21"/>
      <c r="N214" s="21"/>
      <c r="O214" s="21"/>
      <c r="P214" s="21"/>
      <c r="Q214" s="21"/>
    </row>
    <row r="215">
      <c r="A215" s="4"/>
      <c r="B215" s="21"/>
      <c r="C215" s="21"/>
      <c r="D215" s="21"/>
      <c r="E215" s="21"/>
      <c r="F215" s="21"/>
      <c r="G215" s="21"/>
      <c r="H215" s="21"/>
      <c r="I215" s="21"/>
      <c r="J215" s="21"/>
      <c r="K215" s="21"/>
      <c r="L215" s="21"/>
      <c r="M215" s="21"/>
      <c r="N215" s="21"/>
      <c r="O215" s="21"/>
      <c r="P215" s="21"/>
      <c r="Q215" s="21"/>
    </row>
    <row r="216">
      <c r="A216" s="4"/>
      <c r="B216" s="21"/>
      <c r="C216" s="21"/>
      <c r="D216" s="21"/>
      <c r="E216" s="21"/>
      <c r="F216" s="21"/>
      <c r="G216" s="21"/>
      <c r="H216" s="21"/>
      <c r="I216" s="21"/>
      <c r="J216" s="21"/>
      <c r="K216" s="21"/>
      <c r="L216" s="21"/>
      <c r="M216" s="21"/>
      <c r="N216" s="21"/>
      <c r="O216" s="21"/>
      <c r="P216" s="21"/>
      <c r="Q216" s="21"/>
    </row>
    <row r="217">
      <c r="A217" s="4"/>
      <c r="B217" s="21"/>
      <c r="C217" s="21"/>
      <c r="D217" s="21"/>
      <c r="E217" s="21"/>
      <c r="F217" s="21"/>
      <c r="G217" s="21"/>
      <c r="H217" s="21"/>
      <c r="I217" s="21"/>
      <c r="J217" s="21"/>
      <c r="K217" s="21"/>
      <c r="L217" s="21"/>
      <c r="M217" s="21"/>
      <c r="N217" s="21"/>
      <c r="O217" s="21"/>
      <c r="P217" s="21"/>
      <c r="Q217" s="21"/>
    </row>
    <row r="218">
      <c r="A218" s="4"/>
      <c r="B218" s="21"/>
      <c r="C218" s="21"/>
      <c r="D218" s="21"/>
      <c r="E218" s="21"/>
      <c r="F218" s="21"/>
      <c r="G218" s="21"/>
      <c r="H218" s="21"/>
      <c r="I218" s="21"/>
      <c r="J218" s="21"/>
      <c r="K218" s="21"/>
      <c r="L218" s="21"/>
      <c r="M218" s="21"/>
      <c r="N218" s="21"/>
      <c r="O218" s="21"/>
      <c r="P218" s="21"/>
      <c r="Q218" s="21"/>
    </row>
    <row r="219">
      <c r="A219" s="4"/>
      <c r="B219" s="21"/>
      <c r="C219" s="21"/>
      <c r="D219" s="21"/>
      <c r="E219" s="21"/>
      <c r="F219" s="21"/>
      <c r="G219" s="21"/>
      <c r="H219" s="21"/>
      <c r="I219" s="21"/>
      <c r="J219" s="21"/>
      <c r="K219" s="21"/>
      <c r="L219" s="21"/>
      <c r="M219" s="21"/>
      <c r="N219" s="21"/>
      <c r="O219" s="21"/>
      <c r="P219" s="21"/>
      <c r="Q219" s="21"/>
    </row>
    <row r="220">
      <c r="A220" s="4"/>
      <c r="B220" s="21"/>
      <c r="C220" s="21"/>
      <c r="D220" s="21"/>
      <c r="E220" s="21"/>
      <c r="F220" s="21"/>
      <c r="G220" s="21"/>
      <c r="H220" s="21"/>
      <c r="I220" s="21"/>
      <c r="J220" s="21"/>
      <c r="K220" s="21"/>
      <c r="L220" s="21"/>
      <c r="M220" s="21"/>
      <c r="N220" s="21"/>
      <c r="O220" s="21"/>
      <c r="P220" s="21"/>
      <c r="Q220" s="21"/>
    </row>
    <row r="221">
      <c r="A221" s="4"/>
      <c r="B221" s="21"/>
      <c r="C221" s="21"/>
      <c r="D221" s="21"/>
      <c r="E221" s="21"/>
      <c r="F221" s="21"/>
      <c r="G221" s="21"/>
      <c r="H221" s="21"/>
      <c r="I221" s="21"/>
      <c r="J221" s="21"/>
      <c r="K221" s="21"/>
      <c r="L221" s="21"/>
      <c r="M221" s="21"/>
      <c r="N221" s="21"/>
      <c r="O221" s="21"/>
      <c r="P221" s="21"/>
      <c r="Q221" s="21"/>
    </row>
    <row r="222">
      <c r="A222" s="4"/>
      <c r="B222" s="21"/>
      <c r="C222" s="21"/>
      <c r="D222" s="21"/>
      <c r="E222" s="21"/>
      <c r="F222" s="21"/>
      <c r="G222" s="21"/>
      <c r="H222" s="21"/>
      <c r="I222" s="21"/>
      <c r="J222" s="21"/>
      <c r="K222" s="21"/>
      <c r="L222" s="21"/>
      <c r="M222" s="21"/>
      <c r="N222" s="21"/>
      <c r="O222" s="21"/>
      <c r="P222" s="21"/>
      <c r="Q222" s="21"/>
    </row>
    <row r="223">
      <c r="A223" s="4"/>
      <c r="B223" s="21"/>
      <c r="C223" s="21"/>
      <c r="D223" s="21"/>
      <c r="E223" s="21"/>
      <c r="F223" s="21"/>
      <c r="G223" s="21"/>
      <c r="H223" s="21"/>
      <c r="I223" s="21"/>
      <c r="J223" s="21"/>
      <c r="K223" s="21"/>
      <c r="L223" s="21"/>
      <c r="M223" s="21"/>
      <c r="N223" s="21"/>
      <c r="O223" s="21"/>
      <c r="P223" s="21"/>
      <c r="Q223" s="21"/>
    </row>
    <row r="224">
      <c r="A224" s="4"/>
      <c r="B224" s="21"/>
      <c r="C224" s="21"/>
      <c r="D224" s="21"/>
      <c r="E224" s="21"/>
      <c r="F224" s="21"/>
      <c r="G224" s="21"/>
      <c r="H224" s="21"/>
      <c r="I224" s="21"/>
      <c r="J224" s="21"/>
      <c r="K224" s="21"/>
      <c r="L224" s="21"/>
      <c r="M224" s="21"/>
      <c r="N224" s="21"/>
      <c r="O224" s="21"/>
      <c r="P224" s="21"/>
      <c r="Q224" s="21"/>
    </row>
    <row r="225">
      <c r="A225" s="4"/>
      <c r="B225" s="21"/>
      <c r="C225" s="21"/>
      <c r="D225" s="21"/>
      <c r="E225" s="21"/>
      <c r="F225" s="21"/>
      <c r="G225" s="21"/>
      <c r="H225" s="21"/>
      <c r="I225" s="21"/>
      <c r="J225" s="21"/>
      <c r="K225" s="21"/>
      <c r="L225" s="21"/>
      <c r="M225" s="21"/>
      <c r="N225" s="21"/>
      <c r="O225" s="21"/>
      <c r="P225" s="21"/>
      <c r="Q225" s="21"/>
    </row>
    <row r="226">
      <c r="A226" s="4"/>
      <c r="B226" s="21"/>
      <c r="C226" s="21"/>
      <c r="D226" s="21"/>
      <c r="E226" s="21"/>
      <c r="F226" s="21"/>
      <c r="G226" s="21"/>
      <c r="H226" s="21"/>
      <c r="I226" s="21"/>
      <c r="J226" s="21"/>
      <c r="K226" s="21"/>
      <c r="L226" s="21"/>
      <c r="M226" s="21"/>
      <c r="N226" s="21"/>
      <c r="O226" s="21"/>
      <c r="P226" s="21"/>
      <c r="Q226" s="21"/>
    </row>
    <row r="227">
      <c r="A227" s="4"/>
      <c r="B227" s="21"/>
      <c r="C227" s="21"/>
      <c r="D227" s="21"/>
      <c r="E227" s="21"/>
      <c r="F227" s="21"/>
      <c r="G227" s="21"/>
      <c r="H227" s="21"/>
      <c r="I227" s="21"/>
      <c r="J227" s="21"/>
      <c r="K227" s="21"/>
      <c r="L227" s="21"/>
      <c r="M227" s="21"/>
      <c r="N227" s="21"/>
      <c r="O227" s="21"/>
      <c r="P227" s="21"/>
      <c r="Q227" s="21"/>
    </row>
    <row r="228">
      <c r="A228" s="4"/>
      <c r="B228" s="21"/>
      <c r="C228" s="21"/>
      <c r="D228" s="21"/>
      <c r="E228" s="21"/>
      <c r="F228" s="21"/>
      <c r="G228" s="21"/>
      <c r="H228" s="21"/>
      <c r="I228" s="21"/>
      <c r="J228" s="21"/>
      <c r="K228" s="21"/>
      <c r="L228" s="21"/>
      <c r="M228" s="21"/>
      <c r="N228" s="21"/>
      <c r="O228" s="21"/>
      <c r="P228" s="21"/>
      <c r="Q228" s="21"/>
    </row>
    <row r="229">
      <c r="A229" s="4"/>
      <c r="B229" s="21"/>
      <c r="C229" s="21"/>
      <c r="D229" s="21"/>
      <c r="E229" s="21"/>
      <c r="F229" s="21"/>
      <c r="G229" s="21"/>
      <c r="H229" s="21"/>
      <c r="I229" s="21"/>
      <c r="J229" s="21"/>
      <c r="K229" s="21"/>
      <c r="L229" s="21"/>
      <c r="M229" s="21"/>
      <c r="N229" s="21"/>
      <c r="O229" s="21"/>
      <c r="P229" s="21"/>
      <c r="Q229" s="21"/>
    </row>
    <row r="230">
      <c r="A230" s="4"/>
      <c r="B230" s="21"/>
      <c r="C230" s="21"/>
      <c r="D230" s="21"/>
      <c r="E230" s="21"/>
      <c r="F230" s="21"/>
      <c r="G230" s="21"/>
      <c r="H230" s="21"/>
      <c r="I230" s="21"/>
      <c r="J230" s="21"/>
      <c r="K230" s="21"/>
      <c r="L230" s="21"/>
      <c r="M230" s="21"/>
      <c r="N230" s="21"/>
      <c r="O230" s="21"/>
      <c r="P230" s="21"/>
      <c r="Q230" s="21"/>
    </row>
    <row r="231">
      <c r="A231" s="4"/>
      <c r="B231" s="21"/>
      <c r="C231" s="21"/>
      <c r="D231" s="21"/>
      <c r="E231" s="21"/>
      <c r="F231" s="21"/>
      <c r="G231" s="21"/>
      <c r="H231" s="21"/>
      <c r="I231" s="21"/>
      <c r="J231" s="21"/>
      <c r="K231" s="21"/>
      <c r="L231" s="21"/>
      <c r="M231" s="21"/>
      <c r="N231" s="21"/>
      <c r="O231" s="21"/>
      <c r="P231" s="21"/>
      <c r="Q231" s="21"/>
    </row>
    <row r="232">
      <c r="A232" s="4"/>
      <c r="B232" s="21"/>
      <c r="C232" s="21"/>
      <c r="D232" s="21"/>
      <c r="E232" s="21"/>
      <c r="F232" s="21"/>
      <c r="G232" s="21"/>
      <c r="H232" s="21"/>
      <c r="I232" s="21"/>
      <c r="J232" s="21"/>
      <c r="K232" s="21"/>
      <c r="L232" s="21"/>
      <c r="M232" s="21"/>
      <c r="N232" s="21"/>
      <c r="O232" s="21"/>
      <c r="P232" s="21"/>
      <c r="Q232" s="21"/>
    </row>
    <row r="233">
      <c r="A233" s="4"/>
      <c r="B233" s="21"/>
      <c r="C233" s="21"/>
      <c r="D233" s="21"/>
      <c r="E233" s="21"/>
      <c r="F233" s="21"/>
      <c r="G233" s="21"/>
      <c r="H233" s="21"/>
      <c r="I233" s="21"/>
      <c r="J233" s="21"/>
      <c r="K233" s="21"/>
      <c r="L233" s="21"/>
      <c r="M233" s="21"/>
      <c r="N233" s="21"/>
      <c r="O233" s="21"/>
      <c r="P233" s="21"/>
      <c r="Q233" s="21"/>
    </row>
    <row r="234">
      <c r="A234" s="4"/>
      <c r="B234" s="21"/>
      <c r="C234" s="21"/>
      <c r="D234" s="21"/>
      <c r="E234" s="21"/>
      <c r="F234" s="21"/>
      <c r="G234" s="21"/>
      <c r="H234" s="21"/>
      <c r="I234" s="21"/>
      <c r="J234" s="21"/>
      <c r="K234" s="21"/>
      <c r="L234" s="21"/>
      <c r="M234" s="21"/>
      <c r="N234" s="21"/>
      <c r="O234" s="21"/>
      <c r="P234" s="21"/>
      <c r="Q234" s="21"/>
    </row>
    <row r="235">
      <c r="A235" s="4"/>
      <c r="B235" s="21"/>
      <c r="C235" s="21"/>
      <c r="D235" s="21"/>
      <c r="E235" s="21"/>
      <c r="F235" s="21"/>
      <c r="G235" s="21"/>
      <c r="H235" s="21"/>
      <c r="I235" s="21"/>
      <c r="J235" s="21"/>
      <c r="K235" s="21"/>
      <c r="L235" s="21"/>
      <c r="M235" s="21"/>
      <c r="N235" s="21"/>
      <c r="O235" s="21"/>
      <c r="P235" s="21"/>
      <c r="Q235" s="21"/>
    </row>
    <row r="236">
      <c r="A236" s="4"/>
      <c r="B236" s="21"/>
      <c r="C236" s="21"/>
      <c r="D236" s="21"/>
      <c r="E236" s="21"/>
      <c r="F236" s="21"/>
      <c r="G236" s="21"/>
      <c r="H236" s="21"/>
      <c r="I236" s="21"/>
      <c r="J236" s="21"/>
      <c r="K236" s="21"/>
      <c r="L236" s="21"/>
      <c r="M236" s="21"/>
      <c r="N236" s="21"/>
      <c r="O236" s="21"/>
      <c r="P236" s="21"/>
      <c r="Q236" s="21"/>
    </row>
    <row r="237">
      <c r="A237" s="4"/>
      <c r="B237" s="21"/>
      <c r="C237" s="21"/>
      <c r="D237" s="21"/>
      <c r="E237" s="21"/>
      <c r="F237" s="21"/>
      <c r="G237" s="21"/>
      <c r="H237" s="21"/>
      <c r="I237" s="21"/>
      <c r="J237" s="21"/>
      <c r="K237" s="21"/>
      <c r="L237" s="21"/>
      <c r="M237" s="21"/>
      <c r="N237" s="21"/>
      <c r="O237" s="21"/>
      <c r="P237" s="21"/>
      <c r="Q237" s="21"/>
    </row>
    <row r="238">
      <c r="A238" s="4"/>
      <c r="B238" s="21"/>
      <c r="C238" s="21"/>
      <c r="D238" s="21"/>
      <c r="E238" s="21"/>
      <c r="F238" s="21"/>
      <c r="G238" s="21"/>
      <c r="H238" s="21"/>
      <c r="I238" s="21"/>
      <c r="J238" s="21"/>
      <c r="K238" s="21"/>
      <c r="L238" s="21"/>
      <c r="M238" s="21"/>
      <c r="N238" s="21"/>
      <c r="O238" s="21"/>
      <c r="P238" s="21"/>
      <c r="Q238" s="21"/>
    </row>
    <row r="239">
      <c r="A239" s="4"/>
      <c r="B239" s="21"/>
      <c r="C239" s="21"/>
      <c r="D239" s="21"/>
      <c r="E239" s="21"/>
      <c r="F239" s="21"/>
      <c r="G239" s="21"/>
      <c r="H239" s="21"/>
      <c r="I239" s="21"/>
      <c r="J239" s="21"/>
      <c r="K239" s="21"/>
      <c r="L239" s="21"/>
      <c r="M239" s="21"/>
      <c r="N239" s="21"/>
      <c r="O239" s="21"/>
      <c r="P239" s="21"/>
      <c r="Q239" s="21"/>
    </row>
    <row r="240">
      <c r="A240" s="4"/>
      <c r="B240" s="21"/>
      <c r="C240" s="21"/>
      <c r="D240" s="21"/>
      <c r="E240" s="21"/>
      <c r="F240" s="21"/>
      <c r="G240" s="21"/>
      <c r="H240" s="21"/>
      <c r="I240" s="21"/>
      <c r="J240" s="21"/>
      <c r="K240" s="21"/>
      <c r="L240" s="21"/>
      <c r="M240" s="21"/>
      <c r="N240" s="21"/>
      <c r="O240" s="21"/>
      <c r="P240" s="21"/>
      <c r="Q240" s="21"/>
    </row>
    <row r="241">
      <c r="A241" s="4"/>
      <c r="B241" s="21"/>
      <c r="C241" s="21"/>
      <c r="D241" s="21"/>
      <c r="E241" s="21"/>
      <c r="F241" s="21"/>
      <c r="G241" s="21"/>
      <c r="H241" s="21"/>
      <c r="I241" s="21"/>
      <c r="J241" s="21"/>
      <c r="K241" s="21"/>
      <c r="L241" s="21"/>
      <c r="M241" s="21"/>
      <c r="N241" s="21"/>
      <c r="O241" s="21"/>
      <c r="P241" s="21"/>
      <c r="Q241" s="21"/>
    </row>
    <row r="242">
      <c r="A242" s="4"/>
      <c r="B242" s="21"/>
      <c r="C242" s="21"/>
      <c r="D242" s="21"/>
      <c r="E242" s="21"/>
      <c r="F242" s="21"/>
      <c r="G242" s="21"/>
      <c r="H242" s="21"/>
      <c r="I242" s="21"/>
      <c r="J242" s="21"/>
      <c r="K242" s="21"/>
      <c r="L242" s="21"/>
      <c r="M242" s="21"/>
      <c r="N242" s="21"/>
      <c r="O242" s="21"/>
      <c r="P242" s="21"/>
      <c r="Q242" s="21"/>
    </row>
    <row r="243">
      <c r="A243" s="4"/>
      <c r="B243" s="21"/>
      <c r="C243" s="21"/>
      <c r="D243" s="21"/>
      <c r="E243" s="21"/>
      <c r="F243" s="21"/>
      <c r="G243" s="21"/>
      <c r="H243" s="21"/>
      <c r="I243" s="21"/>
      <c r="J243" s="21"/>
      <c r="K243" s="21"/>
      <c r="L243" s="21"/>
      <c r="M243" s="21"/>
      <c r="N243" s="21"/>
      <c r="O243" s="21"/>
      <c r="P243" s="21"/>
      <c r="Q243" s="21"/>
    </row>
    <row r="244">
      <c r="A244" s="4"/>
      <c r="B244" s="21"/>
      <c r="C244" s="21"/>
      <c r="D244" s="21"/>
      <c r="E244" s="21"/>
      <c r="F244" s="21"/>
      <c r="G244" s="21"/>
      <c r="H244" s="21"/>
      <c r="I244" s="21"/>
      <c r="J244" s="21"/>
      <c r="K244" s="21"/>
      <c r="L244" s="21"/>
      <c r="M244" s="21"/>
      <c r="N244" s="21"/>
      <c r="O244" s="21"/>
      <c r="P244" s="21"/>
      <c r="Q244" s="21"/>
    </row>
    <row r="245">
      <c r="A245" s="4"/>
      <c r="B245" s="21"/>
      <c r="C245" s="21"/>
      <c r="D245" s="21"/>
      <c r="E245" s="21"/>
      <c r="F245" s="21"/>
      <c r="G245" s="21"/>
      <c r="H245" s="21"/>
      <c r="I245" s="21"/>
      <c r="J245" s="21"/>
      <c r="K245" s="21"/>
      <c r="L245" s="21"/>
      <c r="M245" s="21"/>
      <c r="N245" s="21"/>
      <c r="O245" s="21"/>
      <c r="P245" s="21"/>
      <c r="Q245" s="21"/>
    </row>
    <row r="246">
      <c r="A246" s="4"/>
      <c r="B246" s="21"/>
      <c r="C246" s="21"/>
      <c r="D246" s="21"/>
      <c r="E246" s="21"/>
      <c r="F246" s="21"/>
      <c r="G246" s="21"/>
      <c r="H246" s="21"/>
      <c r="I246" s="21"/>
      <c r="J246" s="21"/>
      <c r="K246" s="21"/>
      <c r="L246" s="21"/>
      <c r="M246" s="21"/>
      <c r="N246" s="21"/>
      <c r="O246" s="21"/>
      <c r="P246" s="21"/>
      <c r="Q246" s="21"/>
    </row>
    <row r="247">
      <c r="A247" s="4"/>
      <c r="B247" s="21"/>
      <c r="C247" s="21"/>
      <c r="D247" s="21"/>
      <c r="E247" s="21"/>
      <c r="F247" s="21"/>
      <c r="G247" s="21"/>
      <c r="H247" s="21"/>
      <c r="I247" s="21"/>
      <c r="J247" s="21"/>
      <c r="K247" s="21"/>
      <c r="L247" s="21"/>
      <c r="M247" s="21"/>
      <c r="N247" s="21"/>
      <c r="O247" s="21"/>
      <c r="P247" s="21"/>
      <c r="Q247" s="21"/>
    </row>
    <row r="248">
      <c r="A248" s="4"/>
      <c r="B248" s="21"/>
      <c r="C248" s="21"/>
      <c r="D248" s="21"/>
      <c r="E248" s="21"/>
      <c r="F248" s="21"/>
      <c r="G248" s="21"/>
      <c r="H248" s="21"/>
      <c r="I248" s="21"/>
      <c r="J248" s="21"/>
      <c r="K248" s="21"/>
      <c r="L248" s="21"/>
      <c r="M248" s="21"/>
      <c r="N248" s="21"/>
      <c r="O248" s="21"/>
      <c r="P248" s="21"/>
      <c r="Q248" s="21"/>
    </row>
    <row r="249">
      <c r="A249" s="4"/>
      <c r="B249" s="21"/>
      <c r="C249" s="21"/>
      <c r="D249" s="21"/>
      <c r="E249" s="21"/>
      <c r="F249" s="21"/>
      <c r="G249" s="21"/>
      <c r="H249" s="21"/>
      <c r="I249" s="21"/>
      <c r="J249" s="21"/>
      <c r="K249" s="21"/>
      <c r="L249" s="21"/>
      <c r="M249" s="21"/>
      <c r="N249" s="21"/>
      <c r="O249" s="21"/>
      <c r="P249" s="21"/>
      <c r="Q249" s="21"/>
    </row>
    <row r="250">
      <c r="A250" s="4"/>
      <c r="B250" s="21"/>
      <c r="C250" s="21"/>
      <c r="D250" s="21"/>
      <c r="E250" s="21"/>
      <c r="F250" s="21"/>
      <c r="G250" s="21"/>
      <c r="H250" s="21"/>
      <c r="I250" s="21"/>
      <c r="J250" s="21"/>
      <c r="K250" s="21"/>
      <c r="L250" s="21"/>
      <c r="M250" s="21"/>
      <c r="N250" s="21"/>
      <c r="O250" s="21"/>
      <c r="P250" s="21"/>
      <c r="Q250" s="21"/>
    </row>
    <row r="251">
      <c r="A251" s="4"/>
      <c r="B251" s="21"/>
      <c r="C251" s="21"/>
      <c r="D251" s="21"/>
      <c r="E251" s="21"/>
      <c r="F251" s="21"/>
      <c r="G251" s="21"/>
      <c r="H251" s="21"/>
      <c r="I251" s="21"/>
      <c r="J251" s="21"/>
      <c r="K251" s="21"/>
      <c r="L251" s="21"/>
      <c r="M251" s="21"/>
      <c r="N251" s="21"/>
      <c r="O251" s="21"/>
      <c r="P251" s="21"/>
      <c r="Q251" s="21"/>
    </row>
    <row r="252">
      <c r="A252" s="4"/>
      <c r="B252" s="21"/>
      <c r="C252" s="21"/>
      <c r="D252" s="21"/>
      <c r="E252" s="21"/>
      <c r="F252" s="21"/>
      <c r="G252" s="21"/>
      <c r="H252" s="21"/>
      <c r="I252" s="21"/>
      <c r="J252" s="21"/>
      <c r="K252" s="21"/>
      <c r="L252" s="21"/>
      <c r="M252" s="21"/>
      <c r="N252" s="21"/>
      <c r="O252" s="21"/>
      <c r="P252" s="21"/>
      <c r="Q252" s="21"/>
    </row>
    <row r="253">
      <c r="A253" s="4"/>
      <c r="B253" s="21"/>
      <c r="C253" s="21"/>
      <c r="D253" s="21"/>
      <c r="E253" s="21"/>
      <c r="F253" s="21"/>
      <c r="G253" s="21"/>
      <c r="H253" s="21"/>
      <c r="I253" s="21"/>
      <c r="J253" s="21"/>
      <c r="K253" s="21"/>
      <c r="L253" s="21"/>
      <c r="M253" s="21"/>
      <c r="N253" s="21"/>
      <c r="O253" s="21"/>
      <c r="P253" s="21"/>
      <c r="Q253" s="21"/>
    </row>
    <row r="254">
      <c r="A254" s="4"/>
      <c r="B254" s="21"/>
      <c r="C254" s="21"/>
      <c r="D254" s="21"/>
      <c r="E254" s="21"/>
      <c r="F254" s="21"/>
      <c r="G254" s="21"/>
      <c r="H254" s="21"/>
      <c r="I254" s="21"/>
      <c r="J254" s="21"/>
      <c r="K254" s="21"/>
      <c r="L254" s="21"/>
      <c r="M254" s="21"/>
      <c r="N254" s="21"/>
      <c r="O254" s="21"/>
      <c r="P254" s="21"/>
      <c r="Q254" s="21"/>
    </row>
    <row r="255">
      <c r="A255" s="4"/>
      <c r="B255" s="21"/>
      <c r="C255" s="21"/>
      <c r="D255" s="21"/>
      <c r="E255" s="21"/>
      <c r="F255" s="21"/>
      <c r="G255" s="21"/>
      <c r="H255" s="21"/>
      <c r="I255" s="21"/>
      <c r="J255" s="21"/>
      <c r="K255" s="21"/>
      <c r="L255" s="21"/>
      <c r="M255" s="21"/>
      <c r="N255" s="21"/>
      <c r="O255" s="21"/>
      <c r="P255" s="21"/>
      <c r="Q255" s="2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2" max="2" width="112.14"/>
  </cols>
  <sheetData>
    <row r="1">
      <c r="A1" s="19" t="s">
        <v>427</v>
      </c>
      <c r="B1" s="19" t="s">
        <v>113</v>
      </c>
    </row>
    <row r="2">
      <c r="A2" s="7">
        <v>1.0</v>
      </c>
      <c r="B2" s="3" t="s">
        <v>429</v>
      </c>
    </row>
    <row r="3">
      <c r="A3" s="52">
        <v>1.1</v>
      </c>
      <c r="B3" s="55" t="s">
        <v>433</v>
      </c>
    </row>
    <row r="4">
      <c r="A4" s="4"/>
    </row>
    <row r="5">
      <c r="A5" s="4"/>
    </row>
    <row r="6">
      <c r="A6" s="4"/>
    </row>
    <row r="7">
      <c r="A7" s="4"/>
    </row>
    <row r="8">
      <c r="A8" s="4"/>
    </row>
    <row r="9">
      <c r="A9" s="4"/>
    </row>
    <row r="10">
      <c r="A10" s="4"/>
    </row>
    <row r="11">
      <c r="A11" s="4"/>
    </row>
    <row r="12">
      <c r="A12" s="4"/>
    </row>
    <row r="13">
      <c r="A13" s="4"/>
    </row>
    <row r="14">
      <c r="A14" s="4"/>
    </row>
    <row r="15">
      <c r="A15" s="4"/>
    </row>
    <row r="16">
      <c r="A16" s="4"/>
    </row>
    <row r="17">
      <c r="A17" s="4"/>
    </row>
    <row r="18">
      <c r="A18" s="4"/>
    </row>
    <row r="19">
      <c r="A19" s="4"/>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22.0"/>
    <col customWidth="1" min="2" max="2" width="13.71"/>
    <col customWidth="1" min="3" max="3" width="6.14"/>
    <col customWidth="1" min="4" max="4" width="10.57"/>
    <col customWidth="1" min="5" max="5" width="11.57"/>
    <col customWidth="1" min="6" max="6" width="9.29"/>
    <col customWidth="1" min="7" max="7" width="9.57"/>
    <col customWidth="1" min="8" max="8" width="9.29"/>
    <col customWidth="1" min="9" max="9" width="7.43"/>
    <col customWidth="1" min="10" max="10" width="12.0"/>
    <col customWidth="1" min="11" max="11" width="14.43"/>
    <col customWidth="1" min="12" max="12" width="12.0"/>
    <col customWidth="1" min="13" max="13" width="13.29"/>
    <col customWidth="1" min="14" max="14" width="10.29"/>
    <col customWidth="1" min="15" max="15" width="11.43"/>
    <col customWidth="1" min="16" max="16" width="10.43"/>
    <col customWidth="1" min="17" max="17" width="11.57"/>
    <col customWidth="1" min="19" max="19" width="36.71"/>
    <col customWidth="1" min="20" max="20" width="83.0"/>
  </cols>
  <sheetData>
    <row r="1">
      <c r="A1" s="18" t="s">
        <v>79</v>
      </c>
      <c r="B1" s="18" t="s">
        <v>164</v>
      </c>
      <c r="C1" s="18" t="s">
        <v>165</v>
      </c>
      <c r="D1" s="18" t="s">
        <v>166</v>
      </c>
      <c r="E1" s="18" t="s">
        <v>167</v>
      </c>
      <c r="F1" s="18" t="s">
        <v>168</v>
      </c>
      <c r="G1" s="18" t="s">
        <v>169</v>
      </c>
      <c r="H1" s="18" t="s">
        <v>170</v>
      </c>
      <c r="I1" s="18" t="s">
        <v>155</v>
      </c>
      <c r="J1" s="18" t="s">
        <v>171</v>
      </c>
      <c r="K1" s="18" t="s">
        <v>140</v>
      </c>
      <c r="L1" s="18" t="s">
        <v>156</v>
      </c>
      <c r="M1" s="18" t="s">
        <v>172</v>
      </c>
      <c r="N1" s="18" t="s">
        <v>173</v>
      </c>
      <c r="O1" s="18" t="s">
        <v>174</v>
      </c>
      <c r="P1" s="18" t="s">
        <v>125</v>
      </c>
      <c r="Q1" s="18" t="s">
        <v>126</v>
      </c>
      <c r="R1" s="18" t="s">
        <v>175</v>
      </c>
      <c r="S1" s="18" t="s">
        <v>176</v>
      </c>
      <c r="T1" s="18" t="s">
        <v>113</v>
      </c>
    </row>
    <row r="2">
      <c r="A2" s="27" t="s">
        <v>177</v>
      </c>
      <c r="B2" s="34">
        <v>10.0</v>
      </c>
      <c r="C2" s="34">
        <v>1.0</v>
      </c>
      <c r="D2" s="34">
        <v>1.0</v>
      </c>
      <c r="E2" s="34">
        <v>0.0</v>
      </c>
      <c r="F2" s="34">
        <v>0.0</v>
      </c>
      <c r="G2" s="34">
        <v>1.0</v>
      </c>
      <c r="H2" s="34">
        <v>0.0</v>
      </c>
      <c r="I2" s="34">
        <v>16.0</v>
      </c>
      <c r="J2" s="34">
        <v>16.0</v>
      </c>
      <c r="K2" s="34">
        <v>3.0</v>
      </c>
      <c r="L2" s="34">
        <v>10.0</v>
      </c>
      <c r="M2" s="34">
        <v>10.0</v>
      </c>
      <c r="N2" s="36" t="str">
        <f t="shared" ref="N2:N84" si="1">SUM(J2:M2)*10</f>
        <v>390</v>
      </c>
      <c r="O2" s="38" t="str">
        <f t="shared" ref="O2:O31" si="2">B2*10/N2</f>
        <v>0.26</v>
      </c>
      <c r="P2" s="34">
        <v>8.0</v>
      </c>
      <c r="Q2" s="34">
        <v>16.0</v>
      </c>
      <c r="R2" s="34">
        <v>0.0</v>
      </c>
      <c r="S2" s="40" t="s">
        <v>183</v>
      </c>
      <c r="T2" s="42"/>
    </row>
    <row r="3">
      <c r="A3" s="7" t="s">
        <v>187</v>
      </c>
      <c r="B3" s="44">
        <v>3.0</v>
      </c>
      <c r="C3" s="44">
        <v>0.0</v>
      </c>
      <c r="D3" s="44">
        <v>0.0</v>
      </c>
      <c r="E3" s="44">
        <v>1.0</v>
      </c>
      <c r="F3" s="44">
        <v>0.0</v>
      </c>
      <c r="G3" s="44">
        <v>0.0</v>
      </c>
      <c r="H3" s="44">
        <v>0.0</v>
      </c>
      <c r="I3" s="44">
        <v>4.0</v>
      </c>
      <c r="J3" s="44">
        <v>4.0</v>
      </c>
      <c r="K3" s="44">
        <v>3.0</v>
      </c>
      <c r="L3" s="44">
        <v>4.0</v>
      </c>
      <c r="M3" s="44">
        <v>10.0</v>
      </c>
      <c r="N3" s="46" t="str">
        <f t="shared" si="1"/>
        <v>210</v>
      </c>
      <c r="O3" s="47" t="str">
        <f t="shared" si="2"/>
        <v>0.14</v>
      </c>
      <c r="P3" s="44">
        <v>2.0</v>
      </c>
      <c r="Q3" s="44">
        <v>8.0</v>
      </c>
      <c r="R3" s="44">
        <v>0.0</v>
      </c>
    </row>
    <row r="4">
      <c r="A4" s="7" t="s">
        <v>194</v>
      </c>
      <c r="B4" s="44">
        <v>8.0</v>
      </c>
      <c r="C4" s="44">
        <v>1.0</v>
      </c>
      <c r="D4" s="44">
        <v>1.0</v>
      </c>
      <c r="E4" s="44">
        <v>0.0</v>
      </c>
      <c r="F4" s="44">
        <v>1.0</v>
      </c>
      <c r="G4" s="44">
        <v>0.0</v>
      </c>
      <c r="H4" s="44">
        <v>0.0</v>
      </c>
      <c r="I4" s="44">
        <v>16.0</v>
      </c>
      <c r="J4" s="44">
        <v>12.0</v>
      </c>
      <c r="K4" s="44">
        <v>3.0</v>
      </c>
      <c r="L4" s="44">
        <v>10.0</v>
      </c>
      <c r="M4" s="44">
        <v>0.0</v>
      </c>
      <c r="N4" s="46" t="str">
        <f t="shared" si="1"/>
        <v>250</v>
      </c>
      <c r="O4" s="47" t="str">
        <f t="shared" si="2"/>
        <v>0.32</v>
      </c>
      <c r="P4" s="44">
        <v>4.0</v>
      </c>
      <c r="Q4" s="44">
        <v>16.0</v>
      </c>
      <c r="R4" s="44">
        <v>0.0</v>
      </c>
    </row>
    <row r="5">
      <c r="A5" s="7" t="s">
        <v>197</v>
      </c>
      <c r="B5" s="44">
        <v>0.0</v>
      </c>
      <c r="C5" s="44">
        <v>0.0</v>
      </c>
      <c r="D5" s="44">
        <v>0.0</v>
      </c>
      <c r="E5" s="44">
        <v>0.0</v>
      </c>
      <c r="F5" s="44">
        <v>0.0</v>
      </c>
      <c r="G5" s="44">
        <v>0.0</v>
      </c>
      <c r="H5" s="44">
        <v>0.0</v>
      </c>
      <c r="I5" s="44">
        <v>16.0</v>
      </c>
      <c r="J5" s="44">
        <v>18.0</v>
      </c>
      <c r="K5" s="44">
        <v>9.0</v>
      </c>
      <c r="L5" s="44">
        <v>12.0</v>
      </c>
      <c r="M5" s="44">
        <v>0.0</v>
      </c>
      <c r="N5" s="46" t="str">
        <f t="shared" si="1"/>
        <v>390</v>
      </c>
      <c r="O5" s="47" t="str">
        <f t="shared" si="2"/>
        <v>0.00</v>
      </c>
      <c r="P5" s="44">
        <v>5.0</v>
      </c>
      <c r="Q5" s="44">
        <v>15.0</v>
      </c>
      <c r="R5" s="44">
        <v>0.0</v>
      </c>
      <c r="S5" s="3" t="s">
        <v>201</v>
      </c>
    </row>
    <row r="6">
      <c r="A6" s="7" t="s">
        <v>202</v>
      </c>
      <c r="B6" s="44">
        <v>10.0</v>
      </c>
      <c r="C6" s="44">
        <v>1.0</v>
      </c>
      <c r="D6" s="44">
        <v>1.0</v>
      </c>
      <c r="E6" s="44">
        <v>1.0</v>
      </c>
      <c r="F6" s="44">
        <v>0.0</v>
      </c>
      <c r="G6" s="44">
        <v>0.0</v>
      </c>
      <c r="H6" s="44">
        <v>0.0</v>
      </c>
      <c r="I6" s="44">
        <v>20.0</v>
      </c>
      <c r="J6" s="44">
        <v>18.0</v>
      </c>
      <c r="K6" s="44">
        <v>0.0</v>
      </c>
      <c r="L6" s="44">
        <v>18.0</v>
      </c>
      <c r="M6" s="44">
        <v>0.0</v>
      </c>
      <c r="N6" s="46" t="str">
        <f t="shared" si="1"/>
        <v>360</v>
      </c>
      <c r="O6" s="47" t="str">
        <f t="shared" si="2"/>
        <v>0.28</v>
      </c>
      <c r="P6" s="44">
        <v>8.0</v>
      </c>
      <c r="Q6" s="44">
        <v>16.0</v>
      </c>
      <c r="R6" s="44">
        <v>0.0</v>
      </c>
      <c r="S6" s="3" t="s">
        <v>204</v>
      </c>
    </row>
    <row r="7">
      <c r="A7" s="7" t="s">
        <v>205</v>
      </c>
      <c r="B7" s="44">
        <v>15.0</v>
      </c>
      <c r="C7" s="44">
        <v>1.0</v>
      </c>
      <c r="D7" s="44">
        <v>0.0</v>
      </c>
      <c r="E7" s="44">
        <v>1.0</v>
      </c>
      <c r="F7" s="44">
        <v>0.0</v>
      </c>
      <c r="G7" s="44">
        <v>0.0</v>
      </c>
      <c r="H7" s="44">
        <v>0.0</v>
      </c>
      <c r="I7" s="44">
        <v>40.0</v>
      </c>
      <c r="J7" s="44">
        <v>38.0</v>
      </c>
      <c r="K7" s="44">
        <v>3.0</v>
      </c>
      <c r="L7" s="44">
        <v>50.0</v>
      </c>
      <c r="M7" s="44">
        <v>0.0</v>
      </c>
      <c r="N7" s="46" t="str">
        <f t="shared" si="1"/>
        <v>910</v>
      </c>
      <c r="O7" s="47" t="str">
        <f t="shared" si="2"/>
        <v>0.16</v>
      </c>
      <c r="P7" s="44">
        <v>40.0</v>
      </c>
      <c r="Q7" s="44">
        <v>100.0</v>
      </c>
      <c r="R7" s="44">
        <v>0.0</v>
      </c>
      <c r="S7" s="3" t="s">
        <v>207</v>
      </c>
    </row>
    <row r="8">
      <c r="A8" s="7" t="s">
        <v>208</v>
      </c>
      <c r="B8" s="44">
        <v>10.0</v>
      </c>
      <c r="C8" s="44">
        <v>1.0</v>
      </c>
      <c r="D8" s="44">
        <v>0.0</v>
      </c>
      <c r="E8" s="44">
        <v>1.0</v>
      </c>
      <c r="F8" s="44">
        <v>0.0</v>
      </c>
      <c r="G8" s="44">
        <v>0.0</v>
      </c>
      <c r="H8" s="44">
        <v>0.0</v>
      </c>
      <c r="I8" s="44">
        <v>40.0</v>
      </c>
      <c r="J8" s="44">
        <v>38.0</v>
      </c>
      <c r="K8" s="44">
        <v>0.0</v>
      </c>
      <c r="L8" s="44">
        <v>38.0</v>
      </c>
      <c r="M8" s="44">
        <v>0.0</v>
      </c>
      <c r="N8" s="46" t="str">
        <f t="shared" si="1"/>
        <v>760</v>
      </c>
      <c r="O8" s="47" t="str">
        <f t="shared" si="2"/>
        <v>0.13</v>
      </c>
      <c r="P8" s="44">
        <v>40.0</v>
      </c>
      <c r="Q8" s="44">
        <v>60.0</v>
      </c>
      <c r="R8" s="44">
        <v>0.0</v>
      </c>
      <c r="S8" s="3" t="s">
        <v>207</v>
      </c>
    </row>
    <row r="9">
      <c r="A9" s="7" t="s">
        <v>209</v>
      </c>
      <c r="B9" s="44">
        <v>10.0</v>
      </c>
      <c r="C9" s="44">
        <v>1.0</v>
      </c>
      <c r="D9" s="44">
        <v>0.0</v>
      </c>
      <c r="E9" s="44">
        <v>1.0</v>
      </c>
      <c r="F9" s="44">
        <v>0.0</v>
      </c>
      <c r="G9" s="44">
        <v>0.0</v>
      </c>
      <c r="H9" s="44">
        <v>0.0</v>
      </c>
      <c r="I9" s="44">
        <v>16.0</v>
      </c>
      <c r="J9" s="44">
        <v>12.0</v>
      </c>
      <c r="K9" s="44">
        <v>3.0</v>
      </c>
      <c r="L9" s="44">
        <v>10.0</v>
      </c>
      <c r="M9" s="44">
        <v>0.0</v>
      </c>
      <c r="N9" s="46" t="str">
        <f t="shared" si="1"/>
        <v>250</v>
      </c>
      <c r="O9" s="47" t="str">
        <f t="shared" si="2"/>
        <v>0.40</v>
      </c>
      <c r="P9" s="44">
        <v>10.0</v>
      </c>
      <c r="Q9" s="44">
        <v>20.0</v>
      </c>
      <c r="R9" s="44">
        <v>0.0</v>
      </c>
      <c r="S9" s="3" t="s">
        <v>211</v>
      </c>
    </row>
    <row r="10">
      <c r="A10" s="7" t="s">
        <v>212</v>
      </c>
      <c r="B10" s="44">
        <v>3.0</v>
      </c>
      <c r="C10" s="44">
        <v>1.0</v>
      </c>
      <c r="D10" s="44">
        <v>0.0</v>
      </c>
      <c r="E10" s="44">
        <v>1.0</v>
      </c>
      <c r="F10" s="44">
        <v>0.0</v>
      </c>
      <c r="G10" s="44">
        <v>0.0</v>
      </c>
      <c r="H10" s="44">
        <v>0.0</v>
      </c>
      <c r="I10" s="44">
        <v>8.0</v>
      </c>
      <c r="J10" s="44">
        <v>6.0</v>
      </c>
      <c r="K10" s="44">
        <v>3.0</v>
      </c>
      <c r="L10" s="44">
        <v>4.0</v>
      </c>
      <c r="M10" s="44">
        <v>0.0</v>
      </c>
      <c r="N10" s="46" t="str">
        <f t="shared" si="1"/>
        <v>130</v>
      </c>
      <c r="O10" s="47" t="str">
        <f t="shared" si="2"/>
        <v>0.23</v>
      </c>
      <c r="P10" s="44">
        <v>3.0</v>
      </c>
      <c r="Q10" s="44">
        <v>6.0</v>
      </c>
      <c r="R10" s="44">
        <v>0.0</v>
      </c>
      <c r="S10" s="3" t="s">
        <v>214</v>
      </c>
    </row>
    <row r="11">
      <c r="A11" s="7" t="s">
        <v>215</v>
      </c>
      <c r="B11" s="44">
        <v>15.0</v>
      </c>
      <c r="C11" s="44">
        <v>1.0</v>
      </c>
      <c r="D11" s="44">
        <v>0.0</v>
      </c>
      <c r="E11" s="44">
        <v>1.0</v>
      </c>
      <c r="F11" s="44">
        <v>0.0</v>
      </c>
      <c r="G11" s="44">
        <v>0.0</v>
      </c>
      <c r="H11" s="44">
        <v>0.0</v>
      </c>
      <c r="I11" s="44">
        <v>40.0</v>
      </c>
      <c r="J11" s="44">
        <v>36.0</v>
      </c>
      <c r="K11" s="44">
        <v>12.0</v>
      </c>
      <c r="L11" s="44">
        <v>32.0</v>
      </c>
      <c r="M11" s="44">
        <v>0.0</v>
      </c>
      <c r="N11" s="46" t="str">
        <f t="shared" si="1"/>
        <v>800</v>
      </c>
      <c r="O11" s="47" t="str">
        <f t="shared" si="2"/>
        <v>0.19</v>
      </c>
      <c r="P11" s="44">
        <v>40.0</v>
      </c>
      <c r="Q11" s="44">
        <v>100.0</v>
      </c>
      <c r="R11" s="44">
        <v>0.0</v>
      </c>
      <c r="S11" s="3" t="s">
        <v>217</v>
      </c>
    </row>
    <row r="12">
      <c r="A12" s="7" t="s">
        <v>219</v>
      </c>
      <c r="B12" s="44">
        <v>3.0</v>
      </c>
      <c r="C12" s="44">
        <v>1.0</v>
      </c>
      <c r="D12" s="44">
        <v>0.0</v>
      </c>
      <c r="E12" s="44">
        <v>1.0</v>
      </c>
      <c r="F12" s="44">
        <v>0.0</v>
      </c>
      <c r="G12" s="44">
        <v>0.0</v>
      </c>
      <c r="H12" s="44">
        <v>0.0</v>
      </c>
      <c r="I12" s="44">
        <v>20.0</v>
      </c>
      <c r="J12" s="44">
        <v>16.0</v>
      </c>
      <c r="K12" s="44">
        <v>0.0</v>
      </c>
      <c r="L12" s="44">
        <v>14.0</v>
      </c>
      <c r="M12" s="44">
        <v>0.0</v>
      </c>
      <c r="N12" s="46" t="str">
        <f t="shared" si="1"/>
        <v>300</v>
      </c>
      <c r="O12" s="47" t="str">
        <f t="shared" si="2"/>
        <v>0.10</v>
      </c>
      <c r="P12" s="44">
        <v>4.0</v>
      </c>
      <c r="Q12" s="44">
        <v>8.0</v>
      </c>
      <c r="R12" s="44">
        <v>0.0</v>
      </c>
    </row>
    <row r="13">
      <c r="A13" s="7" t="s">
        <v>221</v>
      </c>
      <c r="B13" s="44">
        <v>1.0</v>
      </c>
      <c r="C13" s="44">
        <v>0.0</v>
      </c>
      <c r="D13" s="44">
        <v>0.0</v>
      </c>
      <c r="E13" s="44">
        <v>0.0</v>
      </c>
      <c r="F13" s="44">
        <v>0.0</v>
      </c>
      <c r="G13" s="44">
        <v>0.0</v>
      </c>
      <c r="H13" s="44">
        <v>1.0</v>
      </c>
      <c r="I13" s="44">
        <v>28.0</v>
      </c>
      <c r="J13" s="44">
        <v>22.0</v>
      </c>
      <c r="K13" s="44">
        <v>9.0</v>
      </c>
      <c r="L13" s="44">
        <v>14.0</v>
      </c>
      <c r="M13" s="44">
        <v>0.0</v>
      </c>
      <c r="N13" s="46" t="str">
        <f t="shared" si="1"/>
        <v>450</v>
      </c>
      <c r="O13" s="47" t="str">
        <f t="shared" si="2"/>
        <v>0.02</v>
      </c>
      <c r="P13" s="44">
        <v>9.0</v>
      </c>
      <c r="Q13" s="44">
        <v>25.0</v>
      </c>
      <c r="R13" s="44">
        <v>0.0</v>
      </c>
    </row>
    <row r="14">
      <c r="A14" s="52" t="s">
        <v>224</v>
      </c>
      <c r="B14" s="53">
        <v>0.0</v>
      </c>
      <c r="C14" s="53">
        <v>0.0</v>
      </c>
      <c r="D14" s="53">
        <v>0.0</v>
      </c>
      <c r="E14" s="53">
        <v>0.0</v>
      </c>
      <c r="F14" s="53">
        <v>0.0</v>
      </c>
      <c r="G14" s="53">
        <v>0.0</v>
      </c>
      <c r="H14" s="53">
        <v>0.0</v>
      </c>
      <c r="I14" s="53">
        <v>28.0</v>
      </c>
      <c r="J14" s="53">
        <v>20.0</v>
      </c>
      <c r="K14" s="53">
        <v>12.0</v>
      </c>
      <c r="L14" s="53">
        <v>14.0</v>
      </c>
      <c r="M14" s="53">
        <v>60.0</v>
      </c>
      <c r="N14" s="46" t="str">
        <f t="shared" si="1"/>
        <v>1060</v>
      </c>
      <c r="O14" s="47" t="str">
        <f t="shared" si="2"/>
        <v>0.00</v>
      </c>
      <c r="P14" s="53">
        <v>4.0</v>
      </c>
      <c r="Q14" s="53">
        <v>8.0</v>
      </c>
      <c r="R14" s="53">
        <v>0.0</v>
      </c>
      <c r="S14" s="55" t="s">
        <v>236</v>
      </c>
    </row>
    <row r="15">
      <c r="A15" s="7" t="s">
        <v>237</v>
      </c>
      <c r="B15" s="44">
        <v>8.0</v>
      </c>
      <c r="C15" s="44">
        <v>1.0</v>
      </c>
      <c r="D15" s="44">
        <v>0.0</v>
      </c>
      <c r="E15" s="44">
        <v>1.0</v>
      </c>
      <c r="F15" s="44">
        <v>0.0</v>
      </c>
      <c r="G15" s="44">
        <v>0.0</v>
      </c>
      <c r="H15" s="44">
        <v>0.0</v>
      </c>
      <c r="I15" s="44">
        <v>16.0</v>
      </c>
      <c r="J15" s="44">
        <v>16.0</v>
      </c>
      <c r="K15" s="44">
        <v>6.0</v>
      </c>
      <c r="L15" s="44">
        <v>14.0</v>
      </c>
      <c r="M15" s="44">
        <v>10.0</v>
      </c>
      <c r="N15" s="46" t="str">
        <f t="shared" si="1"/>
        <v>460</v>
      </c>
      <c r="O15" s="47" t="str">
        <f t="shared" si="2"/>
        <v>0.17</v>
      </c>
      <c r="P15" s="44">
        <v>4.0</v>
      </c>
      <c r="Q15" s="44">
        <v>12.0</v>
      </c>
      <c r="R15" s="44">
        <v>0.0</v>
      </c>
      <c r="S15" s="3" t="s">
        <v>238</v>
      </c>
    </row>
    <row r="16">
      <c r="A16" s="7" t="s">
        <v>239</v>
      </c>
      <c r="B16" s="44">
        <v>10.0</v>
      </c>
      <c r="C16" s="44">
        <v>1.0</v>
      </c>
      <c r="D16" s="44">
        <v>0.0</v>
      </c>
      <c r="E16" s="44">
        <v>1.0</v>
      </c>
      <c r="F16" s="44">
        <v>0.0</v>
      </c>
      <c r="G16" s="44">
        <v>0.0</v>
      </c>
      <c r="H16" s="44">
        <v>0.0</v>
      </c>
      <c r="I16" s="44">
        <v>24.0</v>
      </c>
      <c r="J16" s="44">
        <v>18.0</v>
      </c>
      <c r="K16" s="44">
        <v>6.0</v>
      </c>
      <c r="L16" s="44">
        <v>14.0</v>
      </c>
      <c r="M16" s="44">
        <v>0.0</v>
      </c>
      <c r="N16" s="46" t="str">
        <f t="shared" si="1"/>
        <v>380</v>
      </c>
      <c r="O16" s="47" t="str">
        <f t="shared" si="2"/>
        <v>0.26</v>
      </c>
      <c r="P16" s="44">
        <v>12.0</v>
      </c>
      <c r="Q16" s="44">
        <v>24.0</v>
      </c>
      <c r="R16" s="44">
        <v>0.0</v>
      </c>
    </row>
    <row r="17">
      <c r="A17" s="7" t="s">
        <v>241</v>
      </c>
      <c r="B17" s="44">
        <v>8.0</v>
      </c>
      <c r="C17" s="44">
        <v>1.0</v>
      </c>
      <c r="D17" s="44">
        <v>0.0</v>
      </c>
      <c r="E17" s="44">
        <v>0.0</v>
      </c>
      <c r="F17" s="44">
        <v>1.0</v>
      </c>
      <c r="G17" s="44">
        <v>0.0</v>
      </c>
      <c r="H17" s="44">
        <v>0.0</v>
      </c>
      <c r="I17" s="44">
        <v>24.0</v>
      </c>
      <c r="J17" s="44">
        <v>14.0</v>
      </c>
      <c r="K17" s="44">
        <v>12.0</v>
      </c>
      <c r="L17" s="44">
        <v>14.0</v>
      </c>
      <c r="M17" s="44">
        <v>0.0</v>
      </c>
      <c r="N17" s="46" t="str">
        <f t="shared" si="1"/>
        <v>400</v>
      </c>
      <c r="O17" s="47" t="str">
        <f t="shared" si="2"/>
        <v>0.20</v>
      </c>
      <c r="P17" s="44">
        <v>15.0</v>
      </c>
      <c r="Q17" s="44">
        <v>35.0</v>
      </c>
      <c r="R17" s="44">
        <v>0.0</v>
      </c>
    </row>
    <row r="18">
      <c r="A18" s="7" t="s">
        <v>244</v>
      </c>
      <c r="B18" s="44">
        <v>4.0</v>
      </c>
      <c r="C18" s="44">
        <v>1.0</v>
      </c>
      <c r="D18" s="44">
        <v>0.0</v>
      </c>
      <c r="E18" s="44">
        <v>1.0</v>
      </c>
      <c r="F18" s="44">
        <v>0.0</v>
      </c>
      <c r="G18" s="44">
        <v>0.0</v>
      </c>
      <c r="H18" s="44">
        <v>0.0</v>
      </c>
      <c r="I18" s="44">
        <v>8.0</v>
      </c>
      <c r="J18" s="44">
        <v>8.0</v>
      </c>
      <c r="K18" s="44">
        <v>9.0</v>
      </c>
      <c r="L18" s="44">
        <v>8.0</v>
      </c>
      <c r="M18" s="44">
        <v>10.0</v>
      </c>
      <c r="N18" s="46" t="str">
        <f t="shared" si="1"/>
        <v>350</v>
      </c>
      <c r="O18" s="47" t="str">
        <f t="shared" si="2"/>
        <v>0.11</v>
      </c>
      <c r="P18" s="44">
        <v>20.0</v>
      </c>
      <c r="Q18" s="44">
        <v>30.0</v>
      </c>
      <c r="R18" s="44">
        <v>1.0</v>
      </c>
      <c r="S18" s="3" t="s">
        <v>245</v>
      </c>
    </row>
    <row r="19">
      <c r="A19" s="7" t="s">
        <v>246</v>
      </c>
      <c r="B19" s="44">
        <v>0.0</v>
      </c>
      <c r="C19" s="44">
        <v>0.0</v>
      </c>
      <c r="D19" s="44">
        <v>0.0</v>
      </c>
      <c r="E19" s="44">
        <v>0.0</v>
      </c>
      <c r="F19" s="44">
        <v>0.0</v>
      </c>
      <c r="G19" s="44">
        <v>0.0</v>
      </c>
      <c r="H19" s="44">
        <v>0.0</v>
      </c>
      <c r="I19" s="44">
        <v>16.0</v>
      </c>
      <c r="J19" s="44">
        <v>10.0</v>
      </c>
      <c r="K19" s="44">
        <v>0.0</v>
      </c>
      <c r="L19" s="44">
        <v>8.0</v>
      </c>
      <c r="M19" s="44">
        <v>0.0</v>
      </c>
      <c r="N19" s="46" t="str">
        <f t="shared" si="1"/>
        <v>180</v>
      </c>
      <c r="O19" s="47" t="str">
        <f t="shared" si="2"/>
        <v>0.00</v>
      </c>
      <c r="P19" s="44">
        <v>1.0</v>
      </c>
      <c r="Q19" s="44">
        <v>9.0</v>
      </c>
      <c r="R19" s="44">
        <v>1.0</v>
      </c>
      <c r="S19" s="3" t="s">
        <v>248</v>
      </c>
    </row>
    <row r="20">
      <c r="A20" s="7" t="s">
        <v>249</v>
      </c>
      <c r="B20" s="44">
        <v>10.0</v>
      </c>
      <c r="C20" s="44">
        <v>0.0</v>
      </c>
      <c r="D20" s="44">
        <v>0.0</v>
      </c>
      <c r="E20" s="44">
        <v>0.0</v>
      </c>
      <c r="F20" s="44">
        <v>0.0</v>
      </c>
      <c r="G20" s="44">
        <v>0.0</v>
      </c>
      <c r="H20" s="44">
        <v>1.0</v>
      </c>
      <c r="I20" s="44">
        <v>40.0</v>
      </c>
      <c r="J20" s="44">
        <v>32.0</v>
      </c>
      <c r="K20" s="44">
        <v>6.0</v>
      </c>
      <c r="L20" s="44">
        <v>30.0</v>
      </c>
      <c r="M20" s="44">
        <v>50.0</v>
      </c>
      <c r="N20" s="46" t="str">
        <f t="shared" si="1"/>
        <v>1180</v>
      </c>
      <c r="O20" s="47" t="str">
        <f t="shared" si="2"/>
        <v>0.08</v>
      </c>
      <c r="P20" s="44">
        <v>40.0</v>
      </c>
      <c r="Q20" s="44">
        <v>100.0</v>
      </c>
      <c r="R20" s="44">
        <v>0.0</v>
      </c>
      <c r="S20" s="3" t="s">
        <v>250</v>
      </c>
    </row>
    <row r="21">
      <c r="A21" s="7" t="s">
        <v>251</v>
      </c>
      <c r="B21" s="44">
        <v>8.0</v>
      </c>
      <c r="C21" s="44">
        <v>0.0</v>
      </c>
      <c r="D21" s="44">
        <v>0.0</v>
      </c>
      <c r="E21" s="44">
        <v>0.0</v>
      </c>
      <c r="F21" s="44">
        <v>0.0</v>
      </c>
      <c r="G21" s="44">
        <v>0.0</v>
      </c>
      <c r="H21" s="44">
        <v>1.0</v>
      </c>
      <c r="I21" s="44">
        <v>14.0</v>
      </c>
      <c r="J21" s="44">
        <v>12.0</v>
      </c>
      <c r="K21" s="44">
        <v>3.0</v>
      </c>
      <c r="L21" s="44">
        <v>10.0</v>
      </c>
      <c r="M21" s="44">
        <v>0.0</v>
      </c>
      <c r="N21" s="46" t="str">
        <f t="shared" si="1"/>
        <v>250</v>
      </c>
      <c r="O21" s="47" t="str">
        <f t="shared" si="2"/>
        <v>0.32</v>
      </c>
      <c r="P21" s="44">
        <v>5.0</v>
      </c>
      <c r="Q21" s="44">
        <v>20.0</v>
      </c>
      <c r="R21" s="44">
        <v>0.0</v>
      </c>
    </row>
    <row r="22">
      <c r="A22" s="7" t="s">
        <v>252</v>
      </c>
      <c r="B22" s="44">
        <v>10.0</v>
      </c>
      <c r="C22" s="44">
        <v>1.0</v>
      </c>
      <c r="D22" s="44">
        <v>1.0</v>
      </c>
      <c r="E22" s="44">
        <v>0.0</v>
      </c>
      <c r="F22" s="44">
        <v>1.0</v>
      </c>
      <c r="G22" s="44">
        <v>0.0</v>
      </c>
      <c r="H22" s="44">
        <v>0.0</v>
      </c>
      <c r="I22" s="44">
        <v>20.0</v>
      </c>
      <c r="J22" s="44">
        <v>18.0</v>
      </c>
      <c r="K22" s="44">
        <v>0.0</v>
      </c>
      <c r="L22" s="44">
        <v>18.0</v>
      </c>
      <c r="M22" s="44">
        <v>0.0</v>
      </c>
      <c r="N22" s="46" t="str">
        <f t="shared" si="1"/>
        <v>360</v>
      </c>
      <c r="O22" s="47" t="str">
        <f t="shared" si="2"/>
        <v>0.28</v>
      </c>
      <c r="P22" s="44">
        <v>8.0</v>
      </c>
      <c r="Q22" s="44">
        <v>16.0</v>
      </c>
      <c r="R22" s="44">
        <v>0.0</v>
      </c>
      <c r="S22" s="3" t="s">
        <v>253</v>
      </c>
    </row>
    <row r="23">
      <c r="A23" s="7" t="s">
        <v>255</v>
      </c>
      <c r="B23" s="44">
        <v>7.0</v>
      </c>
      <c r="C23" s="44">
        <v>1.0</v>
      </c>
      <c r="D23" s="44">
        <v>0.0</v>
      </c>
      <c r="E23" s="44">
        <v>1.0</v>
      </c>
      <c r="F23" s="44">
        <v>0.0</v>
      </c>
      <c r="G23" s="44">
        <v>0.0</v>
      </c>
      <c r="H23" s="44">
        <v>0.0</v>
      </c>
      <c r="I23" s="44">
        <v>16.0</v>
      </c>
      <c r="J23" s="44">
        <v>14.0</v>
      </c>
      <c r="K23" s="44">
        <v>0.0</v>
      </c>
      <c r="L23" s="44">
        <v>16.0</v>
      </c>
      <c r="M23" s="44">
        <v>0.0</v>
      </c>
      <c r="N23" s="46" t="str">
        <f t="shared" si="1"/>
        <v>300</v>
      </c>
      <c r="O23" s="47" t="str">
        <f t="shared" si="2"/>
        <v>0.23</v>
      </c>
      <c r="P23" s="44">
        <v>10.0</v>
      </c>
      <c r="Q23" s="44">
        <v>30.0</v>
      </c>
      <c r="R23" s="44">
        <v>0.0</v>
      </c>
    </row>
    <row r="24">
      <c r="A24" s="7" t="s">
        <v>258</v>
      </c>
      <c r="B24" s="44">
        <v>0.0</v>
      </c>
      <c r="C24" s="44">
        <v>0.0</v>
      </c>
      <c r="D24" s="44">
        <v>0.0</v>
      </c>
      <c r="E24" s="44">
        <v>0.0</v>
      </c>
      <c r="F24" s="44">
        <v>0.0</v>
      </c>
      <c r="G24" s="44">
        <v>0.0</v>
      </c>
      <c r="H24" s="44">
        <v>0.0</v>
      </c>
      <c r="I24" s="44">
        <v>4.0</v>
      </c>
      <c r="J24" s="44">
        <v>4.0</v>
      </c>
      <c r="K24" s="44">
        <v>0.0</v>
      </c>
      <c r="L24" s="44">
        <v>6.0</v>
      </c>
      <c r="M24" s="44">
        <v>0.0</v>
      </c>
      <c r="N24" s="46" t="str">
        <f t="shared" si="1"/>
        <v>100</v>
      </c>
      <c r="O24" s="47" t="str">
        <f t="shared" si="2"/>
        <v>0.00</v>
      </c>
      <c r="P24" s="44">
        <v>2.0</v>
      </c>
      <c r="Q24" s="44">
        <v>4.0</v>
      </c>
      <c r="R24" s="44">
        <v>0.0</v>
      </c>
      <c r="S24" s="3" t="s">
        <v>260</v>
      </c>
    </row>
    <row r="25">
      <c r="A25" s="7" t="s">
        <v>261</v>
      </c>
      <c r="B25" s="44">
        <v>5.0</v>
      </c>
      <c r="C25" s="44">
        <v>0.0</v>
      </c>
      <c r="D25" s="44">
        <v>0.0</v>
      </c>
      <c r="E25" s="44">
        <v>0.0</v>
      </c>
      <c r="F25" s="44">
        <v>0.0</v>
      </c>
      <c r="G25" s="44">
        <v>0.0</v>
      </c>
      <c r="H25" s="44">
        <v>1.0</v>
      </c>
      <c r="I25" s="44">
        <v>24.0</v>
      </c>
      <c r="J25" s="44">
        <v>8.0</v>
      </c>
      <c r="K25" s="44">
        <v>0.0</v>
      </c>
      <c r="L25" s="44">
        <v>10.0</v>
      </c>
      <c r="M25" s="44">
        <v>0.0</v>
      </c>
      <c r="N25" s="46" t="str">
        <f t="shared" si="1"/>
        <v>180</v>
      </c>
      <c r="O25" s="47" t="str">
        <f t="shared" si="2"/>
        <v>0.28</v>
      </c>
      <c r="P25" s="44">
        <v>20.0</v>
      </c>
      <c r="Q25" s="44">
        <v>40.0</v>
      </c>
      <c r="R25" s="44">
        <v>0.0</v>
      </c>
    </row>
    <row r="26">
      <c r="A26" s="7" t="s">
        <v>262</v>
      </c>
      <c r="B26" s="44">
        <v>5.0</v>
      </c>
      <c r="C26" s="44">
        <v>1.0</v>
      </c>
      <c r="D26" s="44">
        <v>0.0</v>
      </c>
      <c r="E26" s="44">
        <v>1.0</v>
      </c>
      <c r="F26" s="44">
        <v>0.0</v>
      </c>
      <c r="G26" s="44">
        <v>1.0</v>
      </c>
      <c r="H26" s="44">
        <v>0.0</v>
      </c>
      <c r="I26" s="44">
        <v>16.0</v>
      </c>
      <c r="J26" s="44">
        <v>10.0</v>
      </c>
      <c r="K26" s="44">
        <v>9.0</v>
      </c>
      <c r="L26" s="44">
        <v>10.0</v>
      </c>
      <c r="M26" s="44">
        <v>20.0</v>
      </c>
      <c r="N26" s="46" t="str">
        <f t="shared" si="1"/>
        <v>490</v>
      </c>
      <c r="O26" s="47" t="str">
        <f t="shared" si="2"/>
        <v>0.10</v>
      </c>
      <c r="P26" s="44">
        <v>8.0</v>
      </c>
      <c r="Q26" s="44">
        <v>30.0</v>
      </c>
      <c r="R26" s="44">
        <v>1.0</v>
      </c>
      <c r="S26" s="3" t="s">
        <v>264</v>
      </c>
    </row>
    <row r="27">
      <c r="A27" s="7" t="s">
        <v>265</v>
      </c>
      <c r="B27" s="44">
        <v>0.0</v>
      </c>
      <c r="C27" s="44">
        <v>0.0</v>
      </c>
      <c r="D27" s="44">
        <v>0.0</v>
      </c>
      <c r="E27" s="44">
        <v>0.0</v>
      </c>
      <c r="F27" s="44">
        <v>0.0</v>
      </c>
      <c r="G27" s="44">
        <v>0.0</v>
      </c>
      <c r="H27" s="44">
        <v>0.0</v>
      </c>
      <c r="I27" s="44">
        <v>24.0</v>
      </c>
      <c r="J27" s="44">
        <v>20.0</v>
      </c>
      <c r="K27" s="44">
        <v>12.0</v>
      </c>
      <c r="L27" s="44">
        <v>20.0</v>
      </c>
      <c r="M27" s="44">
        <v>0.0</v>
      </c>
      <c r="N27" s="46" t="str">
        <f t="shared" si="1"/>
        <v>520</v>
      </c>
      <c r="O27" s="47" t="str">
        <f t="shared" si="2"/>
        <v>0.00</v>
      </c>
      <c r="P27" s="44">
        <v>20.0</v>
      </c>
      <c r="Q27" s="44">
        <v>40.0</v>
      </c>
      <c r="R27" s="44">
        <v>1.0</v>
      </c>
      <c r="S27" s="3" t="s">
        <v>266</v>
      </c>
    </row>
    <row r="28">
      <c r="A28" s="7" t="s">
        <v>267</v>
      </c>
      <c r="B28" s="44">
        <v>0.0</v>
      </c>
      <c r="C28" s="44">
        <v>0.0</v>
      </c>
      <c r="D28" s="44">
        <v>0.0</v>
      </c>
      <c r="E28" s="44">
        <v>0.0</v>
      </c>
      <c r="F28" s="44">
        <v>0.0</v>
      </c>
      <c r="G28" s="44">
        <v>0.0</v>
      </c>
      <c r="H28" s="44">
        <v>0.0</v>
      </c>
      <c r="I28" s="44">
        <v>12.0</v>
      </c>
      <c r="J28" s="44">
        <v>10.0</v>
      </c>
      <c r="K28" s="44">
        <v>6.0</v>
      </c>
      <c r="L28" s="44">
        <v>10.0</v>
      </c>
      <c r="M28" s="44">
        <v>0.0</v>
      </c>
      <c r="N28" s="46" t="str">
        <f t="shared" si="1"/>
        <v>260</v>
      </c>
      <c r="O28" s="47" t="str">
        <f t="shared" si="2"/>
        <v>0.00</v>
      </c>
      <c r="P28" s="44">
        <v>20.0</v>
      </c>
      <c r="Q28" s="44">
        <v>40.0</v>
      </c>
      <c r="R28" s="44">
        <v>1.0</v>
      </c>
      <c r="S28" s="3" t="s">
        <v>266</v>
      </c>
    </row>
    <row r="29">
      <c r="A29" s="7" t="s">
        <v>268</v>
      </c>
      <c r="B29" s="44">
        <v>12.0</v>
      </c>
      <c r="C29" s="44">
        <v>1.0</v>
      </c>
      <c r="D29" s="44">
        <v>1.0</v>
      </c>
      <c r="E29" s="44">
        <v>1.0</v>
      </c>
      <c r="F29" s="44">
        <v>1.0</v>
      </c>
      <c r="G29" s="44">
        <v>0.0</v>
      </c>
      <c r="H29" s="44">
        <v>0.0</v>
      </c>
      <c r="I29" s="44">
        <v>20.0</v>
      </c>
      <c r="J29" s="44">
        <v>14.0</v>
      </c>
      <c r="K29" s="44">
        <v>6.0</v>
      </c>
      <c r="L29" s="44">
        <v>12.0</v>
      </c>
      <c r="M29" s="44">
        <v>0.0</v>
      </c>
      <c r="N29" s="46" t="str">
        <f t="shared" si="1"/>
        <v>320</v>
      </c>
      <c r="O29" s="47" t="str">
        <f t="shared" si="2"/>
        <v>0.38</v>
      </c>
      <c r="P29" s="44">
        <v>10.0</v>
      </c>
      <c r="Q29" s="44">
        <v>30.0</v>
      </c>
      <c r="R29" s="44">
        <v>0.0</v>
      </c>
    </row>
    <row r="30">
      <c r="A30" s="7" t="s">
        <v>269</v>
      </c>
      <c r="B30" s="44">
        <v>8.0</v>
      </c>
      <c r="C30" s="44">
        <v>1.0</v>
      </c>
      <c r="D30" s="44">
        <v>0.0</v>
      </c>
      <c r="E30" s="44">
        <v>1.0</v>
      </c>
      <c r="F30" s="44">
        <v>1.0</v>
      </c>
      <c r="G30" s="44">
        <v>0.0</v>
      </c>
      <c r="H30" s="44">
        <v>0.0</v>
      </c>
      <c r="I30" s="44">
        <v>20.0</v>
      </c>
      <c r="J30" s="44">
        <v>14.0</v>
      </c>
      <c r="K30" s="44">
        <v>3.0</v>
      </c>
      <c r="L30" s="44">
        <v>14.0</v>
      </c>
      <c r="M30" s="44">
        <v>0.0</v>
      </c>
      <c r="N30" s="46" t="str">
        <f t="shared" si="1"/>
        <v>310</v>
      </c>
      <c r="O30" s="47" t="str">
        <f t="shared" si="2"/>
        <v>0.26</v>
      </c>
      <c r="P30" s="44">
        <v>15.0</v>
      </c>
      <c r="Q30" s="44">
        <v>30.0</v>
      </c>
      <c r="R30" s="44">
        <v>0.0</v>
      </c>
      <c r="S30" s="3" t="s">
        <v>271</v>
      </c>
    </row>
    <row r="31">
      <c r="A31" s="7" t="s">
        <v>272</v>
      </c>
      <c r="B31" s="44">
        <v>0.0</v>
      </c>
      <c r="C31" s="44">
        <v>0.0</v>
      </c>
      <c r="D31" s="44">
        <v>0.0</v>
      </c>
      <c r="E31" s="44">
        <v>0.0</v>
      </c>
      <c r="F31" s="44">
        <v>0.0</v>
      </c>
      <c r="G31" s="44">
        <v>0.0</v>
      </c>
      <c r="H31" s="44">
        <v>0.0</v>
      </c>
      <c r="I31" s="44">
        <v>6.0</v>
      </c>
      <c r="J31" s="44">
        <v>16.0</v>
      </c>
      <c r="K31" s="44">
        <v>6.0</v>
      </c>
      <c r="L31" s="44">
        <v>10.0</v>
      </c>
      <c r="M31" s="44">
        <v>0.0</v>
      </c>
      <c r="N31" s="46" t="str">
        <f t="shared" si="1"/>
        <v>320</v>
      </c>
      <c r="O31" s="47" t="str">
        <f t="shared" si="2"/>
        <v>0.00</v>
      </c>
      <c r="P31" s="44">
        <v>4.0</v>
      </c>
      <c r="Q31" s="44">
        <v>8.0</v>
      </c>
      <c r="R31" s="44">
        <v>0.0</v>
      </c>
    </row>
    <row r="32">
      <c r="A32" s="7" t="s">
        <v>273</v>
      </c>
      <c r="B32" s="44">
        <v>0.0</v>
      </c>
      <c r="C32" s="44">
        <v>0.0</v>
      </c>
      <c r="D32" s="44">
        <v>0.0</v>
      </c>
      <c r="E32" s="44">
        <v>0.0</v>
      </c>
      <c r="F32" s="44">
        <v>0.0</v>
      </c>
      <c r="G32" s="44">
        <v>0.0</v>
      </c>
      <c r="H32" s="44">
        <v>0.0</v>
      </c>
      <c r="I32" s="44">
        <v>0.0</v>
      </c>
      <c r="J32" s="44">
        <v>0.0</v>
      </c>
      <c r="K32" s="44">
        <v>0.0</v>
      </c>
      <c r="L32" s="44">
        <v>0.0</v>
      </c>
      <c r="M32" s="44">
        <v>0.0</v>
      </c>
      <c r="N32" s="46" t="str">
        <f t="shared" si="1"/>
        <v>0</v>
      </c>
      <c r="O32" s="64">
        <v>0.0</v>
      </c>
      <c r="P32" s="44">
        <v>1.0</v>
      </c>
      <c r="Q32" s="44">
        <v>4.0</v>
      </c>
      <c r="R32" s="44">
        <v>0.0</v>
      </c>
      <c r="S32" s="3" t="s">
        <v>278</v>
      </c>
    </row>
    <row r="33">
      <c r="A33" s="7" t="s">
        <v>279</v>
      </c>
      <c r="B33" s="44">
        <v>0.0</v>
      </c>
      <c r="C33" s="44">
        <v>0.0</v>
      </c>
      <c r="D33" s="44">
        <v>0.0</v>
      </c>
      <c r="E33" s="44">
        <v>0.0</v>
      </c>
      <c r="F33" s="44">
        <v>0.0</v>
      </c>
      <c r="G33" s="44">
        <v>0.0</v>
      </c>
      <c r="H33" s="44">
        <v>0.0</v>
      </c>
      <c r="I33" s="44">
        <v>16.0</v>
      </c>
      <c r="J33" s="44">
        <v>18.0</v>
      </c>
      <c r="K33" s="44">
        <v>0.0</v>
      </c>
      <c r="L33" s="44">
        <v>18.0</v>
      </c>
      <c r="M33" s="44">
        <v>0.0</v>
      </c>
      <c r="N33" s="46" t="str">
        <f t="shared" si="1"/>
        <v>360</v>
      </c>
      <c r="O33" s="47" t="str">
        <f t="shared" ref="O33:O84" si="3">B33*10/N33</f>
        <v>0.00</v>
      </c>
      <c r="P33" s="44">
        <v>6.0</v>
      </c>
      <c r="Q33" s="44">
        <v>12.0</v>
      </c>
      <c r="R33" s="44">
        <v>1.0</v>
      </c>
      <c r="S33" s="3" t="s">
        <v>266</v>
      </c>
    </row>
    <row r="34">
      <c r="A34" s="52" t="s">
        <v>283</v>
      </c>
      <c r="B34" s="53">
        <v>10.0</v>
      </c>
      <c r="C34" s="53">
        <v>0.0</v>
      </c>
      <c r="D34" s="53">
        <v>0.0</v>
      </c>
      <c r="E34" s="53">
        <v>1.0</v>
      </c>
      <c r="F34" s="53">
        <v>0.0</v>
      </c>
      <c r="G34" s="53">
        <v>0.0</v>
      </c>
      <c r="H34" s="53">
        <v>0.0</v>
      </c>
      <c r="I34" s="53">
        <v>24.0</v>
      </c>
      <c r="J34" s="53">
        <v>16.0</v>
      </c>
      <c r="K34" s="53">
        <v>6.0</v>
      </c>
      <c r="L34" s="53">
        <v>20.0</v>
      </c>
      <c r="M34" s="53">
        <v>0.0</v>
      </c>
      <c r="N34" s="46" t="str">
        <f t="shared" si="1"/>
        <v>420</v>
      </c>
      <c r="O34" s="47" t="str">
        <f t="shared" si="3"/>
        <v>0.24</v>
      </c>
      <c r="P34" s="53">
        <v>20.0</v>
      </c>
      <c r="Q34" s="53">
        <v>40.0</v>
      </c>
      <c r="R34" s="53">
        <v>0.0</v>
      </c>
      <c r="S34" s="55" t="s">
        <v>284</v>
      </c>
    </row>
    <row r="35">
      <c r="A35" s="7" t="s">
        <v>285</v>
      </c>
      <c r="B35" s="44">
        <v>2.0</v>
      </c>
      <c r="C35" s="44">
        <v>1.0</v>
      </c>
      <c r="D35" s="44">
        <v>1.0</v>
      </c>
      <c r="E35" s="44">
        <v>0.0</v>
      </c>
      <c r="F35" s="44">
        <v>0.0</v>
      </c>
      <c r="G35" s="44">
        <v>0.0</v>
      </c>
      <c r="H35" s="44">
        <v>0.0</v>
      </c>
      <c r="I35" s="44">
        <v>12.0</v>
      </c>
      <c r="J35" s="44">
        <v>8.0</v>
      </c>
      <c r="K35" s="44">
        <v>3.0</v>
      </c>
      <c r="L35" s="44">
        <v>8.0</v>
      </c>
      <c r="M35" s="44">
        <v>0.0</v>
      </c>
      <c r="N35" s="46" t="str">
        <f t="shared" si="1"/>
        <v>190</v>
      </c>
      <c r="O35" s="47" t="str">
        <f t="shared" si="3"/>
        <v>0.11</v>
      </c>
      <c r="P35" s="44">
        <v>10.0</v>
      </c>
      <c r="Q35" s="44">
        <v>20.0</v>
      </c>
      <c r="R35" s="44">
        <v>0.0</v>
      </c>
      <c r="S35" s="3" t="s">
        <v>287</v>
      </c>
    </row>
    <row r="36">
      <c r="A36" s="7" t="s">
        <v>288</v>
      </c>
      <c r="B36" s="44">
        <v>10.0</v>
      </c>
      <c r="C36" s="44">
        <v>1.0</v>
      </c>
      <c r="D36" s="44">
        <v>1.0</v>
      </c>
      <c r="E36" s="44">
        <v>0.0</v>
      </c>
      <c r="F36" s="44">
        <v>0.0</v>
      </c>
      <c r="G36" s="44">
        <v>0.0</v>
      </c>
      <c r="H36" s="44">
        <v>0.0</v>
      </c>
      <c r="I36" s="44">
        <v>20.0</v>
      </c>
      <c r="J36" s="44">
        <v>30.0</v>
      </c>
      <c r="K36" s="44">
        <v>0.0</v>
      </c>
      <c r="L36" s="44">
        <v>30.0</v>
      </c>
      <c r="M36" s="44">
        <v>0.0</v>
      </c>
      <c r="N36" s="46" t="str">
        <f t="shared" si="1"/>
        <v>600</v>
      </c>
      <c r="O36" s="47" t="str">
        <f t="shared" si="3"/>
        <v>0.17</v>
      </c>
      <c r="P36" s="44">
        <v>60.0</v>
      </c>
      <c r="Q36" s="44">
        <v>100.0</v>
      </c>
      <c r="R36" s="44">
        <v>0.0</v>
      </c>
    </row>
    <row r="37">
      <c r="A37" s="7" t="s">
        <v>289</v>
      </c>
      <c r="B37" s="44">
        <v>10.0</v>
      </c>
      <c r="C37" s="44">
        <v>1.0</v>
      </c>
      <c r="D37" s="44">
        <v>1.0</v>
      </c>
      <c r="E37" s="44">
        <v>0.0</v>
      </c>
      <c r="F37" s="44">
        <v>0.0</v>
      </c>
      <c r="G37" s="44">
        <v>0.0</v>
      </c>
      <c r="H37" s="44">
        <v>0.0</v>
      </c>
      <c r="I37" s="44">
        <v>20.0</v>
      </c>
      <c r="J37" s="44">
        <v>18.0</v>
      </c>
      <c r="K37" s="44">
        <v>3.0</v>
      </c>
      <c r="L37" s="44">
        <v>16.0</v>
      </c>
      <c r="M37" s="44">
        <v>0.0</v>
      </c>
      <c r="N37" s="46" t="str">
        <f t="shared" si="1"/>
        <v>370</v>
      </c>
      <c r="O37" s="47" t="str">
        <f t="shared" si="3"/>
        <v>0.27</v>
      </c>
      <c r="P37" s="44">
        <v>8.0</v>
      </c>
      <c r="Q37" s="44">
        <v>16.0</v>
      </c>
      <c r="R37" s="44">
        <v>0.0</v>
      </c>
      <c r="S37" s="3" t="s">
        <v>290</v>
      </c>
    </row>
    <row r="38">
      <c r="A38" s="7" t="s">
        <v>291</v>
      </c>
      <c r="B38" s="44">
        <v>10.0</v>
      </c>
      <c r="C38" s="44">
        <v>1.0</v>
      </c>
      <c r="D38" s="44">
        <v>0.0</v>
      </c>
      <c r="E38" s="44">
        <v>0.0</v>
      </c>
      <c r="F38" s="44">
        <v>0.0</v>
      </c>
      <c r="G38" s="44">
        <v>0.0</v>
      </c>
      <c r="H38" s="44">
        <v>0.0</v>
      </c>
      <c r="I38" s="44">
        <v>16.0</v>
      </c>
      <c r="J38" s="44">
        <v>16.0</v>
      </c>
      <c r="K38" s="44">
        <v>0.0</v>
      </c>
      <c r="L38" s="44">
        <v>14.0</v>
      </c>
      <c r="M38" s="44">
        <v>0.0</v>
      </c>
      <c r="N38" s="46" t="str">
        <f t="shared" si="1"/>
        <v>300</v>
      </c>
      <c r="O38" s="47" t="str">
        <f t="shared" si="3"/>
        <v>0.33</v>
      </c>
      <c r="P38" s="44">
        <v>10.0</v>
      </c>
      <c r="Q38" s="44">
        <v>20.0</v>
      </c>
      <c r="R38" s="44">
        <v>0.0</v>
      </c>
    </row>
    <row r="39">
      <c r="A39" s="7" t="s">
        <v>292</v>
      </c>
      <c r="B39" s="44">
        <v>5.0</v>
      </c>
      <c r="C39" s="44">
        <v>1.0</v>
      </c>
      <c r="D39" s="44">
        <v>0.0</v>
      </c>
      <c r="E39" s="44">
        <v>0.0</v>
      </c>
      <c r="F39" s="44">
        <v>0.0</v>
      </c>
      <c r="G39" s="44">
        <v>0.0</v>
      </c>
      <c r="H39" s="44">
        <v>0.0</v>
      </c>
      <c r="I39" s="44">
        <v>16.0</v>
      </c>
      <c r="J39" s="44">
        <v>16.0</v>
      </c>
      <c r="K39" s="44">
        <v>0.0</v>
      </c>
      <c r="L39" s="44">
        <v>14.0</v>
      </c>
      <c r="M39" s="44">
        <v>0.0</v>
      </c>
      <c r="N39" s="46" t="str">
        <f t="shared" si="1"/>
        <v>300</v>
      </c>
      <c r="O39" s="47" t="str">
        <f t="shared" si="3"/>
        <v>0.17</v>
      </c>
      <c r="P39" s="44">
        <v>10.0</v>
      </c>
      <c r="Q39" s="44">
        <v>20.0</v>
      </c>
      <c r="R39" s="44">
        <v>0.0</v>
      </c>
    </row>
    <row r="40">
      <c r="A40" s="7" t="s">
        <v>295</v>
      </c>
      <c r="B40" s="44">
        <v>8.0</v>
      </c>
      <c r="C40" s="44">
        <v>1.0</v>
      </c>
      <c r="D40" s="44">
        <v>1.0</v>
      </c>
      <c r="E40" s="44">
        <v>0.0</v>
      </c>
      <c r="F40" s="44">
        <v>0.0</v>
      </c>
      <c r="G40" s="44">
        <v>0.0</v>
      </c>
      <c r="H40" s="44">
        <v>0.0</v>
      </c>
      <c r="I40" s="44">
        <v>12.0</v>
      </c>
      <c r="J40" s="44">
        <v>10.0</v>
      </c>
      <c r="K40" s="44">
        <v>0.0</v>
      </c>
      <c r="L40" s="44">
        <v>8.0</v>
      </c>
      <c r="M40" s="44">
        <v>0.0</v>
      </c>
      <c r="N40" s="46" t="str">
        <f t="shared" si="1"/>
        <v>180</v>
      </c>
      <c r="O40" s="47" t="str">
        <f t="shared" si="3"/>
        <v>0.44</v>
      </c>
      <c r="P40" s="44">
        <v>10.0</v>
      </c>
      <c r="Q40" s="44">
        <v>20.0</v>
      </c>
      <c r="R40" s="44">
        <v>0.0</v>
      </c>
    </row>
    <row r="41">
      <c r="A41" s="7" t="s">
        <v>296</v>
      </c>
      <c r="B41" s="44">
        <v>4.0</v>
      </c>
      <c r="C41" s="44">
        <v>1.0</v>
      </c>
      <c r="D41" s="44">
        <v>1.0</v>
      </c>
      <c r="E41" s="44">
        <v>0.0</v>
      </c>
      <c r="F41" s="44">
        <v>0.0</v>
      </c>
      <c r="G41" s="44">
        <v>0.0</v>
      </c>
      <c r="H41" s="44">
        <v>0.0</v>
      </c>
      <c r="I41" s="44">
        <v>40.0</v>
      </c>
      <c r="J41" s="44">
        <v>30.0</v>
      </c>
      <c r="K41" s="44">
        <v>9.0</v>
      </c>
      <c r="L41" s="44">
        <v>24.0</v>
      </c>
      <c r="M41" s="44">
        <v>0.0</v>
      </c>
      <c r="N41" s="46" t="str">
        <f t="shared" si="1"/>
        <v>630</v>
      </c>
      <c r="O41" s="47" t="str">
        <f t="shared" si="3"/>
        <v>0.06</v>
      </c>
      <c r="P41" s="44">
        <v>8.0</v>
      </c>
      <c r="Q41" s="44">
        <v>12.0</v>
      </c>
      <c r="R41" s="44">
        <v>1.0</v>
      </c>
      <c r="S41" s="3" t="s">
        <v>297</v>
      </c>
    </row>
    <row r="42">
      <c r="A42" s="7" t="s">
        <v>298</v>
      </c>
      <c r="B42" s="44">
        <v>12.0</v>
      </c>
      <c r="C42" s="44">
        <v>1.0</v>
      </c>
      <c r="D42" s="44">
        <v>1.0</v>
      </c>
      <c r="E42" s="44">
        <v>1.0</v>
      </c>
      <c r="F42" s="44">
        <v>0.0</v>
      </c>
      <c r="G42" s="44">
        <v>0.0</v>
      </c>
      <c r="H42" s="44">
        <v>0.0</v>
      </c>
      <c r="I42" s="44">
        <v>16.0</v>
      </c>
      <c r="J42" s="44">
        <v>16.0</v>
      </c>
      <c r="K42" s="44">
        <v>0.0</v>
      </c>
      <c r="L42" s="44">
        <v>14.0</v>
      </c>
      <c r="M42" s="44">
        <v>0.0</v>
      </c>
      <c r="N42" s="46" t="str">
        <f t="shared" si="1"/>
        <v>300</v>
      </c>
      <c r="O42" s="47" t="str">
        <f t="shared" si="3"/>
        <v>0.40</v>
      </c>
      <c r="P42" s="44">
        <v>10.0</v>
      </c>
      <c r="Q42" s="44">
        <v>20.0</v>
      </c>
      <c r="R42" s="44">
        <v>0.0</v>
      </c>
    </row>
    <row r="43">
      <c r="A43" s="7" t="s">
        <v>301</v>
      </c>
      <c r="B43" s="44">
        <v>0.0</v>
      </c>
      <c r="C43" s="44">
        <v>0.0</v>
      </c>
      <c r="D43" s="44">
        <v>0.0</v>
      </c>
      <c r="E43" s="44">
        <v>0.0</v>
      </c>
      <c r="F43" s="44">
        <v>0.0</v>
      </c>
      <c r="G43" s="44">
        <v>0.0</v>
      </c>
      <c r="H43" s="44">
        <v>0.0</v>
      </c>
      <c r="I43" s="44">
        <v>10.0</v>
      </c>
      <c r="J43" s="44">
        <v>8.0</v>
      </c>
      <c r="K43" s="44">
        <v>0.0</v>
      </c>
      <c r="L43" s="44">
        <v>8.0</v>
      </c>
      <c r="M43" s="44">
        <v>0.0</v>
      </c>
      <c r="N43" s="46" t="str">
        <f t="shared" si="1"/>
        <v>160</v>
      </c>
      <c r="O43" s="47" t="str">
        <f t="shared" si="3"/>
        <v>0.00</v>
      </c>
      <c r="P43" s="44">
        <v>4.0</v>
      </c>
      <c r="Q43" s="44">
        <v>8.0</v>
      </c>
      <c r="R43" s="44">
        <v>0.0</v>
      </c>
      <c r="S43" s="3" t="s">
        <v>302</v>
      </c>
    </row>
    <row r="44">
      <c r="A44" s="7" t="s">
        <v>303</v>
      </c>
      <c r="B44" s="44">
        <v>4.0</v>
      </c>
      <c r="C44" s="44">
        <v>1.0</v>
      </c>
      <c r="D44" s="44">
        <v>1.0</v>
      </c>
      <c r="E44" s="44">
        <v>0.0</v>
      </c>
      <c r="F44" s="44">
        <v>0.0</v>
      </c>
      <c r="G44" s="44">
        <v>0.0</v>
      </c>
      <c r="H44" s="44">
        <v>0.0</v>
      </c>
      <c r="I44" s="44">
        <v>20.0</v>
      </c>
      <c r="J44" s="44">
        <v>14.0</v>
      </c>
      <c r="K44" s="44">
        <v>6.0</v>
      </c>
      <c r="L44" s="44">
        <v>12.0</v>
      </c>
      <c r="M44" s="44">
        <v>0.0</v>
      </c>
      <c r="N44" s="46" t="str">
        <f t="shared" si="1"/>
        <v>320</v>
      </c>
      <c r="O44" s="47" t="str">
        <f t="shared" si="3"/>
        <v>0.13</v>
      </c>
      <c r="P44" s="44">
        <v>6.0</v>
      </c>
      <c r="Q44" s="44">
        <v>10.0</v>
      </c>
      <c r="R44" s="44">
        <v>0.0</v>
      </c>
      <c r="S44" s="3" t="s">
        <v>305</v>
      </c>
    </row>
    <row r="45">
      <c r="A45" s="7" t="s">
        <v>306</v>
      </c>
      <c r="B45" s="44">
        <v>12.0</v>
      </c>
      <c r="C45" s="44">
        <v>1.0</v>
      </c>
      <c r="D45" s="44">
        <v>0.0</v>
      </c>
      <c r="E45" s="44">
        <v>1.0</v>
      </c>
      <c r="F45" s="44">
        <v>0.0</v>
      </c>
      <c r="G45" s="44">
        <v>0.0</v>
      </c>
      <c r="H45" s="44">
        <v>0.0</v>
      </c>
      <c r="I45" s="44">
        <v>40.0</v>
      </c>
      <c r="J45" s="44">
        <v>36.0</v>
      </c>
      <c r="K45" s="44">
        <v>9.0</v>
      </c>
      <c r="L45" s="44">
        <v>34.0</v>
      </c>
      <c r="M45" s="44">
        <v>0.0</v>
      </c>
      <c r="N45" s="46" t="str">
        <f t="shared" si="1"/>
        <v>790</v>
      </c>
      <c r="O45" s="47" t="str">
        <f t="shared" si="3"/>
        <v>0.15</v>
      </c>
      <c r="P45" s="44">
        <v>40.0</v>
      </c>
      <c r="Q45" s="44">
        <v>60.0</v>
      </c>
      <c r="R45" s="44">
        <v>0.0</v>
      </c>
    </row>
    <row r="46">
      <c r="A46" s="7" t="s">
        <v>307</v>
      </c>
      <c r="B46" s="44">
        <v>5.0</v>
      </c>
      <c r="C46" s="44">
        <v>1.0</v>
      </c>
      <c r="D46" s="44">
        <v>1.0</v>
      </c>
      <c r="E46" s="44">
        <v>0.0</v>
      </c>
      <c r="F46" s="44">
        <v>0.0</v>
      </c>
      <c r="G46" s="44">
        <v>0.0</v>
      </c>
      <c r="H46" s="44">
        <v>0.0</v>
      </c>
      <c r="I46" s="44">
        <v>10.0</v>
      </c>
      <c r="J46" s="44">
        <v>8.0</v>
      </c>
      <c r="K46" s="44">
        <v>3.0</v>
      </c>
      <c r="L46" s="44">
        <v>6.0</v>
      </c>
      <c r="M46" s="44">
        <v>0.0</v>
      </c>
      <c r="N46" s="46" t="str">
        <f t="shared" si="1"/>
        <v>170</v>
      </c>
      <c r="O46" s="47" t="str">
        <f t="shared" si="3"/>
        <v>0.29</v>
      </c>
      <c r="P46" s="44">
        <v>2.0</v>
      </c>
      <c r="Q46" s="44">
        <v>6.0</v>
      </c>
      <c r="R46" s="44">
        <v>0.0</v>
      </c>
    </row>
    <row r="47">
      <c r="A47" s="7" t="s">
        <v>309</v>
      </c>
      <c r="B47" s="44">
        <v>8.0</v>
      </c>
      <c r="C47" s="44">
        <v>1.0</v>
      </c>
      <c r="D47" s="44">
        <v>0.0</v>
      </c>
      <c r="E47" s="44">
        <v>1.0</v>
      </c>
      <c r="F47" s="44">
        <v>0.0</v>
      </c>
      <c r="G47" s="44">
        <v>0.0</v>
      </c>
      <c r="H47" s="44">
        <v>0.0</v>
      </c>
      <c r="I47" s="44">
        <v>16.0</v>
      </c>
      <c r="J47" s="44">
        <v>12.0</v>
      </c>
      <c r="K47" s="44">
        <v>3.0</v>
      </c>
      <c r="L47" s="44">
        <v>12.0</v>
      </c>
      <c r="M47" s="44">
        <v>10.0</v>
      </c>
      <c r="N47" s="46" t="str">
        <f t="shared" si="1"/>
        <v>370</v>
      </c>
      <c r="O47" s="47" t="str">
        <f t="shared" si="3"/>
        <v>0.22</v>
      </c>
      <c r="P47" s="44">
        <v>4.0</v>
      </c>
      <c r="Q47" s="44">
        <v>12.0</v>
      </c>
      <c r="R47" s="44">
        <v>0.0</v>
      </c>
      <c r="S47" s="3" t="s">
        <v>312</v>
      </c>
    </row>
    <row r="48">
      <c r="A48" s="7" t="s">
        <v>314</v>
      </c>
      <c r="B48" s="44">
        <v>4.0</v>
      </c>
      <c r="C48" s="44">
        <v>1.0</v>
      </c>
      <c r="D48" s="44">
        <v>1.0</v>
      </c>
      <c r="E48" s="44">
        <v>0.0</v>
      </c>
      <c r="F48" s="44">
        <v>0.0</v>
      </c>
      <c r="G48" s="44">
        <v>0.0</v>
      </c>
      <c r="H48" s="44">
        <v>0.0</v>
      </c>
      <c r="I48" s="44">
        <v>12.0</v>
      </c>
      <c r="J48" s="44">
        <v>8.0</v>
      </c>
      <c r="K48" s="44">
        <v>0.0</v>
      </c>
      <c r="L48" s="44">
        <v>8.0</v>
      </c>
      <c r="M48" s="44">
        <v>0.0</v>
      </c>
      <c r="N48" s="46" t="str">
        <f t="shared" si="1"/>
        <v>160</v>
      </c>
      <c r="O48" s="47" t="str">
        <f t="shared" si="3"/>
        <v>0.25</v>
      </c>
      <c r="P48" s="44">
        <v>2.0</v>
      </c>
      <c r="Q48" s="44">
        <v>6.0</v>
      </c>
      <c r="R48" s="44">
        <v>0.0</v>
      </c>
    </row>
    <row r="49">
      <c r="A49" s="7" t="s">
        <v>317</v>
      </c>
      <c r="B49" s="44">
        <v>5.0</v>
      </c>
      <c r="C49" s="44">
        <v>1.0</v>
      </c>
      <c r="D49" s="44">
        <v>0.0</v>
      </c>
      <c r="E49" s="44">
        <v>1.0</v>
      </c>
      <c r="F49" s="44">
        <v>0.0</v>
      </c>
      <c r="G49" s="44">
        <v>0.0</v>
      </c>
      <c r="H49" s="44">
        <v>0.0</v>
      </c>
      <c r="I49" s="44">
        <v>30.0</v>
      </c>
      <c r="J49" s="44">
        <v>30.0</v>
      </c>
      <c r="K49" s="44">
        <v>0.0</v>
      </c>
      <c r="L49" s="44">
        <v>30.0</v>
      </c>
      <c r="M49" s="44">
        <v>0.0</v>
      </c>
      <c r="N49" s="46" t="str">
        <f t="shared" si="1"/>
        <v>600</v>
      </c>
      <c r="O49" s="47" t="str">
        <f t="shared" si="3"/>
        <v>0.08</v>
      </c>
      <c r="P49" s="44">
        <v>40.0</v>
      </c>
      <c r="Q49" s="44">
        <v>100.0</v>
      </c>
      <c r="R49" s="44">
        <v>0.0</v>
      </c>
    </row>
    <row r="50">
      <c r="A50" s="7" t="s">
        <v>318</v>
      </c>
      <c r="B50" s="44">
        <v>3.0</v>
      </c>
      <c r="C50" s="44">
        <v>1.0</v>
      </c>
      <c r="D50" s="44">
        <v>1.0</v>
      </c>
      <c r="E50" s="44">
        <v>0.0</v>
      </c>
      <c r="F50" s="44">
        <v>0.0</v>
      </c>
      <c r="G50" s="44">
        <v>0.0</v>
      </c>
      <c r="H50" s="44">
        <v>0.0</v>
      </c>
      <c r="I50" s="44">
        <v>8.0</v>
      </c>
      <c r="J50" s="44">
        <v>6.0</v>
      </c>
      <c r="K50" s="44">
        <v>0.0</v>
      </c>
      <c r="L50" s="44">
        <v>6.0</v>
      </c>
      <c r="M50" s="44">
        <v>0.0</v>
      </c>
      <c r="N50" s="46" t="str">
        <f t="shared" si="1"/>
        <v>120</v>
      </c>
      <c r="O50" s="47" t="str">
        <f t="shared" si="3"/>
        <v>0.25</v>
      </c>
      <c r="P50" s="44">
        <v>2.0</v>
      </c>
      <c r="Q50" s="44">
        <v>6.0</v>
      </c>
      <c r="R50" s="44">
        <v>0.0</v>
      </c>
      <c r="S50" s="3" t="s">
        <v>320</v>
      </c>
    </row>
    <row r="51">
      <c r="A51" s="7" t="s">
        <v>321</v>
      </c>
      <c r="B51" s="44">
        <v>0.0</v>
      </c>
      <c r="C51" s="44">
        <v>0.0</v>
      </c>
      <c r="D51" s="44">
        <v>0.0</v>
      </c>
      <c r="E51" s="44">
        <v>0.0</v>
      </c>
      <c r="F51" s="44">
        <v>0.0</v>
      </c>
      <c r="G51" s="44">
        <v>0.0</v>
      </c>
      <c r="H51" s="44">
        <v>0.0</v>
      </c>
      <c r="I51" s="44">
        <v>4.0</v>
      </c>
      <c r="J51" s="44">
        <v>6.0</v>
      </c>
      <c r="K51" s="44">
        <v>0.0</v>
      </c>
      <c r="L51" s="44">
        <v>6.0</v>
      </c>
      <c r="M51" s="44">
        <v>0.0</v>
      </c>
      <c r="N51" s="46" t="str">
        <f t="shared" si="1"/>
        <v>120</v>
      </c>
      <c r="O51" s="47" t="str">
        <f t="shared" si="3"/>
        <v>0.00</v>
      </c>
      <c r="P51" s="44">
        <v>1.0</v>
      </c>
      <c r="Q51" s="44">
        <v>4.0</v>
      </c>
      <c r="R51" s="44">
        <v>0.0</v>
      </c>
      <c r="S51" s="3" t="s">
        <v>324</v>
      </c>
    </row>
    <row r="52">
      <c r="A52" s="7" t="s">
        <v>325</v>
      </c>
      <c r="B52" s="44">
        <v>10.0</v>
      </c>
      <c r="C52" s="44">
        <v>1.0</v>
      </c>
      <c r="D52" s="44">
        <v>1.0</v>
      </c>
      <c r="E52" s="44">
        <v>0.0</v>
      </c>
      <c r="F52" s="44">
        <v>0.0</v>
      </c>
      <c r="G52" s="44">
        <v>0.0</v>
      </c>
      <c r="H52" s="44">
        <v>0.0</v>
      </c>
      <c r="I52" s="44">
        <v>16.0</v>
      </c>
      <c r="J52" s="44">
        <v>14.0</v>
      </c>
      <c r="K52" s="44">
        <v>3.0</v>
      </c>
      <c r="L52" s="44">
        <v>14.0</v>
      </c>
      <c r="M52" s="44">
        <v>0.0</v>
      </c>
      <c r="N52" s="46" t="str">
        <f t="shared" si="1"/>
        <v>310</v>
      </c>
      <c r="O52" s="47" t="str">
        <f t="shared" si="3"/>
        <v>0.32</v>
      </c>
      <c r="P52" s="44">
        <v>4.0</v>
      </c>
      <c r="Q52" s="44">
        <v>10.0</v>
      </c>
      <c r="R52" s="44">
        <v>0.0</v>
      </c>
      <c r="S52" s="3" t="s">
        <v>328</v>
      </c>
    </row>
    <row r="53">
      <c r="A53" s="7" t="s">
        <v>329</v>
      </c>
      <c r="B53" s="44">
        <v>12.0</v>
      </c>
      <c r="C53" s="44">
        <v>1.0</v>
      </c>
      <c r="D53" s="44">
        <v>0.0</v>
      </c>
      <c r="E53" s="44">
        <v>0.0</v>
      </c>
      <c r="F53" s="44">
        <v>0.0</v>
      </c>
      <c r="G53" s="44">
        <v>0.0</v>
      </c>
      <c r="H53" s="44">
        <v>0.0</v>
      </c>
      <c r="I53" s="44">
        <v>30.0</v>
      </c>
      <c r="J53" s="44">
        <v>20.0</v>
      </c>
      <c r="K53" s="44">
        <v>3.0</v>
      </c>
      <c r="L53" s="44">
        <v>20.0</v>
      </c>
      <c r="M53" s="44">
        <v>0.0</v>
      </c>
      <c r="N53" s="46" t="str">
        <f t="shared" si="1"/>
        <v>430</v>
      </c>
      <c r="O53" s="47" t="str">
        <f t="shared" si="3"/>
        <v>0.28</v>
      </c>
      <c r="P53" s="44">
        <v>20.0</v>
      </c>
      <c r="Q53" s="44">
        <v>35.0</v>
      </c>
      <c r="R53" s="44">
        <v>0.0</v>
      </c>
    </row>
    <row r="54">
      <c r="A54" s="7" t="s">
        <v>332</v>
      </c>
      <c r="B54" s="44">
        <v>12.0</v>
      </c>
      <c r="C54" s="44">
        <v>1.0</v>
      </c>
      <c r="D54" s="44">
        <v>0.0</v>
      </c>
      <c r="E54" s="44">
        <v>1.0</v>
      </c>
      <c r="F54" s="44">
        <v>0.0</v>
      </c>
      <c r="G54" s="44">
        <v>1.0</v>
      </c>
      <c r="H54" s="44">
        <v>0.0</v>
      </c>
      <c r="I54" s="44">
        <v>20.0</v>
      </c>
      <c r="J54" s="44">
        <v>18.0</v>
      </c>
      <c r="K54" s="44">
        <v>9.0</v>
      </c>
      <c r="L54" s="44">
        <v>16.0</v>
      </c>
      <c r="M54" s="44">
        <v>30.0</v>
      </c>
      <c r="N54" s="46" t="str">
        <f t="shared" si="1"/>
        <v>730</v>
      </c>
      <c r="O54" s="47" t="str">
        <f t="shared" si="3"/>
        <v>0.16</v>
      </c>
      <c r="P54" s="44">
        <v>4.0</v>
      </c>
      <c r="Q54" s="44">
        <v>12.0</v>
      </c>
      <c r="R54" s="44">
        <v>0.0</v>
      </c>
      <c r="S54" s="3" t="s">
        <v>333</v>
      </c>
    </row>
    <row r="55">
      <c r="A55" s="7" t="s">
        <v>334</v>
      </c>
      <c r="B55" s="44">
        <v>8.0</v>
      </c>
      <c r="C55" s="44">
        <v>1.0</v>
      </c>
      <c r="D55" s="44">
        <v>1.0</v>
      </c>
      <c r="E55" s="44">
        <v>0.0</v>
      </c>
      <c r="F55" s="44">
        <v>0.0</v>
      </c>
      <c r="G55" s="44">
        <v>0.0</v>
      </c>
      <c r="H55" s="44">
        <v>0.0</v>
      </c>
      <c r="I55" s="44">
        <v>20.0</v>
      </c>
      <c r="J55" s="44">
        <v>16.0</v>
      </c>
      <c r="K55" s="44">
        <v>0.0</v>
      </c>
      <c r="L55" s="44">
        <v>14.0</v>
      </c>
      <c r="M55" s="44">
        <v>0.0</v>
      </c>
      <c r="N55" s="46" t="str">
        <f t="shared" si="1"/>
        <v>300</v>
      </c>
      <c r="O55" s="47" t="str">
        <f t="shared" si="3"/>
        <v>0.27</v>
      </c>
      <c r="P55" s="44">
        <v>20.0</v>
      </c>
      <c r="Q55" s="44">
        <v>30.0</v>
      </c>
      <c r="R55" s="44">
        <v>0.0</v>
      </c>
    </row>
    <row r="56">
      <c r="A56" s="7" t="s">
        <v>336</v>
      </c>
      <c r="B56" s="44">
        <v>6.0</v>
      </c>
      <c r="C56" s="44">
        <v>1.0</v>
      </c>
      <c r="D56" s="44">
        <v>0.0</v>
      </c>
      <c r="E56" s="44">
        <v>1.0</v>
      </c>
      <c r="F56" s="44">
        <v>0.0</v>
      </c>
      <c r="G56" s="44">
        <v>0.0</v>
      </c>
      <c r="H56" s="44">
        <v>0.0</v>
      </c>
      <c r="I56" s="44">
        <v>14.0</v>
      </c>
      <c r="J56" s="44">
        <v>12.0</v>
      </c>
      <c r="K56" s="44">
        <v>3.0</v>
      </c>
      <c r="L56" s="44">
        <v>10.0</v>
      </c>
      <c r="M56" s="44">
        <v>0.0</v>
      </c>
      <c r="N56" s="46" t="str">
        <f t="shared" si="1"/>
        <v>250</v>
      </c>
      <c r="O56" s="47" t="str">
        <f t="shared" si="3"/>
        <v>0.24</v>
      </c>
      <c r="P56" s="44">
        <v>8.0</v>
      </c>
      <c r="Q56" s="44">
        <v>16.0</v>
      </c>
      <c r="R56" s="44">
        <v>0.0</v>
      </c>
    </row>
    <row r="57">
      <c r="A57" s="7" t="s">
        <v>337</v>
      </c>
      <c r="B57" s="44">
        <v>5.0</v>
      </c>
      <c r="C57" s="44">
        <v>1.0</v>
      </c>
      <c r="D57" s="44">
        <v>0.0</v>
      </c>
      <c r="E57" s="44">
        <v>1.0</v>
      </c>
      <c r="F57" s="44">
        <v>0.0</v>
      </c>
      <c r="G57" s="44">
        <v>1.0</v>
      </c>
      <c r="H57" s="44">
        <v>0.0</v>
      </c>
      <c r="I57" s="44">
        <v>20.0</v>
      </c>
      <c r="J57" s="44">
        <v>16.0</v>
      </c>
      <c r="K57" s="44">
        <v>0.0</v>
      </c>
      <c r="L57" s="44">
        <v>18.0</v>
      </c>
      <c r="M57" s="44">
        <v>10.0</v>
      </c>
      <c r="N57" s="46" t="str">
        <f t="shared" si="1"/>
        <v>440</v>
      </c>
      <c r="O57" s="47" t="str">
        <f t="shared" si="3"/>
        <v>0.11</v>
      </c>
      <c r="P57" s="44">
        <v>10.0</v>
      </c>
      <c r="Q57" s="44">
        <v>20.0</v>
      </c>
      <c r="R57" s="44">
        <v>0.0</v>
      </c>
      <c r="S57" s="3" t="s">
        <v>339</v>
      </c>
    </row>
    <row r="58">
      <c r="A58" s="7" t="s">
        <v>340</v>
      </c>
      <c r="B58" s="44">
        <v>0.0</v>
      </c>
      <c r="C58" s="44">
        <v>0.0</v>
      </c>
      <c r="D58" s="44">
        <v>0.0</v>
      </c>
      <c r="E58" s="44">
        <v>0.0</v>
      </c>
      <c r="F58" s="44">
        <v>0.0</v>
      </c>
      <c r="G58" s="44">
        <v>0.0</v>
      </c>
      <c r="H58" s="44">
        <v>0.0</v>
      </c>
      <c r="I58" s="44">
        <v>8.0</v>
      </c>
      <c r="J58" s="44">
        <v>6.0</v>
      </c>
      <c r="K58" s="44">
        <v>0.0</v>
      </c>
      <c r="L58" s="44">
        <v>6.0</v>
      </c>
      <c r="M58" s="44">
        <v>0.0</v>
      </c>
      <c r="N58" s="46" t="str">
        <f t="shared" si="1"/>
        <v>120</v>
      </c>
      <c r="O58" s="47" t="str">
        <f t="shared" si="3"/>
        <v>0.00</v>
      </c>
      <c r="P58" s="44">
        <v>2.0</v>
      </c>
      <c r="Q58" s="44">
        <v>5.0</v>
      </c>
      <c r="R58" s="44">
        <v>0.0</v>
      </c>
    </row>
    <row r="59">
      <c r="A59" s="7" t="s">
        <v>341</v>
      </c>
      <c r="B59" s="44">
        <v>1.0</v>
      </c>
      <c r="C59" s="44">
        <v>1.0</v>
      </c>
      <c r="D59" s="44">
        <v>0.0</v>
      </c>
      <c r="E59" s="44">
        <v>0.0</v>
      </c>
      <c r="F59" s="44">
        <v>1.0</v>
      </c>
      <c r="G59" s="44">
        <v>0.0</v>
      </c>
      <c r="H59" s="44">
        <v>0.0</v>
      </c>
      <c r="I59" s="44">
        <v>2.0</v>
      </c>
      <c r="J59" s="44">
        <v>2.0</v>
      </c>
      <c r="K59" s="44">
        <v>0.0</v>
      </c>
      <c r="L59" s="44">
        <v>2.0</v>
      </c>
      <c r="M59" s="44">
        <v>0.0</v>
      </c>
      <c r="N59" s="46" t="str">
        <f t="shared" si="1"/>
        <v>40</v>
      </c>
      <c r="O59" s="47" t="str">
        <f t="shared" si="3"/>
        <v>0.25</v>
      </c>
      <c r="P59" s="44">
        <v>1.0</v>
      </c>
      <c r="Q59" s="44">
        <v>5.0</v>
      </c>
      <c r="R59" s="44">
        <v>0.0</v>
      </c>
    </row>
    <row r="60">
      <c r="A60" s="7" t="s">
        <v>344</v>
      </c>
      <c r="B60" s="44">
        <v>8.0</v>
      </c>
      <c r="C60" s="44">
        <v>1.0</v>
      </c>
      <c r="D60" s="44">
        <v>1.0</v>
      </c>
      <c r="E60" s="44">
        <v>1.0</v>
      </c>
      <c r="F60" s="44">
        <v>1.0</v>
      </c>
      <c r="G60" s="44">
        <v>0.0</v>
      </c>
      <c r="H60" s="44">
        <v>0.0</v>
      </c>
      <c r="I60" s="44">
        <v>20.0</v>
      </c>
      <c r="J60" s="44">
        <v>18.0</v>
      </c>
      <c r="K60" s="44">
        <v>6.0</v>
      </c>
      <c r="L60" s="44">
        <v>14.0</v>
      </c>
      <c r="M60" s="44">
        <v>0.0</v>
      </c>
      <c r="N60" s="46" t="str">
        <f t="shared" si="1"/>
        <v>380</v>
      </c>
      <c r="O60" s="47" t="str">
        <f t="shared" si="3"/>
        <v>0.21</v>
      </c>
      <c r="P60" s="44">
        <v>5.0</v>
      </c>
      <c r="Q60" s="44">
        <v>16.0</v>
      </c>
      <c r="R60" s="44">
        <v>0.0</v>
      </c>
      <c r="S60" s="3" t="s">
        <v>346</v>
      </c>
    </row>
    <row r="61">
      <c r="A61" s="7" t="s">
        <v>347</v>
      </c>
      <c r="B61" s="44">
        <v>5.0</v>
      </c>
      <c r="C61" s="44">
        <v>1.0</v>
      </c>
      <c r="D61" s="44">
        <v>0.0</v>
      </c>
      <c r="E61" s="44">
        <v>1.0</v>
      </c>
      <c r="F61" s="44">
        <v>0.0</v>
      </c>
      <c r="G61" s="44">
        <v>0.0</v>
      </c>
      <c r="H61" s="44">
        <v>0.0</v>
      </c>
      <c r="I61" s="44">
        <v>12.0</v>
      </c>
      <c r="J61" s="44">
        <v>8.0</v>
      </c>
      <c r="K61" s="44">
        <v>0.0</v>
      </c>
      <c r="L61" s="44">
        <v>8.0</v>
      </c>
      <c r="M61" s="44">
        <v>10.0</v>
      </c>
      <c r="N61" s="46" t="str">
        <f t="shared" si="1"/>
        <v>260</v>
      </c>
      <c r="O61" s="47" t="str">
        <f t="shared" si="3"/>
        <v>0.19</v>
      </c>
      <c r="P61" s="44">
        <v>1.0</v>
      </c>
      <c r="Q61" s="44">
        <v>4.0</v>
      </c>
      <c r="R61" s="44">
        <v>0.0</v>
      </c>
      <c r="S61" s="3" t="s">
        <v>351</v>
      </c>
    </row>
    <row r="62">
      <c r="A62" s="7" t="s">
        <v>353</v>
      </c>
      <c r="B62" s="44">
        <v>0.0</v>
      </c>
      <c r="C62" s="44">
        <v>0.0</v>
      </c>
      <c r="D62" s="44">
        <v>0.0</v>
      </c>
      <c r="E62" s="44">
        <v>0.0</v>
      </c>
      <c r="F62" s="44">
        <v>0.0</v>
      </c>
      <c r="G62" s="44">
        <v>0.0</v>
      </c>
      <c r="H62" s="44">
        <v>0.0</v>
      </c>
      <c r="I62" s="44">
        <v>6.0</v>
      </c>
      <c r="J62" s="44">
        <v>4.0</v>
      </c>
      <c r="K62" s="44">
        <v>3.0</v>
      </c>
      <c r="L62" s="44">
        <v>2.0</v>
      </c>
      <c r="M62" s="44">
        <v>10.0</v>
      </c>
      <c r="N62" s="46" t="str">
        <f t="shared" si="1"/>
        <v>190</v>
      </c>
      <c r="O62" s="47" t="str">
        <f t="shared" si="3"/>
        <v>0.00</v>
      </c>
      <c r="P62" s="44">
        <v>1.0</v>
      </c>
      <c r="Q62" s="44">
        <v>4.0</v>
      </c>
      <c r="R62" s="44">
        <v>0.0</v>
      </c>
      <c r="S62" s="3" t="s">
        <v>356</v>
      </c>
    </row>
    <row r="63">
      <c r="A63" s="7" t="s">
        <v>357</v>
      </c>
      <c r="B63" s="44">
        <v>3.0</v>
      </c>
      <c r="C63" s="44">
        <v>1.0</v>
      </c>
      <c r="D63" s="44">
        <v>0.0</v>
      </c>
      <c r="E63" s="44">
        <v>1.0</v>
      </c>
      <c r="F63" s="44">
        <v>0.0</v>
      </c>
      <c r="G63" s="44">
        <v>0.0</v>
      </c>
      <c r="H63" s="44">
        <v>0.0</v>
      </c>
      <c r="I63" s="44">
        <v>8.0</v>
      </c>
      <c r="J63" s="44">
        <v>6.0</v>
      </c>
      <c r="K63" s="44">
        <v>0.0</v>
      </c>
      <c r="L63" s="44">
        <v>6.0</v>
      </c>
      <c r="M63" s="44">
        <v>0.0</v>
      </c>
      <c r="N63" s="46" t="str">
        <f t="shared" si="1"/>
        <v>120</v>
      </c>
      <c r="O63" s="47" t="str">
        <f t="shared" si="3"/>
        <v>0.25</v>
      </c>
      <c r="P63" s="44">
        <v>2.0</v>
      </c>
      <c r="Q63" s="44">
        <v>5.0</v>
      </c>
      <c r="R63" s="44">
        <v>0.0</v>
      </c>
      <c r="S63" s="3" t="s">
        <v>359</v>
      </c>
    </row>
    <row r="64">
      <c r="A64" s="7" t="s">
        <v>360</v>
      </c>
      <c r="B64" s="44">
        <v>5.0</v>
      </c>
      <c r="C64" s="44">
        <v>1.0</v>
      </c>
      <c r="D64" s="44">
        <v>1.0</v>
      </c>
      <c r="E64" s="44">
        <v>1.0</v>
      </c>
      <c r="F64" s="44">
        <v>1.0</v>
      </c>
      <c r="G64" s="44">
        <v>1.0</v>
      </c>
      <c r="H64" s="44">
        <v>0.0</v>
      </c>
      <c r="I64" s="44">
        <v>16.0</v>
      </c>
      <c r="J64" s="44">
        <v>14.0</v>
      </c>
      <c r="K64" s="44">
        <v>6.0</v>
      </c>
      <c r="L64" s="44">
        <v>12.0</v>
      </c>
      <c r="M64" s="44">
        <v>0.0</v>
      </c>
      <c r="N64" s="46" t="str">
        <f t="shared" si="1"/>
        <v>320</v>
      </c>
      <c r="O64" s="47" t="str">
        <f t="shared" si="3"/>
        <v>0.16</v>
      </c>
      <c r="P64" s="44">
        <v>5.0</v>
      </c>
      <c r="Q64" s="44">
        <v>16.0</v>
      </c>
      <c r="R64" s="44">
        <v>0.0</v>
      </c>
      <c r="S64" s="3" t="s">
        <v>361</v>
      </c>
    </row>
    <row r="65">
      <c r="A65" s="7" t="s">
        <v>362</v>
      </c>
      <c r="B65" s="44">
        <v>2.0</v>
      </c>
      <c r="C65" s="44">
        <v>1.0</v>
      </c>
      <c r="D65" s="44">
        <v>0.0</v>
      </c>
      <c r="E65" s="44">
        <v>1.0</v>
      </c>
      <c r="F65" s="44">
        <v>0.0</v>
      </c>
      <c r="G65" s="44">
        <v>0.0</v>
      </c>
      <c r="H65" s="44">
        <v>0.0</v>
      </c>
      <c r="I65" s="44">
        <v>16.0</v>
      </c>
      <c r="J65" s="44">
        <v>12.0</v>
      </c>
      <c r="K65" s="44">
        <v>3.0</v>
      </c>
      <c r="L65" s="44">
        <v>10.0</v>
      </c>
      <c r="M65" s="44">
        <v>30.0</v>
      </c>
      <c r="N65" s="46" t="str">
        <f t="shared" si="1"/>
        <v>550</v>
      </c>
      <c r="O65" s="47" t="str">
        <f t="shared" si="3"/>
        <v>0.04</v>
      </c>
      <c r="P65" s="44">
        <v>4.0</v>
      </c>
      <c r="Q65" s="44">
        <v>16.0</v>
      </c>
      <c r="R65" s="44">
        <v>1.0</v>
      </c>
      <c r="S65" s="3" t="s">
        <v>363</v>
      </c>
    </row>
    <row r="66">
      <c r="A66" s="7" t="s">
        <v>364</v>
      </c>
      <c r="B66" s="44">
        <v>0.0</v>
      </c>
      <c r="C66" s="44">
        <v>0.0</v>
      </c>
      <c r="D66" s="44">
        <v>0.0</v>
      </c>
      <c r="E66" s="44">
        <v>0.0</v>
      </c>
      <c r="F66" s="44">
        <v>0.0</v>
      </c>
      <c r="G66" s="44">
        <v>0.0</v>
      </c>
      <c r="H66" s="44">
        <v>0.0</v>
      </c>
      <c r="I66" s="44">
        <v>16.0</v>
      </c>
      <c r="J66" s="44">
        <v>10.0</v>
      </c>
      <c r="K66" s="44">
        <v>0.0</v>
      </c>
      <c r="L66" s="44">
        <v>12.0</v>
      </c>
      <c r="M66" s="44">
        <v>0.0</v>
      </c>
      <c r="N66" s="46" t="str">
        <f t="shared" si="1"/>
        <v>220</v>
      </c>
      <c r="O66" s="47" t="str">
        <f t="shared" si="3"/>
        <v>0.00</v>
      </c>
      <c r="P66" s="44">
        <v>6.0</v>
      </c>
      <c r="Q66" s="44">
        <v>10.0</v>
      </c>
      <c r="R66" s="44">
        <v>1.0</v>
      </c>
      <c r="S66" s="3" t="s">
        <v>266</v>
      </c>
    </row>
    <row r="67">
      <c r="A67" s="7" t="s">
        <v>365</v>
      </c>
      <c r="B67" s="44">
        <v>0.0</v>
      </c>
      <c r="C67" s="44">
        <v>0.0</v>
      </c>
      <c r="D67" s="44">
        <v>0.0</v>
      </c>
      <c r="E67" s="44">
        <v>0.0</v>
      </c>
      <c r="F67" s="44">
        <v>0.0</v>
      </c>
      <c r="G67" s="44">
        <v>0.0</v>
      </c>
      <c r="H67" s="44">
        <v>0.0</v>
      </c>
      <c r="I67" s="44">
        <v>4.0</v>
      </c>
      <c r="J67" s="44">
        <v>4.0</v>
      </c>
      <c r="K67" s="44">
        <v>3.0</v>
      </c>
      <c r="L67" s="44">
        <v>4.0</v>
      </c>
      <c r="M67" s="44">
        <v>0.0</v>
      </c>
      <c r="N67" s="46" t="str">
        <f t="shared" si="1"/>
        <v>110</v>
      </c>
      <c r="O67" s="47" t="str">
        <f t="shared" si="3"/>
        <v>0.00</v>
      </c>
      <c r="P67" s="44">
        <v>4.0</v>
      </c>
      <c r="Q67" s="44">
        <v>6.0</v>
      </c>
      <c r="R67" s="44">
        <v>1.0</v>
      </c>
      <c r="S67" s="3" t="s">
        <v>266</v>
      </c>
    </row>
    <row r="68">
      <c r="A68" s="7" t="s">
        <v>366</v>
      </c>
      <c r="B68" s="44">
        <v>10.0</v>
      </c>
      <c r="C68" s="44">
        <v>1.0</v>
      </c>
      <c r="D68" s="44">
        <v>1.0</v>
      </c>
      <c r="E68" s="44">
        <v>1.0</v>
      </c>
      <c r="F68" s="44">
        <v>0.0</v>
      </c>
      <c r="G68" s="44">
        <v>0.0</v>
      </c>
      <c r="H68" s="44">
        <v>0.0</v>
      </c>
      <c r="I68" s="44">
        <v>16.0</v>
      </c>
      <c r="J68" s="44">
        <v>16.0</v>
      </c>
      <c r="K68" s="44">
        <v>0.0</v>
      </c>
      <c r="L68" s="44">
        <v>14.0</v>
      </c>
      <c r="M68" s="44">
        <v>0.0</v>
      </c>
      <c r="N68" s="46" t="str">
        <f t="shared" si="1"/>
        <v>300</v>
      </c>
      <c r="O68" s="47" t="str">
        <f t="shared" si="3"/>
        <v>0.33</v>
      </c>
      <c r="P68" s="44">
        <v>6.0</v>
      </c>
      <c r="Q68" s="44">
        <v>12.0</v>
      </c>
      <c r="R68" s="44">
        <v>0.0</v>
      </c>
      <c r="S68" s="3" t="s">
        <v>204</v>
      </c>
    </row>
    <row r="69">
      <c r="A69" s="7" t="s">
        <v>367</v>
      </c>
      <c r="B69" s="44">
        <v>0.0</v>
      </c>
      <c r="C69" s="44">
        <v>0.0</v>
      </c>
      <c r="D69" s="44">
        <v>0.0</v>
      </c>
      <c r="E69" s="44">
        <v>0.0</v>
      </c>
      <c r="F69" s="44">
        <v>0.0</v>
      </c>
      <c r="G69" s="44">
        <v>0.0</v>
      </c>
      <c r="H69" s="44">
        <v>0.0</v>
      </c>
      <c r="I69" s="44">
        <v>6.0</v>
      </c>
      <c r="J69" s="44">
        <v>8.0</v>
      </c>
      <c r="K69" s="44">
        <v>0.0</v>
      </c>
      <c r="L69" s="44">
        <v>8.0</v>
      </c>
      <c r="M69" s="44">
        <v>0.0</v>
      </c>
      <c r="N69" s="46" t="str">
        <f t="shared" si="1"/>
        <v>160</v>
      </c>
      <c r="O69" s="47" t="str">
        <f t="shared" si="3"/>
        <v>0.00</v>
      </c>
      <c r="P69" s="44">
        <v>2.0</v>
      </c>
      <c r="Q69" s="44">
        <v>4.0</v>
      </c>
      <c r="R69" s="44">
        <v>0.0</v>
      </c>
    </row>
    <row r="70">
      <c r="A70" s="7" t="s">
        <v>369</v>
      </c>
      <c r="B70" s="44">
        <v>0.0</v>
      </c>
      <c r="C70" s="44">
        <v>0.0</v>
      </c>
      <c r="D70" s="44">
        <v>0.0</v>
      </c>
      <c r="E70" s="44">
        <v>0.0</v>
      </c>
      <c r="F70" s="44">
        <v>0.0</v>
      </c>
      <c r="G70" s="44">
        <v>0.0</v>
      </c>
      <c r="H70" s="44">
        <v>0.0</v>
      </c>
      <c r="I70" s="44">
        <v>3.0</v>
      </c>
      <c r="J70" s="44">
        <v>6.0</v>
      </c>
      <c r="K70" s="44">
        <v>0.0</v>
      </c>
      <c r="L70" s="44">
        <v>4.0</v>
      </c>
      <c r="M70" s="44">
        <v>0.0</v>
      </c>
      <c r="N70" s="46" t="str">
        <f t="shared" si="1"/>
        <v>100</v>
      </c>
      <c r="O70" s="47" t="str">
        <f t="shared" si="3"/>
        <v>0.00</v>
      </c>
      <c r="P70" s="44">
        <v>2.0</v>
      </c>
      <c r="Q70" s="44">
        <v>4.0</v>
      </c>
      <c r="R70" s="44">
        <v>0.0</v>
      </c>
    </row>
    <row r="71">
      <c r="A71" s="7" t="s">
        <v>370</v>
      </c>
      <c r="B71" s="44">
        <v>4.0</v>
      </c>
      <c r="C71" s="44">
        <v>0.0</v>
      </c>
      <c r="D71" s="44">
        <v>0.0</v>
      </c>
      <c r="E71" s="44">
        <v>1.0</v>
      </c>
      <c r="F71" s="44">
        <v>0.0</v>
      </c>
      <c r="G71" s="44">
        <v>0.0</v>
      </c>
      <c r="H71" s="44">
        <v>0.0</v>
      </c>
      <c r="I71" s="44">
        <v>24.0</v>
      </c>
      <c r="J71" s="44">
        <v>24.0</v>
      </c>
      <c r="K71" s="44">
        <v>0.0</v>
      </c>
      <c r="L71" s="44">
        <v>24.0</v>
      </c>
      <c r="M71" s="44">
        <v>0.0</v>
      </c>
      <c r="N71" s="46" t="str">
        <f t="shared" si="1"/>
        <v>480</v>
      </c>
      <c r="O71" s="47" t="str">
        <f t="shared" si="3"/>
        <v>0.08</v>
      </c>
      <c r="P71" s="44">
        <v>6.0</v>
      </c>
      <c r="Q71" s="44">
        <v>10.0</v>
      </c>
      <c r="R71" s="44">
        <v>0.0</v>
      </c>
      <c r="S71" s="3" t="s">
        <v>371</v>
      </c>
    </row>
    <row r="72">
      <c r="A72" s="7" t="s">
        <v>372</v>
      </c>
      <c r="B72" s="44">
        <v>10.0</v>
      </c>
      <c r="C72" s="44">
        <v>1.0</v>
      </c>
      <c r="D72" s="44">
        <v>0.0</v>
      </c>
      <c r="E72" s="44">
        <v>1.0</v>
      </c>
      <c r="F72" s="44">
        <v>0.0</v>
      </c>
      <c r="G72" s="44">
        <v>0.0</v>
      </c>
      <c r="H72" s="44">
        <v>0.0</v>
      </c>
      <c r="I72" s="44">
        <v>20.0</v>
      </c>
      <c r="J72" s="44">
        <v>34.0</v>
      </c>
      <c r="K72" s="44">
        <v>9.0</v>
      </c>
      <c r="L72" s="44">
        <v>36.0</v>
      </c>
      <c r="M72" s="44">
        <v>0.0</v>
      </c>
      <c r="N72" s="46" t="str">
        <f t="shared" si="1"/>
        <v>790</v>
      </c>
      <c r="O72" s="47" t="str">
        <f t="shared" si="3"/>
        <v>0.13</v>
      </c>
      <c r="P72" s="44">
        <v>40.0</v>
      </c>
      <c r="Q72" s="44">
        <v>100.0</v>
      </c>
      <c r="R72" s="44">
        <v>0.0</v>
      </c>
    </row>
    <row r="73">
      <c r="A73" s="7" t="s">
        <v>375</v>
      </c>
      <c r="B73" s="44">
        <v>8.0</v>
      </c>
      <c r="C73" s="44">
        <v>1.0</v>
      </c>
      <c r="D73" s="44">
        <v>1.0</v>
      </c>
      <c r="E73" s="44">
        <v>0.0</v>
      </c>
      <c r="F73" s="44">
        <v>1.0</v>
      </c>
      <c r="G73" s="44">
        <v>0.0</v>
      </c>
      <c r="H73" s="44">
        <v>0.0</v>
      </c>
      <c r="I73" s="44">
        <v>16.0</v>
      </c>
      <c r="J73" s="44">
        <v>12.0</v>
      </c>
      <c r="K73" s="44">
        <v>3.0</v>
      </c>
      <c r="L73" s="44">
        <v>10.0</v>
      </c>
      <c r="M73" s="44">
        <v>0.0</v>
      </c>
      <c r="N73" s="46" t="str">
        <f t="shared" si="1"/>
        <v>250</v>
      </c>
      <c r="O73" s="47" t="str">
        <f t="shared" si="3"/>
        <v>0.32</v>
      </c>
      <c r="P73" s="44">
        <v>6.0</v>
      </c>
      <c r="Q73" s="44">
        <v>16.0</v>
      </c>
      <c r="R73" s="44">
        <v>0.0</v>
      </c>
    </row>
    <row r="74">
      <c r="A74" s="7" t="s">
        <v>376</v>
      </c>
      <c r="B74" s="44">
        <v>1.0</v>
      </c>
      <c r="C74" s="44">
        <v>1.0</v>
      </c>
      <c r="D74" s="44">
        <v>0.0</v>
      </c>
      <c r="E74" s="44">
        <v>1.0</v>
      </c>
      <c r="F74" s="44">
        <v>0.0</v>
      </c>
      <c r="G74" s="44">
        <v>0.0</v>
      </c>
      <c r="H74" s="44">
        <v>0.0</v>
      </c>
      <c r="I74" s="44">
        <v>2.0</v>
      </c>
      <c r="J74" s="44">
        <v>2.0</v>
      </c>
      <c r="K74" s="44">
        <v>0.0</v>
      </c>
      <c r="L74" s="44">
        <v>4.0</v>
      </c>
      <c r="M74" s="44">
        <v>0.0</v>
      </c>
      <c r="N74" s="46" t="str">
        <f t="shared" si="1"/>
        <v>60</v>
      </c>
      <c r="O74" s="47" t="str">
        <f t="shared" si="3"/>
        <v>0.17</v>
      </c>
      <c r="P74" s="44">
        <v>1.0</v>
      </c>
      <c r="Q74" s="44">
        <v>9.0</v>
      </c>
      <c r="R74" s="44">
        <v>1.0</v>
      </c>
      <c r="S74" s="3" t="s">
        <v>379</v>
      </c>
    </row>
    <row r="75">
      <c r="A75" s="7" t="s">
        <v>380</v>
      </c>
      <c r="B75" s="44">
        <v>2.0</v>
      </c>
      <c r="C75" s="44">
        <v>1.0</v>
      </c>
      <c r="D75" s="44">
        <v>0.0</v>
      </c>
      <c r="E75" s="44">
        <v>0.0</v>
      </c>
      <c r="F75" s="44">
        <v>0.0</v>
      </c>
      <c r="G75" s="44">
        <v>0.0</v>
      </c>
      <c r="H75" s="44">
        <v>0.0</v>
      </c>
      <c r="I75" s="44">
        <v>8.0</v>
      </c>
      <c r="J75" s="44">
        <v>6.0</v>
      </c>
      <c r="K75" s="44">
        <v>0.0</v>
      </c>
      <c r="L75" s="44">
        <v>6.0</v>
      </c>
      <c r="M75" s="44">
        <v>0.0</v>
      </c>
      <c r="N75" s="46" t="str">
        <f t="shared" si="1"/>
        <v>120</v>
      </c>
      <c r="O75" s="47" t="str">
        <f t="shared" si="3"/>
        <v>0.17</v>
      </c>
      <c r="P75" s="44">
        <v>4.0</v>
      </c>
      <c r="Q75" s="44">
        <v>8.0</v>
      </c>
      <c r="R75" s="44">
        <v>0.0</v>
      </c>
    </row>
    <row r="76">
      <c r="A76" s="7" t="s">
        <v>383</v>
      </c>
      <c r="B76" s="44">
        <v>5.0</v>
      </c>
      <c r="C76" s="44">
        <v>0.0</v>
      </c>
      <c r="D76" s="44">
        <v>0.0</v>
      </c>
      <c r="E76" s="44">
        <v>0.0</v>
      </c>
      <c r="F76" s="44">
        <v>0.0</v>
      </c>
      <c r="G76" s="44">
        <v>0.0</v>
      </c>
      <c r="H76" s="44">
        <v>1.0</v>
      </c>
      <c r="I76" s="44">
        <v>12.0</v>
      </c>
      <c r="J76" s="44">
        <v>10.0</v>
      </c>
      <c r="K76" s="44">
        <v>3.0</v>
      </c>
      <c r="L76" s="44">
        <v>6.0</v>
      </c>
      <c r="M76" s="44">
        <v>0.0</v>
      </c>
      <c r="N76" s="46" t="str">
        <f t="shared" si="1"/>
        <v>190</v>
      </c>
      <c r="O76" s="47" t="str">
        <f t="shared" si="3"/>
        <v>0.26</v>
      </c>
      <c r="P76" s="44">
        <v>2.0</v>
      </c>
      <c r="Q76" s="44">
        <v>4.0</v>
      </c>
      <c r="R76" s="44">
        <v>0.0</v>
      </c>
    </row>
    <row r="77">
      <c r="A77" s="7" t="s">
        <v>385</v>
      </c>
      <c r="B77" s="44">
        <v>3.0</v>
      </c>
      <c r="C77" s="44">
        <v>0.0</v>
      </c>
      <c r="D77" s="44">
        <v>0.0</v>
      </c>
      <c r="E77" s="44">
        <v>0.0</v>
      </c>
      <c r="F77" s="44">
        <v>0.0</v>
      </c>
      <c r="G77" s="44">
        <v>1.0</v>
      </c>
      <c r="H77" s="44">
        <v>0.0</v>
      </c>
      <c r="I77" s="44">
        <v>28.0</v>
      </c>
      <c r="J77" s="44">
        <v>22.0</v>
      </c>
      <c r="K77" s="44">
        <v>12.0</v>
      </c>
      <c r="L77" s="44">
        <v>20.0</v>
      </c>
      <c r="M77" s="44">
        <v>50.0</v>
      </c>
      <c r="N77" s="46" t="str">
        <f t="shared" si="1"/>
        <v>1040</v>
      </c>
      <c r="O77" s="47" t="str">
        <f t="shared" si="3"/>
        <v>0.03</v>
      </c>
      <c r="P77" s="44">
        <v>6.0</v>
      </c>
      <c r="Q77" s="44">
        <v>16.0</v>
      </c>
      <c r="R77" s="44">
        <v>0.0</v>
      </c>
      <c r="S77" s="3" t="s">
        <v>386</v>
      </c>
    </row>
    <row r="78">
      <c r="A78" s="7" t="s">
        <v>387</v>
      </c>
      <c r="B78" s="44">
        <v>15.0</v>
      </c>
      <c r="C78" s="44">
        <v>0.0</v>
      </c>
      <c r="D78" s="44">
        <v>0.0</v>
      </c>
      <c r="E78" s="44">
        <v>1.0</v>
      </c>
      <c r="F78" s="44">
        <v>0.0</v>
      </c>
      <c r="G78" s="44">
        <v>0.0</v>
      </c>
      <c r="H78" s="44">
        <v>0.0</v>
      </c>
      <c r="I78" s="44">
        <v>40.0</v>
      </c>
      <c r="J78" s="44">
        <v>50.0</v>
      </c>
      <c r="K78" s="44">
        <v>15.0</v>
      </c>
      <c r="L78" s="44">
        <v>50.0</v>
      </c>
      <c r="M78" s="44">
        <v>50.0</v>
      </c>
      <c r="N78" s="46" t="str">
        <f t="shared" si="1"/>
        <v>1650</v>
      </c>
      <c r="O78" s="47" t="str">
        <f t="shared" si="3"/>
        <v>0.09</v>
      </c>
      <c r="P78" s="44">
        <v>40.0</v>
      </c>
      <c r="Q78" s="44">
        <v>80.0</v>
      </c>
      <c r="R78" s="44">
        <v>0.0</v>
      </c>
      <c r="S78" s="3" t="s">
        <v>389</v>
      </c>
    </row>
    <row r="79">
      <c r="A79" s="7" t="s">
        <v>390</v>
      </c>
      <c r="B79" s="44">
        <v>4.0</v>
      </c>
      <c r="C79" s="44">
        <v>1.0</v>
      </c>
      <c r="D79" s="44">
        <v>1.0</v>
      </c>
      <c r="E79" s="44">
        <v>0.0</v>
      </c>
      <c r="F79" s="44">
        <v>0.0</v>
      </c>
      <c r="G79" s="44">
        <v>0.0</v>
      </c>
      <c r="H79" s="44">
        <v>0.0</v>
      </c>
      <c r="I79" s="44">
        <v>6.0</v>
      </c>
      <c r="J79" s="44">
        <v>4.0</v>
      </c>
      <c r="K79" s="44">
        <v>3.0</v>
      </c>
      <c r="L79" s="44">
        <v>4.0</v>
      </c>
      <c r="M79" s="44">
        <v>0.0</v>
      </c>
      <c r="N79" s="46" t="str">
        <f t="shared" si="1"/>
        <v>110</v>
      </c>
      <c r="O79" s="47" t="str">
        <f t="shared" si="3"/>
        <v>0.36</v>
      </c>
      <c r="P79" s="44">
        <v>1.0</v>
      </c>
      <c r="Q79" s="44">
        <v>5.0</v>
      </c>
      <c r="R79" s="44">
        <v>0.0</v>
      </c>
    </row>
    <row r="80">
      <c r="A80" s="7" t="s">
        <v>393</v>
      </c>
      <c r="B80" s="44">
        <v>0.0</v>
      </c>
      <c r="C80" s="44">
        <v>0.0</v>
      </c>
      <c r="D80" s="44">
        <v>0.0</v>
      </c>
      <c r="E80" s="44">
        <v>0.0</v>
      </c>
      <c r="F80" s="44">
        <v>0.0</v>
      </c>
      <c r="G80" s="44">
        <v>0.0</v>
      </c>
      <c r="H80" s="44">
        <v>0.0</v>
      </c>
      <c r="I80" s="44">
        <v>20.0</v>
      </c>
      <c r="J80" s="44">
        <v>14.0</v>
      </c>
      <c r="K80" s="44">
        <v>9.0</v>
      </c>
      <c r="L80" s="44">
        <v>10.0</v>
      </c>
      <c r="M80" s="44">
        <v>0.0</v>
      </c>
      <c r="N80" s="46" t="str">
        <f t="shared" si="1"/>
        <v>330</v>
      </c>
      <c r="O80" s="47" t="str">
        <f t="shared" si="3"/>
        <v>0.00</v>
      </c>
      <c r="P80" s="44">
        <v>6.0</v>
      </c>
      <c r="Q80" s="44">
        <v>16.0</v>
      </c>
      <c r="R80" s="44">
        <v>0.0</v>
      </c>
      <c r="S80" s="3" t="s">
        <v>395</v>
      </c>
    </row>
    <row r="81">
      <c r="A81" s="7" t="s">
        <v>396</v>
      </c>
      <c r="B81" s="44">
        <v>5.0</v>
      </c>
      <c r="C81" s="44">
        <v>1.0</v>
      </c>
      <c r="D81" s="44">
        <v>0.0</v>
      </c>
      <c r="E81" s="44">
        <v>1.0</v>
      </c>
      <c r="F81" s="44">
        <v>0.0</v>
      </c>
      <c r="G81" s="44">
        <v>0.0</v>
      </c>
      <c r="H81" s="44">
        <v>0.0</v>
      </c>
      <c r="I81" s="44">
        <v>16.0</v>
      </c>
      <c r="J81" s="44">
        <v>12.0</v>
      </c>
      <c r="K81" s="44">
        <v>3.0</v>
      </c>
      <c r="L81" s="44">
        <v>10.0</v>
      </c>
      <c r="M81" s="44">
        <v>0.0</v>
      </c>
      <c r="N81" s="46" t="str">
        <f t="shared" si="1"/>
        <v>250</v>
      </c>
      <c r="O81" s="47" t="str">
        <f t="shared" si="3"/>
        <v>0.20</v>
      </c>
      <c r="P81" s="44">
        <v>4.0</v>
      </c>
      <c r="Q81" s="44">
        <v>20.0</v>
      </c>
      <c r="R81" s="44">
        <v>0.0</v>
      </c>
    </row>
    <row r="82">
      <c r="A82" s="7" t="s">
        <v>399</v>
      </c>
      <c r="B82" s="44">
        <v>0.0</v>
      </c>
      <c r="C82" s="44">
        <v>0.0</v>
      </c>
      <c r="D82" s="44">
        <v>0.0</v>
      </c>
      <c r="E82" s="44">
        <v>0.0</v>
      </c>
      <c r="F82" s="44">
        <v>0.0</v>
      </c>
      <c r="G82" s="44">
        <v>0.0</v>
      </c>
      <c r="H82" s="44">
        <v>0.0</v>
      </c>
      <c r="I82" s="44">
        <v>16.0</v>
      </c>
      <c r="J82" s="44">
        <v>16.0</v>
      </c>
      <c r="K82" s="44">
        <v>0.0</v>
      </c>
      <c r="L82" s="44">
        <v>14.0</v>
      </c>
      <c r="M82" s="44">
        <v>0.0</v>
      </c>
      <c r="N82" s="46" t="str">
        <f t="shared" si="1"/>
        <v>300</v>
      </c>
      <c r="O82" s="47" t="str">
        <f t="shared" si="3"/>
        <v>0.00</v>
      </c>
      <c r="P82" s="44">
        <v>4.0</v>
      </c>
      <c r="Q82" s="44">
        <v>8.0</v>
      </c>
      <c r="R82" s="44">
        <v>0.0</v>
      </c>
    </row>
    <row r="83">
      <c r="A83" s="7" t="s">
        <v>402</v>
      </c>
      <c r="B83" s="44">
        <v>0.0</v>
      </c>
      <c r="C83" s="44">
        <v>0.0</v>
      </c>
      <c r="D83" s="44">
        <v>0.0</v>
      </c>
      <c r="E83" s="44">
        <v>0.0</v>
      </c>
      <c r="F83" s="44">
        <v>0.0</v>
      </c>
      <c r="G83" s="44">
        <v>0.0</v>
      </c>
      <c r="H83" s="44">
        <v>0.0</v>
      </c>
      <c r="I83" s="44">
        <v>16.0</v>
      </c>
      <c r="J83" s="44">
        <v>16.0</v>
      </c>
      <c r="K83" s="44">
        <v>0.0</v>
      </c>
      <c r="L83" s="44">
        <v>14.0</v>
      </c>
      <c r="M83" s="44">
        <v>0.0</v>
      </c>
      <c r="N83" s="46" t="str">
        <f t="shared" si="1"/>
        <v>300</v>
      </c>
      <c r="O83" s="47" t="str">
        <f t="shared" si="3"/>
        <v>0.00</v>
      </c>
      <c r="P83" s="44">
        <v>4.0</v>
      </c>
      <c r="Q83" s="44">
        <v>12.0</v>
      </c>
      <c r="R83" s="44">
        <v>0.0</v>
      </c>
      <c r="S83" s="3" t="s">
        <v>406</v>
      </c>
    </row>
    <row r="84">
      <c r="A84" s="7" t="s">
        <v>407</v>
      </c>
      <c r="B84" s="44">
        <v>8.0</v>
      </c>
      <c r="C84" s="44">
        <v>1.0</v>
      </c>
      <c r="D84" s="44">
        <v>1.0</v>
      </c>
      <c r="E84" s="44">
        <v>1.0</v>
      </c>
      <c r="F84" s="44">
        <v>0.0</v>
      </c>
      <c r="G84" s="44">
        <v>0.0</v>
      </c>
      <c r="H84" s="44">
        <v>0.0</v>
      </c>
      <c r="I84" s="44">
        <v>16.0</v>
      </c>
      <c r="J84" s="44">
        <v>16.0</v>
      </c>
      <c r="K84" s="44">
        <v>0.0</v>
      </c>
      <c r="L84" s="44">
        <v>14.0</v>
      </c>
      <c r="M84" s="44">
        <v>0.0</v>
      </c>
      <c r="N84" s="46" t="str">
        <f t="shared" si="1"/>
        <v>300</v>
      </c>
      <c r="O84" s="47" t="str">
        <f t="shared" si="3"/>
        <v>0.27</v>
      </c>
      <c r="P84" s="44">
        <v>8.0</v>
      </c>
      <c r="Q84" s="44">
        <v>16.0</v>
      </c>
      <c r="R84" s="44">
        <v>0.0</v>
      </c>
      <c r="S84" s="3" t="s">
        <v>409</v>
      </c>
    </row>
    <row r="85">
      <c r="A85" s="4"/>
      <c r="B85" s="21"/>
      <c r="C85" s="21"/>
      <c r="D85" s="21"/>
      <c r="E85" s="21"/>
      <c r="F85" s="21"/>
      <c r="G85" s="21"/>
      <c r="H85" s="21"/>
      <c r="I85" s="21"/>
      <c r="J85" s="21"/>
      <c r="K85" s="21"/>
      <c r="L85" s="21"/>
      <c r="M85" s="21"/>
      <c r="N85" s="21"/>
      <c r="O85" s="47"/>
      <c r="P85" s="21"/>
      <c r="Q85" s="21"/>
      <c r="R85" s="21"/>
    </row>
    <row r="86">
      <c r="A86" s="4"/>
      <c r="B86" s="21"/>
      <c r="C86" s="21"/>
      <c r="D86" s="21"/>
      <c r="E86" s="21"/>
      <c r="F86" s="21"/>
      <c r="G86" s="21"/>
      <c r="H86" s="21"/>
      <c r="I86" s="21"/>
      <c r="J86" s="21"/>
      <c r="K86" s="21"/>
      <c r="L86" s="21"/>
      <c r="M86" s="21"/>
      <c r="N86" s="21"/>
      <c r="O86" s="47"/>
      <c r="P86" s="21"/>
      <c r="Q86" s="21"/>
      <c r="R86" s="21"/>
    </row>
    <row r="87">
      <c r="A87" s="4"/>
      <c r="B87" s="21"/>
      <c r="C87" s="21"/>
      <c r="D87" s="21"/>
      <c r="E87" s="21"/>
      <c r="F87" s="21"/>
      <c r="G87" s="21"/>
      <c r="H87" s="21"/>
      <c r="I87" s="21"/>
      <c r="J87" s="21"/>
      <c r="K87" s="21"/>
      <c r="L87" s="21"/>
      <c r="M87" s="21"/>
      <c r="N87" s="21"/>
      <c r="O87" s="47"/>
      <c r="P87" s="21"/>
      <c r="Q87" s="21"/>
      <c r="R87" s="21"/>
    </row>
    <row r="88">
      <c r="A88" s="4"/>
      <c r="B88" s="21"/>
      <c r="C88" s="21"/>
      <c r="D88" s="21"/>
      <c r="E88" s="21"/>
      <c r="F88" s="21"/>
      <c r="G88" s="21"/>
      <c r="H88" s="21"/>
      <c r="I88" s="21"/>
      <c r="J88" s="21"/>
      <c r="K88" s="21"/>
      <c r="L88" s="21"/>
      <c r="M88" s="21"/>
      <c r="N88" s="21"/>
      <c r="O88" s="47"/>
      <c r="P88" s="21"/>
      <c r="Q88" s="21"/>
      <c r="R88" s="21"/>
    </row>
    <row r="89">
      <c r="A89" s="4"/>
      <c r="B89" s="21"/>
      <c r="C89" s="21"/>
      <c r="D89" s="21"/>
      <c r="E89" s="21"/>
      <c r="F89" s="21"/>
      <c r="G89" s="21"/>
      <c r="H89" s="21"/>
      <c r="I89" s="21"/>
      <c r="J89" s="21"/>
      <c r="K89" s="21"/>
      <c r="L89" s="21"/>
      <c r="M89" s="21"/>
      <c r="N89" s="21"/>
      <c r="O89" s="47"/>
      <c r="P89" s="21"/>
      <c r="Q89" s="21"/>
      <c r="R89" s="21"/>
    </row>
    <row r="90">
      <c r="A90" s="4"/>
      <c r="B90" s="21"/>
      <c r="C90" s="21"/>
      <c r="D90" s="21"/>
      <c r="E90" s="21"/>
      <c r="F90" s="21"/>
      <c r="G90" s="21"/>
      <c r="H90" s="21"/>
      <c r="I90" s="21"/>
      <c r="J90" s="21"/>
      <c r="K90" s="21"/>
      <c r="L90" s="21"/>
      <c r="M90" s="21"/>
      <c r="N90" s="21"/>
      <c r="O90" s="47"/>
      <c r="P90" s="21"/>
      <c r="Q90" s="21"/>
      <c r="R90" s="21"/>
    </row>
    <row r="91">
      <c r="A91" s="4"/>
      <c r="B91" s="21"/>
      <c r="C91" s="21"/>
      <c r="D91" s="21"/>
      <c r="E91" s="21"/>
      <c r="F91" s="21"/>
      <c r="G91" s="21"/>
      <c r="H91" s="21"/>
      <c r="I91" s="21"/>
      <c r="J91" s="21"/>
      <c r="K91" s="21"/>
      <c r="L91" s="21"/>
      <c r="M91" s="21"/>
      <c r="N91" s="21"/>
      <c r="O91" s="47"/>
      <c r="P91" s="21"/>
      <c r="Q91" s="21"/>
      <c r="R91" s="21"/>
    </row>
    <row r="92">
      <c r="A92" s="4"/>
      <c r="B92" s="21"/>
      <c r="C92" s="21"/>
      <c r="D92" s="21"/>
      <c r="E92" s="21"/>
      <c r="F92" s="21"/>
      <c r="G92" s="21"/>
      <c r="H92" s="21"/>
      <c r="I92" s="21"/>
      <c r="J92" s="21"/>
      <c r="K92" s="21"/>
      <c r="L92" s="21"/>
      <c r="M92" s="21"/>
      <c r="N92" s="21"/>
      <c r="O92" s="47"/>
      <c r="P92" s="21"/>
      <c r="Q92" s="21"/>
      <c r="R92" s="21"/>
    </row>
    <row r="93">
      <c r="A93" s="4"/>
      <c r="B93" s="21"/>
      <c r="C93" s="21"/>
      <c r="D93" s="21"/>
      <c r="E93" s="21"/>
      <c r="F93" s="21"/>
      <c r="G93" s="21"/>
      <c r="H93" s="21"/>
      <c r="I93" s="21"/>
      <c r="J93" s="21"/>
      <c r="K93" s="21"/>
      <c r="L93" s="21"/>
      <c r="M93" s="21"/>
      <c r="N93" s="21"/>
      <c r="O93" s="47"/>
      <c r="P93" s="21"/>
      <c r="Q93" s="21"/>
      <c r="R93" s="21"/>
    </row>
    <row r="94">
      <c r="A94" s="4"/>
      <c r="B94" s="21"/>
      <c r="C94" s="21"/>
      <c r="D94" s="21"/>
      <c r="E94" s="21"/>
      <c r="F94" s="21"/>
      <c r="G94" s="21"/>
      <c r="H94" s="21"/>
      <c r="I94" s="21"/>
      <c r="J94" s="21"/>
      <c r="K94" s="21"/>
      <c r="L94" s="21"/>
      <c r="M94" s="21"/>
      <c r="N94" s="21"/>
      <c r="O94" s="47"/>
      <c r="P94" s="21"/>
      <c r="Q94" s="21"/>
      <c r="R94" s="21"/>
    </row>
    <row r="95">
      <c r="A95" s="4"/>
      <c r="B95" s="21"/>
      <c r="C95" s="21"/>
      <c r="D95" s="21"/>
      <c r="E95" s="21"/>
      <c r="F95" s="21"/>
      <c r="G95" s="21"/>
      <c r="H95" s="21"/>
      <c r="I95" s="21"/>
      <c r="J95" s="21"/>
      <c r="K95" s="21"/>
      <c r="L95" s="21"/>
      <c r="M95" s="21"/>
      <c r="N95" s="21"/>
      <c r="O95" s="47"/>
      <c r="P95" s="21"/>
      <c r="Q95" s="21"/>
      <c r="R95" s="21"/>
    </row>
    <row r="96">
      <c r="A96" s="4"/>
      <c r="B96" s="21"/>
      <c r="C96" s="21"/>
      <c r="D96" s="21"/>
      <c r="E96" s="21"/>
      <c r="F96" s="21"/>
      <c r="G96" s="21"/>
      <c r="H96" s="21"/>
      <c r="I96" s="21"/>
      <c r="J96" s="21"/>
      <c r="K96" s="21"/>
      <c r="L96" s="21"/>
      <c r="M96" s="21"/>
      <c r="N96" s="21"/>
      <c r="O96" s="47"/>
      <c r="P96" s="21"/>
      <c r="Q96" s="21"/>
      <c r="R96" s="21"/>
    </row>
    <row r="97">
      <c r="A97" s="4"/>
      <c r="B97" s="21"/>
      <c r="C97" s="21"/>
      <c r="D97" s="21"/>
      <c r="E97" s="21"/>
      <c r="F97" s="21"/>
      <c r="G97" s="21"/>
      <c r="H97" s="21"/>
      <c r="I97" s="21"/>
      <c r="J97" s="21"/>
      <c r="K97" s="21"/>
      <c r="L97" s="21"/>
      <c r="M97" s="21"/>
      <c r="N97" s="21"/>
      <c r="O97" s="47"/>
      <c r="P97" s="21"/>
      <c r="Q97" s="21"/>
      <c r="R97" s="21"/>
    </row>
    <row r="98">
      <c r="A98" s="4"/>
      <c r="B98" s="21"/>
      <c r="C98" s="21"/>
      <c r="D98" s="21"/>
      <c r="E98" s="21"/>
      <c r="F98" s="21"/>
      <c r="G98" s="21"/>
      <c r="H98" s="21"/>
      <c r="I98" s="21"/>
      <c r="J98" s="21"/>
      <c r="K98" s="21"/>
      <c r="L98" s="21"/>
      <c r="M98" s="21"/>
      <c r="N98" s="21"/>
      <c r="O98" s="47"/>
      <c r="P98" s="21"/>
      <c r="Q98" s="21"/>
      <c r="R98" s="21"/>
    </row>
    <row r="99">
      <c r="A99" s="4"/>
      <c r="B99" s="21"/>
      <c r="C99" s="21"/>
      <c r="D99" s="21"/>
      <c r="E99" s="21"/>
      <c r="F99" s="21"/>
      <c r="G99" s="21"/>
      <c r="H99" s="21"/>
      <c r="I99" s="21"/>
      <c r="J99" s="21"/>
      <c r="K99" s="21"/>
      <c r="L99" s="21"/>
      <c r="M99" s="21"/>
      <c r="N99" s="21"/>
      <c r="O99" s="47"/>
      <c r="P99" s="21"/>
      <c r="Q99" s="21"/>
      <c r="R99" s="21"/>
    </row>
    <row r="100">
      <c r="A100" s="4"/>
      <c r="B100" s="21"/>
      <c r="C100" s="21"/>
      <c r="D100" s="21"/>
      <c r="E100" s="21"/>
      <c r="F100" s="21"/>
      <c r="G100" s="21"/>
      <c r="H100" s="21"/>
      <c r="I100" s="21"/>
      <c r="J100" s="21"/>
      <c r="K100" s="21"/>
      <c r="L100" s="21"/>
      <c r="M100" s="21"/>
      <c r="N100" s="21"/>
      <c r="O100" s="47"/>
      <c r="P100" s="21"/>
      <c r="Q100" s="21"/>
      <c r="R100" s="21"/>
    </row>
    <row r="101">
      <c r="A101" s="4"/>
      <c r="B101" s="21"/>
      <c r="C101" s="21"/>
      <c r="D101" s="21"/>
      <c r="E101" s="21"/>
      <c r="F101" s="21"/>
      <c r="G101" s="21"/>
      <c r="H101" s="21"/>
      <c r="I101" s="21"/>
      <c r="J101" s="21"/>
      <c r="K101" s="21"/>
      <c r="L101" s="21"/>
      <c r="M101" s="21"/>
      <c r="N101" s="21"/>
      <c r="O101" s="47"/>
      <c r="P101" s="21"/>
      <c r="Q101" s="21"/>
      <c r="R101" s="21"/>
    </row>
    <row r="102">
      <c r="A102" s="4"/>
      <c r="B102" s="21"/>
      <c r="C102" s="21"/>
      <c r="D102" s="21"/>
      <c r="E102" s="21"/>
      <c r="F102" s="21"/>
      <c r="G102" s="21"/>
      <c r="H102" s="21"/>
      <c r="I102" s="21"/>
      <c r="J102" s="21"/>
      <c r="K102" s="21"/>
      <c r="L102" s="21"/>
      <c r="M102" s="21"/>
      <c r="N102" s="21"/>
      <c r="O102" s="47"/>
      <c r="P102" s="21"/>
      <c r="Q102" s="21"/>
      <c r="R102" s="21"/>
    </row>
    <row r="103">
      <c r="A103" s="4"/>
      <c r="B103" s="21"/>
      <c r="C103" s="21"/>
      <c r="D103" s="21"/>
      <c r="E103" s="21"/>
      <c r="F103" s="21"/>
      <c r="G103" s="21"/>
      <c r="H103" s="21"/>
      <c r="I103" s="21"/>
      <c r="J103" s="21"/>
      <c r="K103" s="21"/>
      <c r="L103" s="21"/>
      <c r="M103" s="21"/>
      <c r="N103" s="21"/>
      <c r="O103" s="47"/>
      <c r="P103" s="21"/>
      <c r="Q103" s="21"/>
      <c r="R103" s="21"/>
    </row>
    <row r="104">
      <c r="A104" s="4"/>
      <c r="B104" s="21"/>
      <c r="C104" s="21"/>
      <c r="D104" s="21"/>
      <c r="E104" s="21"/>
      <c r="F104" s="21"/>
      <c r="G104" s="21"/>
      <c r="H104" s="21"/>
      <c r="I104" s="21"/>
      <c r="J104" s="21"/>
      <c r="K104" s="21"/>
      <c r="L104" s="21"/>
      <c r="M104" s="21"/>
      <c r="N104" s="21"/>
      <c r="O104" s="47"/>
      <c r="P104" s="21"/>
      <c r="Q104" s="21"/>
      <c r="R104" s="21"/>
    </row>
    <row r="105">
      <c r="A105" s="4"/>
      <c r="B105" s="21"/>
      <c r="C105" s="21"/>
      <c r="D105" s="21"/>
      <c r="E105" s="21"/>
      <c r="F105" s="21"/>
      <c r="G105" s="21"/>
      <c r="H105" s="21"/>
      <c r="I105" s="21"/>
      <c r="J105" s="21"/>
      <c r="K105" s="21"/>
      <c r="L105" s="21"/>
      <c r="M105" s="21"/>
      <c r="N105" s="21"/>
      <c r="O105" s="47"/>
      <c r="P105" s="21"/>
      <c r="Q105" s="21"/>
      <c r="R105" s="21"/>
    </row>
    <row r="106">
      <c r="A106" s="4"/>
      <c r="B106" s="21"/>
      <c r="C106" s="21"/>
      <c r="D106" s="21"/>
      <c r="E106" s="21"/>
      <c r="F106" s="21"/>
      <c r="G106" s="21"/>
      <c r="H106" s="21"/>
      <c r="I106" s="21"/>
      <c r="J106" s="21"/>
      <c r="K106" s="21"/>
      <c r="L106" s="21"/>
      <c r="M106" s="21"/>
      <c r="N106" s="21"/>
      <c r="O106" s="47"/>
      <c r="P106" s="21"/>
      <c r="Q106" s="21"/>
      <c r="R106" s="21"/>
    </row>
    <row r="107">
      <c r="A107" s="4"/>
      <c r="B107" s="21"/>
      <c r="C107" s="21"/>
      <c r="D107" s="21"/>
      <c r="E107" s="21"/>
      <c r="F107" s="21"/>
      <c r="G107" s="21"/>
      <c r="H107" s="21"/>
      <c r="I107" s="21"/>
      <c r="J107" s="21"/>
      <c r="K107" s="21"/>
      <c r="L107" s="21"/>
      <c r="M107" s="21"/>
      <c r="N107" s="21"/>
      <c r="O107" s="47"/>
      <c r="P107" s="21"/>
      <c r="Q107" s="21"/>
      <c r="R107" s="21"/>
    </row>
    <row r="108">
      <c r="A108" s="4"/>
      <c r="B108" s="21"/>
      <c r="C108" s="21"/>
      <c r="D108" s="21"/>
      <c r="E108" s="21"/>
      <c r="F108" s="21"/>
      <c r="G108" s="21"/>
      <c r="H108" s="21"/>
      <c r="I108" s="21"/>
      <c r="J108" s="21"/>
      <c r="K108" s="21"/>
      <c r="L108" s="21"/>
      <c r="M108" s="21"/>
      <c r="N108" s="21"/>
      <c r="O108" s="47"/>
      <c r="P108" s="21"/>
      <c r="Q108" s="21"/>
      <c r="R108" s="21"/>
    </row>
    <row r="109">
      <c r="A109" s="4"/>
      <c r="B109" s="21"/>
      <c r="C109" s="21"/>
      <c r="D109" s="21"/>
      <c r="E109" s="21"/>
      <c r="F109" s="21"/>
      <c r="G109" s="21"/>
      <c r="H109" s="21"/>
      <c r="I109" s="21"/>
      <c r="J109" s="21"/>
      <c r="K109" s="21"/>
      <c r="L109" s="21"/>
      <c r="M109" s="21"/>
      <c r="N109" s="21"/>
      <c r="O109" s="47"/>
      <c r="P109" s="21"/>
      <c r="Q109" s="21"/>
      <c r="R109" s="21"/>
    </row>
    <row r="110">
      <c r="A110" s="4"/>
      <c r="B110" s="21"/>
      <c r="C110" s="21"/>
      <c r="D110" s="21"/>
      <c r="E110" s="21"/>
      <c r="F110" s="21"/>
      <c r="G110" s="21"/>
      <c r="H110" s="21"/>
      <c r="I110" s="21"/>
      <c r="J110" s="21"/>
      <c r="K110" s="21"/>
      <c r="L110" s="21"/>
      <c r="M110" s="21"/>
      <c r="N110" s="21"/>
      <c r="O110" s="47"/>
      <c r="P110" s="21"/>
      <c r="Q110" s="21"/>
      <c r="R110" s="21"/>
    </row>
    <row r="111">
      <c r="A111" s="4"/>
      <c r="B111" s="21"/>
      <c r="C111" s="21"/>
      <c r="D111" s="21"/>
      <c r="E111" s="21"/>
      <c r="F111" s="21"/>
      <c r="G111" s="21"/>
      <c r="H111" s="21"/>
      <c r="I111" s="21"/>
      <c r="J111" s="21"/>
      <c r="K111" s="21"/>
      <c r="L111" s="21"/>
      <c r="M111" s="21"/>
      <c r="N111" s="21"/>
      <c r="O111" s="47"/>
      <c r="P111" s="21"/>
      <c r="Q111" s="21"/>
      <c r="R111" s="21"/>
    </row>
    <row r="112">
      <c r="A112" s="4"/>
      <c r="B112" s="21"/>
      <c r="C112" s="21"/>
      <c r="D112" s="21"/>
      <c r="E112" s="21"/>
      <c r="F112" s="21"/>
      <c r="G112" s="21"/>
      <c r="H112" s="21"/>
      <c r="I112" s="21"/>
      <c r="J112" s="21"/>
      <c r="K112" s="21"/>
      <c r="L112" s="21"/>
      <c r="M112" s="21"/>
      <c r="N112" s="21"/>
      <c r="O112" s="47"/>
      <c r="P112" s="21"/>
      <c r="Q112" s="21"/>
      <c r="R112" s="21"/>
    </row>
    <row r="113">
      <c r="A113" s="4"/>
      <c r="B113" s="21"/>
      <c r="C113" s="21"/>
      <c r="D113" s="21"/>
      <c r="E113" s="21"/>
      <c r="F113" s="21"/>
      <c r="G113" s="21"/>
      <c r="H113" s="21"/>
      <c r="I113" s="21"/>
      <c r="J113" s="21"/>
      <c r="K113" s="21"/>
      <c r="L113" s="21"/>
      <c r="M113" s="21"/>
      <c r="N113" s="21"/>
      <c r="O113" s="47"/>
      <c r="P113" s="21"/>
      <c r="Q113" s="21"/>
      <c r="R113" s="21"/>
    </row>
    <row r="114">
      <c r="A114" s="4"/>
      <c r="B114" s="21"/>
      <c r="C114" s="21"/>
      <c r="D114" s="21"/>
      <c r="E114" s="21"/>
      <c r="F114" s="21"/>
      <c r="G114" s="21"/>
      <c r="H114" s="21"/>
      <c r="I114" s="21"/>
      <c r="J114" s="21"/>
      <c r="K114" s="21"/>
      <c r="L114" s="21"/>
      <c r="M114" s="21"/>
      <c r="N114" s="21"/>
      <c r="O114" s="47"/>
      <c r="P114" s="21"/>
      <c r="Q114" s="21"/>
      <c r="R114" s="21"/>
    </row>
    <row r="115">
      <c r="A115" s="4"/>
      <c r="B115" s="21"/>
      <c r="C115" s="21"/>
      <c r="D115" s="21"/>
      <c r="E115" s="21"/>
      <c r="F115" s="21"/>
      <c r="G115" s="21"/>
      <c r="H115" s="21"/>
      <c r="I115" s="21"/>
      <c r="J115" s="21"/>
      <c r="K115" s="21"/>
      <c r="L115" s="21"/>
      <c r="M115" s="21"/>
      <c r="N115" s="21"/>
      <c r="O115" s="47"/>
      <c r="P115" s="21"/>
      <c r="Q115" s="21"/>
      <c r="R115" s="21"/>
    </row>
    <row r="116">
      <c r="A116" s="4"/>
      <c r="B116" s="21"/>
      <c r="C116" s="21"/>
      <c r="D116" s="21"/>
      <c r="E116" s="21"/>
      <c r="F116" s="21"/>
      <c r="G116" s="21"/>
      <c r="H116" s="21"/>
      <c r="I116" s="21"/>
      <c r="J116" s="21"/>
      <c r="K116" s="21"/>
      <c r="L116" s="21"/>
      <c r="M116" s="21"/>
      <c r="N116" s="21"/>
      <c r="O116" s="47"/>
      <c r="P116" s="21"/>
      <c r="Q116" s="21"/>
      <c r="R116" s="21"/>
    </row>
    <row r="117">
      <c r="A117" s="4"/>
      <c r="B117" s="21"/>
      <c r="C117" s="21"/>
      <c r="D117" s="21"/>
      <c r="E117" s="21"/>
      <c r="F117" s="21"/>
      <c r="G117" s="21"/>
      <c r="H117" s="21"/>
      <c r="I117" s="21"/>
      <c r="J117" s="21"/>
      <c r="K117" s="21"/>
      <c r="L117" s="21"/>
      <c r="M117" s="21"/>
      <c r="N117" s="21"/>
      <c r="O117" s="47"/>
      <c r="P117" s="21"/>
      <c r="Q117" s="21"/>
      <c r="R117" s="21"/>
    </row>
    <row r="118">
      <c r="A118" s="4"/>
      <c r="B118" s="21"/>
      <c r="C118" s="21"/>
      <c r="D118" s="21"/>
      <c r="E118" s="21"/>
      <c r="F118" s="21"/>
      <c r="G118" s="21"/>
      <c r="H118" s="21"/>
      <c r="I118" s="21"/>
      <c r="J118" s="21"/>
      <c r="K118" s="21"/>
      <c r="L118" s="21"/>
      <c r="M118" s="21"/>
      <c r="N118" s="21"/>
      <c r="O118" s="47"/>
      <c r="P118" s="21"/>
      <c r="Q118" s="21"/>
      <c r="R118" s="21"/>
    </row>
    <row r="119">
      <c r="A119" s="4"/>
      <c r="B119" s="21"/>
      <c r="C119" s="21"/>
      <c r="D119" s="21"/>
      <c r="E119" s="21"/>
      <c r="F119" s="21"/>
      <c r="G119" s="21"/>
      <c r="H119" s="21"/>
      <c r="I119" s="21"/>
      <c r="J119" s="21"/>
      <c r="K119" s="21"/>
      <c r="L119" s="21"/>
      <c r="M119" s="21"/>
      <c r="N119" s="21"/>
      <c r="O119" s="47"/>
      <c r="P119" s="21"/>
      <c r="Q119" s="21"/>
      <c r="R119" s="21"/>
    </row>
    <row r="120">
      <c r="A120" s="4"/>
      <c r="B120" s="21"/>
      <c r="C120" s="21"/>
      <c r="D120" s="21"/>
      <c r="E120" s="21"/>
      <c r="F120" s="21"/>
      <c r="G120" s="21"/>
      <c r="H120" s="21"/>
      <c r="I120" s="21"/>
      <c r="J120" s="21"/>
      <c r="K120" s="21"/>
      <c r="L120" s="21"/>
      <c r="M120" s="21"/>
      <c r="N120" s="21"/>
      <c r="O120" s="47"/>
      <c r="P120" s="21"/>
      <c r="Q120" s="21"/>
      <c r="R120" s="21"/>
    </row>
    <row r="121">
      <c r="A121" s="4"/>
      <c r="B121" s="21"/>
      <c r="C121" s="21"/>
      <c r="D121" s="21"/>
      <c r="E121" s="21"/>
      <c r="F121" s="21"/>
      <c r="G121" s="21"/>
      <c r="H121" s="21"/>
      <c r="I121" s="21"/>
      <c r="J121" s="21"/>
      <c r="K121" s="21"/>
      <c r="L121" s="21"/>
      <c r="M121" s="21"/>
      <c r="N121" s="21"/>
      <c r="O121" s="47"/>
      <c r="P121" s="21"/>
      <c r="Q121" s="21"/>
      <c r="R121" s="21"/>
    </row>
    <row r="122">
      <c r="A122" s="4"/>
      <c r="B122" s="21"/>
      <c r="C122" s="21"/>
      <c r="D122" s="21"/>
      <c r="E122" s="21"/>
      <c r="F122" s="21"/>
      <c r="G122" s="21"/>
      <c r="H122" s="21"/>
      <c r="I122" s="21"/>
      <c r="J122" s="21"/>
      <c r="K122" s="21"/>
      <c r="L122" s="21"/>
      <c r="M122" s="21"/>
      <c r="N122" s="21"/>
      <c r="O122" s="47"/>
      <c r="P122" s="21"/>
      <c r="Q122" s="21"/>
      <c r="R122" s="21"/>
    </row>
    <row r="123">
      <c r="A123" s="4"/>
      <c r="B123" s="21"/>
      <c r="C123" s="21"/>
      <c r="D123" s="21"/>
      <c r="E123" s="21"/>
      <c r="F123" s="21"/>
      <c r="G123" s="21"/>
      <c r="H123" s="21"/>
      <c r="I123" s="21"/>
      <c r="J123" s="21"/>
      <c r="K123" s="21"/>
      <c r="L123" s="21"/>
      <c r="M123" s="21"/>
      <c r="N123" s="21"/>
      <c r="O123" s="47"/>
      <c r="P123" s="21"/>
      <c r="Q123" s="21"/>
      <c r="R123" s="21"/>
    </row>
    <row r="124">
      <c r="A124" s="4"/>
      <c r="B124" s="21"/>
      <c r="C124" s="21"/>
      <c r="D124" s="21"/>
      <c r="E124" s="21"/>
      <c r="F124" s="21"/>
      <c r="G124" s="21"/>
      <c r="H124" s="21"/>
      <c r="I124" s="21"/>
      <c r="J124" s="21"/>
      <c r="K124" s="21"/>
      <c r="L124" s="21"/>
      <c r="M124" s="21"/>
      <c r="N124" s="21"/>
      <c r="O124" s="47"/>
      <c r="P124" s="21"/>
      <c r="Q124" s="21"/>
      <c r="R124" s="21"/>
    </row>
    <row r="125">
      <c r="A125" s="4"/>
      <c r="B125" s="21"/>
      <c r="C125" s="21"/>
      <c r="D125" s="21"/>
      <c r="E125" s="21"/>
      <c r="F125" s="21"/>
      <c r="G125" s="21"/>
      <c r="H125" s="21"/>
      <c r="I125" s="21"/>
      <c r="J125" s="21"/>
      <c r="K125" s="21"/>
      <c r="L125" s="21"/>
      <c r="M125" s="21"/>
      <c r="N125" s="21"/>
      <c r="O125" s="47"/>
      <c r="P125" s="21"/>
      <c r="Q125" s="21"/>
      <c r="R125" s="21"/>
    </row>
    <row r="126">
      <c r="A126" s="4"/>
      <c r="B126" s="21"/>
      <c r="C126" s="21"/>
      <c r="D126" s="21"/>
      <c r="E126" s="21"/>
      <c r="F126" s="21"/>
      <c r="G126" s="21"/>
      <c r="H126" s="21"/>
      <c r="I126" s="21"/>
      <c r="J126" s="21"/>
      <c r="K126" s="21"/>
      <c r="L126" s="21"/>
      <c r="M126" s="21"/>
      <c r="N126" s="21"/>
      <c r="O126" s="47"/>
      <c r="P126" s="21"/>
      <c r="Q126" s="21"/>
      <c r="R126" s="21"/>
    </row>
    <row r="127">
      <c r="A127" s="4"/>
      <c r="B127" s="21"/>
      <c r="C127" s="21"/>
      <c r="D127" s="21"/>
      <c r="E127" s="21"/>
      <c r="F127" s="21"/>
      <c r="G127" s="21"/>
      <c r="H127" s="21"/>
      <c r="I127" s="21"/>
      <c r="J127" s="21"/>
      <c r="K127" s="21"/>
      <c r="L127" s="21"/>
      <c r="M127" s="21"/>
      <c r="N127" s="21"/>
      <c r="O127" s="47"/>
      <c r="P127" s="21"/>
      <c r="Q127" s="21"/>
      <c r="R127" s="21"/>
    </row>
    <row r="128">
      <c r="A128" s="4"/>
      <c r="B128" s="21"/>
      <c r="C128" s="21"/>
      <c r="D128" s="21"/>
      <c r="E128" s="21"/>
      <c r="F128" s="21"/>
      <c r="G128" s="21"/>
      <c r="H128" s="21"/>
      <c r="I128" s="21"/>
      <c r="J128" s="21"/>
      <c r="K128" s="21"/>
      <c r="L128" s="21"/>
      <c r="M128" s="21"/>
      <c r="N128" s="21"/>
      <c r="O128" s="47"/>
      <c r="P128" s="21"/>
      <c r="Q128" s="21"/>
      <c r="R128" s="21"/>
    </row>
    <row r="129">
      <c r="A129" s="4"/>
      <c r="B129" s="21"/>
      <c r="C129" s="21"/>
      <c r="D129" s="21"/>
      <c r="E129" s="21"/>
      <c r="F129" s="21"/>
      <c r="G129" s="21"/>
      <c r="H129" s="21"/>
      <c r="I129" s="21"/>
      <c r="J129" s="21"/>
      <c r="K129" s="21"/>
      <c r="L129" s="21"/>
      <c r="M129" s="21"/>
      <c r="N129" s="21"/>
      <c r="O129" s="47"/>
      <c r="P129" s="21"/>
      <c r="Q129" s="21"/>
      <c r="R129" s="21"/>
    </row>
    <row r="130">
      <c r="A130" s="4"/>
      <c r="B130" s="21"/>
      <c r="C130" s="21"/>
      <c r="D130" s="21"/>
      <c r="E130" s="21"/>
      <c r="F130" s="21"/>
      <c r="G130" s="21"/>
      <c r="H130" s="21"/>
      <c r="I130" s="21"/>
      <c r="J130" s="21"/>
      <c r="K130" s="21"/>
      <c r="L130" s="21"/>
      <c r="M130" s="21"/>
      <c r="N130" s="21"/>
      <c r="O130" s="47"/>
      <c r="P130" s="21"/>
      <c r="Q130" s="21"/>
      <c r="R130" s="21"/>
    </row>
    <row r="131">
      <c r="A131" s="4"/>
      <c r="B131" s="21"/>
      <c r="C131" s="21"/>
      <c r="D131" s="21"/>
      <c r="E131" s="21"/>
      <c r="F131" s="21"/>
      <c r="G131" s="21"/>
      <c r="H131" s="21"/>
      <c r="I131" s="21"/>
      <c r="J131" s="21"/>
      <c r="K131" s="21"/>
      <c r="L131" s="21"/>
      <c r="M131" s="21"/>
      <c r="N131" s="21"/>
      <c r="O131" s="47"/>
      <c r="P131" s="21"/>
      <c r="Q131" s="21"/>
      <c r="R131" s="21"/>
    </row>
    <row r="132">
      <c r="A132" s="4"/>
      <c r="B132" s="21"/>
      <c r="C132" s="21"/>
      <c r="D132" s="21"/>
      <c r="E132" s="21"/>
      <c r="F132" s="21"/>
      <c r="G132" s="21"/>
      <c r="H132" s="21"/>
      <c r="I132" s="21"/>
      <c r="J132" s="21"/>
      <c r="K132" s="21"/>
      <c r="L132" s="21"/>
      <c r="M132" s="21"/>
      <c r="N132" s="21"/>
      <c r="O132" s="47"/>
      <c r="P132" s="21"/>
      <c r="Q132" s="21"/>
      <c r="R132" s="21"/>
    </row>
    <row r="133">
      <c r="A133" s="4"/>
      <c r="B133" s="21"/>
      <c r="C133" s="21"/>
      <c r="D133" s="21"/>
      <c r="E133" s="21"/>
      <c r="F133" s="21"/>
      <c r="G133" s="21"/>
      <c r="H133" s="21"/>
      <c r="I133" s="21"/>
      <c r="J133" s="21"/>
      <c r="K133" s="21"/>
      <c r="L133" s="21"/>
      <c r="M133" s="21"/>
      <c r="N133" s="21"/>
      <c r="O133" s="47"/>
      <c r="P133" s="21"/>
      <c r="Q133" s="21"/>
      <c r="R133" s="21"/>
    </row>
    <row r="134">
      <c r="A134" s="4"/>
      <c r="B134" s="21"/>
      <c r="C134" s="21"/>
      <c r="D134" s="21"/>
      <c r="E134" s="21"/>
      <c r="F134" s="21"/>
      <c r="G134" s="21"/>
      <c r="H134" s="21"/>
      <c r="I134" s="21"/>
      <c r="J134" s="21"/>
      <c r="K134" s="21"/>
      <c r="L134" s="21"/>
      <c r="M134" s="21"/>
      <c r="N134" s="21"/>
      <c r="O134" s="47"/>
      <c r="P134" s="21"/>
      <c r="Q134" s="21"/>
      <c r="R134" s="21"/>
    </row>
    <row r="135">
      <c r="A135" s="4"/>
      <c r="B135" s="21"/>
      <c r="C135" s="21"/>
      <c r="D135" s="21"/>
      <c r="E135" s="21"/>
      <c r="F135" s="21"/>
      <c r="G135" s="21"/>
      <c r="H135" s="21"/>
      <c r="I135" s="21"/>
      <c r="J135" s="21"/>
      <c r="K135" s="21"/>
      <c r="L135" s="21"/>
      <c r="M135" s="21"/>
      <c r="N135" s="21"/>
      <c r="O135" s="47"/>
      <c r="P135" s="21"/>
      <c r="Q135" s="21"/>
      <c r="R135" s="21"/>
    </row>
    <row r="136">
      <c r="A136" s="4"/>
      <c r="B136" s="21"/>
      <c r="C136" s="21"/>
      <c r="D136" s="21"/>
      <c r="E136" s="21"/>
      <c r="F136" s="21"/>
      <c r="G136" s="21"/>
      <c r="H136" s="21"/>
      <c r="I136" s="21"/>
      <c r="J136" s="21"/>
      <c r="K136" s="21"/>
      <c r="L136" s="21"/>
      <c r="M136" s="21"/>
      <c r="N136" s="21"/>
      <c r="O136" s="47"/>
      <c r="P136" s="21"/>
      <c r="Q136" s="21"/>
      <c r="R136" s="21"/>
    </row>
    <row r="137">
      <c r="A137" s="4"/>
      <c r="B137" s="21"/>
      <c r="C137" s="21"/>
      <c r="D137" s="21"/>
      <c r="E137" s="21"/>
      <c r="F137" s="21"/>
      <c r="G137" s="21"/>
      <c r="H137" s="21"/>
      <c r="I137" s="21"/>
      <c r="J137" s="21"/>
      <c r="K137" s="21"/>
      <c r="L137" s="21"/>
      <c r="M137" s="21"/>
      <c r="N137" s="21"/>
      <c r="O137" s="47"/>
      <c r="P137" s="21"/>
      <c r="Q137" s="21"/>
      <c r="R137" s="21"/>
    </row>
    <row r="138">
      <c r="A138" s="4"/>
      <c r="B138" s="21"/>
      <c r="C138" s="21"/>
      <c r="D138" s="21"/>
      <c r="E138" s="21"/>
      <c r="F138" s="21"/>
      <c r="G138" s="21"/>
      <c r="H138" s="21"/>
      <c r="I138" s="21"/>
      <c r="J138" s="21"/>
      <c r="K138" s="21"/>
      <c r="L138" s="21"/>
      <c r="M138" s="21"/>
      <c r="N138" s="21"/>
      <c r="O138" s="47"/>
      <c r="P138" s="21"/>
      <c r="Q138" s="21"/>
      <c r="R138" s="21"/>
    </row>
    <row r="139">
      <c r="A139" s="4"/>
      <c r="B139" s="21"/>
      <c r="C139" s="21"/>
      <c r="D139" s="21"/>
      <c r="E139" s="21"/>
      <c r="F139" s="21"/>
      <c r="G139" s="21"/>
      <c r="H139" s="21"/>
      <c r="I139" s="21"/>
      <c r="J139" s="21"/>
      <c r="K139" s="21"/>
      <c r="L139" s="21"/>
      <c r="M139" s="21"/>
      <c r="N139" s="21"/>
      <c r="O139" s="47"/>
      <c r="P139" s="21"/>
      <c r="Q139" s="21"/>
      <c r="R139" s="21"/>
    </row>
    <row r="140">
      <c r="A140" s="4"/>
      <c r="B140" s="21"/>
      <c r="C140" s="21"/>
      <c r="D140" s="21"/>
      <c r="E140" s="21"/>
      <c r="F140" s="21"/>
      <c r="G140" s="21"/>
      <c r="H140" s="21"/>
      <c r="I140" s="21"/>
      <c r="J140" s="21"/>
      <c r="K140" s="21"/>
      <c r="L140" s="21"/>
      <c r="M140" s="21"/>
      <c r="N140" s="21"/>
      <c r="O140" s="47"/>
      <c r="P140" s="21"/>
      <c r="Q140" s="21"/>
      <c r="R140" s="21"/>
    </row>
    <row r="141">
      <c r="A141" s="4"/>
      <c r="B141" s="21"/>
      <c r="C141" s="21"/>
      <c r="D141" s="21"/>
      <c r="E141" s="21"/>
      <c r="F141" s="21"/>
      <c r="G141" s="21"/>
      <c r="H141" s="21"/>
      <c r="I141" s="21"/>
      <c r="J141" s="21"/>
      <c r="K141" s="21"/>
      <c r="L141" s="21"/>
      <c r="M141" s="21"/>
      <c r="N141" s="21"/>
      <c r="O141" s="47"/>
      <c r="P141" s="21"/>
      <c r="Q141" s="21"/>
      <c r="R141" s="21"/>
    </row>
    <row r="142">
      <c r="A142" s="4"/>
      <c r="B142" s="21"/>
      <c r="C142" s="21"/>
      <c r="D142" s="21"/>
      <c r="E142" s="21"/>
      <c r="F142" s="21"/>
      <c r="G142" s="21"/>
      <c r="H142" s="21"/>
      <c r="I142" s="21"/>
      <c r="J142" s="21"/>
      <c r="K142" s="21"/>
      <c r="L142" s="21"/>
      <c r="M142" s="21"/>
      <c r="N142" s="21"/>
      <c r="O142" s="47"/>
      <c r="P142" s="21"/>
      <c r="Q142" s="21"/>
      <c r="R142" s="21"/>
    </row>
    <row r="143">
      <c r="A143" s="4"/>
      <c r="B143" s="21"/>
      <c r="C143" s="21"/>
      <c r="D143" s="21"/>
      <c r="E143" s="21"/>
      <c r="F143" s="21"/>
      <c r="G143" s="21"/>
      <c r="H143" s="21"/>
      <c r="I143" s="21"/>
      <c r="J143" s="21"/>
      <c r="K143" s="21"/>
      <c r="L143" s="21"/>
      <c r="M143" s="21"/>
      <c r="N143" s="21"/>
      <c r="O143" s="47"/>
      <c r="P143" s="21"/>
      <c r="Q143" s="21"/>
      <c r="R143" s="21"/>
    </row>
    <row r="144">
      <c r="A144" s="4"/>
      <c r="B144" s="21"/>
      <c r="C144" s="21"/>
      <c r="D144" s="21"/>
      <c r="E144" s="21"/>
      <c r="F144" s="21"/>
      <c r="G144" s="21"/>
      <c r="H144" s="21"/>
      <c r="I144" s="21"/>
      <c r="J144" s="21"/>
      <c r="K144" s="21"/>
      <c r="L144" s="21"/>
      <c r="M144" s="21"/>
      <c r="N144" s="21"/>
      <c r="O144" s="47"/>
      <c r="P144" s="21"/>
      <c r="Q144" s="21"/>
      <c r="R144" s="21"/>
    </row>
    <row r="145">
      <c r="A145" s="4"/>
      <c r="B145" s="21"/>
      <c r="C145" s="21"/>
      <c r="D145" s="21"/>
      <c r="E145" s="21"/>
      <c r="F145" s="21"/>
      <c r="G145" s="21"/>
      <c r="H145" s="21"/>
      <c r="I145" s="21"/>
      <c r="J145" s="21"/>
      <c r="K145" s="21"/>
      <c r="L145" s="21"/>
      <c r="M145" s="21"/>
      <c r="N145" s="21"/>
      <c r="O145" s="47"/>
      <c r="P145" s="21"/>
      <c r="Q145" s="21"/>
      <c r="R145" s="21"/>
    </row>
    <row r="146">
      <c r="A146" s="4"/>
      <c r="B146" s="21"/>
      <c r="C146" s="21"/>
      <c r="D146" s="21"/>
      <c r="E146" s="21"/>
      <c r="F146" s="21"/>
      <c r="G146" s="21"/>
      <c r="H146" s="21"/>
      <c r="I146" s="21"/>
      <c r="J146" s="21"/>
      <c r="K146" s="21"/>
      <c r="L146" s="21"/>
      <c r="M146" s="21"/>
      <c r="N146" s="21"/>
      <c r="O146" s="47"/>
      <c r="P146" s="21"/>
      <c r="Q146" s="21"/>
      <c r="R146" s="21"/>
    </row>
    <row r="147">
      <c r="A147" s="4"/>
      <c r="B147" s="21"/>
      <c r="C147" s="21"/>
      <c r="D147" s="21"/>
      <c r="E147" s="21"/>
      <c r="F147" s="21"/>
      <c r="G147" s="21"/>
      <c r="H147" s="21"/>
      <c r="I147" s="21"/>
      <c r="J147" s="21"/>
      <c r="K147" s="21"/>
      <c r="L147" s="21"/>
      <c r="M147" s="21"/>
      <c r="N147" s="21"/>
      <c r="O147" s="47"/>
      <c r="P147" s="21"/>
      <c r="Q147" s="21"/>
      <c r="R147" s="21"/>
    </row>
    <row r="148">
      <c r="A148" s="4"/>
      <c r="B148" s="21"/>
      <c r="C148" s="21"/>
      <c r="D148" s="21"/>
      <c r="E148" s="21"/>
      <c r="F148" s="21"/>
      <c r="G148" s="21"/>
      <c r="H148" s="21"/>
      <c r="I148" s="21"/>
      <c r="J148" s="21"/>
      <c r="K148" s="21"/>
      <c r="L148" s="21"/>
      <c r="M148" s="21"/>
      <c r="N148" s="21"/>
      <c r="O148" s="47"/>
      <c r="P148" s="21"/>
      <c r="Q148" s="21"/>
      <c r="R148" s="21"/>
    </row>
    <row r="149">
      <c r="A149" s="4"/>
      <c r="B149" s="21"/>
      <c r="C149" s="21"/>
      <c r="D149" s="21"/>
      <c r="E149" s="21"/>
      <c r="F149" s="21"/>
      <c r="G149" s="21"/>
      <c r="H149" s="21"/>
      <c r="I149" s="21"/>
      <c r="J149" s="21"/>
      <c r="K149" s="21"/>
      <c r="L149" s="21"/>
      <c r="M149" s="21"/>
      <c r="N149" s="21"/>
      <c r="O149" s="47"/>
      <c r="P149" s="21"/>
      <c r="Q149" s="21"/>
      <c r="R149" s="21"/>
    </row>
    <row r="150">
      <c r="A150" s="4"/>
      <c r="B150" s="21"/>
      <c r="C150" s="21"/>
      <c r="D150" s="21"/>
      <c r="E150" s="21"/>
      <c r="F150" s="21"/>
      <c r="G150" s="21"/>
      <c r="H150" s="21"/>
      <c r="I150" s="21"/>
      <c r="J150" s="21"/>
      <c r="K150" s="21"/>
      <c r="L150" s="21"/>
      <c r="M150" s="21"/>
      <c r="N150" s="21"/>
      <c r="O150" s="47"/>
      <c r="P150" s="21"/>
      <c r="Q150" s="21"/>
      <c r="R150" s="21"/>
    </row>
    <row r="151">
      <c r="A151" s="4"/>
      <c r="B151" s="21"/>
      <c r="C151" s="21"/>
      <c r="D151" s="21"/>
      <c r="E151" s="21"/>
      <c r="F151" s="21"/>
      <c r="G151" s="21"/>
      <c r="H151" s="21"/>
      <c r="I151" s="21"/>
      <c r="J151" s="21"/>
      <c r="K151" s="21"/>
      <c r="L151" s="21"/>
      <c r="M151" s="21"/>
      <c r="N151" s="21"/>
      <c r="O151" s="47"/>
      <c r="P151" s="21"/>
      <c r="Q151" s="21"/>
      <c r="R151" s="21"/>
    </row>
    <row r="152">
      <c r="A152" s="4"/>
      <c r="B152" s="21"/>
      <c r="C152" s="21"/>
      <c r="D152" s="21"/>
      <c r="E152" s="21"/>
      <c r="F152" s="21"/>
      <c r="G152" s="21"/>
      <c r="H152" s="21"/>
      <c r="I152" s="21"/>
      <c r="J152" s="21"/>
      <c r="K152" s="21"/>
      <c r="L152" s="21"/>
      <c r="M152" s="21"/>
      <c r="N152" s="21"/>
      <c r="O152" s="47"/>
      <c r="P152" s="21"/>
      <c r="Q152" s="21"/>
      <c r="R152" s="21"/>
    </row>
    <row r="153">
      <c r="A153" s="4"/>
      <c r="B153" s="21"/>
      <c r="C153" s="21"/>
      <c r="D153" s="21"/>
      <c r="E153" s="21"/>
      <c r="F153" s="21"/>
      <c r="G153" s="21"/>
      <c r="H153" s="21"/>
      <c r="I153" s="21"/>
      <c r="J153" s="21"/>
      <c r="K153" s="21"/>
      <c r="L153" s="21"/>
      <c r="M153" s="21"/>
      <c r="N153" s="21"/>
      <c r="O153" s="47"/>
      <c r="P153" s="21"/>
      <c r="Q153" s="21"/>
      <c r="R153" s="21"/>
    </row>
    <row r="154">
      <c r="A154" s="4"/>
      <c r="B154" s="21"/>
      <c r="C154" s="21"/>
      <c r="D154" s="21"/>
      <c r="E154" s="21"/>
      <c r="F154" s="21"/>
      <c r="G154" s="21"/>
      <c r="H154" s="21"/>
      <c r="I154" s="21"/>
      <c r="J154" s="21"/>
      <c r="K154" s="21"/>
      <c r="L154" s="21"/>
      <c r="M154" s="21"/>
      <c r="N154" s="21"/>
      <c r="O154" s="47"/>
      <c r="P154" s="21"/>
      <c r="Q154" s="21"/>
      <c r="R154" s="21"/>
    </row>
    <row r="155">
      <c r="A155" s="4"/>
      <c r="B155" s="21"/>
      <c r="C155" s="21"/>
      <c r="D155" s="21"/>
      <c r="E155" s="21"/>
      <c r="F155" s="21"/>
      <c r="G155" s="21"/>
      <c r="H155" s="21"/>
      <c r="I155" s="21"/>
      <c r="J155" s="21"/>
      <c r="K155" s="21"/>
      <c r="L155" s="21"/>
      <c r="M155" s="21"/>
      <c r="N155" s="21"/>
      <c r="O155" s="47"/>
      <c r="P155" s="21"/>
      <c r="Q155" s="21"/>
      <c r="R155" s="21"/>
    </row>
    <row r="156">
      <c r="A156" s="4"/>
      <c r="B156" s="21"/>
      <c r="C156" s="21"/>
      <c r="D156" s="21"/>
      <c r="E156" s="21"/>
      <c r="F156" s="21"/>
      <c r="G156" s="21"/>
      <c r="H156" s="21"/>
      <c r="I156" s="21"/>
      <c r="J156" s="21"/>
      <c r="K156" s="21"/>
      <c r="L156" s="21"/>
      <c r="M156" s="21"/>
      <c r="N156" s="21"/>
      <c r="O156" s="47"/>
      <c r="P156" s="21"/>
      <c r="Q156" s="21"/>
      <c r="R156" s="21"/>
    </row>
    <row r="157">
      <c r="A157" s="4"/>
      <c r="B157" s="21"/>
      <c r="C157" s="21"/>
      <c r="D157" s="21"/>
      <c r="E157" s="21"/>
      <c r="F157" s="21"/>
      <c r="G157" s="21"/>
      <c r="H157" s="21"/>
      <c r="I157" s="21"/>
      <c r="J157" s="21"/>
      <c r="K157" s="21"/>
      <c r="L157" s="21"/>
      <c r="M157" s="21"/>
      <c r="N157" s="21"/>
      <c r="O157" s="47"/>
      <c r="P157" s="21"/>
      <c r="Q157" s="21"/>
      <c r="R157" s="21"/>
    </row>
    <row r="158">
      <c r="A158" s="4"/>
      <c r="B158" s="21"/>
      <c r="C158" s="21"/>
      <c r="D158" s="21"/>
      <c r="E158" s="21"/>
      <c r="F158" s="21"/>
      <c r="G158" s="21"/>
      <c r="H158" s="21"/>
      <c r="I158" s="21"/>
      <c r="J158" s="21"/>
      <c r="K158" s="21"/>
      <c r="L158" s="21"/>
      <c r="M158" s="21"/>
      <c r="N158" s="21"/>
      <c r="O158" s="47"/>
      <c r="P158" s="21"/>
      <c r="Q158" s="21"/>
      <c r="R158" s="21"/>
    </row>
    <row r="159">
      <c r="A159" s="4"/>
      <c r="B159" s="21"/>
      <c r="C159" s="21"/>
      <c r="D159" s="21"/>
      <c r="E159" s="21"/>
      <c r="F159" s="21"/>
      <c r="G159" s="21"/>
      <c r="H159" s="21"/>
      <c r="I159" s="21"/>
      <c r="J159" s="21"/>
      <c r="K159" s="21"/>
      <c r="L159" s="21"/>
      <c r="M159" s="21"/>
      <c r="N159" s="21"/>
      <c r="O159" s="47"/>
      <c r="P159" s="21"/>
      <c r="Q159" s="21"/>
      <c r="R159" s="21"/>
    </row>
    <row r="160">
      <c r="A160" s="4"/>
      <c r="B160" s="21"/>
      <c r="C160" s="21"/>
      <c r="D160" s="21"/>
      <c r="E160" s="21"/>
      <c r="F160" s="21"/>
      <c r="G160" s="21"/>
      <c r="H160" s="21"/>
      <c r="I160" s="21"/>
      <c r="J160" s="21"/>
      <c r="K160" s="21"/>
      <c r="L160" s="21"/>
      <c r="M160" s="21"/>
      <c r="N160" s="21"/>
      <c r="O160" s="47"/>
      <c r="P160" s="21"/>
      <c r="Q160" s="21"/>
      <c r="R160" s="21"/>
    </row>
    <row r="161">
      <c r="A161" s="4"/>
      <c r="B161" s="21"/>
      <c r="C161" s="21"/>
      <c r="D161" s="21"/>
      <c r="E161" s="21"/>
      <c r="F161" s="21"/>
      <c r="G161" s="21"/>
      <c r="H161" s="21"/>
      <c r="I161" s="21"/>
      <c r="J161" s="21"/>
      <c r="K161" s="21"/>
      <c r="L161" s="21"/>
      <c r="M161" s="21"/>
      <c r="N161" s="21"/>
      <c r="O161" s="47"/>
      <c r="P161" s="21"/>
      <c r="Q161" s="21"/>
      <c r="R161" s="21"/>
    </row>
    <row r="162">
      <c r="A162" s="4"/>
      <c r="B162" s="21"/>
      <c r="C162" s="21"/>
      <c r="D162" s="21"/>
      <c r="E162" s="21"/>
      <c r="F162" s="21"/>
      <c r="G162" s="21"/>
      <c r="H162" s="21"/>
      <c r="I162" s="21"/>
      <c r="J162" s="21"/>
      <c r="K162" s="21"/>
      <c r="L162" s="21"/>
      <c r="M162" s="21"/>
      <c r="N162" s="21"/>
      <c r="O162" s="47"/>
      <c r="P162" s="21"/>
      <c r="Q162" s="21"/>
      <c r="R162" s="21"/>
    </row>
    <row r="163">
      <c r="A163" s="4"/>
      <c r="B163" s="21"/>
      <c r="C163" s="21"/>
      <c r="D163" s="21"/>
      <c r="E163" s="21"/>
      <c r="F163" s="21"/>
      <c r="G163" s="21"/>
      <c r="H163" s="21"/>
      <c r="I163" s="21"/>
      <c r="J163" s="21"/>
      <c r="K163" s="21"/>
      <c r="L163" s="21"/>
      <c r="M163" s="21"/>
      <c r="N163" s="21"/>
      <c r="O163" s="47"/>
      <c r="P163" s="21"/>
      <c r="Q163" s="21"/>
      <c r="R163" s="21"/>
    </row>
    <row r="164">
      <c r="A164" s="4"/>
      <c r="B164" s="21"/>
      <c r="C164" s="21"/>
      <c r="D164" s="21"/>
      <c r="E164" s="21"/>
      <c r="F164" s="21"/>
      <c r="G164" s="21"/>
      <c r="H164" s="21"/>
      <c r="I164" s="21"/>
      <c r="J164" s="21"/>
      <c r="K164" s="21"/>
      <c r="L164" s="21"/>
      <c r="M164" s="21"/>
      <c r="N164" s="21"/>
      <c r="O164" s="47"/>
      <c r="P164" s="21"/>
      <c r="Q164" s="21"/>
      <c r="R164" s="21"/>
    </row>
    <row r="165">
      <c r="A165" s="4"/>
      <c r="B165" s="21"/>
      <c r="C165" s="21"/>
      <c r="D165" s="21"/>
      <c r="E165" s="21"/>
      <c r="F165" s="21"/>
      <c r="G165" s="21"/>
      <c r="H165" s="21"/>
      <c r="I165" s="21"/>
      <c r="J165" s="21"/>
      <c r="K165" s="21"/>
      <c r="L165" s="21"/>
      <c r="M165" s="21"/>
      <c r="N165" s="21"/>
      <c r="O165" s="47"/>
      <c r="P165" s="21"/>
      <c r="Q165" s="21"/>
      <c r="R165" s="21"/>
    </row>
    <row r="166">
      <c r="A166" s="4"/>
      <c r="B166" s="21"/>
      <c r="C166" s="21"/>
      <c r="D166" s="21"/>
      <c r="E166" s="21"/>
      <c r="F166" s="21"/>
      <c r="G166" s="21"/>
      <c r="H166" s="21"/>
      <c r="I166" s="21"/>
      <c r="J166" s="21"/>
      <c r="K166" s="21"/>
      <c r="L166" s="21"/>
      <c r="M166" s="21"/>
      <c r="N166" s="21"/>
      <c r="O166" s="47"/>
      <c r="P166" s="21"/>
      <c r="Q166" s="21"/>
      <c r="R166" s="21"/>
    </row>
    <row r="167">
      <c r="A167" s="4"/>
      <c r="B167" s="21"/>
      <c r="C167" s="21"/>
      <c r="D167" s="21"/>
      <c r="E167" s="21"/>
      <c r="F167" s="21"/>
      <c r="G167" s="21"/>
      <c r="H167" s="21"/>
      <c r="I167" s="21"/>
      <c r="J167" s="21"/>
      <c r="K167" s="21"/>
      <c r="L167" s="21"/>
      <c r="M167" s="21"/>
      <c r="N167" s="21"/>
      <c r="O167" s="47"/>
      <c r="P167" s="21"/>
      <c r="Q167" s="21"/>
      <c r="R167" s="21"/>
    </row>
    <row r="168">
      <c r="A168" s="4"/>
      <c r="B168" s="21"/>
      <c r="C168" s="21"/>
      <c r="D168" s="21"/>
      <c r="E168" s="21"/>
      <c r="F168" s="21"/>
      <c r="G168" s="21"/>
      <c r="H168" s="21"/>
      <c r="I168" s="21"/>
      <c r="J168" s="21"/>
      <c r="K168" s="21"/>
      <c r="L168" s="21"/>
      <c r="M168" s="21"/>
      <c r="N168" s="21"/>
      <c r="O168" s="47"/>
      <c r="P168" s="21"/>
      <c r="Q168" s="21"/>
      <c r="R168" s="21"/>
    </row>
    <row r="169">
      <c r="A169" s="4"/>
      <c r="B169" s="21"/>
      <c r="C169" s="21"/>
      <c r="D169" s="21"/>
      <c r="E169" s="21"/>
      <c r="F169" s="21"/>
      <c r="G169" s="21"/>
      <c r="H169" s="21"/>
      <c r="I169" s="21"/>
      <c r="J169" s="21"/>
      <c r="K169" s="21"/>
      <c r="L169" s="21"/>
      <c r="M169" s="21"/>
      <c r="N169" s="21"/>
      <c r="O169" s="47"/>
      <c r="P169" s="21"/>
      <c r="Q169" s="21"/>
      <c r="R169" s="21"/>
    </row>
    <row r="170">
      <c r="A170" s="4"/>
      <c r="B170" s="21"/>
      <c r="C170" s="21"/>
      <c r="D170" s="21"/>
      <c r="E170" s="21"/>
      <c r="F170" s="21"/>
      <c r="G170" s="21"/>
      <c r="H170" s="21"/>
      <c r="I170" s="21"/>
      <c r="J170" s="21"/>
      <c r="K170" s="21"/>
      <c r="L170" s="21"/>
      <c r="M170" s="21"/>
      <c r="N170" s="21"/>
      <c r="O170" s="47"/>
      <c r="P170" s="21"/>
      <c r="Q170" s="21"/>
      <c r="R170" s="21"/>
    </row>
    <row r="171">
      <c r="A171" s="4"/>
      <c r="B171" s="21"/>
      <c r="C171" s="21"/>
      <c r="D171" s="21"/>
      <c r="E171" s="21"/>
      <c r="F171" s="21"/>
      <c r="G171" s="21"/>
      <c r="H171" s="21"/>
      <c r="I171" s="21"/>
      <c r="J171" s="21"/>
      <c r="K171" s="21"/>
      <c r="L171" s="21"/>
      <c r="M171" s="21"/>
      <c r="N171" s="21"/>
      <c r="O171" s="47"/>
      <c r="P171" s="21"/>
      <c r="Q171" s="21"/>
      <c r="R171" s="21"/>
    </row>
    <row r="172">
      <c r="A172" s="4"/>
      <c r="B172" s="21"/>
      <c r="C172" s="21"/>
      <c r="D172" s="21"/>
      <c r="E172" s="21"/>
      <c r="F172" s="21"/>
      <c r="G172" s="21"/>
      <c r="H172" s="21"/>
      <c r="I172" s="21"/>
      <c r="J172" s="21"/>
      <c r="K172" s="21"/>
      <c r="L172" s="21"/>
      <c r="M172" s="21"/>
      <c r="N172" s="21"/>
      <c r="O172" s="47"/>
      <c r="P172" s="21"/>
      <c r="Q172" s="21"/>
      <c r="R172" s="21"/>
    </row>
    <row r="173">
      <c r="A173" s="4"/>
      <c r="B173" s="21"/>
      <c r="C173" s="21"/>
      <c r="D173" s="21"/>
      <c r="E173" s="21"/>
      <c r="F173" s="21"/>
      <c r="G173" s="21"/>
      <c r="H173" s="21"/>
      <c r="I173" s="21"/>
      <c r="J173" s="21"/>
      <c r="K173" s="21"/>
      <c r="L173" s="21"/>
      <c r="M173" s="21"/>
      <c r="N173" s="21"/>
      <c r="O173" s="47"/>
      <c r="P173" s="21"/>
      <c r="Q173" s="21"/>
      <c r="R173" s="21"/>
    </row>
    <row r="174">
      <c r="A174" s="4"/>
      <c r="B174" s="21"/>
      <c r="C174" s="21"/>
      <c r="D174" s="21"/>
      <c r="E174" s="21"/>
      <c r="F174" s="21"/>
      <c r="G174" s="21"/>
      <c r="H174" s="21"/>
      <c r="I174" s="21"/>
      <c r="J174" s="21"/>
      <c r="K174" s="21"/>
      <c r="L174" s="21"/>
      <c r="M174" s="21"/>
      <c r="N174" s="21"/>
      <c r="O174" s="47"/>
      <c r="P174" s="21"/>
      <c r="Q174" s="21"/>
      <c r="R174" s="21"/>
    </row>
    <row r="175">
      <c r="A175" s="4"/>
      <c r="B175" s="21"/>
      <c r="C175" s="21"/>
      <c r="D175" s="21"/>
      <c r="E175" s="21"/>
      <c r="F175" s="21"/>
      <c r="G175" s="21"/>
      <c r="H175" s="21"/>
      <c r="I175" s="21"/>
      <c r="J175" s="21"/>
      <c r="K175" s="21"/>
      <c r="L175" s="21"/>
      <c r="M175" s="21"/>
      <c r="N175" s="21"/>
      <c r="O175" s="47"/>
      <c r="P175" s="21"/>
      <c r="Q175" s="21"/>
      <c r="R175" s="21"/>
    </row>
    <row r="176">
      <c r="A176" s="4"/>
      <c r="B176" s="21"/>
      <c r="C176" s="21"/>
      <c r="D176" s="21"/>
      <c r="E176" s="21"/>
      <c r="F176" s="21"/>
      <c r="G176" s="21"/>
      <c r="H176" s="21"/>
      <c r="I176" s="21"/>
      <c r="J176" s="21"/>
      <c r="K176" s="21"/>
      <c r="L176" s="21"/>
      <c r="M176" s="21"/>
      <c r="N176" s="21"/>
      <c r="O176" s="47"/>
      <c r="P176" s="21"/>
      <c r="Q176" s="21"/>
      <c r="R176" s="21"/>
    </row>
    <row r="177">
      <c r="A177" s="4"/>
      <c r="B177" s="21"/>
      <c r="C177" s="21"/>
      <c r="D177" s="21"/>
      <c r="E177" s="21"/>
      <c r="F177" s="21"/>
      <c r="G177" s="21"/>
      <c r="H177" s="21"/>
      <c r="I177" s="21"/>
      <c r="J177" s="21"/>
      <c r="K177" s="21"/>
      <c r="L177" s="21"/>
      <c r="M177" s="21"/>
      <c r="N177" s="21"/>
      <c r="O177" s="47"/>
      <c r="P177" s="21"/>
      <c r="Q177" s="21"/>
      <c r="R177" s="21"/>
    </row>
    <row r="178">
      <c r="A178" s="4"/>
      <c r="B178" s="21"/>
      <c r="C178" s="21"/>
      <c r="D178" s="21"/>
      <c r="E178" s="21"/>
      <c r="F178" s="21"/>
      <c r="G178" s="21"/>
      <c r="H178" s="21"/>
      <c r="I178" s="21"/>
      <c r="J178" s="21"/>
      <c r="K178" s="21"/>
      <c r="L178" s="21"/>
      <c r="M178" s="21"/>
      <c r="N178" s="21"/>
      <c r="O178" s="47"/>
      <c r="P178" s="21"/>
      <c r="Q178" s="21"/>
      <c r="R178" s="21"/>
    </row>
    <row r="179">
      <c r="A179" s="4"/>
      <c r="B179" s="21"/>
      <c r="C179" s="21"/>
      <c r="D179" s="21"/>
      <c r="E179" s="21"/>
      <c r="F179" s="21"/>
      <c r="G179" s="21"/>
      <c r="H179" s="21"/>
      <c r="I179" s="21"/>
      <c r="J179" s="21"/>
      <c r="K179" s="21"/>
      <c r="L179" s="21"/>
      <c r="M179" s="21"/>
      <c r="N179" s="21"/>
      <c r="O179" s="47"/>
      <c r="P179" s="21"/>
      <c r="Q179" s="21"/>
      <c r="R179" s="21"/>
    </row>
    <row r="180">
      <c r="A180" s="4"/>
      <c r="B180" s="21"/>
      <c r="C180" s="21"/>
      <c r="D180" s="21"/>
      <c r="E180" s="21"/>
      <c r="F180" s="21"/>
      <c r="G180" s="21"/>
      <c r="H180" s="21"/>
      <c r="I180" s="21"/>
      <c r="J180" s="21"/>
      <c r="K180" s="21"/>
      <c r="L180" s="21"/>
      <c r="M180" s="21"/>
      <c r="N180" s="21"/>
      <c r="O180" s="47"/>
      <c r="P180" s="21"/>
      <c r="Q180" s="21"/>
      <c r="R180" s="21"/>
    </row>
    <row r="181">
      <c r="A181" s="4"/>
      <c r="B181" s="21"/>
      <c r="C181" s="21"/>
      <c r="D181" s="21"/>
      <c r="E181" s="21"/>
      <c r="F181" s="21"/>
      <c r="G181" s="21"/>
      <c r="H181" s="21"/>
      <c r="I181" s="21"/>
      <c r="J181" s="21"/>
      <c r="K181" s="21"/>
      <c r="L181" s="21"/>
      <c r="M181" s="21"/>
      <c r="N181" s="21"/>
      <c r="O181" s="47"/>
      <c r="P181" s="21"/>
      <c r="Q181" s="21"/>
      <c r="R181" s="21"/>
    </row>
    <row r="182">
      <c r="A182" s="4"/>
      <c r="B182" s="21"/>
      <c r="C182" s="21"/>
      <c r="D182" s="21"/>
      <c r="E182" s="21"/>
      <c r="F182" s="21"/>
      <c r="G182" s="21"/>
      <c r="H182" s="21"/>
      <c r="I182" s="21"/>
      <c r="J182" s="21"/>
      <c r="K182" s="21"/>
      <c r="L182" s="21"/>
      <c r="M182" s="21"/>
      <c r="N182" s="21"/>
      <c r="O182" s="47"/>
      <c r="P182" s="21"/>
      <c r="Q182" s="21"/>
      <c r="R182" s="21"/>
    </row>
    <row r="183">
      <c r="A183" s="4"/>
      <c r="B183" s="21"/>
      <c r="C183" s="21"/>
      <c r="D183" s="21"/>
      <c r="E183" s="21"/>
      <c r="F183" s="21"/>
      <c r="G183" s="21"/>
      <c r="H183" s="21"/>
      <c r="I183" s="21"/>
      <c r="J183" s="21"/>
      <c r="K183" s="21"/>
      <c r="L183" s="21"/>
      <c r="M183" s="21"/>
      <c r="N183" s="21"/>
      <c r="O183" s="47"/>
      <c r="P183" s="21"/>
      <c r="Q183" s="21"/>
      <c r="R183" s="21"/>
    </row>
    <row r="184">
      <c r="A184" s="4"/>
      <c r="B184" s="21"/>
      <c r="C184" s="21"/>
      <c r="D184" s="21"/>
      <c r="E184" s="21"/>
      <c r="F184" s="21"/>
      <c r="G184" s="21"/>
      <c r="H184" s="21"/>
      <c r="I184" s="21"/>
      <c r="J184" s="21"/>
      <c r="K184" s="21"/>
      <c r="L184" s="21"/>
      <c r="M184" s="21"/>
      <c r="N184" s="21"/>
      <c r="O184" s="47"/>
      <c r="P184" s="21"/>
      <c r="Q184" s="21"/>
      <c r="R184" s="21"/>
    </row>
    <row r="185">
      <c r="A185" s="4"/>
      <c r="B185" s="21"/>
      <c r="C185" s="21"/>
      <c r="D185" s="21"/>
      <c r="E185" s="21"/>
      <c r="F185" s="21"/>
      <c r="G185" s="21"/>
      <c r="H185" s="21"/>
      <c r="I185" s="21"/>
      <c r="J185" s="21"/>
      <c r="K185" s="21"/>
      <c r="L185" s="21"/>
      <c r="M185" s="21"/>
      <c r="N185" s="21"/>
      <c r="O185" s="47"/>
      <c r="P185" s="21"/>
      <c r="Q185" s="21"/>
      <c r="R185" s="21"/>
    </row>
    <row r="186">
      <c r="A186" s="4"/>
      <c r="B186" s="21"/>
      <c r="C186" s="21"/>
      <c r="D186" s="21"/>
      <c r="E186" s="21"/>
      <c r="F186" s="21"/>
      <c r="G186" s="21"/>
      <c r="H186" s="21"/>
      <c r="I186" s="21"/>
      <c r="J186" s="21"/>
      <c r="K186" s="21"/>
      <c r="L186" s="21"/>
      <c r="M186" s="21"/>
      <c r="N186" s="21"/>
      <c r="O186" s="47"/>
      <c r="P186" s="21"/>
      <c r="Q186" s="21"/>
      <c r="R186" s="21"/>
    </row>
    <row r="187">
      <c r="A187" s="4"/>
      <c r="B187" s="21"/>
      <c r="C187" s="21"/>
      <c r="D187" s="21"/>
      <c r="E187" s="21"/>
      <c r="F187" s="21"/>
      <c r="G187" s="21"/>
      <c r="H187" s="21"/>
      <c r="I187" s="21"/>
      <c r="J187" s="21"/>
      <c r="K187" s="21"/>
      <c r="L187" s="21"/>
      <c r="M187" s="21"/>
      <c r="N187" s="21"/>
      <c r="O187" s="47"/>
      <c r="P187" s="21"/>
      <c r="Q187" s="21"/>
      <c r="R187" s="21"/>
    </row>
    <row r="188">
      <c r="A188" s="4"/>
      <c r="B188" s="21"/>
      <c r="C188" s="21"/>
      <c r="D188" s="21"/>
      <c r="E188" s="21"/>
      <c r="F188" s="21"/>
      <c r="G188" s="21"/>
      <c r="H188" s="21"/>
      <c r="I188" s="21"/>
      <c r="J188" s="21"/>
      <c r="K188" s="21"/>
      <c r="L188" s="21"/>
      <c r="M188" s="21"/>
      <c r="N188" s="21"/>
      <c r="O188" s="47"/>
      <c r="P188" s="21"/>
      <c r="Q188" s="21"/>
      <c r="R188" s="21"/>
    </row>
    <row r="189">
      <c r="A189" s="4"/>
      <c r="B189" s="21"/>
      <c r="C189" s="21"/>
      <c r="D189" s="21"/>
      <c r="E189" s="21"/>
      <c r="F189" s="21"/>
      <c r="G189" s="21"/>
      <c r="H189" s="21"/>
      <c r="I189" s="21"/>
      <c r="J189" s="21"/>
      <c r="K189" s="21"/>
      <c r="L189" s="21"/>
      <c r="M189" s="21"/>
      <c r="N189" s="21"/>
      <c r="O189" s="47"/>
      <c r="P189" s="21"/>
      <c r="Q189" s="21"/>
      <c r="R189" s="21"/>
    </row>
    <row r="190">
      <c r="A190" s="4"/>
      <c r="B190" s="21"/>
      <c r="C190" s="21"/>
      <c r="D190" s="21"/>
      <c r="E190" s="21"/>
      <c r="F190" s="21"/>
      <c r="G190" s="21"/>
      <c r="H190" s="21"/>
      <c r="I190" s="21"/>
      <c r="J190" s="21"/>
      <c r="K190" s="21"/>
      <c r="L190" s="21"/>
      <c r="M190" s="21"/>
      <c r="N190" s="21"/>
      <c r="O190" s="47"/>
      <c r="P190" s="21"/>
      <c r="Q190" s="21"/>
      <c r="R190" s="21"/>
    </row>
    <row r="191">
      <c r="A191" s="4"/>
      <c r="B191" s="21"/>
      <c r="C191" s="21"/>
      <c r="D191" s="21"/>
      <c r="E191" s="21"/>
      <c r="F191" s="21"/>
      <c r="G191" s="21"/>
      <c r="H191" s="21"/>
      <c r="I191" s="21"/>
      <c r="J191" s="21"/>
      <c r="K191" s="21"/>
      <c r="L191" s="21"/>
      <c r="M191" s="21"/>
      <c r="N191" s="21"/>
      <c r="O191" s="47"/>
      <c r="P191" s="21"/>
      <c r="Q191" s="21"/>
      <c r="R191" s="21"/>
    </row>
    <row r="192">
      <c r="A192" s="4"/>
      <c r="B192" s="21"/>
      <c r="C192" s="21"/>
      <c r="D192" s="21"/>
      <c r="E192" s="21"/>
      <c r="F192" s="21"/>
      <c r="G192" s="21"/>
      <c r="H192" s="21"/>
      <c r="I192" s="21"/>
      <c r="J192" s="21"/>
      <c r="K192" s="21"/>
      <c r="L192" s="21"/>
      <c r="M192" s="21"/>
      <c r="N192" s="21"/>
      <c r="O192" s="47"/>
      <c r="P192" s="21"/>
      <c r="Q192" s="21"/>
      <c r="R192" s="21"/>
    </row>
    <row r="193">
      <c r="A193" s="4"/>
      <c r="B193" s="21"/>
      <c r="C193" s="21"/>
      <c r="D193" s="21"/>
      <c r="E193" s="21"/>
      <c r="F193" s="21"/>
      <c r="G193" s="21"/>
      <c r="H193" s="21"/>
      <c r="I193" s="21"/>
      <c r="J193" s="21"/>
      <c r="K193" s="21"/>
      <c r="L193" s="21"/>
      <c r="M193" s="21"/>
      <c r="N193" s="21"/>
      <c r="O193" s="47"/>
      <c r="P193" s="21"/>
      <c r="Q193" s="21"/>
      <c r="R193" s="21"/>
    </row>
    <row r="194">
      <c r="A194" s="4"/>
      <c r="B194" s="21"/>
      <c r="C194" s="21"/>
      <c r="D194" s="21"/>
      <c r="E194" s="21"/>
      <c r="F194" s="21"/>
      <c r="G194" s="21"/>
      <c r="H194" s="21"/>
      <c r="I194" s="21"/>
      <c r="J194" s="21"/>
      <c r="K194" s="21"/>
      <c r="L194" s="21"/>
      <c r="M194" s="21"/>
      <c r="N194" s="21"/>
      <c r="O194" s="47"/>
      <c r="P194" s="21"/>
      <c r="Q194" s="21"/>
      <c r="R194" s="21"/>
    </row>
    <row r="195">
      <c r="A195" s="4"/>
      <c r="B195" s="21"/>
      <c r="C195" s="21"/>
      <c r="D195" s="21"/>
      <c r="E195" s="21"/>
      <c r="F195" s="21"/>
      <c r="G195" s="21"/>
      <c r="H195" s="21"/>
      <c r="I195" s="21"/>
      <c r="J195" s="21"/>
      <c r="K195" s="21"/>
      <c r="L195" s="21"/>
      <c r="M195" s="21"/>
      <c r="N195" s="21"/>
      <c r="O195" s="47"/>
      <c r="P195" s="21"/>
      <c r="Q195" s="21"/>
      <c r="R195" s="21"/>
    </row>
    <row r="196">
      <c r="A196" s="4"/>
      <c r="B196" s="21"/>
      <c r="C196" s="21"/>
      <c r="D196" s="21"/>
      <c r="E196" s="21"/>
      <c r="F196" s="21"/>
      <c r="G196" s="21"/>
      <c r="H196" s="21"/>
      <c r="I196" s="21"/>
      <c r="J196" s="21"/>
      <c r="K196" s="21"/>
      <c r="L196" s="21"/>
      <c r="M196" s="21"/>
      <c r="N196" s="21"/>
      <c r="O196" s="47"/>
      <c r="P196" s="21"/>
      <c r="Q196" s="21"/>
      <c r="R196" s="21"/>
    </row>
    <row r="197">
      <c r="A197" s="4"/>
      <c r="B197" s="21"/>
      <c r="C197" s="21"/>
      <c r="D197" s="21"/>
      <c r="E197" s="21"/>
      <c r="F197" s="21"/>
      <c r="G197" s="21"/>
      <c r="H197" s="21"/>
      <c r="I197" s="21"/>
      <c r="J197" s="21"/>
      <c r="K197" s="21"/>
      <c r="L197" s="21"/>
      <c r="M197" s="21"/>
      <c r="N197" s="21"/>
      <c r="O197" s="47"/>
      <c r="P197" s="21"/>
      <c r="Q197" s="21"/>
      <c r="R197" s="21"/>
    </row>
    <row r="198">
      <c r="A198" s="4"/>
      <c r="B198" s="21"/>
      <c r="C198" s="21"/>
      <c r="D198" s="21"/>
      <c r="E198" s="21"/>
      <c r="F198" s="21"/>
      <c r="G198" s="21"/>
      <c r="H198" s="21"/>
      <c r="I198" s="21"/>
      <c r="J198" s="21"/>
      <c r="K198" s="21"/>
      <c r="L198" s="21"/>
      <c r="M198" s="21"/>
      <c r="N198" s="21"/>
      <c r="O198" s="47"/>
      <c r="P198" s="21"/>
      <c r="Q198" s="21"/>
      <c r="R198" s="21"/>
    </row>
    <row r="199">
      <c r="A199" s="4"/>
      <c r="B199" s="21"/>
      <c r="C199" s="21"/>
      <c r="D199" s="21"/>
      <c r="E199" s="21"/>
      <c r="F199" s="21"/>
      <c r="G199" s="21"/>
      <c r="H199" s="21"/>
      <c r="I199" s="21"/>
      <c r="J199" s="21"/>
      <c r="K199" s="21"/>
      <c r="L199" s="21"/>
      <c r="M199" s="21"/>
      <c r="N199" s="21"/>
      <c r="O199" s="47"/>
      <c r="P199" s="21"/>
      <c r="Q199" s="21"/>
      <c r="R199" s="21"/>
    </row>
    <row r="200">
      <c r="A200" s="4"/>
      <c r="B200" s="21"/>
      <c r="C200" s="21"/>
      <c r="D200" s="21"/>
      <c r="E200" s="21"/>
      <c r="F200" s="21"/>
      <c r="G200" s="21"/>
      <c r="H200" s="21"/>
      <c r="I200" s="21"/>
      <c r="J200" s="21"/>
      <c r="K200" s="21"/>
      <c r="L200" s="21"/>
      <c r="M200" s="21"/>
      <c r="N200" s="21"/>
      <c r="O200" s="47"/>
      <c r="P200" s="21"/>
      <c r="Q200" s="21"/>
      <c r="R200" s="21"/>
    </row>
    <row r="201">
      <c r="A201" s="4"/>
      <c r="B201" s="21"/>
      <c r="C201" s="21"/>
      <c r="D201" s="21"/>
      <c r="E201" s="21"/>
      <c r="F201" s="21"/>
      <c r="G201" s="21"/>
      <c r="H201" s="21"/>
      <c r="I201" s="21"/>
      <c r="J201" s="21"/>
      <c r="K201" s="21"/>
      <c r="L201" s="21"/>
      <c r="M201" s="21"/>
      <c r="N201" s="21"/>
      <c r="O201" s="47"/>
      <c r="P201" s="21"/>
      <c r="Q201" s="21"/>
      <c r="R201" s="21"/>
    </row>
    <row r="202">
      <c r="A202" s="4"/>
      <c r="B202" s="21"/>
      <c r="C202" s="21"/>
      <c r="D202" s="21"/>
      <c r="E202" s="21"/>
      <c r="F202" s="21"/>
      <c r="G202" s="21"/>
      <c r="H202" s="21"/>
      <c r="I202" s="21"/>
      <c r="J202" s="21"/>
      <c r="K202" s="21"/>
      <c r="L202" s="21"/>
      <c r="M202" s="21"/>
      <c r="N202" s="21"/>
      <c r="O202" s="47"/>
      <c r="P202" s="21"/>
      <c r="Q202" s="21"/>
      <c r="R202" s="21"/>
    </row>
    <row r="203">
      <c r="A203" s="4"/>
      <c r="B203" s="21"/>
      <c r="C203" s="21"/>
      <c r="D203" s="21"/>
      <c r="E203" s="21"/>
      <c r="F203" s="21"/>
      <c r="G203" s="21"/>
      <c r="H203" s="21"/>
      <c r="I203" s="21"/>
      <c r="J203" s="21"/>
      <c r="K203" s="21"/>
      <c r="L203" s="21"/>
      <c r="M203" s="21"/>
      <c r="N203" s="21"/>
      <c r="O203" s="47"/>
      <c r="P203" s="21"/>
      <c r="Q203" s="21"/>
      <c r="R203" s="21"/>
    </row>
    <row r="204">
      <c r="A204" s="4"/>
      <c r="B204" s="21"/>
      <c r="C204" s="21"/>
      <c r="D204" s="21"/>
      <c r="E204" s="21"/>
      <c r="F204" s="21"/>
      <c r="G204" s="21"/>
      <c r="H204" s="21"/>
      <c r="I204" s="21"/>
      <c r="J204" s="21"/>
      <c r="K204" s="21"/>
      <c r="L204" s="21"/>
      <c r="M204" s="21"/>
      <c r="N204" s="21"/>
      <c r="O204" s="47"/>
      <c r="P204" s="21"/>
      <c r="Q204" s="21"/>
      <c r="R204" s="21"/>
    </row>
    <row r="205">
      <c r="A205" s="4"/>
      <c r="B205" s="21"/>
      <c r="C205" s="21"/>
      <c r="D205" s="21"/>
      <c r="E205" s="21"/>
      <c r="F205" s="21"/>
      <c r="G205" s="21"/>
      <c r="H205" s="21"/>
      <c r="I205" s="21"/>
      <c r="J205" s="21"/>
      <c r="K205" s="21"/>
      <c r="L205" s="21"/>
      <c r="M205" s="21"/>
      <c r="N205" s="21"/>
      <c r="O205" s="47"/>
      <c r="P205" s="21"/>
      <c r="Q205" s="21"/>
      <c r="R205" s="21"/>
    </row>
    <row r="206">
      <c r="A206" s="4"/>
      <c r="B206" s="21"/>
      <c r="C206" s="21"/>
      <c r="D206" s="21"/>
      <c r="E206" s="21"/>
      <c r="F206" s="21"/>
      <c r="G206" s="21"/>
      <c r="H206" s="21"/>
      <c r="I206" s="21"/>
      <c r="J206" s="21"/>
      <c r="K206" s="21"/>
      <c r="L206" s="21"/>
      <c r="M206" s="21"/>
      <c r="N206" s="21"/>
      <c r="O206" s="47"/>
      <c r="P206" s="21"/>
      <c r="Q206" s="21"/>
      <c r="R206" s="21"/>
    </row>
    <row r="207">
      <c r="A207" s="4"/>
      <c r="B207" s="21"/>
      <c r="C207" s="21"/>
      <c r="D207" s="21"/>
      <c r="E207" s="21"/>
      <c r="F207" s="21"/>
      <c r="G207" s="21"/>
      <c r="H207" s="21"/>
      <c r="I207" s="21"/>
      <c r="J207" s="21"/>
      <c r="K207" s="21"/>
      <c r="L207" s="21"/>
      <c r="M207" s="21"/>
      <c r="N207" s="21"/>
      <c r="O207" s="47"/>
      <c r="P207" s="21"/>
      <c r="Q207" s="21"/>
      <c r="R207" s="21"/>
    </row>
    <row r="208">
      <c r="A208" s="4"/>
      <c r="B208" s="21"/>
      <c r="C208" s="21"/>
      <c r="D208" s="21"/>
      <c r="E208" s="21"/>
      <c r="F208" s="21"/>
      <c r="G208" s="21"/>
      <c r="H208" s="21"/>
      <c r="I208" s="21"/>
      <c r="J208" s="21"/>
      <c r="K208" s="21"/>
      <c r="L208" s="21"/>
      <c r="M208" s="21"/>
      <c r="N208" s="21"/>
      <c r="O208" s="47"/>
      <c r="P208" s="21"/>
      <c r="Q208" s="21"/>
      <c r="R208" s="21"/>
    </row>
    <row r="209">
      <c r="A209" s="4"/>
      <c r="B209" s="21"/>
      <c r="C209" s="21"/>
      <c r="D209" s="21"/>
      <c r="E209" s="21"/>
      <c r="F209" s="21"/>
      <c r="G209" s="21"/>
      <c r="H209" s="21"/>
      <c r="I209" s="21"/>
      <c r="J209" s="21"/>
      <c r="K209" s="21"/>
      <c r="L209" s="21"/>
      <c r="M209" s="21"/>
      <c r="N209" s="21"/>
      <c r="O209" s="47"/>
      <c r="P209" s="21"/>
      <c r="Q209" s="21"/>
      <c r="R209" s="21"/>
    </row>
    <row r="210">
      <c r="A210" s="4"/>
      <c r="B210" s="21"/>
      <c r="C210" s="21"/>
      <c r="D210" s="21"/>
      <c r="E210" s="21"/>
      <c r="F210" s="21"/>
      <c r="G210" s="21"/>
      <c r="H210" s="21"/>
      <c r="I210" s="21"/>
      <c r="J210" s="21"/>
      <c r="K210" s="21"/>
      <c r="L210" s="21"/>
      <c r="M210" s="21"/>
      <c r="N210" s="21"/>
      <c r="O210" s="47"/>
      <c r="P210" s="21"/>
      <c r="Q210" s="21"/>
      <c r="R210" s="21"/>
    </row>
    <row r="211">
      <c r="A211" s="4"/>
      <c r="B211" s="21"/>
      <c r="C211" s="21"/>
      <c r="D211" s="21"/>
      <c r="E211" s="21"/>
      <c r="F211" s="21"/>
      <c r="G211" s="21"/>
      <c r="H211" s="21"/>
      <c r="I211" s="21"/>
      <c r="J211" s="21"/>
      <c r="K211" s="21"/>
      <c r="L211" s="21"/>
      <c r="M211" s="21"/>
      <c r="N211" s="21"/>
      <c r="O211" s="47"/>
      <c r="P211" s="21"/>
      <c r="Q211" s="21"/>
      <c r="R211" s="21"/>
    </row>
    <row r="212">
      <c r="A212" s="4"/>
      <c r="B212" s="21"/>
      <c r="C212" s="21"/>
      <c r="D212" s="21"/>
      <c r="E212" s="21"/>
      <c r="F212" s="21"/>
      <c r="G212" s="21"/>
      <c r="H212" s="21"/>
      <c r="I212" s="21"/>
      <c r="J212" s="21"/>
      <c r="K212" s="21"/>
      <c r="L212" s="21"/>
      <c r="M212" s="21"/>
      <c r="N212" s="21"/>
      <c r="O212" s="47"/>
      <c r="P212" s="21"/>
      <c r="Q212" s="21"/>
      <c r="R212" s="21"/>
    </row>
    <row r="213">
      <c r="A213" s="4"/>
      <c r="B213" s="21"/>
      <c r="C213" s="21"/>
      <c r="D213" s="21"/>
      <c r="E213" s="21"/>
      <c r="F213" s="21"/>
      <c r="G213" s="21"/>
      <c r="H213" s="21"/>
      <c r="I213" s="21"/>
      <c r="J213" s="21"/>
      <c r="K213" s="21"/>
      <c r="L213" s="21"/>
      <c r="M213" s="21"/>
      <c r="N213" s="21"/>
      <c r="O213" s="47"/>
      <c r="P213" s="21"/>
      <c r="Q213" s="21"/>
      <c r="R213" s="21"/>
    </row>
    <row r="214">
      <c r="A214" s="4"/>
      <c r="B214" s="21"/>
      <c r="C214" s="21"/>
      <c r="D214" s="21"/>
      <c r="E214" s="21"/>
      <c r="F214" s="21"/>
      <c r="G214" s="21"/>
      <c r="H214" s="21"/>
      <c r="I214" s="21"/>
      <c r="J214" s="21"/>
      <c r="K214" s="21"/>
      <c r="L214" s="21"/>
      <c r="M214" s="21"/>
      <c r="N214" s="21"/>
      <c r="O214" s="47"/>
      <c r="P214" s="21"/>
      <c r="Q214" s="21"/>
      <c r="R214" s="21"/>
    </row>
    <row r="215">
      <c r="A215" s="4"/>
      <c r="B215" s="21"/>
      <c r="C215" s="21"/>
      <c r="D215" s="21"/>
      <c r="E215" s="21"/>
      <c r="F215" s="21"/>
      <c r="G215" s="21"/>
      <c r="H215" s="21"/>
      <c r="I215" s="21"/>
      <c r="J215" s="21"/>
      <c r="K215" s="21"/>
      <c r="L215" s="21"/>
      <c r="M215" s="21"/>
      <c r="N215" s="21"/>
      <c r="O215" s="47"/>
      <c r="P215" s="21"/>
      <c r="Q215" s="21"/>
      <c r="R215" s="21"/>
    </row>
    <row r="216">
      <c r="A216" s="4"/>
      <c r="B216" s="21"/>
      <c r="C216" s="21"/>
      <c r="D216" s="21"/>
      <c r="E216" s="21"/>
      <c r="F216" s="21"/>
      <c r="G216" s="21"/>
      <c r="H216" s="21"/>
      <c r="I216" s="21"/>
      <c r="J216" s="21"/>
      <c r="K216" s="21"/>
      <c r="L216" s="21"/>
      <c r="M216" s="21"/>
      <c r="N216" s="21"/>
      <c r="O216" s="47"/>
      <c r="P216" s="21"/>
      <c r="Q216" s="21"/>
      <c r="R216" s="21"/>
    </row>
    <row r="217">
      <c r="A217" s="4"/>
      <c r="B217" s="21"/>
      <c r="C217" s="21"/>
      <c r="D217" s="21"/>
      <c r="E217" s="21"/>
      <c r="F217" s="21"/>
      <c r="G217" s="21"/>
      <c r="H217" s="21"/>
      <c r="I217" s="21"/>
      <c r="J217" s="21"/>
      <c r="K217" s="21"/>
      <c r="L217" s="21"/>
      <c r="M217" s="21"/>
      <c r="N217" s="21"/>
      <c r="O217" s="47"/>
      <c r="P217" s="21"/>
      <c r="Q217" s="21"/>
      <c r="R217" s="21"/>
    </row>
    <row r="218">
      <c r="A218" s="4"/>
      <c r="B218" s="21"/>
      <c r="C218" s="21"/>
      <c r="D218" s="21"/>
      <c r="E218" s="21"/>
      <c r="F218" s="21"/>
      <c r="G218" s="21"/>
      <c r="H218" s="21"/>
      <c r="I218" s="21"/>
      <c r="J218" s="21"/>
      <c r="K218" s="21"/>
      <c r="L218" s="21"/>
      <c r="M218" s="21"/>
      <c r="N218" s="21"/>
      <c r="O218" s="47"/>
      <c r="P218" s="21"/>
      <c r="Q218" s="21"/>
      <c r="R218" s="21"/>
    </row>
    <row r="219">
      <c r="A219" s="4"/>
      <c r="B219" s="21"/>
      <c r="C219" s="21"/>
      <c r="D219" s="21"/>
      <c r="E219" s="21"/>
      <c r="F219" s="21"/>
      <c r="G219" s="21"/>
      <c r="H219" s="21"/>
      <c r="I219" s="21"/>
      <c r="J219" s="21"/>
      <c r="K219" s="21"/>
      <c r="L219" s="21"/>
      <c r="M219" s="21"/>
      <c r="N219" s="21"/>
      <c r="O219" s="47"/>
      <c r="P219" s="21"/>
      <c r="Q219" s="21"/>
      <c r="R219" s="21"/>
    </row>
    <row r="220">
      <c r="A220" s="4"/>
      <c r="B220" s="21"/>
      <c r="C220" s="21"/>
      <c r="D220" s="21"/>
      <c r="E220" s="21"/>
      <c r="F220" s="21"/>
      <c r="G220" s="21"/>
      <c r="H220" s="21"/>
      <c r="I220" s="21"/>
      <c r="J220" s="21"/>
      <c r="K220" s="21"/>
      <c r="L220" s="21"/>
      <c r="M220" s="21"/>
      <c r="N220" s="21"/>
      <c r="O220" s="47"/>
      <c r="P220" s="21"/>
      <c r="Q220" s="21"/>
      <c r="R220" s="21"/>
    </row>
    <row r="221">
      <c r="A221" s="4"/>
      <c r="B221" s="21"/>
      <c r="C221" s="21"/>
      <c r="D221" s="21"/>
      <c r="E221" s="21"/>
      <c r="F221" s="21"/>
      <c r="G221" s="21"/>
      <c r="H221" s="21"/>
      <c r="I221" s="21"/>
      <c r="J221" s="21"/>
      <c r="K221" s="21"/>
      <c r="L221" s="21"/>
      <c r="M221" s="21"/>
      <c r="N221" s="21"/>
      <c r="O221" s="47"/>
      <c r="P221" s="21"/>
      <c r="Q221" s="21"/>
      <c r="R221" s="21"/>
    </row>
    <row r="222">
      <c r="A222" s="4"/>
      <c r="B222" s="21"/>
      <c r="C222" s="21"/>
      <c r="D222" s="21"/>
      <c r="E222" s="21"/>
      <c r="F222" s="21"/>
      <c r="G222" s="21"/>
      <c r="H222" s="21"/>
      <c r="I222" s="21"/>
      <c r="J222" s="21"/>
      <c r="K222" s="21"/>
      <c r="L222" s="21"/>
      <c r="M222" s="21"/>
      <c r="N222" s="21"/>
      <c r="O222" s="47"/>
      <c r="P222" s="21"/>
      <c r="Q222" s="21"/>
      <c r="R222" s="21"/>
    </row>
    <row r="223">
      <c r="A223" s="4"/>
      <c r="B223" s="21"/>
      <c r="C223" s="21"/>
      <c r="D223" s="21"/>
      <c r="E223" s="21"/>
      <c r="F223" s="21"/>
      <c r="G223" s="21"/>
      <c r="H223" s="21"/>
      <c r="I223" s="21"/>
      <c r="J223" s="21"/>
      <c r="K223" s="21"/>
      <c r="L223" s="21"/>
      <c r="M223" s="21"/>
      <c r="N223" s="21"/>
      <c r="O223" s="47"/>
      <c r="P223" s="21"/>
      <c r="Q223" s="21"/>
      <c r="R223" s="21"/>
    </row>
    <row r="224">
      <c r="A224" s="4"/>
      <c r="B224" s="21"/>
      <c r="C224" s="21"/>
      <c r="D224" s="21"/>
      <c r="E224" s="21"/>
      <c r="F224" s="21"/>
      <c r="G224" s="21"/>
      <c r="H224" s="21"/>
      <c r="I224" s="21"/>
      <c r="J224" s="21"/>
      <c r="K224" s="21"/>
      <c r="L224" s="21"/>
      <c r="M224" s="21"/>
      <c r="N224" s="21"/>
      <c r="O224" s="47"/>
      <c r="P224" s="21"/>
      <c r="Q224" s="21"/>
      <c r="R224" s="21"/>
    </row>
    <row r="225">
      <c r="A225" s="4"/>
      <c r="B225" s="21"/>
      <c r="C225" s="21"/>
      <c r="D225" s="21"/>
      <c r="E225" s="21"/>
      <c r="F225" s="21"/>
      <c r="G225" s="21"/>
      <c r="H225" s="21"/>
      <c r="I225" s="21"/>
      <c r="J225" s="21"/>
      <c r="K225" s="21"/>
      <c r="L225" s="21"/>
      <c r="M225" s="21"/>
      <c r="N225" s="21"/>
      <c r="O225" s="47"/>
      <c r="P225" s="21"/>
      <c r="Q225" s="21"/>
      <c r="R225" s="21"/>
    </row>
    <row r="226">
      <c r="A226" s="4"/>
      <c r="B226" s="21"/>
      <c r="C226" s="21"/>
      <c r="D226" s="21"/>
      <c r="E226" s="21"/>
      <c r="F226" s="21"/>
      <c r="G226" s="21"/>
      <c r="H226" s="21"/>
      <c r="I226" s="21"/>
      <c r="J226" s="21"/>
      <c r="K226" s="21"/>
      <c r="L226" s="21"/>
      <c r="M226" s="21"/>
      <c r="N226" s="21"/>
      <c r="O226" s="47"/>
      <c r="P226" s="21"/>
      <c r="Q226" s="21"/>
      <c r="R226" s="21"/>
    </row>
    <row r="227">
      <c r="A227" s="4"/>
      <c r="B227" s="21"/>
      <c r="C227" s="21"/>
      <c r="D227" s="21"/>
      <c r="E227" s="21"/>
      <c r="F227" s="21"/>
      <c r="G227" s="21"/>
      <c r="H227" s="21"/>
      <c r="I227" s="21"/>
      <c r="J227" s="21"/>
      <c r="K227" s="21"/>
      <c r="L227" s="21"/>
      <c r="M227" s="21"/>
      <c r="N227" s="21"/>
      <c r="O227" s="47"/>
      <c r="P227" s="21"/>
      <c r="Q227" s="21"/>
      <c r="R227" s="21"/>
    </row>
    <row r="228">
      <c r="A228" s="4"/>
      <c r="B228" s="21"/>
      <c r="C228" s="21"/>
      <c r="D228" s="21"/>
      <c r="E228" s="21"/>
      <c r="F228" s="21"/>
      <c r="G228" s="21"/>
      <c r="H228" s="21"/>
      <c r="I228" s="21"/>
      <c r="J228" s="21"/>
      <c r="K228" s="21"/>
      <c r="L228" s="21"/>
      <c r="M228" s="21"/>
      <c r="N228" s="21"/>
      <c r="O228" s="47"/>
      <c r="P228" s="21"/>
      <c r="Q228" s="21"/>
      <c r="R228" s="21"/>
    </row>
    <row r="229">
      <c r="A229" s="4"/>
      <c r="B229" s="21"/>
      <c r="C229" s="21"/>
      <c r="D229" s="21"/>
      <c r="E229" s="21"/>
      <c r="F229" s="21"/>
      <c r="G229" s="21"/>
      <c r="H229" s="21"/>
      <c r="I229" s="21"/>
      <c r="J229" s="21"/>
      <c r="K229" s="21"/>
      <c r="L229" s="21"/>
      <c r="M229" s="21"/>
      <c r="N229" s="21"/>
      <c r="O229" s="47"/>
      <c r="P229" s="21"/>
      <c r="Q229" s="21"/>
      <c r="R229" s="21"/>
    </row>
    <row r="230">
      <c r="A230" s="4"/>
      <c r="B230" s="21"/>
      <c r="C230" s="21"/>
      <c r="D230" s="21"/>
      <c r="E230" s="21"/>
      <c r="F230" s="21"/>
      <c r="G230" s="21"/>
      <c r="H230" s="21"/>
      <c r="I230" s="21"/>
      <c r="J230" s="21"/>
      <c r="K230" s="21"/>
      <c r="L230" s="21"/>
      <c r="M230" s="21"/>
      <c r="N230" s="21"/>
      <c r="O230" s="47"/>
      <c r="P230" s="21"/>
      <c r="Q230" s="21"/>
      <c r="R230" s="21"/>
    </row>
    <row r="231">
      <c r="A231" s="4"/>
      <c r="B231" s="21"/>
      <c r="C231" s="21"/>
      <c r="D231" s="21"/>
      <c r="E231" s="21"/>
      <c r="F231" s="21"/>
      <c r="G231" s="21"/>
      <c r="H231" s="21"/>
      <c r="I231" s="21"/>
      <c r="J231" s="21"/>
      <c r="K231" s="21"/>
      <c r="L231" s="21"/>
      <c r="M231" s="21"/>
      <c r="N231" s="21"/>
      <c r="O231" s="47"/>
      <c r="P231" s="21"/>
      <c r="Q231" s="21"/>
      <c r="R231" s="21"/>
    </row>
    <row r="232">
      <c r="A232" s="4"/>
      <c r="B232" s="21"/>
      <c r="C232" s="21"/>
      <c r="D232" s="21"/>
      <c r="E232" s="21"/>
      <c r="F232" s="21"/>
      <c r="G232" s="21"/>
      <c r="H232" s="21"/>
      <c r="I232" s="21"/>
      <c r="J232" s="21"/>
      <c r="K232" s="21"/>
      <c r="L232" s="21"/>
      <c r="M232" s="21"/>
      <c r="N232" s="21"/>
      <c r="O232" s="47"/>
      <c r="P232" s="21"/>
      <c r="Q232" s="21"/>
      <c r="R232" s="21"/>
    </row>
    <row r="233">
      <c r="A233" s="4"/>
      <c r="B233" s="21"/>
      <c r="C233" s="21"/>
      <c r="D233" s="21"/>
      <c r="E233" s="21"/>
      <c r="F233" s="21"/>
      <c r="G233" s="21"/>
      <c r="H233" s="21"/>
      <c r="I233" s="21"/>
      <c r="J233" s="21"/>
      <c r="K233" s="21"/>
      <c r="L233" s="21"/>
      <c r="M233" s="21"/>
      <c r="N233" s="21"/>
      <c r="O233" s="47"/>
      <c r="P233" s="21"/>
      <c r="Q233" s="21"/>
      <c r="R233" s="21"/>
    </row>
    <row r="234">
      <c r="A234" s="4"/>
      <c r="B234" s="21"/>
      <c r="C234" s="21"/>
      <c r="D234" s="21"/>
      <c r="E234" s="21"/>
      <c r="F234" s="21"/>
      <c r="G234" s="21"/>
      <c r="H234" s="21"/>
      <c r="I234" s="21"/>
      <c r="J234" s="21"/>
      <c r="K234" s="21"/>
      <c r="L234" s="21"/>
      <c r="M234" s="21"/>
      <c r="N234" s="21"/>
      <c r="O234" s="47"/>
      <c r="P234" s="21"/>
      <c r="Q234" s="21"/>
      <c r="R234" s="21"/>
    </row>
    <row r="235">
      <c r="A235" s="4"/>
      <c r="B235" s="21"/>
      <c r="C235" s="21"/>
      <c r="D235" s="21"/>
      <c r="E235" s="21"/>
      <c r="F235" s="21"/>
      <c r="G235" s="21"/>
      <c r="H235" s="21"/>
      <c r="I235" s="21"/>
      <c r="J235" s="21"/>
      <c r="K235" s="21"/>
      <c r="L235" s="21"/>
      <c r="M235" s="21"/>
      <c r="N235" s="21"/>
      <c r="O235" s="47"/>
      <c r="P235" s="21"/>
      <c r="Q235" s="21"/>
      <c r="R235" s="21"/>
    </row>
    <row r="236">
      <c r="A236" s="4"/>
      <c r="B236" s="21"/>
      <c r="C236" s="21"/>
      <c r="D236" s="21"/>
      <c r="E236" s="21"/>
      <c r="F236" s="21"/>
      <c r="G236" s="21"/>
      <c r="H236" s="21"/>
      <c r="I236" s="21"/>
      <c r="J236" s="21"/>
      <c r="K236" s="21"/>
      <c r="L236" s="21"/>
      <c r="M236" s="21"/>
      <c r="N236" s="21"/>
      <c r="O236" s="47"/>
      <c r="P236" s="21"/>
      <c r="Q236" s="21"/>
      <c r="R236" s="21"/>
    </row>
    <row r="237">
      <c r="A237" s="4"/>
      <c r="B237" s="21"/>
      <c r="C237" s="21"/>
      <c r="D237" s="21"/>
      <c r="E237" s="21"/>
      <c r="F237" s="21"/>
      <c r="G237" s="21"/>
      <c r="H237" s="21"/>
      <c r="I237" s="21"/>
      <c r="J237" s="21"/>
      <c r="K237" s="21"/>
      <c r="L237" s="21"/>
      <c r="M237" s="21"/>
      <c r="N237" s="21"/>
      <c r="O237" s="47"/>
      <c r="P237" s="21"/>
      <c r="Q237" s="21"/>
      <c r="R237" s="21"/>
    </row>
    <row r="238">
      <c r="A238" s="4"/>
      <c r="B238" s="21"/>
      <c r="C238" s="21"/>
      <c r="D238" s="21"/>
      <c r="E238" s="21"/>
      <c r="F238" s="21"/>
      <c r="G238" s="21"/>
      <c r="H238" s="21"/>
      <c r="I238" s="21"/>
      <c r="J238" s="21"/>
      <c r="K238" s="21"/>
      <c r="L238" s="21"/>
      <c r="M238" s="21"/>
      <c r="N238" s="21"/>
      <c r="O238" s="47"/>
      <c r="P238" s="21"/>
      <c r="Q238" s="21"/>
      <c r="R238" s="21"/>
    </row>
    <row r="239">
      <c r="A239" s="4"/>
      <c r="B239" s="21"/>
      <c r="C239" s="21"/>
      <c r="D239" s="21"/>
      <c r="E239" s="21"/>
      <c r="F239" s="21"/>
      <c r="G239" s="21"/>
      <c r="H239" s="21"/>
      <c r="I239" s="21"/>
      <c r="J239" s="21"/>
      <c r="K239" s="21"/>
      <c r="L239" s="21"/>
      <c r="M239" s="21"/>
      <c r="N239" s="21"/>
      <c r="O239" s="47"/>
      <c r="P239" s="21"/>
      <c r="Q239" s="21"/>
      <c r="R239" s="21"/>
    </row>
    <row r="240">
      <c r="A240" s="4"/>
      <c r="B240" s="21"/>
      <c r="C240" s="21"/>
      <c r="D240" s="21"/>
      <c r="E240" s="21"/>
      <c r="F240" s="21"/>
      <c r="G240" s="21"/>
      <c r="H240" s="21"/>
      <c r="I240" s="21"/>
      <c r="J240" s="21"/>
      <c r="K240" s="21"/>
      <c r="L240" s="21"/>
      <c r="M240" s="21"/>
      <c r="N240" s="21"/>
      <c r="O240" s="47"/>
      <c r="P240" s="21"/>
      <c r="Q240" s="21"/>
      <c r="R240" s="21"/>
    </row>
    <row r="241">
      <c r="A241" s="4"/>
      <c r="B241" s="21"/>
      <c r="C241" s="21"/>
      <c r="D241" s="21"/>
      <c r="E241" s="21"/>
      <c r="F241" s="21"/>
      <c r="G241" s="21"/>
      <c r="H241" s="21"/>
      <c r="I241" s="21"/>
      <c r="J241" s="21"/>
      <c r="K241" s="21"/>
      <c r="L241" s="21"/>
      <c r="M241" s="21"/>
      <c r="N241" s="21"/>
      <c r="O241" s="47"/>
      <c r="P241" s="21"/>
      <c r="Q241" s="21"/>
      <c r="R241" s="21"/>
    </row>
    <row r="242">
      <c r="A242" s="4"/>
      <c r="B242" s="21"/>
      <c r="C242" s="21"/>
      <c r="D242" s="21"/>
      <c r="E242" s="21"/>
      <c r="F242" s="21"/>
      <c r="G242" s="21"/>
      <c r="H242" s="21"/>
      <c r="I242" s="21"/>
      <c r="J242" s="21"/>
      <c r="K242" s="21"/>
      <c r="L242" s="21"/>
      <c r="M242" s="21"/>
      <c r="N242" s="21"/>
      <c r="O242" s="47"/>
      <c r="P242" s="21"/>
      <c r="Q242" s="21"/>
      <c r="R242" s="21"/>
    </row>
    <row r="243">
      <c r="A243" s="4"/>
      <c r="B243" s="21"/>
      <c r="C243" s="21"/>
      <c r="D243" s="21"/>
      <c r="E243" s="21"/>
      <c r="F243" s="21"/>
      <c r="G243" s="21"/>
      <c r="H243" s="21"/>
      <c r="I243" s="21"/>
      <c r="J243" s="21"/>
      <c r="K243" s="21"/>
      <c r="L243" s="21"/>
      <c r="M243" s="21"/>
      <c r="N243" s="21"/>
      <c r="O243" s="47"/>
      <c r="P243" s="21"/>
      <c r="Q243" s="21"/>
      <c r="R243" s="21"/>
    </row>
    <row r="244">
      <c r="A244" s="4"/>
      <c r="B244" s="21"/>
      <c r="C244" s="21"/>
      <c r="D244" s="21"/>
      <c r="E244" s="21"/>
      <c r="F244" s="21"/>
      <c r="G244" s="21"/>
      <c r="H244" s="21"/>
      <c r="I244" s="21"/>
      <c r="J244" s="21"/>
      <c r="K244" s="21"/>
      <c r="L244" s="21"/>
      <c r="M244" s="21"/>
      <c r="N244" s="21"/>
      <c r="O244" s="47"/>
      <c r="P244" s="21"/>
      <c r="Q244" s="21"/>
      <c r="R244" s="21"/>
    </row>
    <row r="245">
      <c r="A245" s="4"/>
      <c r="B245" s="21"/>
      <c r="C245" s="21"/>
      <c r="D245" s="21"/>
      <c r="E245" s="21"/>
      <c r="F245" s="21"/>
      <c r="G245" s="21"/>
      <c r="H245" s="21"/>
      <c r="I245" s="21"/>
      <c r="J245" s="21"/>
      <c r="K245" s="21"/>
      <c r="L245" s="21"/>
      <c r="M245" s="21"/>
      <c r="N245" s="21"/>
      <c r="O245" s="47"/>
      <c r="P245" s="21"/>
      <c r="Q245" s="21"/>
      <c r="R245" s="21"/>
    </row>
    <row r="246">
      <c r="A246" s="4"/>
      <c r="B246" s="21"/>
      <c r="C246" s="21"/>
      <c r="D246" s="21"/>
      <c r="E246" s="21"/>
      <c r="F246" s="21"/>
      <c r="G246" s="21"/>
      <c r="H246" s="21"/>
      <c r="I246" s="21"/>
      <c r="J246" s="21"/>
      <c r="K246" s="21"/>
      <c r="L246" s="21"/>
      <c r="M246" s="21"/>
      <c r="N246" s="21"/>
      <c r="O246" s="47"/>
      <c r="P246" s="21"/>
      <c r="Q246" s="21"/>
      <c r="R246" s="21"/>
    </row>
    <row r="247">
      <c r="A247" s="4"/>
      <c r="B247" s="21"/>
      <c r="C247" s="21"/>
      <c r="D247" s="21"/>
      <c r="E247" s="21"/>
      <c r="F247" s="21"/>
      <c r="G247" s="21"/>
      <c r="H247" s="21"/>
      <c r="I247" s="21"/>
      <c r="J247" s="21"/>
      <c r="K247" s="21"/>
      <c r="L247" s="21"/>
      <c r="M247" s="21"/>
      <c r="N247" s="21"/>
      <c r="O247" s="47"/>
      <c r="P247" s="21"/>
      <c r="Q247" s="21"/>
      <c r="R247" s="21"/>
    </row>
    <row r="248">
      <c r="A248" s="4"/>
      <c r="B248" s="21"/>
      <c r="C248" s="21"/>
      <c r="D248" s="21"/>
      <c r="E248" s="21"/>
      <c r="F248" s="21"/>
      <c r="G248" s="21"/>
      <c r="H248" s="21"/>
      <c r="I248" s="21"/>
      <c r="J248" s="21"/>
      <c r="K248" s="21"/>
      <c r="L248" s="21"/>
      <c r="M248" s="21"/>
      <c r="N248" s="21"/>
      <c r="O248" s="47"/>
      <c r="P248" s="21"/>
      <c r="Q248" s="21"/>
      <c r="R248" s="21"/>
    </row>
    <row r="249">
      <c r="A249" s="4"/>
      <c r="B249" s="21"/>
      <c r="C249" s="21"/>
      <c r="D249" s="21"/>
      <c r="E249" s="21"/>
      <c r="F249" s="21"/>
      <c r="G249" s="21"/>
      <c r="H249" s="21"/>
      <c r="I249" s="21"/>
      <c r="J249" s="21"/>
      <c r="K249" s="21"/>
      <c r="L249" s="21"/>
      <c r="M249" s="21"/>
      <c r="N249" s="21"/>
      <c r="O249" s="47"/>
      <c r="P249" s="21"/>
      <c r="Q249" s="21"/>
      <c r="R249" s="21"/>
    </row>
    <row r="250">
      <c r="A250" s="4"/>
      <c r="B250" s="21"/>
      <c r="C250" s="21"/>
      <c r="D250" s="21"/>
      <c r="E250" s="21"/>
      <c r="F250" s="21"/>
      <c r="G250" s="21"/>
      <c r="H250" s="21"/>
      <c r="I250" s="21"/>
      <c r="J250" s="21"/>
      <c r="K250" s="21"/>
      <c r="L250" s="21"/>
      <c r="M250" s="21"/>
      <c r="N250" s="21"/>
      <c r="O250" s="47"/>
      <c r="P250" s="21"/>
      <c r="Q250" s="21"/>
      <c r="R250" s="21"/>
    </row>
    <row r="251">
      <c r="A251" s="4"/>
      <c r="B251" s="21"/>
      <c r="C251" s="21"/>
      <c r="D251" s="21"/>
      <c r="E251" s="21"/>
      <c r="F251" s="21"/>
      <c r="G251" s="21"/>
      <c r="H251" s="21"/>
      <c r="I251" s="21"/>
      <c r="J251" s="21"/>
      <c r="K251" s="21"/>
      <c r="L251" s="21"/>
      <c r="M251" s="21"/>
      <c r="N251" s="21"/>
      <c r="O251" s="47"/>
      <c r="P251" s="21"/>
      <c r="Q251" s="21"/>
      <c r="R251" s="21"/>
    </row>
    <row r="252">
      <c r="A252" s="4"/>
      <c r="B252" s="21"/>
      <c r="C252" s="21"/>
      <c r="D252" s="21"/>
      <c r="E252" s="21"/>
      <c r="F252" s="21"/>
      <c r="G252" s="21"/>
      <c r="H252" s="21"/>
      <c r="I252" s="21"/>
      <c r="J252" s="21"/>
      <c r="K252" s="21"/>
      <c r="L252" s="21"/>
      <c r="M252" s="21"/>
      <c r="N252" s="21"/>
      <c r="O252" s="47"/>
      <c r="P252" s="21"/>
      <c r="Q252" s="21"/>
      <c r="R252" s="21"/>
    </row>
    <row r="253">
      <c r="A253" s="4"/>
      <c r="B253" s="21"/>
      <c r="C253" s="21"/>
      <c r="D253" s="21"/>
      <c r="E253" s="21"/>
      <c r="F253" s="21"/>
      <c r="G253" s="21"/>
      <c r="H253" s="21"/>
      <c r="I253" s="21"/>
      <c r="J253" s="21"/>
      <c r="K253" s="21"/>
      <c r="L253" s="21"/>
      <c r="M253" s="21"/>
      <c r="N253" s="21"/>
      <c r="O253" s="47"/>
      <c r="P253" s="21"/>
      <c r="Q253" s="21"/>
      <c r="R253" s="21"/>
    </row>
    <row r="254">
      <c r="A254" s="4"/>
      <c r="B254" s="21"/>
      <c r="C254" s="21"/>
      <c r="D254" s="21"/>
      <c r="E254" s="21"/>
      <c r="F254" s="21"/>
      <c r="G254" s="21"/>
      <c r="H254" s="21"/>
      <c r="I254" s="21"/>
      <c r="J254" s="21"/>
      <c r="K254" s="21"/>
      <c r="L254" s="21"/>
      <c r="M254" s="21"/>
      <c r="N254" s="21"/>
      <c r="O254" s="47"/>
      <c r="P254" s="21"/>
      <c r="Q254" s="21"/>
      <c r="R254" s="21"/>
    </row>
    <row r="255">
      <c r="A255" s="4"/>
      <c r="B255" s="21"/>
      <c r="C255" s="21"/>
      <c r="D255" s="21"/>
      <c r="E255" s="21"/>
      <c r="F255" s="21"/>
      <c r="G255" s="21"/>
      <c r="H255" s="21"/>
      <c r="I255" s="21"/>
      <c r="J255" s="21"/>
      <c r="K255" s="21"/>
      <c r="L255" s="21"/>
      <c r="M255" s="21"/>
      <c r="N255" s="21"/>
      <c r="O255" s="47"/>
      <c r="P255" s="21"/>
      <c r="Q255" s="21"/>
      <c r="R255" s="21"/>
    </row>
    <row r="256">
      <c r="A256" s="4"/>
      <c r="B256" s="21"/>
      <c r="C256" s="21"/>
      <c r="D256" s="21"/>
      <c r="E256" s="21"/>
      <c r="F256" s="21"/>
      <c r="G256" s="21"/>
      <c r="H256" s="21"/>
      <c r="I256" s="21"/>
      <c r="J256" s="21"/>
      <c r="K256" s="21"/>
      <c r="L256" s="21"/>
      <c r="M256" s="21"/>
      <c r="N256" s="21"/>
      <c r="O256" s="47"/>
      <c r="P256" s="21"/>
      <c r="Q256" s="21"/>
      <c r="R256" s="21"/>
    </row>
    <row r="257">
      <c r="A257" s="4"/>
      <c r="B257" s="21"/>
      <c r="C257" s="21"/>
      <c r="D257" s="21"/>
      <c r="E257" s="21"/>
      <c r="F257" s="21"/>
      <c r="G257" s="21"/>
      <c r="H257" s="21"/>
      <c r="I257" s="21"/>
      <c r="J257" s="21"/>
      <c r="K257" s="21"/>
      <c r="L257" s="21"/>
      <c r="M257" s="21"/>
      <c r="N257" s="21"/>
      <c r="O257" s="47"/>
      <c r="P257" s="21"/>
      <c r="Q257" s="21"/>
      <c r="R257" s="2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29.14"/>
    <col customWidth="1" min="2" max="2" width="13.43"/>
    <col customWidth="1" min="5" max="5" width="112.86"/>
  </cols>
  <sheetData>
    <row r="1">
      <c r="A1" s="74" t="s">
        <v>410</v>
      </c>
      <c r="B1" s="74" t="s">
        <v>411</v>
      </c>
      <c r="C1" s="75"/>
      <c r="D1" s="75"/>
      <c r="E1" s="77" t="s">
        <v>412</v>
      </c>
    </row>
    <row r="2">
      <c r="A2" s="79" t="s">
        <v>157</v>
      </c>
      <c r="B2" s="80">
        <v>2.0</v>
      </c>
      <c r="C2" s="82"/>
      <c r="D2" s="84"/>
      <c r="E2" s="85"/>
    </row>
    <row r="3">
      <c r="A3" s="79" t="s">
        <v>158</v>
      </c>
      <c r="B3" s="80">
        <v>3.0</v>
      </c>
      <c r="C3" s="82"/>
      <c r="D3" s="84"/>
      <c r="E3" s="85"/>
    </row>
    <row r="4">
      <c r="A4" s="79" t="s">
        <v>163</v>
      </c>
      <c r="B4" s="80">
        <v>2.0</v>
      </c>
      <c r="C4" s="82"/>
      <c r="D4" s="84"/>
      <c r="E4" s="85"/>
    </row>
    <row r="5">
      <c r="A5" s="79" t="s">
        <v>159</v>
      </c>
      <c r="B5" s="80">
        <v>10.0</v>
      </c>
      <c r="C5" s="82"/>
      <c r="D5" s="84"/>
      <c r="E5" s="85"/>
    </row>
    <row r="6">
      <c r="A6" s="79" t="s">
        <v>91</v>
      </c>
      <c r="B6" s="80">
        <v>0.1</v>
      </c>
      <c r="C6" s="87"/>
      <c r="D6" s="88"/>
      <c r="E6" s="89" t="s">
        <v>419</v>
      </c>
    </row>
    <row r="7">
      <c r="A7" s="90"/>
      <c r="B7" s="90"/>
      <c r="C7" s="42"/>
      <c r="D7" s="42"/>
      <c r="E7" s="42"/>
    </row>
    <row r="8">
      <c r="A8" s="74" t="s">
        <v>424</v>
      </c>
      <c r="B8" s="74" t="s">
        <v>411</v>
      </c>
      <c r="C8" s="77" t="s">
        <v>425</v>
      </c>
    </row>
    <row r="9">
      <c r="A9" s="79" t="s">
        <v>426</v>
      </c>
      <c r="B9" s="80">
        <v>0.01</v>
      </c>
      <c r="C9" s="77" t="s">
        <v>431</v>
      </c>
    </row>
    <row r="10">
      <c r="A10" s="79" t="s">
        <v>435</v>
      </c>
      <c r="B10" s="80">
        <v>6.0</v>
      </c>
      <c r="C10" s="77" t="s">
        <v>436</v>
      </c>
    </row>
    <row r="11">
      <c r="A11" s="79" t="s">
        <v>437</v>
      </c>
      <c r="B11" s="80">
        <v>0.1</v>
      </c>
      <c r="C11" s="77" t="s">
        <v>438</v>
      </c>
    </row>
    <row r="12">
      <c r="A12" s="79" t="s">
        <v>440</v>
      </c>
      <c r="B12" s="80">
        <v>1.0</v>
      </c>
      <c r="C12" s="85"/>
    </row>
    <row r="13">
      <c r="A13" s="79" t="s">
        <v>442</v>
      </c>
      <c r="B13" s="80">
        <v>1.0</v>
      </c>
      <c r="C13" s="77" t="s">
        <v>443</v>
      </c>
    </row>
    <row r="14">
      <c r="A14" s="79" t="s">
        <v>444</v>
      </c>
      <c r="B14" s="80">
        <v>0.36</v>
      </c>
      <c r="C14" s="77" t="s">
        <v>445</v>
      </c>
    </row>
    <row r="15">
      <c r="A15" s="92"/>
      <c r="B15" s="92"/>
    </row>
    <row r="16">
      <c r="A16" s="74" t="s">
        <v>424</v>
      </c>
      <c r="B16" s="74" t="s">
        <v>191</v>
      </c>
      <c r="C16" s="85"/>
    </row>
    <row r="17">
      <c r="A17" s="79" t="s">
        <v>448</v>
      </c>
      <c r="B17" s="80">
        <v>0.0</v>
      </c>
      <c r="C17" s="77" t="s">
        <v>450</v>
      </c>
    </row>
    <row r="18">
      <c r="A18" s="79" t="s">
        <v>452</v>
      </c>
      <c r="B18" s="80">
        <v>0.0</v>
      </c>
      <c r="C18" s="77" t="s">
        <v>454</v>
      </c>
    </row>
    <row r="19">
      <c r="A19" s="92"/>
      <c r="B19" s="92"/>
    </row>
    <row r="20">
      <c r="A20" s="74" t="s">
        <v>456</v>
      </c>
      <c r="B20" s="74" t="s">
        <v>411</v>
      </c>
      <c r="C20" s="77" t="s">
        <v>459</v>
      </c>
    </row>
    <row r="21">
      <c r="A21" s="79" t="s">
        <v>461</v>
      </c>
      <c r="B21" s="80">
        <v>9.0</v>
      </c>
      <c r="C21" s="85"/>
    </row>
    <row r="22">
      <c r="A22" s="79" t="s">
        <v>462</v>
      </c>
      <c r="B22" s="80">
        <v>2.0</v>
      </c>
      <c r="C22" s="85"/>
    </row>
    <row r="23">
      <c r="A23" s="29"/>
      <c r="B23" s="29"/>
    </row>
    <row r="24">
      <c r="A24" s="21"/>
      <c r="B24" s="21"/>
    </row>
    <row r="25">
      <c r="A25" s="21"/>
      <c r="B25" s="21"/>
    </row>
    <row r="26">
      <c r="A26" s="21"/>
      <c r="B26" s="21"/>
    </row>
    <row r="27">
      <c r="A27" s="21"/>
      <c r="B27" s="21"/>
    </row>
    <row r="28">
      <c r="A28" s="21"/>
      <c r="B28" s="21"/>
    </row>
    <row r="29">
      <c r="A29" s="21"/>
      <c r="B29" s="21"/>
    </row>
    <row r="30">
      <c r="A30" s="21"/>
      <c r="B30" s="21"/>
    </row>
    <row r="31">
      <c r="A31" s="21"/>
      <c r="B31" s="21"/>
    </row>
    <row r="32">
      <c r="A32" s="21"/>
      <c r="B32" s="21"/>
    </row>
    <row r="33">
      <c r="A33" s="21"/>
      <c r="B33" s="21"/>
    </row>
    <row r="34">
      <c r="A34" s="21"/>
      <c r="B34" s="21"/>
    </row>
    <row r="35">
      <c r="A35" s="21"/>
      <c r="B35" s="21"/>
    </row>
    <row r="36">
      <c r="A36" s="21"/>
      <c r="B36" s="21"/>
    </row>
    <row r="37">
      <c r="A37" s="21"/>
      <c r="B37" s="21"/>
    </row>
    <row r="38">
      <c r="A38" s="21"/>
      <c r="B38" s="21"/>
    </row>
    <row r="39">
      <c r="A39" s="21"/>
      <c r="B39" s="21"/>
    </row>
    <row r="40">
      <c r="A40" s="21"/>
      <c r="B40" s="21"/>
    </row>
    <row r="41">
      <c r="A41" s="21"/>
      <c r="B41" s="21"/>
    </row>
    <row r="42">
      <c r="A42" s="21"/>
      <c r="B42" s="21"/>
    </row>
    <row r="43">
      <c r="A43" s="21"/>
      <c r="B43" s="21"/>
    </row>
    <row r="44">
      <c r="A44" s="21"/>
      <c r="B44" s="21"/>
    </row>
    <row r="45">
      <c r="A45" s="21"/>
      <c r="B45" s="21"/>
    </row>
    <row r="46">
      <c r="A46" s="21"/>
      <c r="B46" s="21"/>
    </row>
    <row r="47">
      <c r="A47" s="21"/>
      <c r="B47" s="21"/>
    </row>
    <row r="48">
      <c r="A48" s="21"/>
      <c r="B48" s="21"/>
    </row>
    <row r="49">
      <c r="A49" s="21"/>
      <c r="B49" s="21"/>
    </row>
    <row r="50">
      <c r="A50" s="21"/>
      <c r="B50" s="21"/>
    </row>
    <row r="51">
      <c r="A51" s="21"/>
      <c r="B51" s="21"/>
    </row>
    <row r="52">
      <c r="A52" s="21"/>
      <c r="B52" s="21"/>
    </row>
    <row r="53">
      <c r="A53" s="21"/>
      <c r="B53" s="21"/>
    </row>
    <row r="54">
      <c r="A54" s="21"/>
      <c r="B54" s="21"/>
    </row>
    <row r="55">
      <c r="A55" s="21"/>
      <c r="B55" s="21"/>
    </row>
    <row r="56">
      <c r="A56" s="21"/>
      <c r="B56" s="21"/>
    </row>
    <row r="57">
      <c r="A57" s="21"/>
      <c r="B57" s="21"/>
    </row>
    <row r="58">
      <c r="A58" s="21"/>
      <c r="B58" s="21"/>
    </row>
    <row r="59">
      <c r="A59" s="21"/>
      <c r="B59" s="21"/>
    </row>
    <row r="60">
      <c r="A60" s="21"/>
      <c r="B60" s="21"/>
    </row>
    <row r="61">
      <c r="A61" s="21"/>
      <c r="B61" s="21"/>
    </row>
    <row r="62">
      <c r="A62" s="21"/>
      <c r="B62" s="21"/>
    </row>
    <row r="63">
      <c r="A63" s="21"/>
      <c r="B63" s="21"/>
    </row>
    <row r="64">
      <c r="A64" s="21"/>
      <c r="B64" s="21"/>
    </row>
    <row r="65">
      <c r="A65" s="21"/>
      <c r="B65" s="21"/>
    </row>
    <row r="66">
      <c r="A66" s="21"/>
      <c r="B66" s="21"/>
    </row>
    <row r="67">
      <c r="A67" s="21"/>
      <c r="B67" s="21"/>
    </row>
    <row r="68">
      <c r="A68" s="21"/>
      <c r="B68" s="21"/>
    </row>
    <row r="69">
      <c r="A69" s="21"/>
      <c r="B69" s="21"/>
    </row>
    <row r="70">
      <c r="A70" s="21"/>
      <c r="B70" s="21"/>
    </row>
    <row r="71">
      <c r="A71" s="21"/>
      <c r="B71" s="21"/>
    </row>
    <row r="72">
      <c r="A72" s="21"/>
      <c r="B72" s="21"/>
    </row>
    <row r="73">
      <c r="A73" s="21"/>
      <c r="B73" s="21"/>
    </row>
    <row r="74">
      <c r="A74" s="21"/>
      <c r="B74" s="21"/>
    </row>
    <row r="75">
      <c r="A75" s="21"/>
      <c r="B75" s="21"/>
    </row>
    <row r="76">
      <c r="A76" s="21"/>
      <c r="B76" s="21"/>
    </row>
    <row r="77">
      <c r="A77" s="21"/>
      <c r="B77" s="21"/>
    </row>
    <row r="78">
      <c r="A78" s="21"/>
      <c r="B78" s="21"/>
    </row>
    <row r="79">
      <c r="A79" s="21"/>
      <c r="B79" s="21"/>
    </row>
    <row r="80">
      <c r="A80" s="21"/>
      <c r="B80" s="21"/>
    </row>
    <row r="81">
      <c r="A81" s="21"/>
      <c r="B81" s="21"/>
    </row>
    <row r="82">
      <c r="A82" s="21"/>
      <c r="B82" s="21"/>
    </row>
    <row r="83">
      <c r="A83" s="21"/>
      <c r="B83" s="21"/>
    </row>
    <row r="84">
      <c r="A84" s="21"/>
      <c r="B84" s="21"/>
    </row>
    <row r="85">
      <c r="A85" s="21"/>
      <c r="B85" s="21"/>
    </row>
    <row r="86">
      <c r="A86" s="21"/>
      <c r="B86" s="21"/>
    </row>
    <row r="87">
      <c r="A87" s="21"/>
      <c r="B87" s="21"/>
    </row>
    <row r="88">
      <c r="A88" s="21"/>
      <c r="B88" s="21"/>
    </row>
  </sheetData>
  <mergeCells count="15">
    <mergeCell ref="C13:E13"/>
    <mergeCell ref="C14:E14"/>
    <mergeCell ref="C15:E15"/>
    <mergeCell ref="C16:E16"/>
    <mergeCell ref="C17:E17"/>
    <mergeCell ref="C18:E18"/>
    <mergeCell ref="C19:E19"/>
    <mergeCell ref="C20:E22"/>
    <mergeCell ref="E1:E4"/>
    <mergeCell ref="C7:E7"/>
    <mergeCell ref="C8:E8"/>
    <mergeCell ref="C9:E9"/>
    <mergeCell ref="C10:E10"/>
    <mergeCell ref="C11:E11"/>
    <mergeCell ref="C12:E1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93.29"/>
  </cols>
  <sheetData>
    <row r="1" ht="552.75" customHeight="1">
      <c r="A1" s="55" t="s">
        <v>451</v>
      </c>
    </row>
    <row r="2" ht="552.75" customHeight="1"/>
    <row r="3" ht="552.75" customHeight="1">
      <c r="A3" s="3" t="s">
        <v>455</v>
      </c>
    </row>
    <row r="4" ht="552.75" customHeight="1"/>
    <row r="5" ht="552.75" customHeight="1">
      <c r="A5" s="3" t="s">
        <v>457</v>
      </c>
    </row>
    <row r="6" ht="552.75" customHeight="1"/>
    <row r="7" ht="552.75" customHeight="1">
      <c r="A7" s="3" t="s">
        <v>458</v>
      </c>
    </row>
    <row r="8" ht="552.75" customHeight="1"/>
    <row r="9" ht="552.75" customHeight="1">
      <c r="A9" s="3" t="s">
        <v>460</v>
      </c>
    </row>
    <row r="10" ht="552.75" customHeight="1"/>
    <row r="11" ht="552.75" customHeight="1">
      <c r="A11" s="3" t="s">
        <v>464</v>
      </c>
    </row>
    <row r="12" ht="552.75" customHeight="1"/>
    <row r="13" ht="552.75" customHeight="1">
      <c r="A13" s="3" t="s">
        <v>466</v>
      </c>
    </row>
    <row r="14" ht="552.75" customHeight="1"/>
    <row r="15" ht="552.75" customHeight="1">
      <c r="A15" s="3" t="s">
        <v>468</v>
      </c>
    </row>
    <row r="16" ht="552.75" customHeight="1"/>
    <row r="17" ht="552.75" customHeight="1">
      <c r="A17" s="3" t="s">
        <v>470</v>
      </c>
    </row>
    <row r="18" ht="552.75" customHeight="1"/>
    <row r="19" ht="552.75" customHeight="1">
      <c r="A19" s="3" t="s">
        <v>472</v>
      </c>
    </row>
    <row r="20" ht="552.75" customHeight="1"/>
    <row r="21" ht="552.75" customHeight="1">
      <c r="A21" s="3" t="s">
        <v>474</v>
      </c>
    </row>
    <row r="22" ht="552.75" customHeight="1"/>
    <row r="23" ht="552.75" customHeight="1">
      <c r="A23" s="3" t="s">
        <v>476</v>
      </c>
    </row>
    <row r="24" ht="552.75" customHeight="1"/>
    <row r="25" ht="552.75" customHeight="1">
      <c r="A25" s="3" t="s">
        <v>477</v>
      </c>
    </row>
    <row r="26" ht="552.75" customHeight="1"/>
    <row r="27" ht="552.75" customHeight="1">
      <c r="A27" s="3" t="s">
        <v>478</v>
      </c>
    </row>
    <row r="28" ht="552.75" customHeight="1"/>
    <row r="29" ht="552.75" customHeight="1">
      <c r="A29" s="3" t="s">
        <v>479</v>
      </c>
    </row>
    <row r="30" ht="552.75" customHeight="1"/>
    <row r="31" ht="552.75" customHeight="1">
      <c r="A31" s="3" t="s">
        <v>480</v>
      </c>
    </row>
    <row r="32" ht="552.75" customHeight="1"/>
    <row r="33" ht="552.75" customHeight="1">
      <c r="A33" s="3" t="s">
        <v>481</v>
      </c>
    </row>
    <row r="34" ht="552.75" customHeight="1"/>
    <row r="35" ht="552.75" customHeight="1">
      <c r="A35" s="3" t="s">
        <v>482</v>
      </c>
    </row>
    <row r="36" ht="552.75" customHeight="1"/>
    <row r="37" ht="552.75" customHeight="1">
      <c r="A37" s="3" t="s">
        <v>483</v>
      </c>
    </row>
    <row r="38" ht="552.75" customHeight="1"/>
    <row r="39" ht="552.75" customHeight="1">
      <c r="A39" s="3" t="s">
        <v>484</v>
      </c>
    </row>
    <row r="40" ht="552.75" customHeight="1"/>
    <row r="41" ht="552.75" customHeight="1">
      <c r="A41" s="3" t="s">
        <v>485</v>
      </c>
    </row>
    <row r="42" ht="552.75" customHeight="1"/>
    <row r="43" ht="552.75" customHeight="1">
      <c r="A43" s="3" t="s">
        <v>487</v>
      </c>
    </row>
    <row r="44" ht="552.75" customHeight="1"/>
    <row r="45" ht="552.75" customHeight="1">
      <c r="A45" s="3" t="s">
        <v>488</v>
      </c>
    </row>
    <row r="46" ht="552.75" customHeight="1"/>
    <row r="47" ht="552.75" customHeight="1">
      <c r="A47" s="3" t="s">
        <v>489</v>
      </c>
    </row>
    <row r="48" ht="552.75" customHeight="1"/>
    <row r="49" ht="552.75" customHeight="1">
      <c r="A49" s="3" t="s">
        <v>490</v>
      </c>
    </row>
    <row r="50" ht="552.75" customHeight="1"/>
    <row r="51" ht="552.75" customHeight="1">
      <c r="A51" s="3" t="s">
        <v>492</v>
      </c>
    </row>
    <row r="52" ht="552.75" customHeight="1"/>
    <row r="53" ht="552.75" customHeight="1">
      <c r="A53" s="3" t="s">
        <v>493</v>
      </c>
    </row>
    <row r="54" ht="552.75" customHeight="1"/>
    <row r="55" ht="552.75" customHeight="1">
      <c r="A55" s="3" t="s">
        <v>495</v>
      </c>
    </row>
    <row r="56" ht="552.75" customHeight="1"/>
    <row r="57" ht="552.75" customHeight="1">
      <c r="A57" s="3" t="s">
        <v>497</v>
      </c>
    </row>
    <row r="58" ht="552.75" customHeight="1"/>
    <row r="59" ht="552.75" customHeight="1">
      <c r="A59" s="3" t="s">
        <v>499</v>
      </c>
    </row>
    <row r="60" ht="552.75" customHeight="1"/>
    <row r="61" ht="552.75" customHeight="1">
      <c r="A61" s="3" t="s">
        <v>501</v>
      </c>
    </row>
    <row r="62" ht="552.75" customHeight="1"/>
    <row r="63" ht="552.75" customHeight="1">
      <c r="A63" s="3" t="s">
        <v>505</v>
      </c>
    </row>
    <row r="64" ht="552.75" customHeight="1"/>
    <row r="65" ht="552.75" customHeight="1">
      <c r="A65" s="3" t="s">
        <v>510</v>
      </c>
    </row>
    <row r="66" ht="552.75" customHeight="1"/>
    <row r="67" ht="552.75" customHeight="1">
      <c r="A67" s="3" t="s">
        <v>513</v>
      </c>
    </row>
    <row r="68" ht="552.75" customHeight="1"/>
    <row r="69" ht="552.75" customHeight="1">
      <c r="A69" s="3" t="s">
        <v>514</v>
      </c>
    </row>
    <row r="70" ht="552.75" customHeight="1"/>
    <row r="71" ht="552.75" customHeight="1">
      <c r="A71" s="3" t="s">
        <v>515</v>
      </c>
    </row>
    <row r="72" ht="552.75" customHeight="1"/>
    <row r="73" ht="552.75" customHeight="1">
      <c r="A73" s="3" t="s">
        <v>516</v>
      </c>
    </row>
    <row r="74" ht="552.75" customHeight="1"/>
    <row r="75" ht="552.75" customHeight="1">
      <c r="A75" s="3" t="s">
        <v>517</v>
      </c>
    </row>
    <row r="76" ht="552.75" customHeight="1"/>
    <row r="77" ht="552.75" customHeight="1">
      <c r="A77" s="3" t="s">
        <v>518</v>
      </c>
    </row>
    <row r="78" ht="552.75" customHeight="1"/>
    <row r="79" ht="552.75" customHeight="1">
      <c r="A79" s="3" t="s">
        <v>519</v>
      </c>
    </row>
    <row r="80" ht="552.75" customHeight="1"/>
    <row r="81" ht="552.75" customHeight="1">
      <c r="A81" s="3" t="s">
        <v>520</v>
      </c>
    </row>
    <row r="82" ht="552.75" customHeight="1"/>
    <row r="83" ht="552.75" customHeight="1">
      <c r="A83" s="3" t="s">
        <v>521</v>
      </c>
    </row>
    <row r="84" ht="552.75" customHeight="1"/>
    <row r="85" ht="552.75" customHeight="1">
      <c r="A85" s="3" t="s">
        <v>522</v>
      </c>
    </row>
    <row r="86" ht="552.75" customHeight="1"/>
    <row r="87" ht="552.75" customHeight="1">
      <c r="A87" s="3" t="s">
        <v>523</v>
      </c>
    </row>
    <row r="88" ht="552.75" customHeight="1"/>
    <row r="89" ht="552.75" customHeight="1">
      <c r="A89" s="3" t="s">
        <v>524</v>
      </c>
    </row>
    <row r="90" ht="552.75" customHeight="1"/>
    <row r="91" ht="552.75" customHeight="1">
      <c r="A91" s="3" t="s">
        <v>526</v>
      </c>
    </row>
    <row r="92" ht="552.75" customHeight="1"/>
    <row r="93" ht="552.75" customHeight="1">
      <c r="A93" s="3" t="s">
        <v>527</v>
      </c>
    </row>
    <row r="94" ht="552.75" customHeight="1"/>
    <row r="95" ht="552.75" customHeight="1">
      <c r="A95" s="3" t="s">
        <v>529</v>
      </c>
    </row>
    <row r="96" ht="552.75" customHeight="1"/>
    <row r="97" ht="552.75" customHeight="1">
      <c r="A97" s="3" t="s">
        <v>530</v>
      </c>
    </row>
    <row r="98" ht="552.75" customHeight="1"/>
    <row r="99" ht="552.75" customHeight="1">
      <c r="A99" s="3" t="s">
        <v>531</v>
      </c>
    </row>
    <row r="100" ht="552.75" customHeight="1"/>
    <row r="101" ht="552.75" customHeight="1">
      <c r="A101" s="3" t="s">
        <v>532</v>
      </c>
    </row>
    <row r="102" ht="552.75" customHeight="1"/>
    <row r="103" ht="552.75" customHeight="1">
      <c r="A103" s="3" t="s">
        <v>533</v>
      </c>
    </row>
    <row r="104" ht="552.75" customHeight="1"/>
    <row r="105" ht="552.75" customHeight="1">
      <c r="A105" s="3" t="s">
        <v>534</v>
      </c>
    </row>
    <row r="106" ht="552.75" customHeight="1"/>
    <row r="107" ht="552.75" customHeight="1">
      <c r="A107" s="3" t="s">
        <v>535</v>
      </c>
    </row>
    <row r="108" ht="552.75" customHeight="1"/>
    <row r="109" ht="552.75" customHeight="1">
      <c r="A109" s="3" t="s">
        <v>536</v>
      </c>
    </row>
    <row r="110" ht="552.75" customHeight="1"/>
    <row r="111" ht="552.75" customHeight="1">
      <c r="A111" s="3" t="s">
        <v>538</v>
      </c>
    </row>
    <row r="112" ht="552.75" customHeight="1"/>
    <row r="113" ht="552.75" customHeight="1">
      <c r="A113" s="3" t="s">
        <v>540</v>
      </c>
    </row>
    <row r="114" ht="552.75" customHeight="1"/>
    <row r="115" ht="552.75" customHeight="1">
      <c r="A115" s="3" t="s">
        <v>541</v>
      </c>
    </row>
    <row r="116" ht="552.75" customHeight="1"/>
    <row r="117" ht="552.75" customHeight="1">
      <c r="A117" s="3" t="s">
        <v>542</v>
      </c>
    </row>
    <row r="118" ht="552.75" customHeight="1"/>
    <row r="119" ht="552.75" customHeight="1">
      <c r="A119" s="3" t="s">
        <v>543</v>
      </c>
    </row>
    <row r="120" ht="552.75" customHeight="1"/>
    <row r="121" ht="552.75" customHeight="1">
      <c r="A121" s="3" t="s">
        <v>544</v>
      </c>
    </row>
    <row r="122" ht="552.75" customHeight="1"/>
    <row r="123" ht="552.75" customHeight="1">
      <c r="A123" s="3" t="s">
        <v>545</v>
      </c>
    </row>
    <row r="124" ht="552.75" customHeight="1"/>
    <row r="125" ht="552.75" customHeight="1">
      <c r="A125" s="3" t="s">
        <v>546</v>
      </c>
    </row>
    <row r="126" ht="552.75" customHeight="1"/>
    <row r="127" ht="552.75" customHeight="1">
      <c r="A127" s="3" t="s">
        <v>547</v>
      </c>
    </row>
    <row r="128" ht="552.75" customHeight="1"/>
    <row r="129" ht="552.75" customHeight="1">
      <c r="A129" s="3" t="s">
        <v>548</v>
      </c>
    </row>
    <row r="130" ht="552.75" customHeight="1"/>
    <row r="131" ht="552.75" customHeight="1">
      <c r="A131" s="3" t="s">
        <v>549</v>
      </c>
    </row>
    <row r="132" ht="552.75" customHeight="1"/>
    <row r="133" ht="552.75" customHeight="1">
      <c r="A133" s="3" t="s">
        <v>551</v>
      </c>
    </row>
    <row r="134" ht="552.75" customHeight="1"/>
    <row r="135" ht="552.75" customHeight="1">
      <c r="A135" s="3" t="s">
        <v>552</v>
      </c>
    </row>
    <row r="136" ht="552.75" customHeight="1"/>
    <row r="137" ht="552.75" customHeight="1">
      <c r="A137" s="3" t="s">
        <v>553</v>
      </c>
    </row>
    <row r="138" ht="552.75" customHeight="1"/>
    <row r="139" ht="552.75" customHeight="1">
      <c r="A139" s="3" t="s">
        <v>554</v>
      </c>
    </row>
    <row r="140" ht="552.75" customHeight="1"/>
    <row r="141" ht="552.75" customHeight="1">
      <c r="A141" s="3" t="s">
        <v>555</v>
      </c>
    </row>
    <row r="142" ht="552.75" customHeight="1"/>
    <row r="143" ht="552.75" customHeight="1">
      <c r="A143" s="3" t="s">
        <v>556</v>
      </c>
    </row>
    <row r="144" ht="552.75" customHeight="1"/>
    <row r="145" ht="552.75" customHeight="1">
      <c r="A145" s="3" t="s">
        <v>557</v>
      </c>
    </row>
    <row r="146" ht="552.75" customHeight="1"/>
    <row r="147" ht="552.75" customHeight="1">
      <c r="A147" s="3" t="s">
        <v>558</v>
      </c>
    </row>
    <row r="148" ht="552.75" customHeight="1"/>
    <row r="149" ht="552.75" customHeight="1">
      <c r="A149" s="3" t="s">
        <v>559</v>
      </c>
    </row>
    <row r="150" ht="552.75" customHeight="1"/>
    <row r="151" ht="552.75" customHeight="1">
      <c r="A151" s="3" t="s">
        <v>560</v>
      </c>
    </row>
    <row r="152" ht="552.75" customHeight="1"/>
    <row r="153" ht="552.75" customHeight="1">
      <c r="A153" s="3" t="s">
        <v>561</v>
      </c>
    </row>
    <row r="154" ht="552.75" customHeight="1"/>
    <row r="155" ht="552.75" customHeight="1">
      <c r="A155" s="3" t="s">
        <v>562</v>
      </c>
    </row>
    <row r="156" ht="552.75" customHeight="1"/>
    <row r="157" ht="552.75" customHeight="1">
      <c r="A157" s="3" t="s">
        <v>563</v>
      </c>
    </row>
    <row r="158" ht="552.75" customHeight="1"/>
    <row r="159" ht="552.75" customHeight="1">
      <c r="A159" s="3" t="s">
        <v>564</v>
      </c>
    </row>
    <row r="160" ht="552.75" customHeight="1"/>
    <row r="161" ht="552.75" customHeight="1">
      <c r="A161" s="3" t="s">
        <v>565</v>
      </c>
    </row>
    <row r="162" ht="552.75" customHeight="1"/>
    <row r="163" ht="552.75" customHeight="1">
      <c r="A163" s="3" t="s">
        <v>566</v>
      </c>
    </row>
    <row r="164" ht="552.75" customHeight="1"/>
    <row r="165" ht="552.75" customHeight="1">
      <c r="A165" s="3" t="s">
        <v>567</v>
      </c>
    </row>
    <row r="166" ht="552.75" customHeight="1"/>
    <row r="167" ht="552.75" customHeight="1">
      <c r="A167" s="3" t="s">
        <v>568</v>
      </c>
    </row>
    <row r="168" ht="552.75" customHeight="1"/>
    <row r="169" ht="552.75" customHeight="1">
      <c r="A169" s="3" t="s">
        <v>570</v>
      </c>
    </row>
    <row r="170" ht="552.75" customHeight="1"/>
    <row r="171" ht="552.75" customHeight="1">
      <c r="A171" s="3" t="s">
        <v>572</v>
      </c>
    </row>
    <row r="172" ht="552.75" customHeight="1"/>
    <row r="173" ht="552.75" customHeight="1">
      <c r="A173" s="3" t="s">
        <v>573</v>
      </c>
    </row>
    <row r="174" ht="552.75" customHeight="1"/>
    <row r="175" ht="552.75" customHeight="1">
      <c r="A175" s="3" t="s">
        <v>574</v>
      </c>
    </row>
    <row r="176" ht="552.75" customHeight="1"/>
    <row r="177" ht="552.75" customHeight="1">
      <c r="A177" s="3" t="s">
        <v>575</v>
      </c>
    </row>
    <row r="178" ht="552.75" customHeight="1"/>
    <row r="179" ht="552.75" customHeight="1">
      <c r="A179" s="3" t="s">
        <v>576</v>
      </c>
    </row>
    <row r="180" ht="552.75" customHeight="1"/>
    <row r="181" ht="552.75" customHeight="1">
      <c r="A181" s="3" t="s">
        <v>577</v>
      </c>
    </row>
    <row r="182" ht="552.75" customHeight="1"/>
    <row r="183" ht="552.75" customHeight="1">
      <c r="A183" s="3" t="s">
        <v>578</v>
      </c>
    </row>
    <row r="184" ht="552.75" customHeight="1"/>
    <row r="185" ht="552.75" customHeight="1">
      <c r="A185" s="3" t="s">
        <v>579</v>
      </c>
    </row>
    <row r="186" ht="552.75" customHeight="1"/>
    <row r="187" ht="552.75" customHeight="1">
      <c r="A187" s="3" t="s">
        <v>581</v>
      </c>
    </row>
    <row r="188" ht="552.75" customHeight="1"/>
    <row r="189" ht="552.75" customHeight="1">
      <c r="A189" s="3" t="s">
        <v>582</v>
      </c>
    </row>
    <row r="190" ht="552.75" customHeight="1"/>
    <row r="191" ht="552.75" customHeight="1">
      <c r="A191" s="3" t="s">
        <v>583</v>
      </c>
    </row>
    <row r="192" ht="552.75" customHeight="1"/>
    <row r="193" ht="552.75" customHeight="1">
      <c r="A193" s="3" t="s">
        <v>585</v>
      </c>
    </row>
    <row r="194" ht="552.75" customHeight="1"/>
    <row r="195" ht="552.75" customHeight="1">
      <c r="A195" s="3" t="s">
        <v>587</v>
      </c>
    </row>
    <row r="196" ht="552.75" customHeight="1"/>
    <row r="197" ht="552.75" customHeight="1">
      <c r="A197" s="3" t="s">
        <v>590</v>
      </c>
    </row>
    <row r="198" ht="552.75" customHeight="1"/>
    <row r="199" ht="552.75" customHeight="1">
      <c r="A199" s="3" t="s">
        <v>592</v>
      </c>
    </row>
    <row r="200" ht="552.75" customHeight="1"/>
    <row r="201" ht="552.75" customHeight="1">
      <c r="A201" s="3" t="s">
        <v>593</v>
      </c>
    </row>
    <row r="202" ht="552.75" customHeight="1"/>
    <row r="203" ht="552.75" customHeight="1">
      <c r="A203" s="3" t="s">
        <v>594</v>
      </c>
    </row>
    <row r="204" ht="552.75" customHeight="1"/>
    <row r="205" ht="552.75" customHeight="1">
      <c r="A205" s="3" t="s">
        <v>595</v>
      </c>
    </row>
    <row r="206" ht="552.75" customHeight="1"/>
    <row r="207" ht="552.75" customHeight="1">
      <c r="A207" s="3" t="s">
        <v>596</v>
      </c>
    </row>
    <row r="208" ht="552.75" customHeight="1"/>
    <row r="209" ht="552.75" customHeight="1">
      <c r="A209" s="3" t="s">
        <v>598</v>
      </c>
    </row>
    <row r="210" ht="552.75" customHeight="1"/>
    <row r="211" ht="552.75" customHeight="1">
      <c r="A211" s="3" t="s">
        <v>600</v>
      </c>
    </row>
    <row r="212" ht="552.75" customHeight="1"/>
    <row r="213" ht="552.75" customHeight="1">
      <c r="A213" s="3" t="s">
        <v>601</v>
      </c>
    </row>
    <row r="214" ht="552.75" customHeight="1"/>
    <row r="215" ht="552.75" customHeight="1">
      <c r="A215" s="3" t="s">
        <v>602</v>
      </c>
    </row>
    <row r="216" ht="552.75" customHeight="1"/>
    <row r="217" ht="552.75" customHeight="1">
      <c r="A217" s="3" t="s">
        <v>603</v>
      </c>
    </row>
    <row r="218" ht="552.75" customHeight="1"/>
    <row r="219" ht="552.75" customHeight="1">
      <c r="A219" s="3" t="s">
        <v>605</v>
      </c>
    </row>
    <row r="220" ht="552.75" customHeight="1"/>
    <row r="221" ht="552.75" customHeight="1">
      <c r="A221" s="3" t="s">
        <v>607</v>
      </c>
    </row>
    <row r="222" ht="552.75" customHeight="1"/>
    <row r="223" ht="552.75" customHeight="1">
      <c r="A223" s="3" t="s">
        <v>608</v>
      </c>
    </row>
    <row r="224" ht="552.75" customHeight="1"/>
    <row r="225" ht="552.75" customHeight="1">
      <c r="A225" s="3" t="s">
        <v>609</v>
      </c>
    </row>
    <row r="226" ht="552.75" customHeight="1"/>
    <row r="227" ht="552.75" customHeight="1">
      <c r="A227" s="3" t="s">
        <v>610</v>
      </c>
    </row>
    <row r="228" ht="552.75" customHeight="1"/>
    <row r="229" ht="552.75" customHeight="1">
      <c r="A229" s="3" t="s">
        <v>612</v>
      </c>
    </row>
    <row r="230" ht="552.75" customHeight="1"/>
    <row r="231" ht="552.75" customHeight="1">
      <c r="A231" s="3" t="s">
        <v>614</v>
      </c>
    </row>
    <row r="232" ht="552.75" customHeight="1"/>
    <row r="233" ht="552.75" customHeight="1">
      <c r="A233" s="3" t="s">
        <v>615</v>
      </c>
    </row>
    <row r="234" ht="552.75" customHeight="1"/>
    <row r="235" ht="552.75" customHeight="1">
      <c r="A235" s="3" t="s">
        <v>616</v>
      </c>
    </row>
    <row r="236" ht="552.75" customHeight="1"/>
    <row r="237" ht="552.75" customHeight="1">
      <c r="A237" s="3" t="s">
        <v>617</v>
      </c>
    </row>
    <row r="238" ht="552.75" customHeight="1"/>
    <row r="239" ht="552.75" customHeight="1">
      <c r="A239" s="3" t="s">
        <v>620</v>
      </c>
    </row>
    <row r="240" ht="552.75" customHeight="1"/>
    <row r="241" ht="552.75" customHeight="1">
      <c r="A241" s="3" t="s">
        <v>621</v>
      </c>
    </row>
    <row r="242" ht="552.75" customHeight="1"/>
    <row r="243" ht="552.75" customHeight="1">
      <c r="A243" s="3" t="s">
        <v>622</v>
      </c>
    </row>
    <row r="244" ht="552.75" customHeight="1"/>
    <row r="245" ht="552.75" customHeight="1">
      <c r="A245" s="3" t="s">
        <v>623</v>
      </c>
    </row>
    <row r="246" ht="552.75" customHeight="1"/>
    <row r="247" ht="552.75" customHeight="1">
      <c r="A247" s="3" t="s">
        <v>624</v>
      </c>
    </row>
    <row r="248" ht="552.75" customHeight="1"/>
    <row r="249" ht="552.75" customHeight="1">
      <c r="A249" s="3" t="s">
        <v>625</v>
      </c>
    </row>
    <row r="250" ht="552.75" customHeight="1"/>
    <row r="251" ht="552.75" customHeight="1">
      <c r="A251" s="3" t="s">
        <v>627</v>
      </c>
    </row>
    <row r="252" ht="552.75" customHeight="1"/>
    <row r="253" ht="552.75" customHeight="1">
      <c r="A253" s="3" t="s">
        <v>628</v>
      </c>
    </row>
    <row r="254" ht="552.75" customHeight="1"/>
    <row r="255" ht="552.75" customHeight="1">
      <c r="A255" s="3" t="s">
        <v>631</v>
      </c>
    </row>
    <row r="256" ht="552.75" customHeight="1"/>
    <row r="257" ht="552.75" customHeight="1">
      <c r="A257" s="3" t="s">
        <v>633</v>
      </c>
    </row>
    <row r="258" ht="552.75" customHeight="1"/>
    <row r="259" ht="552.75" customHeight="1">
      <c r="A259" s="3" t="s">
        <v>634</v>
      </c>
    </row>
    <row r="260" ht="552.75" customHeight="1"/>
    <row r="261" ht="552.75" customHeight="1">
      <c r="A261" s="3" t="s">
        <v>636</v>
      </c>
    </row>
    <row r="262" ht="552.75" customHeight="1"/>
    <row r="263" ht="552.75" customHeight="1">
      <c r="A263" s="3" t="s">
        <v>637</v>
      </c>
    </row>
    <row r="264" ht="552.75" customHeight="1"/>
    <row r="265" ht="552.75" customHeight="1">
      <c r="A265" s="3" t="s">
        <v>638</v>
      </c>
    </row>
    <row r="266" ht="552.75" customHeight="1"/>
    <row r="267" ht="552.75" customHeight="1">
      <c r="A267" s="3" t="s">
        <v>639</v>
      </c>
    </row>
    <row r="268" ht="552.75" customHeight="1"/>
    <row r="269" ht="552.75" customHeight="1">
      <c r="A269" s="3" t="s">
        <v>640</v>
      </c>
    </row>
    <row r="270" ht="552.75" customHeight="1"/>
    <row r="271" ht="552.75" customHeight="1">
      <c r="A271" s="3" t="s">
        <v>641</v>
      </c>
    </row>
    <row r="272" ht="552.75" customHeight="1"/>
    <row r="273" ht="552.75" customHeight="1">
      <c r="A273" s="3" t="s">
        <v>642</v>
      </c>
    </row>
    <row r="274" ht="552.75" customHeight="1"/>
    <row r="275" ht="552.75" customHeight="1">
      <c r="A275" s="3" t="s">
        <v>644</v>
      </c>
    </row>
    <row r="276" ht="552.75" customHeight="1"/>
    <row r="277" ht="552.75" customHeight="1">
      <c r="A277" s="3" t="s">
        <v>645</v>
      </c>
    </row>
    <row r="278" ht="552.75" customHeight="1"/>
    <row r="279" ht="552.75" customHeight="1">
      <c r="A279" s="3" t="s">
        <v>647</v>
      </c>
    </row>
    <row r="280" ht="552.75" customHeight="1"/>
    <row r="281" ht="552.75" customHeight="1">
      <c r="A281" s="3" t="s">
        <v>648</v>
      </c>
    </row>
    <row r="282" ht="552.75" customHeight="1"/>
    <row r="283" ht="552.75" customHeight="1">
      <c r="A283" s="3" t="s">
        <v>649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24.57"/>
    <col customWidth="1" min="2" max="2" width="13.14"/>
    <col customWidth="1" min="3" max="3" width="4.29"/>
    <col customWidth="1" min="4" max="4" width="8.86"/>
    <col customWidth="1" min="5" max="5" width="11.29"/>
    <col customWidth="1" min="6" max="6" width="9.43"/>
    <col customWidth="1" min="7" max="7" width="9.57"/>
    <col customWidth="1" min="8" max="8" width="9.14"/>
    <col customWidth="1" min="9" max="9" width="6.0"/>
    <col customWidth="1" min="10" max="10" width="12.57"/>
    <col customWidth="1" min="11" max="11" width="15.57"/>
    <col customWidth="1" min="12" max="13" width="12.0"/>
    <col customWidth="1" min="14" max="14" width="11.0"/>
    <col customWidth="1" min="15" max="15" width="5.86"/>
    <col customWidth="1" min="16" max="16" width="5.0"/>
    <col customWidth="1" min="17" max="17" width="6.43"/>
    <col customWidth="1" min="18" max="18" width="41.57"/>
  </cols>
  <sheetData>
    <row r="1">
      <c r="A1" s="18" t="s">
        <v>79</v>
      </c>
      <c r="B1" s="18" t="s">
        <v>164</v>
      </c>
      <c r="C1" s="18" t="s">
        <v>165</v>
      </c>
      <c r="D1" s="18" t="s">
        <v>166</v>
      </c>
      <c r="E1" s="18" t="s">
        <v>167</v>
      </c>
      <c r="F1" s="18" t="s">
        <v>168</v>
      </c>
      <c r="G1" s="18" t="s">
        <v>169</v>
      </c>
      <c r="H1" s="18" t="s">
        <v>170</v>
      </c>
      <c r="I1" s="18" t="s">
        <v>155</v>
      </c>
      <c r="J1" s="18" t="s">
        <v>171</v>
      </c>
      <c r="K1" s="18" t="s">
        <v>140</v>
      </c>
      <c r="L1" s="18" t="s">
        <v>156</v>
      </c>
      <c r="M1" s="18" t="s">
        <v>172</v>
      </c>
      <c r="N1" s="78" t="s">
        <v>173</v>
      </c>
      <c r="O1" s="20" t="s">
        <v>174</v>
      </c>
      <c r="P1" s="18" t="s">
        <v>181</v>
      </c>
      <c r="Q1" s="18" t="s">
        <v>107</v>
      </c>
      <c r="R1" s="22" t="s">
        <v>113</v>
      </c>
    </row>
    <row r="2">
      <c r="A2" s="81" t="str">
        <f t="array" ref="A2:R255">SORT(Teams!A2:AA410,1,TRUE)</f>
        <v>Acolyte</v>
      </c>
      <c r="B2" s="29">
        <v>4.0</v>
      </c>
      <c r="C2" s="29">
        <v>1.0</v>
      </c>
      <c r="D2" s="29">
        <v>0.0</v>
      </c>
      <c r="E2" s="29">
        <v>1.0</v>
      </c>
      <c r="F2" s="29">
        <v>0.0</v>
      </c>
      <c r="G2" s="29">
        <v>1.0</v>
      </c>
      <c r="H2" s="29">
        <v>0.0</v>
      </c>
      <c r="I2" s="29">
        <v>3.0</v>
      </c>
      <c r="J2" s="29">
        <v>4.0</v>
      </c>
      <c r="K2" s="29">
        <v>6.0</v>
      </c>
      <c r="L2" s="29">
        <v>4.0</v>
      </c>
      <c r="M2" s="29">
        <v>30.0</v>
      </c>
      <c r="N2" s="83">
        <v>440.0</v>
      </c>
      <c r="O2" s="38">
        <v>0.09090909090909091</v>
      </c>
      <c r="P2" s="29">
        <v>1.0</v>
      </c>
      <c r="Q2" s="29">
        <v>1.0</v>
      </c>
      <c r="R2" s="42"/>
    </row>
    <row r="3">
      <c r="A3" s="4" t="s">
        <v>192</v>
      </c>
      <c r="B3" s="21">
        <v>4.0</v>
      </c>
      <c r="C3" s="21">
        <v>1.0</v>
      </c>
      <c r="D3" s="21">
        <v>0.0</v>
      </c>
      <c r="E3" s="21">
        <v>1.0</v>
      </c>
      <c r="F3" s="21">
        <v>0.0</v>
      </c>
      <c r="G3" s="21">
        <v>1.0</v>
      </c>
      <c r="H3" s="21">
        <v>0.0</v>
      </c>
      <c r="I3" s="21">
        <v>3.0</v>
      </c>
      <c r="J3" s="21">
        <v>4.0</v>
      </c>
      <c r="K3" s="21">
        <v>6.0</v>
      </c>
      <c r="L3" s="21">
        <v>2.0</v>
      </c>
      <c r="M3" s="21">
        <v>40.0</v>
      </c>
      <c r="N3" s="86">
        <v>520.0</v>
      </c>
      <c r="O3" s="47">
        <v>0.07692307692307693</v>
      </c>
      <c r="P3" s="21">
        <v>1.0</v>
      </c>
      <c r="Q3" s="21">
        <v>1.0</v>
      </c>
    </row>
    <row r="4">
      <c r="A4" s="4" t="s">
        <v>195</v>
      </c>
      <c r="B4" s="21">
        <v>6.0</v>
      </c>
      <c r="C4" s="21">
        <v>1.0</v>
      </c>
      <c r="D4" s="21">
        <v>0.0</v>
      </c>
      <c r="E4" s="21">
        <v>1.0</v>
      </c>
      <c r="F4" s="21">
        <v>1.0</v>
      </c>
      <c r="G4" s="21">
        <v>0.0</v>
      </c>
      <c r="H4" s="21">
        <v>0.0</v>
      </c>
      <c r="I4" s="21">
        <v>4.0</v>
      </c>
      <c r="J4" s="21">
        <v>8.0</v>
      </c>
      <c r="K4" s="21">
        <v>9.0</v>
      </c>
      <c r="L4" s="21">
        <v>14.0</v>
      </c>
      <c r="M4" s="21">
        <v>0.0</v>
      </c>
      <c r="N4" s="86">
        <v>310.0</v>
      </c>
      <c r="O4" s="47">
        <v>0.1935483870967742</v>
      </c>
      <c r="P4" s="21">
        <v>5.0</v>
      </c>
      <c r="Q4" s="21">
        <v>1.0</v>
      </c>
    </row>
    <row r="5">
      <c r="A5" s="4" t="s">
        <v>196</v>
      </c>
      <c r="B5" s="21">
        <v>4.0</v>
      </c>
      <c r="C5" s="21">
        <v>1.0</v>
      </c>
      <c r="D5" s="21">
        <v>0.0</v>
      </c>
      <c r="E5" s="21">
        <v>1.0</v>
      </c>
      <c r="F5" s="21">
        <v>0.0</v>
      </c>
      <c r="G5" s="21">
        <v>0.0</v>
      </c>
      <c r="H5" s="21">
        <v>0.0</v>
      </c>
      <c r="I5" s="21">
        <v>2.0</v>
      </c>
      <c r="J5" s="21">
        <v>4.0</v>
      </c>
      <c r="K5" s="21">
        <v>12.0</v>
      </c>
      <c r="L5" s="21">
        <v>4.0</v>
      </c>
      <c r="M5" s="21">
        <v>0.0</v>
      </c>
      <c r="N5" s="86">
        <v>200.0</v>
      </c>
      <c r="O5" s="47">
        <v>0.2</v>
      </c>
      <c r="P5" s="21">
        <v>5.0</v>
      </c>
      <c r="Q5" s="21">
        <v>2.0</v>
      </c>
    </row>
    <row r="6">
      <c r="A6" s="4" t="s">
        <v>198</v>
      </c>
      <c r="B6" s="21">
        <v>7.0</v>
      </c>
      <c r="C6" s="21">
        <v>1.0</v>
      </c>
      <c r="D6" s="21">
        <v>0.0</v>
      </c>
      <c r="E6" s="21">
        <v>1.0</v>
      </c>
      <c r="F6" s="21">
        <v>1.0</v>
      </c>
      <c r="G6" s="21">
        <v>0.0</v>
      </c>
      <c r="H6" s="21">
        <v>0.0</v>
      </c>
      <c r="I6" s="21">
        <v>6.0</v>
      </c>
      <c r="J6" s="21">
        <v>16.0</v>
      </c>
      <c r="K6" s="21">
        <v>9.0</v>
      </c>
      <c r="L6" s="21">
        <v>16.0</v>
      </c>
      <c r="M6" s="21">
        <v>0.0</v>
      </c>
      <c r="N6" s="86">
        <v>410.0</v>
      </c>
      <c r="O6" s="47">
        <v>0.17073170731707318</v>
      </c>
      <c r="P6" s="21">
        <v>5.0</v>
      </c>
      <c r="Q6" s="21">
        <v>3.0</v>
      </c>
    </row>
    <row r="7">
      <c r="A7" s="4" t="s">
        <v>200</v>
      </c>
      <c r="B7" s="21">
        <v>8.0</v>
      </c>
      <c r="C7" s="21">
        <v>1.0</v>
      </c>
      <c r="D7" s="21">
        <v>0.0</v>
      </c>
      <c r="E7" s="21">
        <v>1.0</v>
      </c>
      <c r="F7" s="21">
        <v>1.0</v>
      </c>
      <c r="G7" s="21">
        <v>0.0</v>
      </c>
      <c r="H7" s="21">
        <v>0.0</v>
      </c>
      <c r="I7" s="21">
        <v>7.0</v>
      </c>
      <c r="J7" s="21">
        <v>18.0</v>
      </c>
      <c r="K7" s="21">
        <v>9.0</v>
      </c>
      <c r="L7" s="21">
        <v>20.0</v>
      </c>
      <c r="M7" s="21">
        <v>0.0</v>
      </c>
      <c r="N7" s="86">
        <v>470.0</v>
      </c>
      <c r="O7" s="47">
        <v>0.1702127659574468</v>
      </c>
      <c r="P7" s="21">
        <v>5.0</v>
      </c>
      <c r="Q7" s="21">
        <v>3.0</v>
      </c>
    </row>
    <row r="8">
      <c r="A8" s="4" t="s">
        <v>203</v>
      </c>
      <c r="B8" s="21">
        <v>4.0</v>
      </c>
      <c r="C8" s="21">
        <v>1.0</v>
      </c>
      <c r="D8" s="21">
        <v>1.0</v>
      </c>
      <c r="E8" s="21">
        <v>0.0</v>
      </c>
      <c r="F8" s="21">
        <v>1.0</v>
      </c>
      <c r="G8" s="21">
        <v>0.0</v>
      </c>
      <c r="H8" s="21">
        <v>0.0</v>
      </c>
      <c r="I8" s="21">
        <v>2.0</v>
      </c>
      <c r="J8" s="21">
        <v>6.0</v>
      </c>
      <c r="K8" s="21">
        <v>6.0</v>
      </c>
      <c r="L8" s="21">
        <v>8.0</v>
      </c>
      <c r="M8" s="21">
        <v>0.0</v>
      </c>
      <c r="N8" s="86">
        <v>200.0</v>
      </c>
      <c r="O8" s="47">
        <v>0.2</v>
      </c>
      <c r="P8" s="21">
        <v>3.0</v>
      </c>
      <c r="Q8" s="21">
        <v>4.0</v>
      </c>
    </row>
    <row r="9">
      <c r="A9" s="4" t="s">
        <v>206</v>
      </c>
      <c r="B9" s="21">
        <v>3.0</v>
      </c>
      <c r="C9" s="21">
        <v>1.0</v>
      </c>
      <c r="D9" s="21">
        <v>1.0</v>
      </c>
      <c r="E9" s="21">
        <v>0.0</v>
      </c>
      <c r="F9" s="21">
        <v>1.0</v>
      </c>
      <c r="G9" s="21">
        <v>0.0</v>
      </c>
      <c r="H9" s="21">
        <v>0.0</v>
      </c>
      <c r="I9" s="21">
        <v>1.0</v>
      </c>
      <c r="J9" s="21">
        <v>0.0</v>
      </c>
      <c r="K9" s="21">
        <v>9.0</v>
      </c>
      <c r="L9" s="21">
        <v>2.0</v>
      </c>
      <c r="M9" s="21">
        <v>0.0</v>
      </c>
      <c r="N9" s="86">
        <v>110.0</v>
      </c>
      <c r="O9" s="47">
        <v>0.2727272727272727</v>
      </c>
      <c r="P9" s="21">
        <v>5.0</v>
      </c>
      <c r="Q9" s="21">
        <v>1.0</v>
      </c>
    </row>
    <row r="10">
      <c r="A10" s="4" t="s">
        <v>210</v>
      </c>
      <c r="B10" s="21">
        <v>2.0</v>
      </c>
      <c r="C10" s="21">
        <v>1.0</v>
      </c>
      <c r="D10" s="21">
        <v>1.0</v>
      </c>
      <c r="E10" s="21">
        <v>0.0</v>
      </c>
      <c r="F10" s="21">
        <v>1.0</v>
      </c>
      <c r="G10" s="21">
        <v>0.0</v>
      </c>
      <c r="H10" s="21">
        <v>0.0</v>
      </c>
      <c r="I10" s="21">
        <v>0.0</v>
      </c>
      <c r="J10" s="21">
        <v>4.0</v>
      </c>
      <c r="K10" s="21">
        <v>3.0</v>
      </c>
      <c r="L10" s="21">
        <v>2.0</v>
      </c>
      <c r="M10" s="21">
        <v>0.0</v>
      </c>
      <c r="N10" s="86">
        <v>90.0</v>
      </c>
      <c r="O10" s="47">
        <v>0.2222222222222222</v>
      </c>
      <c r="P10" s="21">
        <v>1.0</v>
      </c>
      <c r="Q10" s="21">
        <v>1.0</v>
      </c>
    </row>
    <row r="11">
      <c r="A11" s="4" t="s">
        <v>213</v>
      </c>
      <c r="B11" s="21">
        <v>7.0</v>
      </c>
      <c r="C11" s="21">
        <v>1.0</v>
      </c>
      <c r="D11" s="21">
        <v>0.0</v>
      </c>
      <c r="E11" s="21">
        <v>1.0</v>
      </c>
      <c r="F11" s="21">
        <v>1.0</v>
      </c>
      <c r="G11" s="21">
        <v>0.0</v>
      </c>
      <c r="H11" s="21">
        <v>0.0</v>
      </c>
      <c r="I11" s="21">
        <v>6.0</v>
      </c>
      <c r="J11" s="21">
        <v>10.0</v>
      </c>
      <c r="K11" s="21">
        <v>12.0</v>
      </c>
      <c r="L11" s="21">
        <v>16.0</v>
      </c>
      <c r="M11" s="21">
        <v>0.0</v>
      </c>
      <c r="N11" s="86">
        <v>380.0</v>
      </c>
      <c r="O11" s="47">
        <v>0.18421052631578946</v>
      </c>
      <c r="P11" s="21">
        <v>5.0</v>
      </c>
      <c r="Q11" s="21">
        <v>3.0</v>
      </c>
    </row>
    <row r="12">
      <c r="A12" s="4" t="s">
        <v>216</v>
      </c>
      <c r="B12" s="21">
        <v>4.0</v>
      </c>
      <c r="C12" s="21">
        <v>1.0</v>
      </c>
      <c r="D12" s="21">
        <v>0.0</v>
      </c>
      <c r="E12" s="21">
        <v>1.0</v>
      </c>
      <c r="F12" s="21">
        <v>1.0</v>
      </c>
      <c r="G12" s="21">
        <v>0.0</v>
      </c>
      <c r="H12" s="21">
        <v>0.0</v>
      </c>
      <c r="I12" s="21">
        <v>2.0</v>
      </c>
      <c r="J12" s="21">
        <v>6.0</v>
      </c>
      <c r="K12" s="21">
        <v>3.0</v>
      </c>
      <c r="L12" s="21">
        <v>8.0</v>
      </c>
      <c r="M12" s="21">
        <v>0.0</v>
      </c>
      <c r="N12" s="86">
        <v>170.0</v>
      </c>
      <c r="O12" s="47">
        <v>0.23529411764705882</v>
      </c>
      <c r="P12" s="21">
        <v>5.0</v>
      </c>
      <c r="Q12" s="21">
        <v>3.0</v>
      </c>
    </row>
    <row r="13">
      <c r="A13" s="4" t="s">
        <v>218</v>
      </c>
      <c r="B13" s="21">
        <v>6.0</v>
      </c>
      <c r="C13" s="21">
        <v>1.0</v>
      </c>
      <c r="D13" s="21">
        <v>0.0</v>
      </c>
      <c r="E13" s="21">
        <v>1.0</v>
      </c>
      <c r="F13" s="21">
        <v>1.0</v>
      </c>
      <c r="G13" s="21">
        <v>0.0</v>
      </c>
      <c r="H13" s="21">
        <v>0.0</v>
      </c>
      <c r="I13" s="21">
        <v>5.0</v>
      </c>
      <c r="J13" s="21">
        <v>10.0</v>
      </c>
      <c r="K13" s="21">
        <v>9.0</v>
      </c>
      <c r="L13" s="21">
        <v>14.0</v>
      </c>
      <c r="M13" s="21">
        <v>0.0</v>
      </c>
      <c r="N13" s="86">
        <v>330.0</v>
      </c>
      <c r="O13" s="47">
        <v>0.18181818181818182</v>
      </c>
      <c r="P13" s="21">
        <v>5.0</v>
      </c>
      <c r="Q13" s="21">
        <v>3.0</v>
      </c>
    </row>
    <row r="14">
      <c r="A14" s="4" t="s">
        <v>220</v>
      </c>
      <c r="B14" s="21">
        <v>2.0</v>
      </c>
      <c r="C14" s="21">
        <v>1.0</v>
      </c>
      <c r="D14" s="21">
        <v>0.0</v>
      </c>
      <c r="E14" s="21">
        <v>1.0</v>
      </c>
      <c r="F14" s="21">
        <v>1.0</v>
      </c>
      <c r="G14" s="21">
        <v>0.0</v>
      </c>
      <c r="H14" s="21">
        <v>0.0</v>
      </c>
      <c r="I14" s="21">
        <v>1.0</v>
      </c>
      <c r="J14" s="21">
        <v>4.0</v>
      </c>
      <c r="K14" s="21">
        <v>0.0</v>
      </c>
      <c r="L14" s="21">
        <v>6.0</v>
      </c>
      <c r="M14" s="21">
        <v>0.0</v>
      </c>
      <c r="N14" s="86">
        <v>100.0</v>
      </c>
      <c r="O14" s="47">
        <v>0.2</v>
      </c>
      <c r="P14" s="21">
        <v>5.0</v>
      </c>
      <c r="Q14" s="21">
        <v>1.0</v>
      </c>
    </row>
    <row r="15">
      <c r="A15" s="4" t="s">
        <v>222</v>
      </c>
      <c r="B15" s="21">
        <v>2.0</v>
      </c>
      <c r="C15" s="21">
        <v>1.0</v>
      </c>
      <c r="D15" s="21">
        <v>0.0</v>
      </c>
      <c r="E15" s="21">
        <v>0.0</v>
      </c>
      <c r="F15" s="21">
        <v>1.0</v>
      </c>
      <c r="G15" s="21">
        <v>0.0</v>
      </c>
      <c r="H15" s="21">
        <v>0.0</v>
      </c>
      <c r="I15" s="21">
        <v>0.0</v>
      </c>
      <c r="J15" s="21">
        <v>0.0</v>
      </c>
      <c r="K15" s="21">
        <v>3.0</v>
      </c>
      <c r="L15" s="21">
        <v>4.0</v>
      </c>
      <c r="M15" s="21">
        <v>0.0</v>
      </c>
      <c r="N15" s="86">
        <v>70.0</v>
      </c>
      <c r="O15" s="47">
        <v>0.2857142857142857</v>
      </c>
      <c r="P15" s="21">
        <v>5.0</v>
      </c>
      <c r="Q15" s="21">
        <v>1.0</v>
      </c>
    </row>
    <row r="16">
      <c r="A16" s="4" t="s">
        <v>223</v>
      </c>
      <c r="B16" s="21">
        <v>2.0</v>
      </c>
      <c r="C16" s="21">
        <v>1.0</v>
      </c>
      <c r="D16" s="21">
        <v>0.0</v>
      </c>
      <c r="E16" s="21">
        <v>1.0</v>
      </c>
      <c r="F16" s="21">
        <v>1.0</v>
      </c>
      <c r="G16" s="21">
        <v>0.0</v>
      </c>
      <c r="H16" s="21">
        <v>0.0</v>
      </c>
      <c r="I16" s="21">
        <v>1.0</v>
      </c>
      <c r="J16" s="21">
        <v>2.0</v>
      </c>
      <c r="K16" s="21">
        <v>6.0</v>
      </c>
      <c r="L16" s="21">
        <v>4.0</v>
      </c>
      <c r="M16" s="21">
        <v>0.0</v>
      </c>
      <c r="N16" s="86">
        <v>120.0</v>
      </c>
      <c r="O16" s="47">
        <v>0.16666666666666666</v>
      </c>
      <c r="P16" s="21">
        <v>5.0</v>
      </c>
      <c r="Q16" s="21">
        <v>1.0</v>
      </c>
    </row>
    <row r="17">
      <c r="A17" s="4" t="s">
        <v>226</v>
      </c>
      <c r="B17" s="21">
        <v>7.0</v>
      </c>
      <c r="C17" s="21">
        <v>1.0</v>
      </c>
      <c r="D17" s="21">
        <v>0.0</v>
      </c>
      <c r="E17" s="21">
        <v>1.0</v>
      </c>
      <c r="F17" s="21">
        <v>0.0</v>
      </c>
      <c r="G17" s="21">
        <v>1.0</v>
      </c>
      <c r="H17" s="21">
        <v>0.0</v>
      </c>
      <c r="I17" s="21">
        <v>7.0</v>
      </c>
      <c r="J17" s="21">
        <v>6.0</v>
      </c>
      <c r="K17" s="21">
        <v>6.0</v>
      </c>
      <c r="L17" s="21">
        <v>4.0</v>
      </c>
      <c r="M17" s="21">
        <v>80.0</v>
      </c>
      <c r="N17" s="86">
        <v>960.0</v>
      </c>
      <c r="O17" s="47">
        <v>0.07291666666666667</v>
      </c>
      <c r="P17" s="21">
        <v>1.0</v>
      </c>
      <c r="Q17" s="21">
        <v>3.0</v>
      </c>
    </row>
    <row r="18">
      <c r="A18" s="4" t="s">
        <v>230</v>
      </c>
      <c r="B18" s="21">
        <v>7.0</v>
      </c>
      <c r="C18" s="21">
        <v>1.0</v>
      </c>
      <c r="D18" s="21">
        <v>0.0</v>
      </c>
      <c r="E18" s="21">
        <v>1.0</v>
      </c>
      <c r="F18" s="21">
        <v>0.0</v>
      </c>
      <c r="G18" s="21">
        <v>1.0</v>
      </c>
      <c r="H18" s="21">
        <v>0.0</v>
      </c>
      <c r="I18" s="21">
        <v>7.0</v>
      </c>
      <c r="J18" s="21">
        <v>6.0</v>
      </c>
      <c r="K18" s="21">
        <v>9.0</v>
      </c>
      <c r="L18" s="21">
        <v>6.0</v>
      </c>
      <c r="M18" s="21">
        <v>60.0</v>
      </c>
      <c r="N18" s="86">
        <v>810.0</v>
      </c>
      <c r="O18" s="47">
        <v>0.08641975308641975</v>
      </c>
      <c r="P18" s="21">
        <v>1.0</v>
      </c>
      <c r="Q18" s="21">
        <v>3.0</v>
      </c>
    </row>
    <row r="19">
      <c r="A19" s="4" t="s">
        <v>231</v>
      </c>
      <c r="B19" s="21">
        <v>4.0</v>
      </c>
      <c r="C19" s="21">
        <v>1.0</v>
      </c>
      <c r="D19" s="21">
        <v>1.0</v>
      </c>
      <c r="E19" s="21">
        <v>1.0</v>
      </c>
      <c r="F19" s="21">
        <v>0.0</v>
      </c>
      <c r="G19" s="21">
        <v>0.0</v>
      </c>
      <c r="H19" s="21">
        <v>0.0</v>
      </c>
      <c r="I19" s="21">
        <v>3.0</v>
      </c>
      <c r="J19" s="21">
        <v>2.0</v>
      </c>
      <c r="K19" s="21">
        <v>12.0</v>
      </c>
      <c r="L19" s="21">
        <v>6.0</v>
      </c>
      <c r="M19" s="21">
        <v>0.0</v>
      </c>
      <c r="N19" s="86">
        <v>200.0</v>
      </c>
      <c r="O19" s="47">
        <v>0.2</v>
      </c>
      <c r="P19" s="21">
        <v>5.0</v>
      </c>
      <c r="Q19" s="21">
        <v>3.0</v>
      </c>
    </row>
    <row r="20">
      <c r="A20" s="4" t="s">
        <v>232</v>
      </c>
      <c r="B20" s="21">
        <v>5.0</v>
      </c>
      <c r="C20" s="21">
        <v>1.0</v>
      </c>
      <c r="D20" s="21">
        <v>0.0</v>
      </c>
      <c r="E20" s="21">
        <v>1.0</v>
      </c>
      <c r="F20" s="21">
        <v>0.0</v>
      </c>
      <c r="G20" s="21">
        <v>0.0</v>
      </c>
      <c r="H20" s="21">
        <v>0.0</v>
      </c>
      <c r="I20" s="21">
        <v>4.0</v>
      </c>
      <c r="J20" s="21">
        <v>10.0</v>
      </c>
      <c r="K20" s="21">
        <v>6.0</v>
      </c>
      <c r="L20" s="21">
        <v>4.0</v>
      </c>
      <c r="M20" s="21">
        <v>0.0</v>
      </c>
      <c r="N20" s="86">
        <v>200.0</v>
      </c>
      <c r="O20" s="47">
        <v>0.25</v>
      </c>
      <c r="P20" s="21">
        <v>1.0</v>
      </c>
      <c r="Q20" s="21">
        <v>3.0</v>
      </c>
    </row>
    <row r="21">
      <c r="A21" s="4" t="s">
        <v>233</v>
      </c>
      <c r="B21" s="21">
        <v>2.0</v>
      </c>
      <c r="C21" s="21">
        <v>1.0</v>
      </c>
      <c r="D21" s="21">
        <v>1.0</v>
      </c>
      <c r="E21" s="21">
        <v>0.0</v>
      </c>
      <c r="F21" s="21">
        <v>1.0</v>
      </c>
      <c r="G21" s="21">
        <v>0.0</v>
      </c>
      <c r="H21" s="21">
        <v>0.0</v>
      </c>
      <c r="I21" s="21">
        <v>0.0</v>
      </c>
      <c r="J21" s="21">
        <v>2.0</v>
      </c>
      <c r="K21" s="21">
        <v>3.0</v>
      </c>
      <c r="L21" s="21">
        <v>4.0</v>
      </c>
      <c r="M21" s="21">
        <v>0.0</v>
      </c>
      <c r="N21" s="86">
        <v>90.0</v>
      </c>
      <c r="O21" s="47">
        <v>0.2222222222222222</v>
      </c>
      <c r="P21" s="21">
        <v>5.0</v>
      </c>
      <c r="Q21" s="21">
        <v>2.0</v>
      </c>
    </row>
    <row r="22">
      <c r="A22" s="4" t="s">
        <v>234</v>
      </c>
      <c r="B22" s="21">
        <v>2.0</v>
      </c>
      <c r="C22" s="21">
        <v>1.0</v>
      </c>
      <c r="D22" s="21">
        <v>1.0</v>
      </c>
      <c r="E22" s="21">
        <v>1.0</v>
      </c>
      <c r="F22" s="21">
        <v>0.0</v>
      </c>
      <c r="G22" s="21">
        <v>0.0</v>
      </c>
      <c r="H22" s="21">
        <v>0.0</v>
      </c>
      <c r="I22" s="21">
        <v>1.0</v>
      </c>
      <c r="J22" s="21">
        <v>0.0</v>
      </c>
      <c r="K22" s="21">
        <v>9.0</v>
      </c>
      <c r="L22" s="21">
        <v>4.0</v>
      </c>
      <c r="M22" s="21">
        <v>0.0</v>
      </c>
      <c r="N22" s="86">
        <v>130.0</v>
      </c>
      <c r="O22" s="47">
        <v>0.15384615384615385</v>
      </c>
      <c r="P22" s="21">
        <v>5.0</v>
      </c>
      <c r="Q22" s="21">
        <v>1.0</v>
      </c>
    </row>
    <row r="23">
      <c r="A23" s="4" t="s">
        <v>235</v>
      </c>
      <c r="B23" s="21">
        <v>5.0</v>
      </c>
      <c r="C23" s="21">
        <v>1.0</v>
      </c>
      <c r="D23" s="21">
        <v>0.0</v>
      </c>
      <c r="E23" s="21">
        <v>1.0</v>
      </c>
      <c r="F23" s="21">
        <v>1.0</v>
      </c>
      <c r="G23" s="21">
        <v>0.0</v>
      </c>
      <c r="H23" s="21">
        <v>0.0</v>
      </c>
      <c r="I23" s="21">
        <v>2.0</v>
      </c>
      <c r="J23" s="21">
        <v>6.0</v>
      </c>
      <c r="K23" s="21">
        <v>6.0</v>
      </c>
      <c r="L23" s="21">
        <v>10.0</v>
      </c>
      <c r="M23" s="21">
        <v>0.0</v>
      </c>
      <c r="N23" s="86">
        <v>220.0</v>
      </c>
      <c r="O23" s="47">
        <v>0.22727272727272727</v>
      </c>
      <c r="P23" s="21">
        <v>5.0</v>
      </c>
      <c r="Q23" s="21">
        <v>1.0</v>
      </c>
    </row>
    <row r="24">
      <c r="A24" s="4"/>
      <c r="B24" s="21"/>
      <c r="C24" s="21"/>
      <c r="D24" s="21"/>
      <c r="E24" s="21"/>
      <c r="F24" s="21"/>
      <c r="G24" s="21"/>
      <c r="H24" s="21"/>
      <c r="I24" s="21"/>
      <c r="J24" s="21"/>
      <c r="K24" s="21"/>
      <c r="L24" s="21"/>
      <c r="M24" s="21"/>
      <c r="N24" s="86"/>
      <c r="O24" s="47"/>
      <c r="P24" s="21"/>
      <c r="Q24" s="21"/>
    </row>
    <row r="25">
      <c r="A25" s="4"/>
      <c r="B25" s="21"/>
      <c r="C25" s="21"/>
      <c r="D25" s="21"/>
      <c r="E25" s="21"/>
      <c r="F25" s="21"/>
      <c r="G25" s="21"/>
      <c r="H25" s="21"/>
      <c r="I25" s="21"/>
      <c r="J25" s="21"/>
      <c r="K25" s="21"/>
      <c r="L25" s="21"/>
      <c r="M25" s="21"/>
      <c r="N25" s="86"/>
      <c r="O25" s="47"/>
      <c r="P25" s="21"/>
      <c r="Q25" s="21"/>
    </row>
    <row r="26">
      <c r="A26" s="4"/>
      <c r="B26" s="21"/>
      <c r="C26" s="21"/>
      <c r="D26" s="21"/>
      <c r="E26" s="21"/>
      <c r="F26" s="21"/>
      <c r="G26" s="21"/>
      <c r="H26" s="21"/>
      <c r="I26" s="21"/>
      <c r="J26" s="21"/>
      <c r="K26" s="21"/>
      <c r="L26" s="21"/>
      <c r="M26" s="21"/>
      <c r="N26" s="86"/>
      <c r="O26" s="47"/>
      <c r="P26" s="21"/>
      <c r="Q26" s="21"/>
    </row>
    <row r="27">
      <c r="A27" s="4"/>
      <c r="B27" s="21"/>
      <c r="C27" s="21"/>
      <c r="D27" s="21"/>
      <c r="E27" s="21"/>
      <c r="F27" s="21"/>
      <c r="G27" s="21"/>
      <c r="H27" s="21"/>
      <c r="I27" s="21"/>
      <c r="J27" s="21"/>
      <c r="K27" s="21"/>
      <c r="L27" s="21"/>
      <c r="M27" s="21"/>
      <c r="N27" s="86"/>
      <c r="O27" s="47"/>
      <c r="P27" s="21"/>
      <c r="Q27" s="21"/>
    </row>
    <row r="28">
      <c r="A28" s="4"/>
      <c r="B28" s="21"/>
      <c r="C28" s="21"/>
      <c r="D28" s="21"/>
      <c r="E28" s="21"/>
      <c r="F28" s="21"/>
      <c r="G28" s="21"/>
      <c r="H28" s="21"/>
      <c r="I28" s="21"/>
      <c r="J28" s="21"/>
      <c r="K28" s="21"/>
      <c r="L28" s="21"/>
      <c r="M28" s="21"/>
      <c r="N28" s="86"/>
      <c r="O28" s="47"/>
      <c r="P28" s="21"/>
      <c r="Q28" s="21"/>
    </row>
    <row r="29">
      <c r="A29" s="4"/>
      <c r="B29" s="21"/>
      <c r="C29" s="21"/>
      <c r="D29" s="21"/>
      <c r="E29" s="21"/>
      <c r="F29" s="21"/>
      <c r="G29" s="21"/>
      <c r="H29" s="21"/>
      <c r="I29" s="21"/>
      <c r="J29" s="21"/>
      <c r="K29" s="21"/>
      <c r="L29" s="21"/>
      <c r="M29" s="21"/>
      <c r="N29" s="86"/>
      <c r="O29" s="47"/>
      <c r="P29" s="21"/>
      <c r="Q29" s="21"/>
    </row>
    <row r="30">
      <c r="A30" s="4"/>
      <c r="B30" s="21"/>
      <c r="C30" s="21"/>
      <c r="D30" s="21"/>
      <c r="E30" s="21"/>
      <c r="F30" s="21"/>
      <c r="G30" s="21"/>
      <c r="H30" s="21"/>
      <c r="I30" s="21"/>
      <c r="J30" s="21"/>
      <c r="K30" s="21"/>
      <c r="L30" s="21"/>
      <c r="M30" s="21"/>
      <c r="N30" s="86"/>
      <c r="O30" s="47"/>
      <c r="P30" s="21"/>
      <c r="Q30" s="21"/>
    </row>
    <row r="31">
      <c r="A31" s="4"/>
      <c r="B31" s="21"/>
      <c r="C31" s="21"/>
      <c r="D31" s="21"/>
      <c r="E31" s="21"/>
      <c r="F31" s="21"/>
      <c r="G31" s="21"/>
      <c r="H31" s="21"/>
      <c r="I31" s="21"/>
      <c r="J31" s="21"/>
      <c r="K31" s="21"/>
      <c r="L31" s="21"/>
      <c r="M31" s="21"/>
      <c r="N31" s="86"/>
      <c r="O31" s="47"/>
      <c r="P31" s="21"/>
      <c r="Q31" s="21"/>
    </row>
    <row r="32">
      <c r="A32" s="4"/>
      <c r="B32" s="21"/>
      <c r="C32" s="21"/>
      <c r="D32" s="21"/>
      <c r="E32" s="21"/>
      <c r="F32" s="21"/>
      <c r="G32" s="21"/>
      <c r="H32" s="21"/>
      <c r="I32" s="21"/>
      <c r="J32" s="21"/>
      <c r="K32" s="21"/>
      <c r="L32" s="21"/>
      <c r="M32" s="21"/>
      <c r="N32" s="86"/>
      <c r="O32" s="47"/>
      <c r="P32" s="21"/>
      <c r="Q32" s="21"/>
    </row>
    <row r="33">
      <c r="A33" s="4"/>
      <c r="B33" s="21"/>
      <c r="C33" s="21"/>
      <c r="D33" s="21"/>
      <c r="E33" s="21"/>
      <c r="F33" s="21"/>
      <c r="G33" s="21"/>
      <c r="H33" s="21"/>
      <c r="I33" s="21"/>
      <c r="J33" s="21"/>
      <c r="K33" s="21"/>
      <c r="L33" s="21"/>
      <c r="M33" s="21"/>
      <c r="N33" s="86"/>
      <c r="O33" s="47"/>
      <c r="P33" s="21"/>
      <c r="Q33" s="21"/>
    </row>
    <row r="34">
      <c r="A34" s="4"/>
      <c r="B34" s="21"/>
      <c r="C34" s="21"/>
      <c r="D34" s="21"/>
      <c r="E34" s="21"/>
      <c r="F34" s="21"/>
      <c r="G34" s="21"/>
      <c r="H34" s="21"/>
      <c r="I34" s="21"/>
      <c r="J34" s="21"/>
      <c r="K34" s="21"/>
      <c r="L34" s="21"/>
      <c r="M34" s="21"/>
      <c r="N34" s="86"/>
      <c r="O34" s="47"/>
      <c r="P34" s="21"/>
      <c r="Q34" s="21"/>
    </row>
    <row r="35">
      <c r="A35" s="4"/>
      <c r="B35" s="21"/>
      <c r="C35" s="21"/>
      <c r="D35" s="21"/>
      <c r="E35" s="21"/>
      <c r="F35" s="21"/>
      <c r="G35" s="21"/>
      <c r="H35" s="21"/>
      <c r="I35" s="21"/>
      <c r="J35" s="21"/>
      <c r="K35" s="21"/>
      <c r="L35" s="21"/>
      <c r="M35" s="21"/>
      <c r="N35" s="86"/>
      <c r="O35" s="47"/>
      <c r="P35" s="21"/>
      <c r="Q35" s="21"/>
    </row>
    <row r="36">
      <c r="A36" s="4"/>
      <c r="B36" s="21"/>
      <c r="C36" s="21"/>
      <c r="D36" s="21"/>
      <c r="E36" s="21"/>
      <c r="F36" s="21"/>
      <c r="G36" s="21"/>
      <c r="H36" s="21"/>
      <c r="I36" s="21"/>
      <c r="J36" s="21"/>
      <c r="K36" s="21"/>
      <c r="L36" s="21"/>
      <c r="M36" s="21"/>
      <c r="N36" s="86"/>
      <c r="O36" s="47"/>
      <c r="P36" s="21"/>
      <c r="Q36" s="21"/>
    </row>
    <row r="37">
      <c r="A37" s="4"/>
      <c r="B37" s="21"/>
      <c r="C37" s="21"/>
      <c r="D37" s="21"/>
      <c r="E37" s="21"/>
      <c r="F37" s="21"/>
      <c r="G37" s="21"/>
      <c r="H37" s="21"/>
      <c r="I37" s="21"/>
      <c r="J37" s="21"/>
      <c r="K37" s="21"/>
      <c r="L37" s="21"/>
      <c r="M37" s="21"/>
      <c r="N37" s="86"/>
      <c r="O37" s="47"/>
      <c r="P37" s="21"/>
      <c r="Q37" s="21"/>
    </row>
    <row r="38">
      <c r="A38" s="4"/>
      <c r="B38" s="21"/>
      <c r="C38" s="21"/>
      <c r="D38" s="21"/>
      <c r="E38" s="21"/>
      <c r="F38" s="21"/>
      <c r="G38" s="21"/>
      <c r="H38" s="21"/>
      <c r="I38" s="21"/>
      <c r="J38" s="21"/>
      <c r="K38" s="21"/>
      <c r="L38" s="21"/>
      <c r="M38" s="21"/>
      <c r="N38" s="86"/>
      <c r="O38" s="47"/>
      <c r="P38" s="21"/>
      <c r="Q38" s="21"/>
    </row>
    <row r="39">
      <c r="A39" s="4"/>
      <c r="B39" s="21"/>
      <c r="C39" s="21"/>
      <c r="D39" s="21"/>
      <c r="E39" s="21"/>
      <c r="F39" s="21"/>
      <c r="G39" s="21"/>
      <c r="H39" s="21"/>
      <c r="I39" s="21"/>
      <c r="J39" s="21"/>
      <c r="K39" s="21"/>
      <c r="L39" s="21"/>
      <c r="M39" s="21"/>
      <c r="N39" s="86"/>
      <c r="O39" s="47"/>
      <c r="P39" s="21"/>
      <c r="Q39" s="21"/>
    </row>
    <row r="40">
      <c r="A40" s="4"/>
      <c r="B40" s="21"/>
      <c r="C40" s="21"/>
      <c r="D40" s="21"/>
      <c r="E40" s="21"/>
      <c r="F40" s="21"/>
      <c r="G40" s="21"/>
      <c r="H40" s="21"/>
      <c r="I40" s="21"/>
      <c r="J40" s="21"/>
      <c r="K40" s="21"/>
      <c r="L40" s="21"/>
      <c r="M40" s="21"/>
      <c r="N40" s="86"/>
      <c r="O40" s="47"/>
      <c r="P40" s="21"/>
      <c r="Q40" s="21"/>
    </row>
    <row r="41">
      <c r="A41" s="4"/>
      <c r="B41" s="21"/>
      <c r="C41" s="21"/>
      <c r="D41" s="21"/>
      <c r="E41" s="21"/>
      <c r="F41" s="21"/>
      <c r="G41" s="21"/>
      <c r="H41" s="21"/>
      <c r="I41" s="21"/>
      <c r="J41" s="21"/>
      <c r="K41" s="21"/>
      <c r="L41" s="21"/>
      <c r="M41" s="21"/>
      <c r="N41" s="86"/>
      <c r="O41" s="47"/>
      <c r="P41" s="21"/>
      <c r="Q41" s="21"/>
    </row>
    <row r="42">
      <c r="A42" s="4"/>
      <c r="B42" s="21"/>
      <c r="C42" s="21"/>
      <c r="D42" s="21"/>
      <c r="E42" s="21"/>
      <c r="F42" s="21"/>
      <c r="G42" s="21"/>
      <c r="H42" s="21"/>
      <c r="I42" s="21"/>
      <c r="J42" s="21"/>
      <c r="K42" s="21"/>
      <c r="L42" s="21"/>
      <c r="M42" s="21"/>
      <c r="N42" s="86"/>
      <c r="O42" s="47"/>
      <c r="P42" s="21"/>
      <c r="Q42" s="21"/>
    </row>
    <row r="43">
      <c r="A43" s="4"/>
      <c r="B43" s="21"/>
      <c r="C43" s="21"/>
      <c r="D43" s="21"/>
      <c r="E43" s="21"/>
      <c r="F43" s="21"/>
      <c r="G43" s="21"/>
      <c r="H43" s="21"/>
      <c r="I43" s="21"/>
      <c r="J43" s="21"/>
      <c r="K43" s="21"/>
      <c r="L43" s="21"/>
      <c r="M43" s="21"/>
      <c r="N43" s="86"/>
      <c r="O43" s="47"/>
      <c r="P43" s="21"/>
      <c r="Q43" s="21"/>
    </row>
    <row r="44">
      <c r="A44" s="4"/>
      <c r="B44" s="21"/>
      <c r="C44" s="21"/>
      <c r="D44" s="21"/>
      <c r="E44" s="21"/>
      <c r="F44" s="21"/>
      <c r="G44" s="21"/>
      <c r="H44" s="21"/>
      <c r="I44" s="21"/>
      <c r="J44" s="21"/>
      <c r="K44" s="21"/>
      <c r="L44" s="21"/>
      <c r="M44" s="21"/>
      <c r="N44" s="86"/>
      <c r="O44" s="47"/>
      <c r="P44" s="21"/>
      <c r="Q44" s="21"/>
    </row>
    <row r="45">
      <c r="A45" s="4"/>
      <c r="B45" s="21"/>
      <c r="C45" s="21"/>
      <c r="D45" s="21"/>
      <c r="E45" s="21"/>
      <c r="F45" s="21"/>
      <c r="G45" s="21"/>
      <c r="H45" s="21"/>
      <c r="I45" s="21"/>
      <c r="J45" s="21"/>
      <c r="K45" s="21"/>
      <c r="L45" s="21"/>
      <c r="M45" s="21"/>
      <c r="N45" s="86"/>
      <c r="O45" s="47"/>
      <c r="P45" s="21"/>
      <c r="Q45" s="21"/>
    </row>
    <row r="46">
      <c r="A46" s="4"/>
      <c r="B46" s="21"/>
      <c r="C46" s="21"/>
      <c r="D46" s="21"/>
      <c r="E46" s="21"/>
      <c r="F46" s="21"/>
      <c r="G46" s="21"/>
      <c r="H46" s="21"/>
      <c r="I46" s="21"/>
      <c r="J46" s="21"/>
      <c r="K46" s="21"/>
      <c r="L46" s="21"/>
      <c r="M46" s="21"/>
      <c r="N46" s="86"/>
      <c r="O46" s="47"/>
      <c r="P46" s="21"/>
      <c r="Q46" s="21"/>
    </row>
    <row r="47">
      <c r="A47" s="4"/>
      <c r="B47" s="21"/>
      <c r="C47" s="21"/>
      <c r="D47" s="21"/>
      <c r="E47" s="21"/>
      <c r="F47" s="21"/>
      <c r="G47" s="21"/>
      <c r="H47" s="21"/>
      <c r="I47" s="21"/>
      <c r="J47" s="21"/>
      <c r="K47" s="21"/>
      <c r="L47" s="21"/>
      <c r="M47" s="21"/>
      <c r="N47" s="86"/>
      <c r="O47" s="47"/>
      <c r="P47" s="21"/>
      <c r="Q47" s="21"/>
    </row>
    <row r="48">
      <c r="A48" s="4"/>
      <c r="B48" s="21"/>
      <c r="C48" s="21"/>
      <c r="D48" s="21"/>
      <c r="E48" s="21"/>
      <c r="F48" s="21"/>
      <c r="G48" s="21"/>
      <c r="H48" s="21"/>
      <c r="I48" s="21"/>
      <c r="J48" s="21"/>
      <c r="K48" s="21"/>
      <c r="L48" s="21"/>
      <c r="M48" s="21"/>
      <c r="N48" s="86"/>
      <c r="O48" s="47"/>
      <c r="P48" s="21"/>
      <c r="Q48" s="21"/>
    </row>
    <row r="49">
      <c r="A49" s="4"/>
      <c r="B49" s="21"/>
      <c r="C49" s="21"/>
      <c r="D49" s="21"/>
      <c r="E49" s="21"/>
      <c r="F49" s="21"/>
      <c r="G49" s="21"/>
      <c r="H49" s="21"/>
      <c r="I49" s="21"/>
      <c r="J49" s="21"/>
      <c r="K49" s="21"/>
      <c r="L49" s="21"/>
      <c r="M49" s="21"/>
      <c r="N49" s="86"/>
      <c r="O49" s="47"/>
      <c r="P49" s="21"/>
      <c r="Q49" s="21"/>
    </row>
    <row r="50">
      <c r="A50" s="4"/>
      <c r="B50" s="21"/>
      <c r="C50" s="21"/>
      <c r="D50" s="21"/>
      <c r="E50" s="21"/>
      <c r="F50" s="21"/>
      <c r="G50" s="21"/>
      <c r="H50" s="21"/>
      <c r="I50" s="21"/>
      <c r="J50" s="21"/>
      <c r="K50" s="21"/>
      <c r="L50" s="21"/>
      <c r="M50" s="21"/>
      <c r="N50" s="86"/>
      <c r="O50" s="47"/>
      <c r="P50" s="21"/>
      <c r="Q50" s="21"/>
    </row>
    <row r="51">
      <c r="A51" s="4"/>
      <c r="B51" s="21"/>
      <c r="C51" s="21"/>
      <c r="D51" s="21"/>
      <c r="E51" s="21"/>
      <c r="F51" s="21"/>
      <c r="G51" s="21"/>
      <c r="H51" s="21"/>
      <c r="I51" s="21"/>
      <c r="J51" s="21"/>
      <c r="K51" s="21"/>
      <c r="L51" s="21"/>
      <c r="M51" s="21"/>
      <c r="N51" s="86"/>
      <c r="O51" s="47"/>
      <c r="P51" s="21"/>
      <c r="Q51" s="21"/>
    </row>
    <row r="52">
      <c r="A52" s="4"/>
      <c r="B52" s="21"/>
      <c r="C52" s="21"/>
      <c r="D52" s="21"/>
      <c r="E52" s="21"/>
      <c r="F52" s="21"/>
      <c r="G52" s="21"/>
      <c r="H52" s="21"/>
      <c r="I52" s="21"/>
      <c r="J52" s="21"/>
      <c r="K52" s="21"/>
      <c r="L52" s="21"/>
      <c r="M52" s="21"/>
      <c r="N52" s="86"/>
      <c r="O52" s="47"/>
      <c r="P52" s="21"/>
      <c r="Q52" s="21"/>
    </row>
    <row r="53">
      <c r="A53" s="4"/>
      <c r="B53" s="21"/>
      <c r="C53" s="21"/>
      <c r="D53" s="21"/>
      <c r="E53" s="21"/>
      <c r="F53" s="21"/>
      <c r="G53" s="21"/>
      <c r="H53" s="21"/>
      <c r="I53" s="21"/>
      <c r="J53" s="21"/>
      <c r="K53" s="21"/>
      <c r="L53" s="21"/>
      <c r="M53" s="21"/>
      <c r="N53" s="86"/>
      <c r="O53" s="47"/>
      <c r="P53" s="21"/>
      <c r="Q53" s="21"/>
    </row>
    <row r="54">
      <c r="A54" s="4"/>
      <c r="B54" s="21"/>
      <c r="C54" s="21"/>
      <c r="D54" s="21"/>
      <c r="E54" s="21"/>
      <c r="F54" s="21"/>
      <c r="G54" s="21"/>
      <c r="H54" s="21"/>
      <c r="I54" s="21"/>
      <c r="J54" s="21"/>
      <c r="K54" s="21"/>
      <c r="L54" s="21"/>
      <c r="M54" s="21"/>
      <c r="N54" s="86"/>
      <c r="O54" s="47"/>
      <c r="P54" s="21"/>
      <c r="Q54" s="21"/>
    </row>
    <row r="55">
      <c r="A55" s="4"/>
      <c r="B55" s="21"/>
      <c r="C55" s="21"/>
      <c r="D55" s="21"/>
      <c r="E55" s="21"/>
      <c r="F55" s="21"/>
      <c r="G55" s="21"/>
      <c r="H55" s="21"/>
      <c r="I55" s="21"/>
      <c r="J55" s="21"/>
      <c r="K55" s="21"/>
      <c r="L55" s="21"/>
      <c r="M55" s="21"/>
      <c r="N55" s="86"/>
      <c r="O55" s="47"/>
      <c r="P55" s="21"/>
      <c r="Q55" s="21"/>
    </row>
    <row r="56">
      <c r="A56" s="4"/>
      <c r="B56" s="21"/>
      <c r="C56" s="21"/>
      <c r="D56" s="21"/>
      <c r="E56" s="21"/>
      <c r="F56" s="21"/>
      <c r="G56" s="21"/>
      <c r="H56" s="21"/>
      <c r="I56" s="21"/>
      <c r="J56" s="21"/>
      <c r="K56" s="21"/>
      <c r="L56" s="21"/>
      <c r="M56" s="21"/>
      <c r="N56" s="86"/>
      <c r="O56" s="47"/>
      <c r="P56" s="21"/>
      <c r="Q56" s="21"/>
    </row>
    <row r="57">
      <c r="A57" s="4"/>
      <c r="B57" s="21"/>
      <c r="C57" s="21"/>
      <c r="D57" s="21"/>
      <c r="E57" s="21"/>
      <c r="F57" s="21"/>
      <c r="G57" s="21"/>
      <c r="H57" s="21"/>
      <c r="I57" s="21"/>
      <c r="J57" s="21"/>
      <c r="K57" s="21"/>
      <c r="L57" s="21"/>
      <c r="M57" s="21"/>
      <c r="N57" s="86"/>
      <c r="O57" s="47"/>
      <c r="P57" s="21"/>
      <c r="Q57" s="21"/>
    </row>
    <row r="58">
      <c r="A58" s="4"/>
      <c r="B58" s="21"/>
      <c r="C58" s="21"/>
      <c r="D58" s="21"/>
      <c r="E58" s="21"/>
      <c r="F58" s="21"/>
      <c r="G58" s="21"/>
      <c r="H58" s="21"/>
      <c r="I58" s="21"/>
      <c r="J58" s="21"/>
      <c r="K58" s="21"/>
      <c r="L58" s="21"/>
      <c r="M58" s="21"/>
      <c r="N58" s="86"/>
      <c r="O58" s="47"/>
      <c r="P58" s="21"/>
      <c r="Q58" s="21"/>
    </row>
    <row r="59">
      <c r="A59" s="4"/>
      <c r="B59" s="21"/>
      <c r="C59" s="21"/>
      <c r="D59" s="21"/>
      <c r="E59" s="21"/>
      <c r="F59" s="21"/>
      <c r="G59" s="21"/>
      <c r="H59" s="21"/>
      <c r="I59" s="21"/>
      <c r="J59" s="21"/>
      <c r="K59" s="21"/>
      <c r="L59" s="21"/>
      <c r="M59" s="21"/>
      <c r="N59" s="86"/>
      <c r="O59" s="47"/>
      <c r="P59" s="21"/>
      <c r="Q59" s="21"/>
    </row>
    <row r="60">
      <c r="A60" s="4"/>
      <c r="B60" s="21"/>
      <c r="C60" s="21"/>
      <c r="D60" s="21"/>
      <c r="E60" s="21"/>
      <c r="F60" s="21"/>
      <c r="G60" s="21"/>
      <c r="H60" s="21"/>
      <c r="I60" s="21"/>
      <c r="J60" s="21"/>
      <c r="K60" s="21"/>
      <c r="L60" s="21"/>
      <c r="M60" s="21"/>
      <c r="N60" s="86"/>
      <c r="O60" s="47"/>
      <c r="P60" s="21"/>
      <c r="Q60" s="21"/>
    </row>
    <row r="61">
      <c r="A61" s="4"/>
      <c r="B61" s="21"/>
      <c r="C61" s="21"/>
      <c r="D61" s="21"/>
      <c r="E61" s="21"/>
      <c r="F61" s="21"/>
      <c r="G61" s="21"/>
      <c r="H61" s="21"/>
      <c r="I61" s="21"/>
      <c r="J61" s="21"/>
      <c r="K61" s="21"/>
      <c r="L61" s="21"/>
      <c r="M61" s="21"/>
      <c r="N61" s="86"/>
      <c r="O61" s="47"/>
      <c r="P61" s="21"/>
      <c r="Q61" s="21"/>
    </row>
    <row r="62">
      <c r="A62" s="4"/>
      <c r="B62" s="21"/>
      <c r="C62" s="21"/>
      <c r="D62" s="21"/>
      <c r="E62" s="21"/>
      <c r="F62" s="21"/>
      <c r="G62" s="21"/>
      <c r="H62" s="21"/>
      <c r="I62" s="21"/>
      <c r="J62" s="21"/>
      <c r="K62" s="21"/>
      <c r="L62" s="21"/>
      <c r="M62" s="21"/>
      <c r="N62" s="86"/>
      <c r="O62" s="47"/>
      <c r="P62" s="21"/>
      <c r="Q62" s="21"/>
    </row>
    <row r="63">
      <c r="A63" s="4"/>
      <c r="B63" s="21"/>
      <c r="C63" s="21"/>
      <c r="D63" s="21"/>
      <c r="E63" s="21"/>
      <c r="F63" s="21"/>
      <c r="G63" s="21"/>
      <c r="H63" s="21"/>
      <c r="I63" s="21"/>
      <c r="J63" s="21"/>
      <c r="K63" s="21"/>
      <c r="L63" s="21"/>
      <c r="M63" s="21"/>
      <c r="N63" s="86"/>
      <c r="O63" s="47"/>
      <c r="P63" s="21"/>
      <c r="Q63" s="21"/>
    </row>
    <row r="64">
      <c r="A64" s="4"/>
      <c r="B64" s="21"/>
      <c r="C64" s="21"/>
      <c r="D64" s="21"/>
      <c r="E64" s="21"/>
      <c r="F64" s="21"/>
      <c r="G64" s="21"/>
      <c r="H64" s="21"/>
      <c r="I64" s="21"/>
      <c r="J64" s="21"/>
      <c r="K64" s="21"/>
      <c r="L64" s="21"/>
      <c r="M64" s="21"/>
      <c r="N64" s="86"/>
      <c r="O64" s="47"/>
      <c r="P64" s="21"/>
      <c r="Q64" s="21"/>
    </row>
    <row r="65">
      <c r="A65" s="4"/>
      <c r="B65" s="21"/>
      <c r="C65" s="21"/>
      <c r="D65" s="21"/>
      <c r="E65" s="21"/>
      <c r="F65" s="21"/>
      <c r="G65" s="21"/>
      <c r="H65" s="21"/>
      <c r="I65" s="21"/>
      <c r="J65" s="21"/>
      <c r="K65" s="21"/>
      <c r="L65" s="21"/>
      <c r="M65" s="21"/>
      <c r="N65" s="86"/>
      <c r="O65" s="47"/>
      <c r="P65" s="21"/>
      <c r="Q65" s="21"/>
    </row>
    <row r="66">
      <c r="A66" s="4"/>
      <c r="B66" s="21"/>
      <c r="C66" s="21"/>
      <c r="D66" s="21"/>
      <c r="E66" s="21"/>
      <c r="F66" s="21"/>
      <c r="G66" s="21"/>
      <c r="H66" s="21"/>
      <c r="I66" s="21"/>
      <c r="J66" s="21"/>
      <c r="K66" s="21"/>
      <c r="L66" s="21"/>
      <c r="M66" s="21"/>
      <c r="N66" s="86"/>
      <c r="O66" s="47"/>
      <c r="P66" s="21"/>
      <c r="Q66" s="21"/>
    </row>
    <row r="67">
      <c r="A67" s="4"/>
      <c r="B67" s="21"/>
      <c r="C67" s="21"/>
      <c r="D67" s="21"/>
      <c r="E67" s="21"/>
      <c r="F67" s="21"/>
      <c r="G67" s="21"/>
      <c r="H67" s="21"/>
      <c r="I67" s="21"/>
      <c r="J67" s="21"/>
      <c r="K67" s="21"/>
      <c r="L67" s="21"/>
      <c r="M67" s="21"/>
      <c r="N67" s="86"/>
      <c r="O67" s="47"/>
      <c r="P67" s="21"/>
      <c r="Q67" s="21"/>
    </row>
    <row r="68">
      <c r="A68" s="4"/>
      <c r="B68" s="21"/>
      <c r="C68" s="21"/>
      <c r="D68" s="21"/>
      <c r="E68" s="21"/>
      <c r="F68" s="21"/>
      <c r="G68" s="21"/>
      <c r="H68" s="21"/>
      <c r="I68" s="21"/>
      <c r="J68" s="21"/>
      <c r="K68" s="21"/>
      <c r="L68" s="21"/>
      <c r="M68" s="21"/>
      <c r="N68" s="86"/>
      <c r="O68" s="47"/>
      <c r="P68" s="21"/>
      <c r="Q68" s="21"/>
    </row>
    <row r="69">
      <c r="A69" s="4"/>
      <c r="B69" s="21"/>
      <c r="C69" s="21"/>
      <c r="D69" s="21"/>
      <c r="E69" s="21"/>
      <c r="F69" s="21"/>
      <c r="G69" s="21"/>
      <c r="H69" s="21"/>
      <c r="I69" s="21"/>
      <c r="J69" s="21"/>
      <c r="K69" s="21"/>
      <c r="L69" s="21"/>
      <c r="M69" s="21"/>
      <c r="N69" s="86"/>
      <c r="O69" s="47"/>
      <c r="P69" s="21"/>
      <c r="Q69" s="21"/>
    </row>
    <row r="70">
      <c r="A70" s="4"/>
      <c r="B70" s="21"/>
      <c r="C70" s="21"/>
      <c r="D70" s="21"/>
      <c r="E70" s="21"/>
      <c r="F70" s="21"/>
      <c r="G70" s="21"/>
      <c r="H70" s="21"/>
      <c r="I70" s="21"/>
      <c r="J70" s="21"/>
      <c r="K70" s="21"/>
      <c r="L70" s="21"/>
      <c r="M70" s="21"/>
      <c r="N70" s="86"/>
      <c r="O70" s="47"/>
      <c r="P70" s="21"/>
      <c r="Q70" s="21"/>
    </row>
    <row r="71">
      <c r="A71" s="4"/>
      <c r="B71" s="21"/>
      <c r="C71" s="21"/>
      <c r="D71" s="21"/>
      <c r="E71" s="21"/>
      <c r="F71" s="21"/>
      <c r="G71" s="21"/>
      <c r="H71" s="21"/>
      <c r="I71" s="21"/>
      <c r="J71" s="21"/>
      <c r="K71" s="21"/>
      <c r="L71" s="21"/>
      <c r="M71" s="21"/>
      <c r="N71" s="86"/>
      <c r="O71" s="47"/>
      <c r="P71" s="21"/>
      <c r="Q71" s="21"/>
    </row>
    <row r="72">
      <c r="A72" s="4"/>
      <c r="B72" s="21"/>
      <c r="C72" s="21"/>
      <c r="D72" s="21"/>
      <c r="E72" s="21"/>
      <c r="F72" s="21"/>
      <c r="G72" s="21"/>
      <c r="H72" s="21"/>
      <c r="I72" s="21"/>
      <c r="J72" s="21"/>
      <c r="K72" s="21"/>
      <c r="L72" s="21"/>
      <c r="M72" s="21"/>
      <c r="N72" s="86"/>
      <c r="O72" s="47"/>
      <c r="P72" s="21"/>
      <c r="Q72" s="21"/>
    </row>
    <row r="73">
      <c r="A73" s="4"/>
      <c r="B73" s="21"/>
      <c r="C73" s="21"/>
      <c r="D73" s="21"/>
      <c r="E73" s="21"/>
      <c r="F73" s="21"/>
      <c r="G73" s="21"/>
      <c r="H73" s="21"/>
      <c r="I73" s="21"/>
      <c r="J73" s="21"/>
      <c r="K73" s="21"/>
      <c r="L73" s="21"/>
      <c r="M73" s="21"/>
      <c r="N73" s="86"/>
      <c r="O73" s="47"/>
      <c r="P73" s="21"/>
      <c r="Q73" s="21"/>
    </row>
    <row r="74">
      <c r="A74" s="4"/>
      <c r="B74" s="21"/>
      <c r="C74" s="21"/>
      <c r="D74" s="21"/>
      <c r="E74" s="21"/>
      <c r="F74" s="21"/>
      <c r="G74" s="21"/>
      <c r="H74" s="21"/>
      <c r="I74" s="21"/>
      <c r="J74" s="21"/>
      <c r="K74" s="21"/>
      <c r="L74" s="21"/>
      <c r="M74" s="21"/>
      <c r="N74" s="86"/>
      <c r="O74" s="47"/>
      <c r="P74" s="21"/>
      <c r="Q74" s="21"/>
    </row>
    <row r="75">
      <c r="A75" s="4"/>
      <c r="B75" s="21"/>
      <c r="C75" s="21"/>
      <c r="D75" s="21"/>
      <c r="E75" s="21"/>
      <c r="F75" s="21"/>
      <c r="G75" s="21"/>
      <c r="H75" s="21"/>
      <c r="I75" s="21"/>
      <c r="J75" s="21"/>
      <c r="K75" s="21"/>
      <c r="L75" s="21"/>
      <c r="M75" s="21"/>
      <c r="N75" s="86"/>
      <c r="O75" s="47"/>
      <c r="P75" s="21"/>
      <c r="Q75" s="21"/>
    </row>
    <row r="76">
      <c r="A76" s="4"/>
      <c r="B76" s="21"/>
      <c r="C76" s="21"/>
      <c r="D76" s="21"/>
      <c r="E76" s="21"/>
      <c r="F76" s="21"/>
      <c r="G76" s="21"/>
      <c r="H76" s="21"/>
      <c r="I76" s="21"/>
      <c r="J76" s="21"/>
      <c r="K76" s="21"/>
      <c r="L76" s="21"/>
      <c r="M76" s="21"/>
      <c r="N76" s="86"/>
      <c r="O76" s="47"/>
      <c r="P76" s="21"/>
      <c r="Q76" s="21"/>
    </row>
    <row r="77">
      <c r="A77" s="4"/>
      <c r="B77" s="21"/>
      <c r="C77" s="21"/>
      <c r="D77" s="21"/>
      <c r="E77" s="21"/>
      <c r="F77" s="21"/>
      <c r="G77" s="21"/>
      <c r="H77" s="21"/>
      <c r="I77" s="21"/>
      <c r="J77" s="21"/>
      <c r="K77" s="21"/>
      <c r="L77" s="21"/>
      <c r="M77" s="21"/>
      <c r="N77" s="86"/>
      <c r="O77" s="47"/>
      <c r="P77" s="21"/>
      <c r="Q77" s="21"/>
    </row>
    <row r="78">
      <c r="A78" s="4"/>
      <c r="B78" s="21"/>
      <c r="C78" s="21"/>
      <c r="D78" s="21"/>
      <c r="E78" s="21"/>
      <c r="F78" s="21"/>
      <c r="G78" s="21"/>
      <c r="H78" s="21"/>
      <c r="I78" s="21"/>
      <c r="J78" s="21"/>
      <c r="K78" s="21"/>
      <c r="L78" s="21"/>
      <c r="M78" s="21"/>
      <c r="N78" s="86"/>
      <c r="O78" s="47"/>
      <c r="P78" s="21"/>
      <c r="Q78" s="21"/>
    </row>
    <row r="79">
      <c r="A79" s="4"/>
      <c r="B79" s="21"/>
      <c r="C79" s="21"/>
      <c r="D79" s="21"/>
      <c r="E79" s="21"/>
      <c r="F79" s="21"/>
      <c r="G79" s="21"/>
      <c r="H79" s="21"/>
      <c r="I79" s="21"/>
      <c r="J79" s="21"/>
      <c r="K79" s="21"/>
      <c r="L79" s="21"/>
      <c r="M79" s="21"/>
      <c r="N79" s="86"/>
      <c r="O79" s="47"/>
      <c r="P79" s="21"/>
      <c r="Q79" s="21"/>
    </row>
    <row r="80">
      <c r="A80" s="4"/>
      <c r="B80" s="21"/>
      <c r="C80" s="21"/>
      <c r="D80" s="21"/>
      <c r="E80" s="21"/>
      <c r="F80" s="21"/>
      <c r="G80" s="21"/>
      <c r="H80" s="21"/>
      <c r="I80" s="21"/>
      <c r="J80" s="21"/>
      <c r="K80" s="21"/>
      <c r="L80" s="21"/>
      <c r="M80" s="21"/>
      <c r="N80" s="86"/>
      <c r="O80" s="47"/>
      <c r="P80" s="21"/>
      <c r="Q80" s="21"/>
    </row>
    <row r="81">
      <c r="A81" s="4"/>
      <c r="B81" s="21"/>
      <c r="C81" s="21"/>
      <c r="D81" s="21"/>
      <c r="E81" s="21"/>
      <c r="F81" s="21"/>
      <c r="G81" s="21"/>
      <c r="H81" s="21"/>
      <c r="I81" s="21"/>
      <c r="J81" s="21"/>
      <c r="K81" s="21"/>
      <c r="L81" s="21"/>
      <c r="M81" s="21"/>
      <c r="N81" s="86"/>
      <c r="O81" s="47"/>
      <c r="P81" s="21"/>
      <c r="Q81" s="21"/>
    </row>
    <row r="82">
      <c r="A82" s="4"/>
      <c r="B82" s="21"/>
      <c r="C82" s="21"/>
      <c r="D82" s="21"/>
      <c r="E82" s="21"/>
      <c r="F82" s="21"/>
      <c r="G82" s="21"/>
      <c r="H82" s="21"/>
      <c r="I82" s="21"/>
      <c r="J82" s="21"/>
      <c r="K82" s="21"/>
      <c r="L82" s="21"/>
      <c r="M82" s="21"/>
      <c r="N82" s="86"/>
      <c r="O82" s="47"/>
      <c r="P82" s="21"/>
      <c r="Q82" s="21"/>
    </row>
    <row r="83">
      <c r="A83" s="4"/>
      <c r="B83" s="21"/>
      <c r="C83" s="21"/>
      <c r="D83" s="21"/>
      <c r="E83" s="21"/>
      <c r="F83" s="21"/>
      <c r="G83" s="21"/>
      <c r="H83" s="21"/>
      <c r="I83" s="21"/>
      <c r="J83" s="21"/>
      <c r="K83" s="21"/>
      <c r="L83" s="21"/>
      <c r="M83" s="21"/>
      <c r="N83" s="86"/>
      <c r="O83" s="47"/>
      <c r="P83" s="21"/>
      <c r="Q83" s="21"/>
    </row>
    <row r="84">
      <c r="A84" s="4"/>
      <c r="B84" s="21"/>
      <c r="C84" s="21"/>
      <c r="D84" s="21"/>
      <c r="E84" s="21"/>
      <c r="F84" s="21"/>
      <c r="G84" s="21"/>
      <c r="H84" s="21"/>
      <c r="I84" s="21"/>
      <c r="J84" s="21"/>
      <c r="K84" s="21"/>
      <c r="L84" s="21"/>
      <c r="M84" s="21"/>
      <c r="N84" s="86"/>
      <c r="O84" s="47"/>
      <c r="P84" s="21"/>
      <c r="Q84" s="21"/>
    </row>
    <row r="85">
      <c r="A85" s="4"/>
      <c r="B85" s="21"/>
      <c r="C85" s="21"/>
      <c r="D85" s="21"/>
      <c r="E85" s="21"/>
      <c r="F85" s="21"/>
      <c r="G85" s="21"/>
      <c r="H85" s="21"/>
      <c r="I85" s="21"/>
      <c r="J85" s="21"/>
      <c r="K85" s="21"/>
      <c r="L85" s="21"/>
      <c r="M85" s="21"/>
      <c r="N85" s="86"/>
      <c r="O85" s="47"/>
      <c r="P85" s="21"/>
      <c r="Q85" s="21"/>
    </row>
    <row r="86">
      <c r="A86" s="4"/>
      <c r="B86" s="21"/>
      <c r="C86" s="21"/>
      <c r="D86" s="21"/>
      <c r="E86" s="21"/>
      <c r="F86" s="21"/>
      <c r="G86" s="21"/>
      <c r="H86" s="21"/>
      <c r="I86" s="21"/>
      <c r="J86" s="21"/>
      <c r="K86" s="21"/>
      <c r="L86" s="21"/>
      <c r="M86" s="21"/>
      <c r="N86" s="86"/>
      <c r="O86" s="47"/>
      <c r="P86" s="21"/>
      <c r="Q86" s="21"/>
    </row>
    <row r="87">
      <c r="A87" s="4"/>
      <c r="B87" s="21"/>
      <c r="C87" s="21"/>
      <c r="D87" s="21"/>
      <c r="E87" s="21"/>
      <c r="F87" s="21"/>
      <c r="G87" s="21"/>
      <c r="H87" s="21"/>
      <c r="I87" s="21"/>
      <c r="J87" s="21"/>
      <c r="K87" s="21"/>
      <c r="L87" s="21"/>
      <c r="M87" s="21"/>
      <c r="N87" s="86"/>
      <c r="O87" s="47"/>
      <c r="P87" s="21"/>
      <c r="Q87" s="21"/>
    </row>
    <row r="88">
      <c r="A88" s="4"/>
      <c r="B88" s="21"/>
      <c r="C88" s="21"/>
      <c r="D88" s="21"/>
      <c r="E88" s="21"/>
      <c r="F88" s="21"/>
      <c r="G88" s="21"/>
      <c r="H88" s="21"/>
      <c r="I88" s="21"/>
      <c r="J88" s="21"/>
      <c r="K88" s="21"/>
      <c r="L88" s="21"/>
      <c r="M88" s="21"/>
      <c r="N88" s="86"/>
      <c r="O88" s="47"/>
      <c r="P88" s="21"/>
      <c r="Q88" s="21"/>
    </row>
    <row r="89">
      <c r="A89" s="4"/>
      <c r="B89" s="21"/>
      <c r="C89" s="21"/>
      <c r="D89" s="21"/>
      <c r="E89" s="21"/>
      <c r="F89" s="21"/>
      <c r="G89" s="21"/>
      <c r="H89" s="21"/>
      <c r="I89" s="21"/>
      <c r="J89" s="21"/>
      <c r="K89" s="21"/>
      <c r="L89" s="21"/>
      <c r="M89" s="21"/>
      <c r="N89" s="86"/>
      <c r="O89" s="47"/>
      <c r="P89" s="21"/>
      <c r="Q89" s="21"/>
    </row>
    <row r="90">
      <c r="A90" s="4"/>
      <c r="B90" s="21"/>
      <c r="C90" s="21"/>
      <c r="D90" s="21"/>
      <c r="E90" s="21"/>
      <c r="F90" s="21"/>
      <c r="G90" s="21"/>
      <c r="H90" s="21"/>
      <c r="I90" s="21"/>
      <c r="J90" s="21"/>
      <c r="K90" s="21"/>
      <c r="L90" s="21"/>
      <c r="M90" s="21"/>
      <c r="N90" s="86"/>
      <c r="O90" s="47"/>
      <c r="P90" s="21"/>
      <c r="Q90" s="21"/>
    </row>
    <row r="91">
      <c r="A91" s="4"/>
      <c r="B91" s="21"/>
      <c r="C91" s="21"/>
      <c r="D91" s="21"/>
      <c r="E91" s="21"/>
      <c r="F91" s="21"/>
      <c r="G91" s="21"/>
      <c r="H91" s="21"/>
      <c r="I91" s="21"/>
      <c r="J91" s="21"/>
      <c r="K91" s="21"/>
      <c r="L91" s="21"/>
      <c r="M91" s="21"/>
      <c r="N91" s="86"/>
      <c r="O91" s="47"/>
      <c r="P91" s="21"/>
      <c r="Q91" s="21"/>
    </row>
    <row r="92">
      <c r="A92" s="4"/>
      <c r="B92" s="21"/>
      <c r="C92" s="21"/>
      <c r="D92" s="21"/>
      <c r="E92" s="21"/>
      <c r="F92" s="21"/>
      <c r="G92" s="21"/>
      <c r="H92" s="21"/>
      <c r="I92" s="21"/>
      <c r="J92" s="21"/>
      <c r="K92" s="21"/>
      <c r="L92" s="21"/>
      <c r="M92" s="21"/>
      <c r="N92" s="86"/>
      <c r="O92" s="47"/>
      <c r="P92" s="21"/>
      <c r="Q92" s="21"/>
    </row>
    <row r="93">
      <c r="A93" s="4"/>
      <c r="B93" s="21"/>
      <c r="C93" s="21"/>
      <c r="D93" s="21"/>
      <c r="E93" s="21"/>
      <c r="F93" s="21"/>
      <c r="G93" s="21"/>
      <c r="H93" s="21"/>
      <c r="I93" s="21"/>
      <c r="J93" s="21"/>
      <c r="K93" s="21"/>
      <c r="L93" s="21"/>
      <c r="M93" s="21"/>
      <c r="N93" s="86"/>
      <c r="O93" s="47"/>
      <c r="P93" s="21"/>
      <c r="Q93" s="21"/>
    </row>
    <row r="94">
      <c r="A94" s="4"/>
      <c r="B94" s="21"/>
      <c r="C94" s="21"/>
      <c r="D94" s="21"/>
      <c r="E94" s="21"/>
      <c r="F94" s="21"/>
      <c r="G94" s="21"/>
      <c r="H94" s="21"/>
      <c r="I94" s="21"/>
      <c r="J94" s="21"/>
      <c r="K94" s="21"/>
      <c r="L94" s="21"/>
      <c r="M94" s="21"/>
      <c r="N94" s="86"/>
      <c r="O94" s="47"/>
      <c r="P94" s="21"/>
      <c r="Q94" s="21"/>
    </row>
    <row r="95">
      <c r="A95" s="4"/>
      <c r="B95" s="21"/>
      <c r="C95" s="21"/>
      <c r="D95" s="21"/>
      <c r="E95" s="21"/>
      <c r="F95" s="21"/>
      <c r="G95" s="21"/>
      <c r="H95" s="21"/>
      <c r="I95" s="21"/>
      <c r="J95" s="21"/>
      <c r="K95" s="21"/>
      <c r="L95" s="21"/>
      <c r="M95" s="21"/>
      <c r="N95" s="86"/>
      <c r="O95" s="47"/>
      <c r="P95" s="21"/>
      <c r="Q95" s="21"/>
    </row>
    <row r="96">
      <c r="A96" s="4"/>
      <c r="B96" s="21"/>
      <c r="C96" s="21"/>
      <c r="D96" s="21"/>
      <c r="E96" s="21"/>
      <c r="F96" s="21"/>
      <c r="G96" s="21"/>
      <c r="H96" s="21"/>
      <c r="I96" s="21"/>
      <c r="J96" s="21"/>
      <c r="K96" s="21"/>
      <c r="L96" s="21"/>
      <c r="M96" s="21"/>
      <c r="N96" s="86"/>
      <c r="O96" s="47"/>
      <c r="P96" s="21"/>
      <c r="Q96" s="21"/>
    </row>
    <row r="97">
      <c r="A97" s="4"/>
      <c r="B97" s="21"/>
      <c r="C97" s="21"/>
      <c r="D97" s="21"/>
      <c r="E97" s="21"/>
      <c r="F97" s="21"/>
      <c r="G97" s="21"/>
      <c r="H97" s="21"/>
      <c r="I97" s="21"/>
      <c r="J97" s="21"/>
      <c r="K97" s="21"/>
      <c r="L97" s="21"/>
      <c r="M97" s="21"/>
      <c r="N97" s="86"/>
      <c r="O97" s="47"/>
      <c r="P97" s="21"/>
      <c r="Q97" s="21"/>
    </row>
    <row r="98">
      <c r="A98" s="4"/>
      <c r="B98" s="21"/>
      <c r="C98" s="21"/>
      <c r="D98" s="21"/>
      <c r="E98" s="21"/>
      <c r="F98" s="21"/>
      <c r="G98" s="21"/>
      <c r="H98" s="21"/>
      <c r="I98" s="21"/>
      <c r="J98" s="21"/>
      <c r="K98" s="21"/>
      <c r="L98" s="21"/>
      <c r="M98" s="21"/>
      <c r="N98" s="86"/>
      <c r="O98" s="47"/>
      <c r="P98" s="21"/>
      <c r="Q98" s="21"/>
    </row>
    <row r="99">
      <c r="A99" s="4"/>
      <c r="B99" s="21"/>
      <c r="C99" s="21"/>
      <c r="D99" s="21"/>
      <c r="E99" s="21"/>
      <c r="F99" s="21"/>
      <c r="G99" s="21"/>
      <c r="H99" s="21"/>
      <c r="I99" s="21"/>
      <c r="J99" s="21"/>
      <c r="K99" s="21"/>
      <c r="L99" s="21"/>
      <c r="M99" s="21"/>
      <c r="N99" s="86"/>
      <c r="O99" s="47"/>
      <c r="P99" s="21"/>
      <c r="Q99" s="21"/>
    </row>
    <row r="100">
      <c r="A100" s="4"/>
      <c r="B100" s="21"/>
      <c r="C100" s="21"/>
      <c r="D100" s="21"/>
      <c r="E100" s="21"/>
      <c r="F100" s="21"/>
      <c r="G100" s="21"/>
      <c r="H100" s="21"/>
      <c r="I100" s="21"/>
      <c r="J100" s="21"/>
      <c r="K100" s="21"/>
      <c r="L100" s="21"/>
      <c r="M100" s="21"/>
      <c r="N100" s="86"/>
      <c r="O100" s="47"/>
      <c r="P100" s="21"/>
      <c r="Q100" s="21"/>
    </row>
    <row r="101">
      <c r="A101" s="4"/>
      <c r="B101" s="21"/>
      <c r="C101" s="21"/>
      <c r="D101" s="21"/>
      <c r="E101" s="21"/>
      <c r="F101" s="21"/>
      <c r="G101" s="21"/>
      <c r="H101" s="21"/>
      <c r="I101" s="21"/>
      <c r="J101" s="21"/>
      <c r="K101" s="21"/>
      <c r="L101" s="21"/>
      <c r="M101" s="21"/>
      <c r="N101" s="86"/>
      <c r="O101" s="47"/>
      <c r="P101" s="21"/>
      <c r="Q101" s="21"/>
    </row>
    <row r="102">
      <c r="A102" s="4"/>
      <c r="B102" s="21"/>
      <c r="C102" s="21"/>
      <c r="D102" s="21"/>
      <c r="E102" s="21"/>
      <c r="F102" s="21"/>
      <c r="G102" s="21"/>
      <c r="H102" s="21"/>
      <c r="I102" s="21"/>
      <c r="J102" s="21"/>
      <c r="K102" s="21"/>
      <c r="L102" s="21"/>
      <c r="M102" s="21"/>
      <c r="N102" s="86"/>
      <c r="O102" s="47"/>
      <c r="P102" s="21"/>
      <c r="Q102" s="21"/>
    </row>
    <row r="103">
      <c r="A103" s="4"/>
      <c r="B103" s="21"/>
      <c r="C103" s="21"/>
      <c r="D103" s="21"/>
      <c r="E103" s="21"/>
      <c r="F103" s="21"/>
      <c r="G103" s="21"/>
      <c r="H103" s="21"/>
      <c r="I103" s="21"/>
      <c r="J103" s="21"/>
      <c r="K103" s="21"/>
      <c r="L103" s="21"/>
      <c r="M103" s="21"/>
      <c r="N103" s="86"/>
      <c r="O103" s="47"/>
      <c r="P103" s="21"/>
      <c r="Q103" s="21"/>
    </row>
    <row r="104">
      <c r="A104" s="4"/>
      <c r="B104" s="21"/>
      <c r="C104" s="21"/>
      <c r="D104" s="21"/>
      <c r="E104" s="21"/>
      <c r="F104" s="21"/>
      <c r="G104" s="21"/>
      <c r="H104" s="21"/>
      <c r="I104" s="21"/>
      <c r="J104" s="21"/>
      <c r="K104" s="21"/>
      <c r="L104" s="21"/>
      <c r="M104" s="21"/>
      <c r="N104" s="86"/>
      <c r="O104" s="47"/>
      <c r="P104" s="21"/>
      <c r="Q104" s="21"/>
    </row>
    <row r="105">
      <c r="A105" s="4"/>
      <c r="B105" s="21"/>
      <c r="C105" s="21"/>
      <c r="D105" s="21"/>
      <c r="E105" s="21"/>
      <c r="F105" s="21"/>
      <c r="G105" s="21"/>
      <c r="H105" s="21"/>
      <c r="I105" s="21"/>
      <c r="J105" s="21"/>
      <c r="K105" s="21"/>
      <c r="L105" s="21"/>
      <c r="M105" s="21"/>
      <c r="N105" s="86"/>
      <c r="O105" s="47"/>
      <c r="P105" s="21"/>
      <c r="Q105" s="21"/>
    </row>
    <row r="106">
      <c r="A106" s="4"/>
      <c r="B106" s="21"/>
      <c r="C106" s="21"/>
      <c r="D106" s="21"/>
      <c r="E106" s="21"/>
      <c r="F106" s="21"/>
      <c r="G106" s="21"/>
      <c r="H106" s="21"/>
      <c r="I106" s="21"/>
      <c r="J106" s="21"/>
      <c r="K106" s="21"/>
      <c r="L106" s="21"/>
      <c r="M106" s="21"/>
      <c r="N106" s="86"/>
      <c r="O106" s="47"/>
      <c r="P106" s="21"/>
      <c r="Q106" s="21"/>
    </row>
    <row r="107">
      <c r="A107" s="4"/>
      <c r="B107" s="21"/>
      <c r="C107" s="21"/>
      <c r="D107" s="21"/>
      <c r="E107" s="21"/>
      <c r="F107" s="21"/>
      <c r="G107" s="21"/>
      <c r="H107" s="21"/>
      <c r="I107" s="21"/>
      <c r="J107" s="21"/>
      <c r="K107" s="21"/>
      <c r="L107" s="21"/>
      <c r="M107" s="21"/>
      <c r="N107" s="86"/>
      <c r="O107" s="47"/>
      <c r="P107" s="21"/>
      <c r="Q107" s="21"/>
    </row>
    <row r="108">
      <c r="A108" s="4"/>
      <c r="B108" s="21"/>
      <c r="C108" s="21"/>
      <c r="D108" s="21"/>
      <c r="E108" s="21"/>
      <c r="F108" s="21"/>
      <c r="G108" s="21"/>
      <c r="H108" s="21"/>
      <c r="I108" s="21"/>
      <c r="J108" s="21"/>
      <c r="K108" s="21"/>
      <c r="L108" s="21"/>
      <c r="M108" s="21"/>
      <c r="N108" s="86"/>
      <c r="O108" s="47"/>
      <c r="P108" s="21"/>
      <c r="Q108" s="21"/>
    </row>
    <row r="109">
      <c r="A109" s="4"/>
      <c r="B109" s="21"/>
      <c r="C109" s="21"/>
      <c r="D109" s="21"/>
      <c r="E109" s="21"/>
      <c r="F109" s="21"/>
      <c r="G109" s="21"/>
      <c r="H109" s="21"/>
      <c r="I109" s="21"/>
      <c r="J109" s="21"/>
      <c r="K109" s="21"/>
      <c r="L109" s="21"/>
      <c r="M109" s="21"/>
      <c r="N109" s="86"/>
      <c r="O109" s="47"/>
      <c r="P109" s="21"/>
      <c r="Q109" s="21"/>
    </row>
    <row r="110">
      <c r="A110" s="4"/>
      <c r="B110" s="21"/>
      <c r="C110" s="21"/>
      <c r="D110" s="21"/>
      <c r="E110" s="21"/>
      <c r="F110" s="21"/>
      <c r="G110" s="21"/>
      <c r="H110" s="21"/>
      <c r="I110" s="21"/>
      <c r="J110" s="21"/>
      <c r="K110" s="21"/>
      <c r="L110" s="21"/>
      <c r="M110" s="21"/>
      <c r="N110" s="86"/>
      <c r="O110" s="47"/>
      <c r="P110" s="21"/>
      <c r="Q110" s="21"/>
    </row>
    <row r="111">
      <c r="A111" s="4"/>
      <c r="B111" s="21"/>
      <c r="C111" s="21"/>
      <c r="D111" s="21"/>
      <c r="E111" s="21"/>
      <c r="F111" s="21"/>
      <c r="G111" s="21"/>
      <c r="H111" s="21"/>
      <c r="I111" s="21"/>
      <c r="J111" s="21"/>
      <c r="K111" s="21"/>
      <c r="L111" s="21"/>
      <c r="M111" s="21"/>
      <c r="N111" s="86"/>
      <c r="O111" s="47"/>
      <c r="P111" s="21"/>
      <c r="Q111" s="21"/>
    </row>
    <row r="112">
      <c r="A112" s="4"/>
      <c r="B112" s="21"/>
      <c r="C112" s="21"/>
      <c r="D112" s="21"/>
      <c r="E112" s="21"/>
      <c r="F112" s="21"/>
      <c r="G112" s="21"/>
      <c r="H112" s="21"/>
      <c r="I112" s="21"/>
      <c r="J112" s="21"/>
      <c r="K112" s="21"/>
      <c r="L112" s="21"/>
      <c r="M112" s="21"/>
      <c r="N112" s="86"/>
      <c r="O112" s="47"/>
      <c r="P112" s="21"/>
      <c r="Q112" s="21"/>
    </row>
    <row r="113">
      <c r="A113" s="4"/>
      <c r="B113" s="21"/>
      <c r="C113" s="21"/>
      <c r="D113" s="21"/>
      <c r="E113" s="21"/>
      <c r="F113" s="21"/>
      <c r="G113" s="21"/>
      <c r="H113" s="21"/>
      <c r="I113" s="21"/>
      <c r="J113" s="21"/>
      <c r="K113" s="21"/>
      <c r="L113" s="21"/>
      <c r="M113" s="21"/>
      <c r="N113" s="86"/>
      <c r="O113" s="47"/>
      <c r="P113" s="21"/>
      <c r="Q113" s="21"/>
    </row>
    <row r="114">
      <c r="A114" s="4"/>
      <c r="B114" s="21"/>
      <c r="C114" s="21"/>
      <c r="D114" s="21"/>
      <c r="E114" s="21"/>
      <c r="F114" s="21"/>
      <c r="G114" s="21"/>
      <c r="H114" s="21"/>
      <c r="I114" s="21"/>
      <c r="J114" s="21"/>
      <c r="K114" s="21"/>
      <c r="L114" s="21"/>
      <c r="M114" s="21"/>
      <c r="N114" s="86"/>
      <c r="O114" s="47"/>
      <c r="P114" s="21"/>
      <c r="Q114" s="21"/>
    </row>
    <row r="115">
      <c r="A115" s="4"/>
      <c r="B115" s="21"/>
      <c r="C115" s="21"/>
      <c r="D115" s="21"/>
      <c r="E115" s="21"/>
      <c r="F115" s="21"/>
      <c r="G115" s="21"/>
      <c r="H115" s="21"/>
      <c r="I115" s="21"/>
      <c r="J115" s="21"/>
      <c r="K115" s="21"/>
      <c r="L115" s="21"/>
      <c r="M115" s="21"/>
      <c r="N115" s="86"/>
      <c r="O115" s="47"/>
      <c r="P115" s="21"/>
      <c r="Q115" s="21"/>
    </row>
    <row r="116">
      <c r="A116" s="4"/>
      <c r="B116" s="21"/>
      <c r="C116" s="21"/>
      <c r="D116" s="21"/>
      <c r="E116" s="21"/>
      <c r="F116" s="21"/>
      <c r="G116" s="21"/>
      <c r="H116" s="21"/>
      <c r="I116" s="21"/>
      <c r="J116" s="21"/>
      <c r="K116" s="21"/>
      <c r="L116" s="21"/>
      <c r="M116" s="21"/>
      <c r="N116" s="86"/>
      <c r="O116" s="47"/>
      <c r="P116" s="21"/>
      <c r="Q116" s="21"/>
    </row>
    <row r="117">
      <c r="A117" s="4"/>
      <c r="B117" s="21"/>
      <c r="C117" s="21"/>
      <c r="D117" s="21"/>
      <c r="E117" s="21"/>
      <c r="F117" s="21"/>
      <c r="G117" s="21"/>
      <c r="H117" s="21"/>
      <c r="I117" s="21"/>
      <c r="J117" s="21"/>
      <c r="K117" s="21"/>
      <c r="L117" s="21"/>
      <c r="M117" s="21"/>
      <c r="N117" s="86"/>
      <c r="O117" s="47"/>
      <c r="P117" s="21"/>
      <c r="Q117" s="21"/>
    </row>
    <row r="118">
      <c r="A118" s="4"/>
      <c r="B118" s="21"/>
      <c r="C118" s="21"/>
      <c r="D118" s="21"/>
      <c r="E118" s="21"/>
      <c r="F118" s="21"/>
      <c r="G118" s="21"/>
      <c r="H118" s="21"/>
      <c r="I118" s="21"/>
      <c r="J118" s="21"/>
      <c r="K118" s="21"/>
      <c r="L118" s="21"/>
      <c r="M118" s="21"/>
      <c r="N118" s="86"/>
      <c r="O118" s="47"/>
      <c r="P118" s="21"/>
      <c r="Q118" s="21"/>
    </row>
    <row r="119">
      <c r="A119" s="4"/>
      <c r="B119" s="21"/>
      <c r="C119" s="21"/>
      <c r="D119" s="21"/>
      <c r="E119" s="21"/>
      <c r="F119" s="21"/>
      <c r="G119" s="21"/>
      <c r="H119" s="21"/>
      <c r="I119" s="21"/>
      <c r="J119" s="21"/>
      <c r="K119" s="21"/>
      <c r="L119" s="21"/>
      <c r="M119" s="21"/>
      <c r="N119" s="86"/>
      <c r="O119" s="47"/>
      <c r="P119" s="21"/>
      <c r="Q119" s="21"/>
    </row>
    <row r="120">
      <c r="A120" s="4"/>
      <c r="B120" s="21"/>
      <c r="C120" s="21"/>
      <c r="D120" s="21"/>
      <c r="E120" s="21"/>
      <c r="F120" s="21"/>
      <c r="G120" s="21"/>
      <c r="H120" s="21"/>
      <c r="I120" s="21"/>
      <c r="J120" s="21"/>
      <c r="K120" s="21"/>
      <c r="L120" s="21"/>
      <c r="M120" s="21"/>
      <c r="N120" s="86"/>
      <c r="O120" s="47"/>
      <c r="P120" s="21"/>
      <c r="Q120" s="21"/>
    </row>
    <row r="121">
      <c r="A121" s="4"/>
      <c r="B121" s="21"/>
      <c r="C121" s="21"/>
      <c r="D121" s="21"/>
      <c r="E121" s="21"/>
      <c r="F121" s="21"/>
      <c r="G121" s="21"/>
      <c r="H121" s="21"/>
      <c r="I121" s="21"/>
      <c r="J121" s="21"/>
      <c r="K121" s="21"/>
      <c r="L121" s="21"/>
      <c r="M121" s="21"/>
      <c r="N121" s="86"/>
      <c r="O121" s="47"/>
      <c r="P121" s="21"/>
      <c r="Q121" s="21"/>
    </row>
    <row r="122">
      <c r="A122" s="4"/>
      <c r="B122" s="21"/>
      <c r="C122" s="21"/>
      <c r="D122" s="21"/>
      <c r="E122" s="21"/>
      <c r="F122" s="21"/>
      <c r="G122" s="21"/>
      <c r="H122" s="21"/>
      <c r="I122" s="21"/>
      <c r="J122" s="21"/>
      <c r="K122" s="21"/>
      <c r="L122" s="21"/>
      <c r="M122" s="21"/>
      <c r="N122" s="86"/>
      <c r="O122" s="47"/>
      <c r="P122" s="21"/>
      <c r="Q122" s="21"/>
    </row>
    <row r="123">
      <c r="A123" s="4"/>
      <c r="B123" s="21"/>
      <c r="C123" s="21"/>
      <c r="D123" s="21"/>
      <c r="E123" s="21"/>
      <c r="F123" s="21"/>
      <c r="G123" s="21"/>
      <c r="H123" s="21"/>
      <c r="I123" s="21"/>
      <c r="J123" s="21"/>
      <c r="K123" s="21"/>
      <c r="L123" s="21"/>
      <c r="M123" s="21"/>
      <c r="N123" s="86"/>
      <c r="O123" s="47"/>
      <c r="P123" s="21"/>
      <c r="Q123" s="21"/>
    </row>
    <row r="124">
      <c r="A124" s="4"/>
      <c r="B124" s="21"/>
      <c r="C124" s="21"/>
      <c r="D124" s="21"/>
      <c r="E124" s="21"/>
      <c r="F124" s="21"/>
      <c r="G124" s="21"/>
      <c r="H124" s="21"/>
      <c r="I124" s="21"/>
      <c r="J124" s="21"/>
      <c r="K124" s="21"/>
      <c r="L124" s="21"/>
      <c r="M124" s="21"/>
      <c r="N124" s="86"/>
      <c r="O124" s="47"/>
      <c r="P124" s="21"/>
      <c r="Q124" s="21"/>
    </row>
    <row r="125">
      <c r="A125" s="4"/>
      <c r="B125" s="21"/>
      <c r="C125" s="21"/>
      <c r="D125" s="21"/>
      <c r="E125" s="21"/>
      <c r="F125" s="21"/>
      <c r="G125" s="21"/>
      <c r="H125" s="21"/>
      <c r="I125" s="21"/>
      <c r="J125" s="21"/>
      <c r="K125" s="21"/>
      <c r="L125" s="21"/>
      <c r="M125" s="21"/>
      <c r="N125" s="86"/>
      <c r="O125" s="47"/>
      <c r="P125" s="21"/>
      <c r="Q125" s="21"/>
    </row>
    <row r="126">
      <c r="A126" s="4"/>
      <c r="B126" s="21"/>
      <c r="C126" s="21"/>
      <c r="D126" s="21"/>
      <c r="E126" s="21"/>
      <c r="F126" s="21"/>
      <c r="G126" s="21"/>
      <c r="H126" s="21"/>
      <c r="I126" s="21"/>
      <c r="J126" s="21"/>
      <c r="K126" s="21"/>
      <c r="L126" s="21"/>
      <c r="M126" s="21"/>
      <c r="N126" s="86"/>
      <c r="O126" s="47"/>
      <c r="P126" s="21"/>
      <c r="Q126" s="21"/>
    </row>
    <row r="127">
      <c r="A127" s="4"/>
      <c r="B127" s="21"/>
      <c r="C127" s="21"/>
      <c r="D127" s="21"/>
      <c r="E127" s="21"/>
      <c r="F127" s="21"/>
      <c r="G127" s="21"/>
      <c r="H127" s="21"/>
      <c r="I127" s="21"/>
      <c r="J127" s="21"/>
      <c r="K127" s="21"/>
      <c r="L127" s="21"/>
      <c r="M127" s="21"/>
      <c r="N127" s="86"/>
      <c r="O127" s="47"/>
      <c r="P127" s="21"/>
      <c r="Q127" s="21"/>
    </row>
    <row r="128">
      <c r="A128" s="4"/>
      <c r="B128" s="21"/>
      <c r="C128" s="21"/>
      <c r="D128" s="21"/>
      <c r="E128" s="21"/>
      <c r="F128" s="21"/>
      <c r="G128" s="21"/>
      <c r="H128" s="21"/>
      <c r="I128" s="21"/>
      <c r="J128" s="21"/>
      <c r="K128" s="21"/>
      <c r="L128" s="21"/>
      <c r="M128" s="21"/>
      <c r="N128" s="86"/>
      <c r="O128" s="47"/>
      <c r="P128" s="21"/>
      <c r="Q128" s="21"/>
    </row>
    <row r="129">
      <c r="A129" s="4"/>
      <c r="B129" s="21"/>
      <c r="C129" s="21"/>
      <c r="D129" s="21"/>
      <c r="E129" s="21"/>
      <c r="F129" s="21"/>
      <c r="G129" s="21"/>
      <c r="H129" s="21"/>
      <c r="I129" s="21"/>
      <c r="J129" s="21"/>
      <c r="K129" s="21"/>
      <c r="L129" s="21"/>
      <c r="M129" s="21"/>
      <c r="N129" s="86"/>
      <c r="O129" s="47"/>
      <c r="P129" s="21"/>
      <c r="Q129" s="21"/>
    </row>
    <row r="130">
      <c r="A130" s="4"/>
      <c r="B130" s="21"/>
      <c r="C130" s="21"/>
      <c r="D130" s="21"/>
      <c r="E130" s="21"/>
      <c r="F130" s="21"/>
      <c r="G130" s="21"/>
      <c r="H130" s="21"/>
      <c r="I130" s="21"/>
      <c r="J130" s="21"/>
      <c r="K130" s="21"/>
      <c r="L130" s="21"/>
      <c r="M130" s="21"/>
      <c r="N130" s="86"/>
      <c r="O130" s="47"/>
      <c r="P130" s="21"/>
      <c r="Q130" s="21"/>
    </row>
    <row r="131">
      <c r="A131" s="4"/>
      <c r="B131" s="21"/>
      <c r="C131" s="21"/>
      <c r="D131" s="21"/>
      <c r="E131" s="21"/>
      <c r="F131" s="21"/>
      <c r="G131" s="21"/>
      <c r="H131" s="21"/>
      <c r="I131" s="21"/>
      <c r="J131" s="21"/>
      <c r="K131" s="21"/>
      <c r="L131" s="21"/>
      <c r="M131" s="21"/>
      <c r="N131" s="86"/>
      <c r="O131" s="47"/>
      <c r="P131" s="21"/>
      <c r="Q131" s="21"/>
    </row>
    <row r="132">
      <c r="A132" s="4"/>
      <c r="B132" s="21"/>
      <c r="C132" s="21"/>
      <c r="D132" s="21"/>
      <c r="E132" s="21"/>
      <c r="F132" s="21"/>
      <c r="G132" s="21"/>
      <c r="H132" s="21"/>
      <c r="I132" s="21"/>
      <c r="J132" s="21"/>
      <c r="K132" s="21"/>
      <c r="L132" s="21"/>
      <c r="M132" s="21"/>
      <c r="N132" s="86"/>
      <c r="O132" s="47"/>
      <c r="P132" s="21"/>
      <c r="Q132" s="21"/>
    </row>
    <row r="133">
      <c r="A133" s="4"/>
      <c r="B133" s="21"/>
      <c r="C133" s="21"/>
      <c r="D133" s="21"/>
      <c r="E133" s="21"/>
      <c r="F133" s="21"/>
      <c r="G133" s="21"/>
      <c r="H133" s="21"/>
      <c r="I133" s="21"/>
      <c r="J133" s="21"/>
      <c r="K133" s="21"/>
      <c r="L133" s="21"/>
      <c r="M133" s="21"/>
      <c r="N133" s="86"/>
      <c r="O133" s="47"/>
      <c r="P133" s="21"/>
      <c r="Q133" s="21"/>
    </row>
    <row r="134">
      <c r="A134" s="4"/>
      <c r="B134" s="21"/>
      <c r="C134" s="21"/>
      <c r="D134" s="21"/>
      <c r="E134" s="21"/>
      <c r="F134" s="21"/>
      <c r="G134" s="21"/>
      <c r="H134" s="21"/>
      <c r="I134" s="21"/>
      <c r="J134" s="21"/>
      <c r="K134" s="21"/>
      <c r="L134" s="21"/>
      <c r="M134" s="21"/>
      <c r="N134" s="86"/>
      <c r="O134" s="47"/>
      <c r="P134" s="21"/>
      <c r="Q134" s="21"/>
    </row>
    <row r="135">
      <c r="A135" s="4"/>
      <c r="B135" s="21"/>
      <c r="C135" s="21"/>
      <c r="D135" s="21"/>
      <c r="E135" s="21"/>
      <c r="F135" s="21"/>
      <c r="G135" s="21"/>
      <c r="H135" s="21"/>
      <c r="I135" s="21"/>
      <c r="J135" s="21"/>
      <c r="K135" s="21"/>
      <c r="L135" s="21"/>
      <c r="M135" s="21"/>
      <c r="N135" s="86"/>
      <c r="O135" s="47"/>
      <c r="P135" s="21"/>
      <c r="Q135" s="21"/>
    </row>
    <row r="136">
      <c r="A136" s="4"/>
      <c r="B136" s="21"/>
      <c r="C136" s="21"/>
      <c r="D136" s="21"/>
      <c r="E136" s="21"/>
      <c r="F136" s="21"/>
      <c r="G136" s="21"/>
      <c r="H136" s="21"/>
      <c r="I136" s="21"/>
      <c r="J136" s="21"/>
      <c r="K136" s="21"/>
      <c r="L136" s="21"/>
      <c r="M136" s="21"/>
      <c r="N136" s="86"/>
      <c r="O136" s="47"/>
      <c r="P136" s="21"/>
      <c r="Q136" s="21"/>
    </row>
    <row r="137">
      <c r="A137" s="4"/>
      <c r="B137" s="21"/>
      <c r="C137" s="21"/>
      <c r="D137" s="21"/>
      <c r="E137" s="21"/>
      <c r="F137" s="21"/>
      <c r="G137" s="21"/>
      <c r="H137" s="21"/>
      <c r="I137" s="21"/>
      <c r="J137" s="21"/>
      <c r="K137" s="21"/>
      <c r="L137" s="21"/>
      <c r="M137" s="21"/>
      <c r="N137" s="86"/>
      <c r="O137" s="47"/>
      <c r="P137" s="21"/>
      <c r="Q137" s="21"/>
    </row>
    <row r="138">
      <c r="A138" s="4"/>
      <c r="B138" s="21"/>
      <c r="C138" s="21"/>
      <c r="D138" s="21"/>
      <c r="E138" s="21"/>
      <c r="F138" s="21"/>
      <c r="G138" s="21"/>
      <c r="H138" s="21"/>
      <c r="I138" s="21"/>
      <c r="J138" s="21"/>
      <c r="K138" s="21"/>
      <c r="L138" s="21"/>
      <c r="M138" s="21"/>
      <c r="N138" s="86"/>
      <c r="O138" s="47"/>
      <c r="P138" s="21"/>
      <c r="Q138" s="21"/>
    </row>
    <row r="139">
      <c r="A139" s="4"/>
      <c r="B139" s="21"/>
      <c r="C139" s="21"/>
      <c r="D139" s="21"/>
      <c r="E139" s="21"/>
      <c r="F139" s="21"/>
      <c r="G139" s="21"/>
      <c r="H139" s="21"/>
      <c r="I139" s="21"/>
      <c r="J139" s="21"/>
      <c r="K139" s="21"/>
      <c r="L139" s="21"/>
      <c r="M139" s="21"/>
      <c r="N139" s="86"/>
      <c r="O139" s="47"/>
      <c r="P139" s="21"/>
      <c r="Q139" s="21"/>
    </row>
    <row r="140">
      <c r="A140" s="4"/>
      <c r="B140" s="21"/>
      <c r="C140" s="21"/>
      <c r="D140" s="21"/>
      <c r="E140" s="21"/>
      <c r="F140" s="21"/>
      <c r="G140" s="21"/>
      <c r="H140" s="21"/>
      <c r="I140" s="21"/>
      <c r="J140" s="21"/>
      <c r="K140" s="21"/>
      <c r="L140" s="21"/>
      <c r="M140" s="21"/>
      <c r="N140" s="86"/>
      <c r="O140" s="47"/>
      <c r="P140" s="21"/>
      <c r="Q140" s="21"/>
    </row>
    <row r="141">
      <c r="A141" s="4"/>
      <c r="B141" s="21"/>
      <c r="C141" s="21"/>
      <c r="D141" s="21"/>
      <c r="E141" s="21"/>
      <c r="F141" s="21"/>
      <c r="G141" s="21"/>
      <c r="H141" s="21"/>
      <c r="I141" s="21"/>
      <c r="J141" s="21"/>
      <c r="K141" s="21"/>
      <c r="L141" s="21"/>
      <c r="M141" s="21"/>
      <c r="N141" s="86"/>
      <c r="O141" s="47"/>
      <c r="P141" s="21"/>
      <c r="Q141" s="21"/>
    </row>
    <row r="142">
      <c r="A142" s="4"/>
      <c r="B142" s="21"/>
      <c r="C142" s="21"/>
      <c r="D142" s="21"/>
      <c r="E142" s="21"/>
      <c r="F142" s="21"/>
      <c r="G142" s="21"/>
      <c r="H142" s="21"/>
      <c r="I142" s="21"/>
      <c r="J142" s="21"/>
      <c r="K142" s="21"/>
      <c r="L142" s="21"/>
      <c r="M142" s="21"/>
      <c r="N142" s="86"/>
      <c r="O142" s="47"/>
      <c r="P142" s="21"/>
      <c r="Q142" s="21"/>
    </row>
    <row r="143">
      <c r="A143" s="4"/>
      <c r="B143" s="21"/>
      <c r="C143" s="21"/>
      <c r="D143" s="21"/>
      <c r="E143" s="21"/>
      <c r="F143" s="21"/>
      <c r="G143" s="21"/>
      <c r="H143" s="21"/>
      <c r="I143" s="21"/>
      <c r="J143" s="21"/>
      <c r="K143" s="21"/>
      <c r="L143" s="21"/>
      <c r="M143" s="21"/>
      <c r="N143" s="86"/>
      <c r="O143" s="47"/>
      <c r="P143" s="21"/>
      <c r="Q143" s="21"/>
    </row>
    <row r="144">
      <c r="A144" s="4"/>
      <c r="B144" s="21"/>
      <c r="C144" s="21"/>
      <c r="D144" s="21"/>
      <c r="E144" s="21"/>
      <c r="F144" s="21"/>
      <c r="G144" s="21"/>
      <c r="H144" s="21"/>
      <c r="I144" s="21"/>
      <c r="J144" s="21"/>
      <c r="K144" s="21"/>
      <c r="L144" s="21"/>
      <c r="M144" s="21"/>
      <c r="N144" s="86"/>
      <c r="O144" s="47"/>
      <c r="P144" s="21"/>
      <c r="Q144" s="21"/>
    </row>
    <row r="145">
      <c r="A145" s="4"/>
      <c r="B145" s="21"/>
      <c r="C145" s="21"/>
      <c r="D145" s="21"/>
      <c r="E145" s="21"/>
      <c r="F145" s="21"/>
      <c r="G145" s="21"/>
      <c r="H145" s="21"/>
      <c r="I145" s="21"/>
      <c r="J145" s="21"/>
      <c r="K145" s="21"/>
      <c r="L145" s="21"/>
      <c r="M145" s="21"/>
      <c r="N145" s="86"/>
      <c r="O145" s="47"/>
      <c r="P145" s="21"/>
      <c r="Q145" s="21"/>
    </row>
    <row r="146">
      <c r="A146" s="4"/>
      <c r="B146" s="21"/>
      <c r="C146" s="21"/>
      <c r="D146" s="21"/>
      <c r="E146" s="21"/>
      <c r="F146" s="21"/>
      <c r="G146" s="21"/>
      <c r="H146" s="21"/>
      <c r="I146" s="21"/>
      <c r="J146" s="21"/>
      <c r="K146" s="21"/>
      <c r="L146" s="21"/>
      <c r="M146" s="21"/>
      <c r="N146" s="86"/>
      <c r="O146" s="47"/>
      <c r="P146" s="21"/>
      <c r="Q146" s="21"/>
    </row>
    <row r="147">
      <c r="A147" s="4"/>
      <c r="B147" s="21"/>
      <c r="C147" s="21"/>
      <c r="D147" s="21"/>
      <c r="E147" s="21"/>
      <c r="F147" s="21"/>
      <c r="G147" s="21"/>
      <c r="H147" s="21"/>
      <c r="I147" s="21"/>
      <c r="J147" s="21"/>
      <c r="K147" s="21"/>
      <c r="L147" s="21"/>
      <c r="M147" s="21"/>
      <c r="N147" s="86"/>
      <c r="O147" s="47"/>
      <c r="P147" s="21"/>
      <c r="Q147" s="21"/>
    </row>
    <row r="148">
      <c r="A148" s="4"/>
      <c r="B148" s="21"/>
      <c r="C148" s="21"/>
      <c r="D148" s="21"/>
      <c r="E148" s="21"/>
      <c r="F148" s="21"/>
      <c r="G148" s="21"/>
      <c r="H148" s="21"/>
      <c r="I148" s="21"/>
      <c r="J148" s="21"/>
      <c r="K148" s="21"/>
      <c r="L148" s="21"/>
      <c r="M148" s="21"/>
      <c r="N148" s="86"/>
      <c r="O148" s="47"/>
      <c r="P148" s="21"/>
      <c r="Q148" s="21"/>
    </row>
    <row r="149">
      <c r="A149" s="4"/>
      <c r="B149" s="21"/>
      <c r="C149" s="21"/>
      <c r="D149" s="21"/>
      <c r="E149" s="21"/>
      <c r="F149" s="21"/>
      <c r="G149" s="21"/>
      <c r="H149" s="21"/>
      <c r="I149" s="21"/>
      <c r="J149" s="21"/>
      <c r="K149" s="21"/>
      <c r="L149" s="21"/>
      <c r="M149" s="21"/>
      <c r="N149" s="86"/>
      <c r="O149" s="47"/>
      <c r="P149" s="21"/>
      <c r="Q149" s="21"/>
    </row>
    <row r="150">
      <c r="A150" s="4"/>
      <c r="B150" s="21"/>
      <c r="C150" s="21"/>
      <c r="D150" s="21"/>
      <c r="E150" s="21"/>
      <c r="F150" s="21"/>
      <c r="G150" s="21"/>
      <c r="H150" s="21"/>
      <c r="I150" s="21"/>
      <c r="J150" s="21"/>
      <c r="K150" s="21"/>
      <c r="L150" s="21"/>
      <c r="M150" s="21"/>
      <c r="N150" s="86"/>
      <c r="O150" s="47"/>
      <c r="P150" s="21"/>
      <c r="Q150" s="21"/>
    </row>
    <row r="151">
      <c r="A151" s="4"/>
      <c r="B151" s="21"/>
      <c r="C151" s="21"/>
      <c r="D151" s="21"/>
      <c r="E151" s="21"/>
      <c r="F151" s="21"/>
      <c r="G151" s="21"/>
      <c r="H151" s="21"/>
      <c r="I151" s="21"/>
      <c r="J151" s="21"/>
      <c r="K151" s="21"/>
      <c r="L151" s="21"/>
      <c r="M151" s="21"/>
      <c r="N151" s="86"/>
      <c r="O151" s="47"/>
      <c r="P151" s="21"/>
      <c r="Q151" s="21"/>
    </row>
    <row r="152">
      <c r="A152" s="4"/>
      <c r="B152" s="21"/>
      <c r="C152" s="21"/>
      <c r="D152" s="21"/>
      <c r="E152" s="21"/>
      <c r="F152" s="21"/>
      <c r="G152" s="21"/>
      <c r="H152" s="21"/>
      <c r="I152" s="21"/>
      <c r="J152" s="21"/>
      <c r="K152" s="21"/>
      <c r="L152" s="21"/>
      <c r="M152" s="21"/>
      <c r="N152" s="86"/>
      <c r="O152" s="47"/>
      <c r="P152" s="21"/>
      <c r="Q152" s="21"/>
    </row>
    <row r="153">
      <c r="A153" s="4"/>
      <c r="B153" s="21"/>
      <c r="C153" s="21"/>
      <c r="D153" s="21"/>
      <c r="E153" s="21"/>
      <c r="F153" s="21"/>
      <c r="G153" s="21"/>
      <c r="H153" s="21"/>
      <c r="I153" s="21"/>
      <c r="J153" s="21"/>
      <c r="K153" s="21"/>
      <c r="L153" s="21"/>
      <c r="M153" s="21"/>
      <c r="N153" s="86"/>
      <c r="O153" s="47"/>
      <c r="P153" s="21"/>
      <c r="Q153" s="21"/>
    </row>
    <row r="154">
      <c r="A154" s="4"/>
      <c r="B154" s="21"/>
      <c r="C154" s="21"/>
      <c r="D154" s="21"/>
      <c r="E154" s="21"/>
      <c r="F154" s="21"/>
      <c r="G154" s="21"/>
      <c r="H154" s="21"/>
      <c r="I154" s="21"/>
      <c r="J154" s="21"/>
      <c r="K154" s="21"/>
      <c r="L154" s="21"/>
      <c r="M154" s="21"/>
      <c r="N154" s="86"/>
      <c r="O154" s="47"/>
      <c r="P154" s="21"/>
      <c r="Q154" s="21"/>
    </row>
    <row r="155">
      <c r="A155" s="4"/>
      <c r="B155" s="21"/>
      <c r="C155" s="21"/>
      <c r="D155" s="21"/>
      <c r="E155" s="21"/>
      <c r="F155" s="21"/>
      <c r="G155" s="21"/>
      <c r="H155" s="21"/>
      <c r="I155" s="21"/>
      <c r="J155" s="21"/>
      <c r="K155" s="21"/>
      <c r="L155" s="21"/>
      <c r="M155" s="21"/>
      <c r="N155" s="86"/>
      <c r="O155" s="47"/>
      <c r="P155" s="21"/>
      <c r="Q155" s="21"/>
    </row>
    <row r="156">
      <c r="A156" s="4"/>
      <c r="B156" s="21"/>
      <c r="C156" s="21"/>
      <c r="D156" s="21"/>
      <c r="E156" s="21"/>
      <c r="F156" s="21"/>
      <c r="G156" s="21"/>
      <c r="H156" s="21"/>
      <c r="I156" s="21"/>
      <c r="J156" s="21"/>
      <c r="K156" s="21"/>
      <c r="L156" s="21"/>
      <c r="M156" s="21"/>
      <c r="N156" s="86"/>
      <c r="O156" s="47"/>
      <c r="P156" s="21"/>
      <c r="Q156" s="21"/>
    </row>
    <row r="157">
      <c r="A157" s="4"/>
      <c r="B157" s="21"/>
      <c r="C157" s="21"/>
      <c r="D157" s="21"/>
      <c r="E157" s="21"/>
      <c r="F157" s="21"/>
      <c r="G157" s="21"/>
      <c r="H157" s="21"/>
      <c r="I157" s="21"/>
      <c r="J157" s="21"/>
      <c r="K157" s="21"/>
      <c r="L157" s="21"/>
      <c r="M157" s="21"/>
      <c r="N157" s="86"/>
      <c r="O157" s="47"/>
      <c r="P157" s="21"/>
      <c r="Q157" s="21"/>
    </row>
    <row r="158">
      <c r="A158" s="4"/>
      <c r="B158" s="21"/>
      <c r="C158" s="21"/>
      <c r="D158" s="21"/>
      <c r="E158" s="21"/>
      <c r="F158" s="21"/>
      <c r="G158" s="21"/>
      <c r="H158" s="21"/>
      <c r="I158" s="21"/>
      <c r="J158" s="21"/>
      <c r="K158" s="21"/>
      <c r="L158" s="21"/>
      <c r="M158" s="21"/>
      <c r="N158" s="86"/>
      <c r="O158" s="47"/>
      <c r="P158" s="21"/>
      <c r="Q158" s="21"/>
    </row>
    <row r="159">
      <c r="A159" s="4"/>
      <c r="B159" s="21"/>
      <c r="C159" s="21"/>
      <c r="D159" s="21"/>
      <c r="E159" s="21"/>
      <c r="F159" s="21"/>
      <c r="G159" s="21"/>
      <c r="H159" s="21"/>
      <c r="I159" s="21"/>
      <c r="J159" s="21"/>
      <c r="K159" s="21"/>
      <c r="L159" s="21"/>
      <c r="M159" s="21"/>
      <c r="N159" s="86"/>
      <c r="O159" s="47"/>
      <c r="P159" s="21"/>
      <c r="Q159" s="21"/>
    </row>
    <row r="160">
      <c r="A160" s="4"/>
      <c r="B160" s="21"/>
      <c r="C160" s="21"/>
      <c r="D160" s="21"/>
      <c r="E160" s="21"/>
      <c r="F160" s="21"/>
      <c r="G160" s="21"/>
      <c r="H160" s="21"/>
      <c r="I160" s="21"/>
      <c r="J160" s="21"/>
      <c r="K160" s="21"/>
      <c r="L160" s="21"/>
      <c r="M160" s="21"/>
      <c r="N160" s="86"/>
      <c r="O160" s="47"/>
      <c r="P160" s="21"/>
      <c r="Q160" s="21"/>
    </row>
    <row r="161">
      <c r="A161" s="4"/>
      <c r="B161" s="21"/>
      <c r="C161" s="21"/>
      <c r="D161" s="21"/>
      <c r="E161" s="21"/>
      <c r="F161" s="21"/>
      <c r="G161" s="21"/>
      <c r="H161" s="21"/>
      <c r="I161" s="21"/>
      <c r="J161" s="21"/>
      <c r="K161" s="21"/>
      <c r="L161" s="21"/>
      <c r="M161" s="21"/>
      <c r="N161" s="86"/>
      <c r="O161" s="47"/>
      <c r="P161" s="21"/>
      <c r="Q161" s="21"/>
    </row>
    <row r="162">
      <c r="A162" s="4"/>
      <c r="B162" s="21"/>
      <c r="C162" s="21"/>
      <c r="D162" s="21"/>
      <c r="E162" s="21"/>
      <c r="F162" s="21"/>
      <c r="G162" s="21"/>
      <c r="H162" s="21"/>
      <c r="I162" s="21"/>
      <c r="J162" s="21"/>
      <c r="K162" s="21"/>
      <c r="L162" s="21"/>
      <c r="M162" s="21"/>
      <c r="N162" s="86"/>
      <c r="O162" s="47"/>
      <c r="P162" s="21"/>
      <c r="Q162" s="21"/>
    </row>
    <row r="163">
      <c r="A163" s="4"/>
      <c r="B163" s="21"/>
      <c r="C163" s="21"/>
      <c r="D163" s="21"/>
      <c r="E163" s="21"/>
      <c r="F163" s="21"/>
      <c r="G163" s="21"/>
      <c r="H163" s="21"/>
      <c r="I163" s="21"/>
      <c r="J163" s="21"/>
      <c r="K163" s="21"/>
      <c r="L163" s="21"/>
      <c r="M163" s="21"/>
      <c r="N163" s="86"/>
      <c r="O163" s="47"/>
      <c r="P163" s="21"/>
      <c r="Q163" s="21"/>
    </row>
    <row r="164">
      <c r="A164" s="4"/>
      <c r="B164" s="21"/>
      <c r="C164" s="21"/>
      <c r="D164" s="21"/>
      <c r="E164" s="21"/>
      <c r="F164" s="21"/>
      <c r="G164" s="21"/>
      <c r="H164" s="21"/>
      <c r="I164" s="21"/>
      <c r="J164" s="21"/>
      <c r="K164" s="21"/>
      <c r="L164" s="21"/>
      <c r="M164" s="21"/>
      <c r="N164" s="86"/>
      <c r="O164" s="47"/>
      <c r="P164" s="21"/>
      <c r="Q164" s="21"/>
    </row>
    <row r="165">
      <c r="A165" s="4"/>
      <c r="B165" s="21"/>
      <c r="C165" s="21"/>
      <c r="D165" s="21"/>
      <c r="E165" s="21"/>
      <c r="F165" s="21"/>
      <c r="G165" s="21"/>
      <c r="H165" s="21"/>
      <c r="I165" s="21"/>
      <c r="J165" s="21"/>
      <c r="K165" s="21"/>
      <c r="L165" s="21"/>
      <c r="M165" s="21"/>
      <c r="N165" s="86"/>
      <c r="O165" s="47"/>
      <c r="P165" s="21"/>
      <c r="Q165" s="21"/>
    </row>
    <row r="166">
      <c r="A166" s="4"/>
      <c r="B166" s="21"/>
      <c r="C166" s="21"/>
      <c r="D166" s="21"/>
      <c r="E166" s="21"/>
      <c r="F166" s="21"/>
      <c r="G166" s="21"/>
      <c r="H166" s="21"/>
      <c r="I166" s="21"/>
      <c r="J166" s="21"/>
      <c r="K166" s="21"/>
      <c r="L166" s="21"/>
      <c r="M166" s="21"/>
      <c r="N166" s="86"/>
      <c r="O166" s="47"/>
      <c r="P166" s="21"/>
      <c r="Q166" s="21"/>
    </row>
    <row r="167">
      <c r="A167" s="4"/>
      <c r="B167" s="21"/>
      <c r="C167" s="21"/>
      <c r="D167" s="21"/>
      <c r="E167" s="21"/>
      <c r="F167" s="21"/>
      <c r="G167" s="21"/>
      <c r="H167" s="21"/>
      <c r="I167" s="21"/>
      <c r="J167" s="21"/>
      <c r="K167" s="21"/>
      <c r="L167" s="21"/>
      <c r="M167" s="21"/>
      <c r="N167" s="86"/>
      <c r="O167" s="47"/>
      <c r="P167" s="21"/>
      <c r="Q167" s="21"/>
    </row>
    <row r="168">
      <c r="A168" s="4"/>
      <c r="B168" s="21"/>
      <c r="C168" s="21"/>
      <c r="D168" s="21"/>
      <c r="E168" s="21"/>
      <c r="F168" s="21"/>
      <c r="G168" s="21"/>
      <c r="H168" s="21"/>
      <c r="I168" s="21"/>
      <c r="J168" s="21"/>
      <c r="K168" s="21"/>
      <c r="L168" s="21"/>
      <c r="M168" s="21"/>
      <c r="N168" s="86"/>
      <c r="O168" s="47"/>
      <c r="P168" s="21"/>
      <c r="Q168" s="21"/>
    </row>
    <row r="169">
      <c r="A169" s="4"/>
      <c r="B169" s="21"/>
      <c r="C169" s="21"/>
      <c r="D169" s="21"/>
      <c r="E169" s="21"/>
      <c r="F169" s="21"/>
      <c r="G169" s="21"/>
      <c r="H169" s="21"/>
      <c r="I169" s="21"/>
      <c r="J169" s="21"/>
      <c r="K169" s="21"/>
      <c r="L169" s="21"/>
      <c r="M169" s="21"/>
      <c r="N169" s="86"/>
      <c r="O169" s="47"/>
      <c r="P169" s="21"/>
      <c r="Q169" s="21"/>
    </row>
    <row r="170">
      <c r="A170" s="4"/>
      <c r="B170" s="21"/>
      <c r="C170" s="21"/>
      <c r="D170" s="21"/>
      <c r="E170" s="21"/>
      <c r="F170" s="21"/>
      <c r="G170" s="21"/>
      <c r="H170" s="21"/>
      <c r="I170" s="21"/>
      <c r="J170" s="21"/>
      <c r="K170" s="21"/>
      <c r="L170" s="21"/>
      <c r="M170" s="21"/>
      <c r="N170" s="86"/>
      <c r="O170" s="47"/>
      <c r="P170" s="21"/>
      <c r="Q170" s="21"/>
    </row>
    <row r="171">
      <c r="A171" s="4"/>
      <c r="B171" s="21"/>
      <c r="C171" s="21"/>
      <c r="D171" s="21"/>
      <c r="E171" s="21"/>
      <c r="F171" s="21"/>
      <c r="G171" s="21"/>
      <c r="H171" s="21"/>
      <c r="I171" s="21"/>
      <c r="J171" s="21"/>
      <c r="K171" s="21"/>
      <c r="L171" s="21"/>
      <c r="M171" s="21"/>
      <c r="N171" s="86"/>
      <c r="O171" s="47"/>
      <c r="P171" s="21"/>
      <c r="Q171" s="21"/>
    </row>
    <row r="172">
      <c r="A172" s="4"/>
      <c r="B172" s="21"/>
      <c r="C172" s="21"/>
      <c r="D172" s="21"/>
      <c r="E172" s="21"/>
      <c r="F172" s="21"/>
      <c r="G172" s="21"/>
      <c r="H172" s="21"/>
      <c r="I172" s="21"/>
      <c r="J172" s="21"/>
      <c r="K172" s="21"/>
      <c r="L172" s="21"/>
      <c r="M172" s="21"/>
      <c r="N172" s="86"/>
      <c r="O172" s="47"/>
      <c r="P172" s="21"/>
      <c r="Q172" s="21"/>
    </row>
    <row r="173">
      <c r="A173" s="4"/>
      <c r="B173" s="21"/>
      <c r="C173" s="21"/>
      <c r="D173" s="21"/>
      <c r="E173" s="21"/>
      <c r="F173" s="21"/>
      <c r="G173" s="21"/>
      <c r="H173" s="21"/>
      <c r="I173" s="21"/>
      <c r="J173" s="21"/>
      <c r="K173" s="21"/>
      <c r="L173" s="21"/>
      <c r="M173" s="21"/>
      <c r="N173" s="86"/>
      <c r="O173" s="47"/>
      <c r="P173" s="21"/>
      <c r="Q173" s="21"/>
    </row>
    <row r="174">
      <c r="A174" s="4"/>
      <c r="B174" s="21"/>
      <c r="C174" s="21"/>
      <c r="D174" s="21"/>
      <c r="E174" s="21"/>
      <c r="F174" s="21"/>
      <c r="G174" s="21"/>
      <c r="H174" s="21"/>
      <c r="I174" s="21"/>
      <c r="J174" s="21"/>
      <c r="K174" s="21"/>
      <c r="L174" s="21"/>
      <c r="M174" s="21"/>
      <c r="N174" s="86"/>
      <c r="O174" s="47"/>
      <c r="P174" s="21"/>
      <c r="Q174" s="21"/>
    </row>
    <row r="175">
      <c r="A175" s="4"/>
      <c r="B175" s="21"/>
      <c r="C175" s="21"/>
      <c r="D175" s="21"/>
      <c r="E175" s="21"/>
      <c r="F175" s="21"/>
      <c r="G175" s="21"/>
      <c r="H175" s="21"/>
      <c r="I175" s="21"/>
      <c r="J175" s="21"/>
      <c r="K175" s="21"/>
      <c r="L175" s="21"/>
      <c r="M175" s="21"/>
      <c r="N175" s="86"/>
      <c r="O175" s="47"/>
      <c r="P175" s="21"/>
      <c r="Q175" s="21"/>
    </row>
    <row r="176">
      <c r="A176" s="4"/>
      <c r="B176" s="21"/>
      <c r="C176" s="21"/>
      <c r="D176" s="21"/>
      <c r="E176" s="21"/>
      <c r="F176" s="21"/>
      <c r="G176" s="21"/>
      <c r="H176" s="21"/>
      <c r="I176" s="21"/>
      <c r="J176" s="21"/>
      <c r="K176" s="21"/>
      <c r="L176" s="21"/>
      <c r="M176" s="21"/>
      <c r="N176" s="86"/>
      <c r="O176" s="47"/>
      <c r="P176" s="21"/>
      <c r="Q176" s="21"/>
    </row>
    <row r="177">
      <c r="A177" s="4"/>
      <c r="B177" s="21"/>
      <c r="C177" s="21"/>
      <c r="D177" s="21"/>
      <c r="E177" s="21"/>
      <c r="F177" s="21"/>
      <c r="G177" s="21"/>
      <c r="H177" s="21"/>
      <c r="I177" s="21"/>
      <c r="J177" s="21"/>
      <c r="K177" s="21"/>
      <c r="L177" s="21"/>
      <c r="M177" s="21"/>
      <c r="N177" s="86"/>
      <c r="O177" s="47"/>
      <c r="P177" s="21"/>
      <c r="Q177" s="21"/>
    </row>
    <row r="178">
      <c r="A178" s="4"/>
      <c r="B178" s="21"/>
      <c r="C178" s="21"/>
      <c r="D178" s="21"/>
      <c r="E178" s="21"/>
      <c r="F178" s="21"/>
      <c r="G178" s="21"/>
      <c r="H178" s="21"/>
      <c r="I178" s="21"/>
      <c r="J178" s="21"/>
      <c r="K178" s="21"/>
      <c r="L178" s="21"/>
      <c r="M178" s="21"/>
      <c r="N178" s="86"/>
      <c r="O178" s="47"/>
      <c r="P178" s="21"/>
      <c r="Q178" s="21"/>
    </row>
    <row r="179">
      <c r="A179" s="4"/>
      <c r="B179" s="21"/>
      <c r="C179" s="21"/>
      <c r="D179" s="21"/>
      <c r="E179" s="21"/>
      <c r="F179" s="21"/>
      <c r="G179" s="21"/>
      <c r="H179" s="21"/>
      <c r="I179" s="21"/>
      <c r="J179" s="21"/>
      <c r="K179" s="21"/>
      <c r="L179" s="21"/>
      <c r="M179" s="21"/>
      <c r="N179" s="86"/>
      <c r="O179" s="47"/>
      <c r="P179" s="21"/>
      <c r="Q179" s="21"/>
    </row>
    <row r="180">
      <c r="A180" s="4"/>
      <c r="B180" s="21"/>
      <c r="C180" s="21"/>
      <c r="D180" s="21"/>
      <c r="E180" s="21"/>
      <c r="F180" s="21"/>
      <c r="G180" s="21"/>
      <c r="H180" s="21"/>
      <c r="I180" s="21"/>
      <c r="J180" s="21"/>
      <c r="K180" s="21"/>
      <c r="L180" s="21"/>
      <c r="M180" s="21"/>
      <c r="N180" s="86"/>
      <c r="O180" s="47"/>
      <c r="P180" s="21"/>
      <c r="Q180" s="21"/>
    </row>
    <row r="181">
      <c r="A181" s="4"/>
      <c r="B181" s="21"/>
      <c r="C181" s="21"/>
      <c r="D181" s="21"/>
      <c r="E181" s="21"/>
      <c r="F181" s="21"/>
      <c r="G181" s="21"/>
      <c r="H181" s="21"/>
      <c r="I181" s="21"/>
      <c r="J181" s="21"/>
      <c r="K181" s="21"/>
      <c r="L181" s="21"/>
      <c r="M181" s="21"/>
      <c r="N181" s="86"/>
      <c r="O181" s="47"/>
      <c r="P181" s="21"/>
      <c r="Q181" s="21"/>
    </row>
    <row r="182">
      <c r="A182" s="4"/>
      <c r="B182" s="21"/>
      <c r="C182" s="21"/>
      <c r="D182" s="21"/>
      <c r="E182" s="21"/>
      <c r="F182" s="21"/>
      <c r="G182" s="21"/>
      <c r="H182" s="21"/>
      <c r="I182" s="21"/>
      <c r="J182" s="21"/>
      <c r="K182" s="21"/>
      <c r="L182" s="21"/>
      <c r="M182" s="21"/>
      <c r="N182" s="86"/>
      <c r="O182" s="47"/>
      <c r="P182" s="21"/>
      <c r="Q182" s="21"/>
    </row>
    <row r="183">
      <c r="A183" s="4"/>
      <c r="B183" s="21"/>
      <c r="C183" s="21"/>
      <c r="D183" s="21"/>
      <c r="E183" s="21"/>
      <c r="F183" s="21"/>
      <c r="G183" s="21"/>
      <c r="H183" s="21"/>
      <c r="I183" s="21"/>
      <c r="J183" s="21"/>
      <c r="K183" s="21"/>
      <c r="L183" s="21"/>
      <c r="M183" s="21"/>
      <c r="N183" s="86"/>
      <c r="O183" s="47"/>
      <c r="P183" s="21"/>
      <c r="Q183" s="21"/>
    </row>
    <row r="184">
      <c r="A184" s="4"/>
      <c r="B184" s="21"/>
      <c r="C184" s="21"/>
      <c r="D184" s="21"/>
      <c r="E184" s="21"/>
      <c r="F184" s="21"/>
      <c r="G184" s="21"/>
      <c r="H184" s="21"/>
      <c r="I184" s="21"/>
      <c r="J184" s="21"/>
      <c r="K184" s="21"/>
      <c r="L184" s="21"/>
      <c r="M184" s="21"/>
      <c r="N184" s="86"/>
      <c r="O184" s="47"/>
      <c r="P184" s="21"/>
      <c r="Q184" s="21"/>
    </row>
    <row r="185">
      <c r="A185" s="4"/>
      <c r="B185" s="21"/>
      <c r="C185" s="21"/>
      <c r="D185" s="21"/>
      <c r="E185" s="21"/>
      <c r="F185" s="21"/>
      <c r="G185" s="21"/>
      <c r="H185" s="21"/>
      <c r="I185" s="21"/>
      <c r="J185" s="21"/>
      <c r="K185" s="21"/>
      <c r="L185" s="21"/>
      <c r="M185" s="21"/>
      <c r="N185" s="86"/>
      <c r="O185" s="47"/>
      <c r="P185" s="21"/>
      <c r="Q185" s="21"/>
    </row>
    <row r="186">
      <c r="A186" s="4"/>
      <c r="B186" s="21"/>
      <c r="C186" s="21"/>
      <c r="D186" s="21"/>
      <c r="E186" s="21"/>
      <c r="F186" s="21"/>
      <c r="G186" s="21"/>
      <c r="H186" s="21"/>
      <c r="I186" s="21"/>
      <c r="J186" s="21"/>
      <c r="K186" s="21"/>
      <c r="L186" s="21"/>
      <c r="M186" s="21"/>
      <c r="N186" s="86"/>
      <c r="O186" s="47"/>
      <c r="P186" s="21"/>
      <c r="Q186" s="21"/>
    </row>
    <row r="187">
      <c r="A187" s="4"/>
      <c r="B187" s="21"/>
      <c r="C187" s="21"/>
      <c r="D187" s="21"/>
      <c r="E187" s="21"/>
      <c r="F187" s="21"/>
      <c r="G187" s="21"/>
      <c r="H187" s="21"/>
      <c r="I187" s="21"/>
      <c r="J187" s="21"/>
      <c r="K187" s="21"/>
      <c r="L187" s="21"/>
      <c r="M187" s="21"/>
      <c r="N187" s="86"/>
      <c r="O187" s="47"/>
      <c r="P187" s="21"/>
      <c r="Q187" s="21"/>
    </row>
    <row r="188">
      <c r="A188" s="4"/>
      <c r="B188" s="21"/>
      <c r="C188" s="21"/>
      <c r="D188" s="21"/>
      <c r="E188" s="21"/>
      <c r="F188" s="21"/>
      <c r="G188" s="21"/>
      <c r="H188" s="21"/>
      <c r="I188" s="21"/>
      <c r="J188" s="21"/>
      <c r="K188" s="21"/>
      <c r="L188" s="21"/>
      <c r="M188" s="21"/>
      <c r="N188" s="86"/>
      <c r="O188" s="47"/>
      <c r="P188" s="21"/>
      <c r="Q188" s="21"/>
    </row>
    <row r="189">
      <c r="A189" s="4"/>
      <c r="B189" s="21"/>
      <c r="C189" s="21"/>
      <c r="D189" s="21"/>
      <c r="E189" s="21"/>
      <c r="F189" s="21"/>
      <c r="G189" s="21"/>
      <c r="H189" s="21"/>
      <c r="I189" s="21"/>
      <c r="J189" s="21"/>
      <c r="K189" s="21"/>
      <c r="L189" s="21"/>
      <c r="M189" s="21"/>
      <c r="N189" s="86"/>
      <c r="O189" s="47"/>
      <c r="P189" s="21"/>
      <c r="Q189" s="21"/>
    </row>
    <row r="190">
      <c r="A190" s="4"/>
      <c r="B190" s="21"/>
      <c r="C190" s="21"/>
      <c r="D190" s="21"/>
      <c r="E190" s="21"/>
      <c r="F190" s="21"/>
      <c r="G190" s="21"/>
      <c r="H190" s="21"/>
      <c r="I190" s="21"/>
      <c r="J190" s="21"/>
      <c r="K190" s="21"/>
      <c r="L190" s="21"/>
      <c r="M190" s="21"/>
      <c r="N190" s="86"/>
      <c r="O190" s="47"/>
      <c r="P190" s="21"/>
      <c r="Q190" s="21"/>
    </row>
    <row r="191">
      <c r="A191" s="4"/>
      <c r="B191" s="21"/>
      <c r="C191" s="21"/>
      <c r="D191" s="21"/>
      <c r="E191" s="21"/>
      <c r="F191" s="21"/>
      <c r="G191" s="21"/>
      <c r="H191" s="21"/>
      <c r="I191" s="21"/>
      <c r="J191" s="21"/>
      <c r="K191" s="21"/>
      <c r="L191" s="21"/>
      <c r="M191" s="21"/>
      <c r="N191" s="86"/>
      <c r="O191" s="47"/>
      <c r="P191" s="21"/>
      <c r="Q191" s="21"/>
    </row>
    <row r="192">
      <c r="A192" s="4"/>
      <c r="B192" s="21"/>
      <c r="C192" s="21"/>
      <c r="D192" s="21"/>
      <c r="E192" s="21"/>
      <c r="F192" s="21"/>
      <c r="G192" s="21"/>
      <c r="H192" s="21"/>
      <c r="I192" s="21"/>
      <c r="J192" s="21"/>
      <c r="K192" s="21"/>
      <c r="L192" s="21"/>
      <c r="M192" s="21"/>
      <c r="N192" s="86"/>
      <c r="O192" s="47"/>
      <c r="P192" s="21"/>
      <c r="Q192" s="21"/>
    </row>
    <row r="193">
      <c r="A193" s="4"/>
      <c r="B193" s="21"/>
      <c r="C193" s="21"/>
      <c r="D193" s="21"/>
      <c r="E193" s="21"/>
      <c r="F193" s="21"/>
      <c r="G193" s="21"/>
      <c r="H193" s="21"/>
      <c r="I193" s="21"/>
      <c r="J193" s="21"/>
      <c r="K193" s="21"/>
      <c r="L193" s="21"/>
      <c r="M193" s="21"/>
      <c r="N193" s="86"/>
      <c r="O193" s="47"/>
      <c r="P193" s="21"/>
      <c r="Q193" s="21"/>
    </row>
    <row r="194">
      <c r="A194" s="4"/>
      <c r="B194" s="21"/>
      <c r="C194" s="21"/>
      <c r="D194" s="21"/>
      <c r="E194" s="21"/>
      <c r="F194" s="21"/>
      <c r="G194" s="21"/>
      <c r="H194" s="21"/>
      <c r="I194" s="21"/>
      <c r="J194" s="21"/>
      <c r="K194" s="21"/>
      <c r="L194" s="21"/>
      <c r="M194" s="21"/>
      <c r="N194" s="86"/>
      <c r="O194" s="47"/>
      <c r="P194" s="21"/>
      <c r="Q194" s="21"/>
    </row>
    <row r="195">
      <c r="A195" s="4"/>
      <c r="B195" s="21"/>
      <c r="C195" s="21"/>
      <c r="D195" s="21"/>
      <c r="E195" s="21"/>
      <c r="F195" s="21"/>
      <c r="G195" s="21"/>
      <c r="H195" s="21"/>
      <c r="I195" s="21"/>
      <c r="J195" s="21"/>
      <c r="K195" s="21"/>
      <c r="L195" s="21"/>
      <c r="M195" s="21"/>
      <c r="N195" s="86"/>
      <c r="O195" s="47"/>
      <c r="P195" s="21"/>
      <c r="Q195" s="21"/>
    </row>
    <row r="196">
      <c r="A196" s="4"/>
      <c r="B196" s="21"/>
      <c r="C196" s="21"/>
      <c r="D196" s="21"/>
      <c r="E196" s="21"/>
      <c r="F196" s="21"/>
      <c r="G196" s="21"/>
      <c r="H196" s="21"/>
      <c r="I196" s="21"/>
      <c r="J196" s="21"/>
      <c r="K196" s="21"/>
      <c r="L196" s="21"/>
      <c r="M196" s="21"/>
      <c r="N196" s="86"/>
      <c r="O196" s="47"/>
      <c r="P196" s="21"/>
      <c r="Q196" s="21"/>
    </row>
    <row r="197">
      <c r="A197" s="4"/>
      <c r="B197" s="21"/>
      <c r="C197" s="21"/>
      <c r="D197" s="21"/>
      <c r="E197" s="21"/>
      <c r="F197" s="21"/>
      <c r="G197" s="21"/>
      <c r="H197" s="21"/>
      <c r="I197" s="21"/>
      <c r="J197" s="21"/>
      <c r="K197" s="21"/>
      <c r="L197" s="21"/>
      <c r="M197" s="21"/>
      <c r="N197" s="86"/>
      <c r="O197" s="47"/>
      <c r="P197" s="21"/>
      <c r="Q197" s="21"/>
    </row>
    <row r="198">
      <c r="A198" s="4"/>
      <c r="B198" s="21"/>
      <c r="C198" s="21"/>
      <c r="D198" s="21"/>
      <c r="E198" s="21"/>
      <c r="F198" s="21"/>
      <c r="G198" s="21"/>
      <c r="H198" s="21"/>
      <c r="I198" s="21"/>
      <c r="J198" s="21"/>
      <c r="K198" s="21"/>
      <c r="L198" s="21"/>
      <c r="M198" s="21"/>
      <c r="N198" s="86"/>
      <c r="O198" s="47"/>
      <c r="P198" s="21"/>
      <c r="Q198" s="21"/>
    </row>
    <row r="199">
      <c r="A199" s="4"/>
      <c r="B199" s="21"/>
      <c r="C199" s="21"/>
      <c r="D199" s="21"/>
      <c r="E199" s="21"/>
      <c r="F199" s="21"/>
      <c r="G199" s="21"/>
      <c r="H199" s="21"/>
      <c r="I199" s="21"/>
      <c r="J199" s="21"/>
      <c r="K199" s="21"/>
      <c r="L199" s="21"/>
      <c r="M199" s="21"/>
      <c r="N199" s="86"/>
      <c r="O199" s="47"/>
      <c r="P199" s="21"/>
      <c r="Q199" s="21"/>
    </row>
    <row r="200">
      <c r="A200" s="4"/>
      <c r="B200" s="21"/>
      <c r="C200" s="21"/>
      <c r="D200" s="21"/>
      <c r="E200" s="21"/>
      <c r="F200" s="21"/>
      <c r="G200" s="21"/>
      <c r="H200" s="21"/>
      <c r="I200" s="21"/>
      <c r="J200" s="21"/>
      <c r="K200" s="21"/>
      <c r="L200" s="21"/>
      <c r="M200" s="21"/>
      <c r="N200" s="86"/>
      <c r="O200" s="47"/>
      <c r="P200" s="21"/>
      <c r="Q200" s="21"/>
    </row>
    <row r="201">
      <c r="A201" s="4"/>
      <c r="B201" s="21"/>
      <c r="C201" s="21"/>
      <c r="D201" s="21"/>
      <c r="E201" s="21"/>
      <c r="F201" s="21"/>
      <c r="G201" s="21"/>
      <c r="H201" s="21"/>
      <c r="I201" s="21"/>
      <c r="J201" s="21"/>
      <c r="K201" s="21"/>
      <c r="L201" s="21"/>
      <c r="M201" s="21"/>
      <c r="N201" s="86"/>
      <c r="O201" s="47"/>
      <c r="P201" s="21"/>
      <c r="Q201" s="21"/>
    </row>
    <row r="202">
      <c r="A202" s="4"/>
      <c r="B202" s="21"/>
      <c r="C202" s="21"/>
      <c r="D202" s="21"/>
      <c r="E202" s="21"/>
      <c r="F202" s="21"/>
      <c r="G202" s="21"/>
      <c r="H202" s="21"/>
      <c r="I202" s="21"/>
      <c r="J202" s="21"/>
      <c r="K202" s="21"/>
      <c r="L202" s="21"/>
      <c r="M202" s="21"/>
      <c r="N202" s="86"/>
      <c r="O202" s="47"/>
      <c r="P202" s="21"/>
      <c r="Q202" s="21"/>
    </row>
    <row r="203">
      <c r="A203" s="4"/>
      <c r="B203" s="21"/>
      <c r="C203" s="21"/>
      <c r="D203" s="21"/>
      <c r="E203" s="21"/>
      <c r="F203" s="21"/>
      <c r="G203" s="21"/>
      <c r="H203" s="21"/>
      <c r="I203" s="21"/>
      <c r="J203" s="21"/>
      <c r="K203" s="21"/>
      <c r="L203" s="21"/>
      <c r="M203" s="21"/>
      <c r="N203" s="86"/>
      <c r="O203" s="47"/>
      <c r="P203" s="21"/>
      <c r="Q203" s="21"/>
    </row>
    <row r="204">
      <c r="A204" s="4"/>
      <c r="B204" s="21"/>
      <c r="C204" s="21"/>
      <c r="D204" s="21"/>
      <c r="E204" s="21"/>
      <c r="F204" s="21"/>
      <c r="G204" s="21"/>
      <c r="H204" s="21"/>
      <c r="I204" s="21"/>
      <c r="J204" s="21"/>
      <c r="K204" s="21"/>
      <c r="L204" s="21"/>
      <c r="M204" s="21"/>
      <c r="N204" s="86"/>
      <c r="O204" s="47"/>
      <c r="P204" s="21"/>
      <c r="Q204" s="21"/>
    </row>
    <row r="205">
      <c r="A205" s="4"/>
      <c r="B205" s="21"/>
      <c r="C205" s="21"/>
      <c r="D205" s="21"/>
      <c r="E205" s="21"/>
      <c r="F205" s="21"/>
      <c r="G205" s="21"/>
      <c r="H205" s="21"/>
      <c r="I205" s="21"/>
      <c r="J205" s="21"/>
      <c r="K205" s="21"/>
      <c r="L205" s="21"/>
      <c r="M205" s="21"/>
      <c r="N205" s="86"/>
      <c r="O205" s="47"/>
      <c r="P205" s="21"/>
      <c r="Q205" s="21"/>
    </row>
    <row r="206">
      <c r="A206" s="4"/>
      <c r="B206" s="21"/>
      <c r="C206" s="21"/>
      <c r="D206" s="21"/>
      <c r="E206" s="21"/>
      <c r="F206" s="21"/>
      <c r="G206" s="21"/>
      <c r="H206" s="21"/>
      <c r="I206" s="21"/>
      <c r="J206" s="21"/>
      <c r="K206" s="21"/>
      <c r="L206" s="21"/>
      <c r="M206" s="21"/>
      <c r="N206" s="86"/>
      <c r="O206" s="47"/>
      <c r="P206" s="21"/>
      <c r="Q206" s="21"/>
    </row>
    <row r="207">
      <c r="A207" s="4"/>
      <c r="B207" s="21"/>
      <c r="C207" s="21"/>
      <c r="D207" s="21"/>
      <c r="E207" s="21"/>
      <c r="F207" s="21"/>
      <c r="G207" s="21"/>
      <c r="H207" s="21"/>
      <c r="I207" s="21"/>
      <c r="J207" s="21"/>
      <c r="K207" s="21"/>
      <c r="L207" s="21"/>
      <c r="M207" s="21"/>
      <c r="N207" s="86"/>
      <c r="O207" s="47"/>
      <c r="P207" s="21"/>
      <c r="Q207" s="21"/>
    </row>
    <row r="208">
      <c r="A208" s="4"/>
      <c r="B208" s="21"/>
      <c r="C208" s="21"/>
      <c r="D208" s="21"/>
      <c r="E208" s="21"/>
      <c r="F208" s="21"/>
      <c r="G208" s="21"/>
      <c r="H208" s="21"/>
      <c r="I208" s="21"/>
      <c r="J208" s="21"/>
      <c r="K208" s="21"/>
      <c r="L208" s="21"/>
      <c r="M208" s="21"/>
      <c r="N208" s="86"/>
      <c r="O208" s="47"/>
      <c r="P208" s="21"/>
      <c r="Q208" s="21"/>
    </row>
    <row r="209">
      <c r="A209" s="4"/>
      <c r="B209" s="21"/>
      <c r="C209" s="21"/>
      <c r="D209" s="21"/>
      <c r="E209" s="21"/>
      <c r="F209" s="21"/>
      <c r="G209" s="21"/>
      <c r="H209" s="21"/>
      <c r="I209" s="21"/>
      <c r="J209" s="21"/>
      <c r="K209" s="21"/>
      <c r="L209" s="21"/>
      <c r="M209" s="21"/>
      <c r="N209" s="86"/>
      <c r="O209" s="47"/>
      <c r="P209" s="21"/>
      <c r="Q209" s="21"/>
    </row>
    <row r="210">
      <c r="A210" s="4"/>
      <c r="B210" s="21"/>
      <c r="C210" s="21"/>
      <c r="D210" s="21"/>
      <c r="E210" s="21"/>
      <c r="F210" s="21"/>
      <c r="G210" s="21"/>
      <c r="H210" s="21"/>
      <c r="I210" s="21"/>
      <c r="J210" s="21"/>
      <c r="K210" s="21"/>
      <c r="L210" s="21"/>
      <c r="M210" s="21"/>
      <c r="N210" s="86"/>
      <c r="O210" s="47"/>
      <c r="P210" s="21"/>
      <c r="Q210" s="21"/>
    </row>
    <row r="211">
      <c r="A211" s="4"/>
      <c r="B211" s="21"/>
      <c r="C211" s="21"/>
      <c r="D211" s="21"/>
      <c r="E211" s="21"/>
      <c r="F211" s="21"/>
      <c r="G211" s="21"/>
      <c r="H211" s="21"/>
      <c r="I211" s="21"/>
      <c r="J211" s="21"/>
      <c r="K211" s="21"/>
      <c r="L211" s="21"/>
      <c r="M211" s="21"/>
      <c r="N211" s="86"/>
      <c r="O211" s="47"/>
      <c r="P211" s="21"/>
      <c r="Q211" s="21"/>
    </row>
    <row r="212">
      <c r="A212" s="4"/>
      <c r="B212" s="21"/>
      <c r="C212" s="21"/>
      <c r="D212" s="21"/>
      <c r="E212" s="21"/>
      <c r="F212" s="21"/>
      <c r="G212" s="21"/>
      <c r="H212" s="21"/>
      <c r="I212" s="21"/>
      <c r="J212" s="21"/>
      <c r="K212" s="21"/>
      <c r="L212" s="21"/>
      <c r="M212" s="21"/>
      <c r="N212" s="86"/>
      <c r="O212" s="47"/>
      <c r="P212" s="21"/>
      <c r="Q212" s="21"/>
    </row>
    <row r="213">
      <c r="A213" s="4"/>
      <c r="B213" s="21"/>
      <c r="C213" s="21"/>
      <c r="D213" s="21"/>
      <c r="E213" s="21"/>
      <c r="F213" s="21"/>
      <c r="G213" s="21"/>
      <c r="H213" s="21"/>
      <c r="I213" s="21"/>
      <c r="J213" s="21"/>
      <c r="K213" s="21"/>
      <c r="L213" s="21"/>
      <c r="M213" s="21"/>
      <c r="N213" s="86"/>
      <c r="O213" s="47"/>
      <c r="P213" s="21"/>
      <c r="Q213" s="21"/>
    </row>
    <row r="214">
      <c r="A214" s="4"/>
      <c r="B214" s="21"/>
      <c r="C214" s="21"/>
      <c r="D214" s="21"/>
      <c r="E214" s="21"/>
      <c r="F214" s="21"/>
      <c r="G214" s="21"/>
      <c r="H214" s="21"/>
      <c r="I214" s="21"/>
      <c r="J214" s="21"/>
      <c r="K214" s="21"/>
      <c r="L214" s="21"/>
      <c r="M214" s="21"/>
      <c r="N214" s="86"/>
      <c r="O214" s="47"/>
      <c r="P214" s="21"/>
      <c r="Q214" s="21"/>
    </row>
    <row r="215">
      <c r="A215" s="4"/>
      <c r="B215" s="21"/>
      <c r="C215" s="21"/>
      <c r="D215" s="21"/>
      <c r="E215" s="21"/>
      <c r="F215" s="21"/>
      <c r="G215" s="21"/>
      <c r="H215" s="21"/>
      <c r="I215" s="21"/>
      <c r="J215" s="21"/>
      <c r="K215" s="21"/>
      <c r="L215" s="21"/>
      <c r="M215" s="21"/>
      <c r="N215" s="86"/>
      <c r="O215" s="47"/>
      <c r="P215" s="21"/>
      <c r="Q215" s="21"/>
    </row>
    <row r="216">
      <c r="A216" s="4"/>
      <c r="B216" s="21"/>
      <c r="C216" s="21"/>
      <c r="D216" s="21"/>
      <c r="E216" s="21"/>
      <c r="F216" s="21"/>
      <c r="G216" s="21"/>
      <c r="H216" s="21"/>
      <c r="I216" s="21"/>
      <c r="J216" s="21"/>
      <c r="K216" s="21"/>
      <c r="L216" s="21"/>
      <c r="M216" s="21"/>
      <c r="N216" s="86"/>
      <c r="O216" s="47"/>
      <c r="P216" s="21"/>
      <c r="Q216" s="21"/>
    </row>
    <row r="217">
      <c r="A217" s="4"/>
      <c r="B217" s="21"/>
      <c r="C217" s="21"/>
      <c r="D217" s="21"/>
      <c r="E217" s="21"/>
      <c r="F217" s="21"/>
      <c r="G217" s="21"/>
      <c r="H217" s="21"/>
      <c r="I217" s="21"/>
      <c r="J217" s="21"/>
      <c r="K217" s="21"/>
      <c r="L217" s="21"/>
      <c r="M217" s="21"/>
      <c r="N217" s="86"/>
      <c r="O217" s="47"/>
      <c r="P217" s="21"/>
      <c r="Q217" s="21"/>
    </row>
    <row r="218">
      <c r="A218" s="4"/>
      <c r="B218" s="21"/>
      <c r="C218" s="21"/>
      <c r="D218" s="21"/>
      <c r="E218" s="21"/>
      <c r="F218" s="21"/>
      <c r="G218" s="21"/>
      <c r="H218" s="21"/>
      <c r="I218" s="21"/>
      <c r="J218" s="21"/>
      <c r="K218" s="21"/>
      <c r="L218" s="21"/>
      <c r="M218" s="21"/>
      <c r="N218" s="86"/>
      <c r="O218" s="47"/>
      <c r="P218" s="21"/>
      <c r="Q218" s="21"/>
    </row>
    <row r="219">
      <c r="A219" s="4"/>
      <c r="B219" s="21"/>
      <c r="C219" s="21"/>
      <c r="D219" s="21"/>
      <c r="E219" s="21"/>
      <c r="F219" s="21"/>
      <c r="G219" s="21"/>
      <c r="H219" s="21"/>
      <c r="I219" s="21"/>
      <c r="J219" s="21"/>
      <c r="K219" s="21"/>
      <c r="L219" s="21"/>
      <c r="M219" s="21"/>
      <c r="N219" s="86"/>
      <c r="O219" s="47"/>
      <c r="P219" s="21"/>
      <c r="Q219" s="21"/>
    </row>
    <row r="220">
      <c r="A220" s="4"/>
      <c r="B220" s="21"/>
      <c r="C220" s="21"/>
      <c r="D220" s="21"/>
      <c r="E220" s="21"/>
      <c r="F220" s="21"/>
      <c r="G220" s="21"/>
      <c r="H220" s="21"/>
      <c r="I220" s="21"/>
      <c r="J220" s="21"/>
      <c r="K220" s="21"/>
      <c r="L220" s="21"/>
      <c r="M220" s="21"/>
      <c r="N220" s="86"/>
      <c r="O220" s="47"/>
      <c r="P220" s="21"/>
      <c r="Q220" s="21"/>
    </row>
    <row r="221">
      <c r="A221" s="4"/>
      <c r="B221" s="21"/>
      <c r="C221" s="21"/>
      <c r="D221" s="21"/>
      <c r="E221" s="21"/>
      <c r="F221" s="21"/>
      <c r="G221" s="21"/>
      <c r="H221" s="21"/>
      <c r="I221" s="21"/>
      <c r="J221" s="21"/>
      <c r="K221" s="21"/>
      <c r="L221" s="21"/>
      <c r="M221" s="21"/>
      <c r="N221" s="86"/>
      <c r="O221" s="47"/>
      <c r="P221" s="21"/>
      <c r="Q221" s="21"/>
    </row>
    <row r="222">
      <c r="A222" s="4"/>
      <c r="B222" s="21"/>
      <c r="C222" s="21"/>
      <c r="D222" s="21"/>
      <c r="E222" s="21"/>
      <c r="F222" s="21"/>
      <c r="G222" s="21"/>
      <c r="H222" s="21"/>
      <c r="I222" s="21"/>
      <c r="J222" s="21"/>
      <c r="K222" s="21"/>
      <c r="L222" s="21"/>
      <c r="M222" s="21"/>
      <c r="N222" s="86"/>
      <c r="O222" s="47"/>
      <c r="P222" s="21"/>
      <c r="Q222" s="21"/>
    </row>
    <row r="223">
      <c r="A223" s="4"/>
      <c r="B223" s="21"/>
      <c r="C223" s="21"/>
      <c r="D223" s="21"/>
      <c r="E223" s="21"/>
      <c r="F223" s="21"/>
      <c r="G223" s="21"/>
      <c r="H223" s="21"/>
      <c r="I223" s="21"/>
      <c r="J223" s="21"/>
      <c r="K223" s="21"/>
      <c r="L223" s="21"/>
      <c r="M223" s="21"/>
      <c r="N223" s="86"/>
      <c r="O223" s="47"/>
      <c r="P223" s="21"/>
      <c r="Q223" s="21"/>
    </row>
    <row r="224">
      <c r="A224" s="4"/>
      <c r="B224" s="21"/>
      <c r="C224" s="21"/>
      <c r="D224" s="21"/>
      <c r="E224" s="21"/>
      <c r="F224" s="21"/>
      <c r="G224" s="21"/>
      <c r="H224" s="21"/>
      <c r="I224" s="21"/>
      <c r="J224" s="21"/>
      <c r="K224" s="21"/>
      <c r="L224" s="21"/>
      <c r="M224" s="21"/>
      <c r="N224" s="86"/>
      <c r="O224" s="47"/>
      <c r="P224" s="21"/>
      <c r="Q224" s="21"/>
    </row>
    <row r="225">
      <c r="A225" s="4"/>
      <c r="B225" s="21"/>
      <c r="C225" s="21"/>
      <c r="D225" s="21"/>
      <c r="E225" s="21"/>
      <c r="F225" s="21"/>
      <c r="G225" s="21"/>
      <c r="H225" s="21"/>
      <c r="I225" s="21"/>
      <c r="J225" s="21"/>
      <c r="K225" s="21"/>
      <c r="L225" s="21"/>
      <c r="M225" s="21"/>
      <c r="N225" s="86"/>
      <c r="O225" s="47"/>
      <c r="P225" s="21"/>
      <c r="Q225" s="21"/>
    </row>
    <row r="226">
      <c r="A226" s="4"/>
      <c r="B226" s="21"/>
      <c r="C226" s="21"/>
      <c r="D226" s="21"/>
      <c r="E226" s="21"/>
      <c r="F226" s="21"/>
      <c r="G226" s="21"/>
      <c r="H226" s="21"/>
      <c r="I226" s="21"/>
      <c r="J226" s="21"/>
      <c r="K226" s="21"/>
      <c r="L226" s="21"/>
      <c r="M226" s="21"/>
      <c r="N226" s="86"/>
      <c r="O226" s="47"/>
      <c r="P226" s="21"/>
      <c r="Q226" s="21"/>
    </row>
    <row r="227">
      <c r="A227" s="4"/>
      <c r="B227" s="21"/>
      <c r="C227" s="21"/>
      <c r="D227" s="21"/>
      <c r="E227" s="21"/>
      <c r="F227" s="21"/>
      <c r="G227" s="21"/>
      <c r="H227" s="21"/>
      <c r="I227" s="21"/>
      <c r="J227" s="21"/>
      <c r="K227" s="21"/>
      <c r="L227" s="21"/>
      <c r="M227" s="21"/>
      <c r="N227" s="86"/>
      <c r="O227" s="47"/>
      <c r="P227" s="21"/>
      <c r="Q227" s="21"/>
    </row>
    <row r="228">
      <c r="A228" s="4"/>
      <c r="B228" s="21"/>
      <c r="C228" s="21"/>
      <c r="D228" s="21"/>
      <c r="E228" s="21"/>
      <c r="F228" s="21"/>
      <c r="G228" s="21"/>
      <c r="H228" s="21"/>
      <c r="I228" s="21"/>
      <c r="J228" s="21"/>
      <c r="K228" s="21"/>
      <c r="L228" s="21"/>
      <c r="M228" s="21"/>
      <c r="N228" s="86"/>
      <c r="O228" s="47"/>
      <c r="P228" s="21"/>
      <c r="Q228" s="21"/>
    </row>
    <row r="229">
      <c r="A229" s="4"/>
      <c r="B229" s="21"/>
      <c r="C229" s="21"/>
      <c r="D229" s="21"/>
      <c r="E229" s="21"/>
      <c r="F229" s="21"/>
      <c r="G229" s="21"/>
      <c r="H229" s="21"/>
      <c r="I229" s="21"/>
      <c r="J229" s="21"/>
      <c r="K229" s="21"/>
      <c r="L229" s="21"/>
      <c r="M229" s="21"/>
      <c r="N229" s="86"/>
      <c r="O229" s="47"/>
      <c r="P229" s="21"/>
      <c r="Q229" s="21"/>
    </row>
    <row r="230">
      <c r="A230" s="4"/>
      <c r="B230" s="21"/>
      <c r="C230" s="21"/>
      <c r="D230" s="21"/>
      <c r="E230" s="21"/>
      <c r="F230" s="21"/>
      <c r="G230" s="21"/>
      <c r="H230" s="21"/>
      <c r="I230" s="21"/>
      <c r="J230" s="21"/>
      <c r="K230" s="21"/>
      <c r="L230" s="21"/>
      <c r="M230" s="21"/>
      <c r="N230" s="86"/>
      <c r="O230" s="47"/>
      <c r="P230" s="21"/>
      <c r="Q230" s="21"/>
    </row>
    <row r="231">
      <c r="A231" s="4"/>
      <c r="B231" s="21"/>
      <c r="C231" s="21"/>
      <c r="D231" s="21"/>
      <c r="E231" s="21"/>
      <c r="F231" s="21"/>
      <c r="G231" s="21"/>
      <c r="H231" s="21"/>
      <c r="I231" s="21"/>
      <c r="J231" s="21"/>
      <c r="K231" s="21"/>
      <c r="L231" s="21"/>
      <c r="M231" s="21"/>
      <c r="N231" s="86"/>
      <c r="O231" s="47"/>
      <c r="P231" s="21"/>
      <c r="Q231" s="21"/>
    </row>
    <row r="232">
      <c r="A232" s="4"/>
      <c r="B232" s="21"/>
      <c r="C232" s="21"/>
      <c r="D232" s="21"/>
      <c r="E232" s="21"/>
      <c r="F232" s="21"/>
      <c r="G232" s="21"/>
      <c r="H232" s="21"/>
      <c r="I232" s="21"/>
      <c r="J232" s="21"/>
      <c r="K232" s="21"/>
      <c r="L232" s="21"/>
      <c r="M232" s="21"/>
      <c r="N232" s="86"/>
      <c r="O232" s="47"/>
      <c r="P232" s="21"/>
      <c r="Q232" s="21"/>
    </row>
    <row r="233">
      <c r="A233" s="4"/>
      <c r="B233" s="21"/>
      <c r="C233" s="21"/>
      <c r="D233" s="21"/>
      <c r="E233" s="21"/>
      <c r="F233" s="21"/>
      <c r="G233" s="21"/>
      <c r="H233" s="21"/>
      <c r="I233" s="21"/>
      <c r="J233" s="21"/>
      <c r="K233" s="21"/>
      <c r="L233" s="21"/>
      <c r="M233" s="21"/>
      <c r="N233" s="86"/>
      <c r="O233" s="47"/>
      <c r="P233" s="21"/>
      <c r="Q233" s="21"/>
    </row>
    <row r="234">
      <c r="A234" s="4"/>
      <c r="B234" s="21"/>
      <c r="C234" s="21"/>
      <c r="D234" s="21"/>
      <c r="E234" s="21"/>
      <c r="F234" s="21"/>
      <c r="G234" s="21"/>
      <c r="H234" s="21"/>
      <c r="I234" s="21"/>
      <c r="J234" s="21"/>
      <c r="K234" s="21"/>
      <c r="L234" s="21"/>
      <c r="M234" s="21"/>
      <c r="N234" s="86"/>
      <c r="O234" s="47"/>
      <c r="P234" s="21"/>
      <c r="Q234" s="21"/>
    </row>
    <row r="235">
      <c r="A235" s="4"/>
      <c r="B235" s="21"/>
      <c r="C235" s="21"/>
      <c r="D235" s="21"/>
      <c r="E235" s="21"/>
      <c r="F235" s="21"/>
      <c r="G235" s="21"/>
      <c r="H235" s="21"/>
      <c r="I235" s="21"/>
      <c r="J235" s="21"/>
      <c r="K235" s="21"/>
      <c r="L235" s="21"/>
      <c r="M235" s="21"/>
      <c r="N235" s="86"/>
      <c r="O235" s="47"/>
      <c r="P235" s="21"/>
      <c r="Q235" s="21"/>
    </row>
    <row r="236">
      <c r="A236" s="4"/>
      <c r="B236" s="21"/>
      <c r="C236" s="21"/>
      <c r="D236" s="21"/>
      <c r="E236" s="21"/>
      <c r="F236" s="21"/>
      <c r="G236" s="21"/>
      <c r="H236" s="21"/>
      <c r="I236" s="21"/>
      <c r="J236" s="21"/>
      <c r="K236" s="21"/>
      <c r="L236" s="21"/>
      <c r="M236" s="21"/>
      <c r="N236" s="86"/>
      <c r="O236" s="47"/>
      <c r="P236" s="21"/>
      <c r="Q236" s="21"/>
    </row>
    <row r="237">
      <c r="A237" s="4"/>
      <c r="B237" s="21"/>
      <c r="C237" s="21"/>
      <c r="D237" s="21"/>
      <c r="E237" s="21"/>
      <c r="F237" s="21"/>
      <c r="G237" s="21"/>
      <c r="H237" s="21"/>
      <c r="I237" s="21"/>
      <c r="J237" s="21"/>
      <c r="K237" s="21"/>
      <c r="L237" s="21"/>
      <c r="M237" s="21"/>
      <c r="N237" s="86"/>
      <c r="O237" s="47"/>
      <c r="P237" s="21"/>
      <c r="Q237" s="21"/>
    </row>
    <row r="238">
      <c r="A238" s="4"/>
      <c r="B238" s="21"/>
      <c r="C238" s="21"/>
      <c r="D238" s="21"/>
      <c r="E238" s="21"/>
      <c r="F238" s="21"/>
      <c r="G238" s="21"/>
      <c r="H238" s="21"/>
      <c r="I238" s="21"/>
      <c r="J238" s="21"/>
      <c r="K238" s="21"/>
      <c r="L238" s="21"/>
      <c r="M238" s="21"/>
      <c r="N238" s="86"/>
      <c r="O238" s="47"/>
      <c r="P238" s="21"/>
      <c r="Q238" s="21"/>
    </row>
    <row r="239">
      <c r="A239" s="4"/>
      <c r="B239" s="21"/>
      <c r="C239" s="21"/>
      <c r="D239" s="21"/>
      <c r="E239" s="21"/>
      <c r="F239" s="21"/>
      <c r="G239" s="21"/>
      <c r="H239" s="21"/>
      <c r="I239" s="21"/>
      <c r="J239" s="21"/>
      <c r="K239" s="21"/>
      <c r="L239" s="21"/>
      <c r="M239" s="21"/>
      <c r="N239" s="86"/>
      <c r="O239" s="47"/>
      <c r="P239" s="21"/>
      <c r="Q239" s="21"/>
    </row>
    <row r="240">
      <c r="A240" s="4"/>
      <c r="B240" s="21"/>
      <c r="C240" s="21"/>
      <c r="D240" s="21"/>
      <c r="E240" s="21"/>
      <c r="F240" s="21"/>
      <c r="G240" s="21"/>
      <c r="H240" s="21"/>
      <c r="I240" s="21"/>
      <c r="J240" s="21"/>
      <c r="K240" s="21"/>
      <c r="L240" s="21"/>
      <c r="M240" s="21"/>
      <c r="N240" s="86"/>
      <c r="O240" s="47"/>
      <c r="P240" s="21"/>
      <c r="Q240" s="21"/>
    </row>
    <row r="241">
      <c r="A241" s="4"/>
      <c r="B241" s="21"/>
      <c r="C241" s="21"/>
      <c r="D241" s="21"/>
      <c r="E241" s="21"/>
      <c r="F241" s="21"/>
      <c r="G241" s="21"/>
      <c r="H241" s="21"/>
      <c r="I241" s="21"/>
      <c r="J241" s="21"/>
      <c r="K241" s="21"/>
      <c r="L241" s="21"/>
      <c r="M241" s="21"/>
      <c r="N241" s="86"/>
      <c r="O241" s="47"/>
      <c r="P241" s="21"/>
      <c r="Q241" s="21"/>
    </row>
    <row r="242">
      <c r="A242" s="4"/>
      <c r="B242" s="21"/>
      <c r="C242" s="21"/>
      <c r="D242" s="21"/>
      <c r="E242" s="21"/>
      <c r="F242" s="21"/>
      <c r="G242" s="21"/>
      <c r="H242" s="21"/>
      <c r="I242" s="21"/>
      <c r="J242" s="21"/>
      <c r="K242" s="21"/>
      <c r="L242" s="21"/>
      <c r="M242" s="21"/>
      <c r="N242" s="86"/>
      <c r="O242" s="47"/>
      <c r="P242" s="21"/>
      <c r="Q242" s="21"/>
    </row>
    <row r="243">
      <c r="A243" s="4"/>
      <c r="B243" s="21"/>
      <c r="C243" s="21"/>
      <c r="D243" s="21"/>
      <c r="E243" s="21"/>
      <c r="F243" s="21"/>
      <c r="G243" s="21"/>
      <c r="H243" s="21"/>
      <c r="I243" s="21"/>
      <c r="J243" s="21"/>
      <c r="K243" s="21"/>
      <c r="L243" s="21"/>
      <c r="M243" s="21"/>
      <c r="N243" s="86"/>
      <c r="O243" s="47"/>
      <c r="P243" s="21"/>
      <c r="Q243" s="21"/>
    </row>
    <row r="244">
      <c r="A244" s="4"/>
      <c r="B244" s="21"/>
      <c r="C244" s="21"/>
      <c r="D244" s="21"/>
      <c r="E244" s="21"/>
      <c r="F244" s="21"/>
      <c r="G244" s="21"/>
      <c r="H244" s="21"/>
      <c r="I244" s="21"/>
      <c r="J244" s="21"/>
      <c r="K244" s="21"/>
      <c r="L244" s="21"/>
      <c r="M244" s="21"/>
      <c r="N244" s="86"/>
      <c r="O244" s="47"/>
      <c r="P244" s="21"/>
      <c r="Q244" s="21"/>
    </row>
    <row r="245">
      <c r="A245" s="4"/>
      <c r="B245" s="21"/>
      <c r="C245" s="21"/>
      <c r="D245" s="21"/>
      <c r="E245" s="21"/>
      <c r="F245" s="21"/>
      <c r="G245" s="21"/>
      <c r="H245" s="21"/>
      <c r="I245" s="21"/>
      <c r="J245" s="21"/>
      <c r="K245" s="21"/>
      <c r="L245" s="21"/>
      <c r="M245" s="21"/>
      <c r="N245" s="86"/>
      <c r="O245" s="47"/>
      <c r="P245" s="21"/>
      <c r="Q245" s="21"/>
    </row>
    <row r="246">
      <c r="A246" s="4"/>
      <c r="B246" s="21"/>
      <c r="C246" s="21"/>
      <c r="D246" s="21"/>
      <c r="E246" s="21"/>
      <c r="F246" s="21"/>
      <c r="G246" s="21"/>
      <c r="H246" s="21"/>
      <c r="I246" s="21"/>
      <c r="J246" s="21"/>
      <c r="K246" s="21"/>
      <c r="L246" s="21"/>
      <c r="M246" s="21"/>
      <c r="N246" s="86"/>
      <c r="O246" s="47"/>
      <c r="P246" s="21"/>
      <c r="Q246" s="21"/>
    </row>
    <row r="247">
      <c r="A247" s="4"/>
      <c r="B247" s="21"/>
      <c r="C247" s="21"/>
      <c r="D247" s="21"/>
      <c r="E247" s="21"/>
      <c r="F247" s="21"/>
      <c r="G247" s="21"/>
      <c r="H247" s="21"/>
      <c r="I247" s="21"/>
      <c r="J247" s="21"/>
      <c r="K247" s="21"/>
      <c r="L247" s="21"/>
      <c r="M247" s="21"/>
      <c r="N247" s="86"/>
      <c r="O247" s="47"/>
      <c r="P247" s="21"/>
      <c r="Q247" s="21"/>
    </row>
    <row r="248">
      <c r="A248" s="4"/>
      <c r="B248" s="21"/>
      <c r="C248" s="21"/>
      <c r="D248" s="21"/>
      <c r="E248" s="21"/>
      <c r="F248" s="21"/>
      <c r="G248" s="21"/>
      <c r="H248" s="21"/>
      <c r="I248" s="21"/>
      <c r="J248" s="21"/>
      <c r="K248" s="21"/>
      <c r="L248" s="21"/>
      <c r="M248" s="21"/>
      <c r="N248" s="86"/>
      <c r="O248" s="47"/>
      <c r="P248" s="21"/>
      <c r="Q248" s="21"/>
    </row>
    <row r="249">
      <c r="A249" s="4"/>
      <c r="B249" s="21"/>
      <c r="C249" s="21"/>
      <c r="D249" s="21"/>
      <c r="E249" s="21"/>
      <c r="F249" s="21"/>
      <c r="G249" s="21"/>
      <c r="H249" s="21"/>
      <c r="I249" s="21"/>
      <c r="J249" s="21"/>
      <c r="K249" s="21"/>
      <c r="L249" s="21"/>
      <c r="M249" s="21"/>
      <c r="N249" s="86"/>
      <c r="O249" s="47"/>
      <c r="P249" s="21"/>
      <c r="Q249" s="21"/>
    </row>
    <row r="250">
      <c r="A250" s="4"/>
      <c r="B250" s="21"/>
      <c r="C250" s="21"/>
      <c r="D250" s="21"/>
      <c r="E250" s="21"/>
      <c r="F250" s="21"/>
      <c r="G250" s="21"/>
      <c r="H250" s="21"/>
      <c r="I250" s="21"/>
      <c r="J250" s="21"/>
      <c r="K250" s="21"/>
      <c r="L250" s="21"/>
      <c r="M250" s="21"/>
      <c r="N250" s="86"/>
      <c r="O250" s="47"/>
      <c r="P250" s="21"/>
      <c r="Q250" s="21"/>
    </row>
    <row r="251">
      <c r="A251" s="4"/>
      <c r="B251" s="21"/>
      <c r="C251" s="21"/>
      <c r="D251" s="21"/>
      <c r="E251" s="21"/>
      <c r="F251" s="21"/>
      <c r="G251" s="21"/>
      <c r="H251" s="21"/>
      <c r="I251" s="21"/>
      <c r="J251" s="21"/>
      <c r="K251" s="21"/>
      <c r="L251" s="21"/>
      <c r="M251" s="21"/>
      <c r="N251" s="86"/>
      <c r="O251" s="47"/>
      <c r="P251" s="21"/>
      <c r="Q251" s="21"/>
    </row>
    <row r="252">
      <c r="A252" s="4"/>
      <c r="B252" s="21"/>
      <c r="C252" s="21"/>
      <c r="D252" s="21"/>
      <c r="E252" s="21"/>
      <c r="F252" s="21"/>
      <c r="G252" s="21"/>
      <c r="H252" s="21"/>
      <c r="I252" s="21"/>
      <c r="J252" s="21"/>
      <c r="K252" s="21"/>
      <c r="L252" s="21"/>
      <c r="M252" s="21"/>
      <c r="N252" s="86"/>
      <c r="O252" s="47"/>
      <c r="P252" s="21"/>
      <c r="Q252" s="21"/>
    </row>
    <row r="253">
      <c r="A253" s="4"/>
      <c r="B253" s="21"/>
      <c r="C253" s="21"/>
      <c r="D253" s="21"/>
      <c r="E253" s="21"/>
      <c r="F253" s="21"/>
      <c r="G253" s="21"/>
      <c r="H253" s="21"/>
      <c r="I253" s="21"/>
      <c r="J253" s="21"/>
      <c r="K253" s="21"/>
      <c r="L253" s="21"/>
      <c r="M253" s="21"/>
      <c r="N253" s="86"/>
      <c r="O253" s="47"/>
      <c r="P253" s="21"/>
      <c r="Q253" s="21"/>
    </row>
    <row r="254">
      <c r="A254" s="4"/>
      <c r="B254" s="21"/>
      <c r="C254" s="21"/>
      <c r="D254" s="21"/>
      <c r="E254" s="21"/>
      <c r="F254" s="21"/>
      <c r="G254" s="21"/>
      <c r="H254" s="21"/>
      <c r="I254" s="21"/>
      <c r="J254" s="21"/>
      <c r="K254" s="21"/>
      <c r="L254" s="21"/>
      <c r="M254" s="21"/>
      <c r="N254" s="86"/>
      <c r="O254" s="47"/>
      <c r="P254" s="21"/>
      <c r="Q254" s="21"/>
    </row>
    <row r="255">
      <c r="A255" s="4"/>
      <c r="B255" s="21"/>
      <c r="C255" s="21"/>
      <c r="D255" s="21"/>
      <c r="E255" s="21"/>
      <c r="F255" s="21"/>
      <c r="G255" s="21"/>
      <c r="H255" s="21"/>
      <c r="I255" s="21"/>
      <c r="J255" s="21"/>
      <c r="K255" s="21"/>
      <c r="L255" s="21"/>
      <c r="M255" s="21"/>
      <c r="N255" s="86"/>
      <c r="O255" s="47"/>
      <c r="P255" s="21"/>
      <c r="Q255" s="2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57"/>
    <col customWidth="1" min="2" max="2" width="26.0"/>
    <col customWidth="1" min="3" max="3" width="13.86"/>
    <col customWidth="1" min="4" max="4" width="10.29"/>
    <col customWidth="1" min="6" max="6" width="8.86"/>
    <col customWidth="1" min="7" max="7" width="5.57"/>
    <col customWidth="1" min="8" max="8" width="14.43"/>
    <col customWidth="1" min="9" max="9" width="7.29"/>
    <col customWidth="1" min="10" max="10" width="7.0"/>
    <col customWidth="1" min="11" max="11" width="126.43"/>
    <col customWidth="1" min="12" max="12" width="4.57"/>
  </cols>
  <sheetData>
    <row r="1">
      <c r="A1" s="6"/>
      <c r="B1" s="6"/>
      <c r="C1" s="6"/>
      <c r="D1" s="6"/>
      <c r="E1" s="6"/>
      <c r="F1" s="6"/>
      <c r="G1" s="6"/>
      <c r="H1" s="6"/>
      <c r="I1" s="6"/>
      <c r="J1" s="6"/>
      <c r="K1" s="6"/>
      <c r="L1" s="6"/>
    </row>
    <row r="2">
      <c r="A2" s="17"/>
      <c r="B2" s="24" t="s">
        <v>80</v>
      </c>
      <c r="C2" s="33"/>
      <c r="L2" s="17"/>
    </row>
    <row r="3">
      <c r="A3" s="6"/>
      <c r="B3" s="6"/>
      <c r="C3" s="6"/>
      <c r="D3" s="6"/>
      <c r="E3" s="6"/>
      <c r="F3" s="6"/>
      <c r="G3" s="6"/>
      <c r="H3" s="6"/>
      <c r="I3" s="6"/>
      <c r="J3" s="6"/>
      <c r="K3" s="6"/>
      <c r="L3" s="6"/>
    </row>
    <row r="4">
      <c r="A4" s="6"/>
      <c r="B4" s="37" t="s">
        <v>178</v>
      </c>
      <c r="C4" s="21"/>
      <c r="D4" s="6"/>
      <c r="E4" s="37" t="s">
        <v>179</v>
      </c>
      <c r="F4" s="21"/>
      <c r="G4" s="6"/>
      <c r="H4" s="39" t="s">
        <v>180</v>
      </c>
      <c r="L4" s="6"/>
    </row>
    <row r="5">
      <c r="A5" s="6"/>
      <c r="B5" s="6"/>
      <c r="C5" s="6"/>
      <c r="D5" s="6"/>
      <c r="E5" s="6"/>
      <c r="F5" s="6"/>
      <c r="G5" s="6"/>
      <c r="H5" s="6"/>
      <c r="I5" s="6"/>
      <c r="J5" s="6"/>
      <c r="K5" s="6"/>
      <c r="L5" s="6"/>
    </row>
    <row r="6">
      <c r="A6" s="17"/>
      <c r="B6" s="24" t="s">
        <v>184</v>
      </c>
      <c r="C6" s="33"/>
      <c r="L6" s="17"/>
    </row>
    <row r="7">
      <c r="A7" s="6"/>
      <c r="B7" s="6"/>
      <c r="C7" s="6"/>
      <c r="D7" s="6"/>
      <c r="E7" s="6"/>
      <c r="F7" s="6"/>
      <c r="G7" s="6"/>
      <c r="H7" s="6"/>
      <c r="I7" s="6"/>
      <c r="J7" s="6"/>
      <c r="K7" s="6"/>
      <c r="L7" s="6"/>
    </row>
    <row r="8">
      <c r="A8" s="6"/>
      <c r="B8" s="37" t="s">
        <v>185</v>
      </c>
      <c r="C8" s="21"/>
      <c r="D8" s="6"/>
      <c r="E8" s="37" t="s">
        <v>186</v>
      </c>
      <c r="F8" s="45" t="str">
        <f>ROUNDDOWN(MIN(F4/2, C8/2))</f>
        <v>0</v>
      </c>
      <c r="G8" s="14"/>
      <c r="H8" s="37" t="s">
        <v>188</v>
      </c>
      <c r="I8" s="21"/>
      <c r="J8" s="6"/>
      <c r="K8" s="39" t="s">
        <v>189</v>
      </c>
      <c r="L8" s="6"/>
    </row>
    <row r="9">
      <c r="A9" s="6"/>
      <c r="B9" s="6"/>
      <c r="C9" s="6"/>
      <c r="D9" s="6"/>
      <c r="E9" s="6"/>
      <c r="F9" s="6"/>
      <c r="G9" s="6"/>
      <c r="H9" s="6"/>
      <c r="I9" s="6"/>
      <c r="J9" s="6"/>
      <c r="K9" s="6"/>
      <c r="L9" s="6"/>
    </row>
    <row r="10">
      <c r="A10" s="6"/>
      <c r="B10" s="37" t="s">
        <v>190</v>
      </c>
      <c r="C10" s="37" t="s">
        <v>191</v>
      </c>
      <c r="D10" s="6"/>
      <c r="E10" s="8" t="s">
        <v>193</v>
      </c>
      <c r="L10" s="6"/>
    </row>
    <row r="11">
      <c r="A11" s="6"/>
      <c r="B11" s="37" t="s">
        <v>83</v>
      </c>
      <c r="C11" s="48" t="str">
        <f>SUM(Buildorgs!$D$2:$D$101)</f>
        <v>0</v>
      </c>
      <c r="D11" s="6"/>
      <c r="E11" s="8" t="s">
        <v>199</v>
      </c>
      <c r="L11" s="6"/>
    </row>
    <row r="12">
      <c r="A12" s="6"/>
      <c r="B12" s="37" t="s">
        <v>84</v>
      </c>
      <c r="C12" s="48" t="str">
        <f>SUM(Buildorgs!$E$2:$E$101)</f>
        <v>0</v>
      </c>
      <c r="D12" s="6"/>
      <c r="E12" s="51"/>
      <c r="L12" s="6"/>
    </row>
    <row r="13">
      <c r="A13" s="6"/>
      <c r="B13" s="37" t="s">
        <v>85</v>
      </c>
      <c r="C13" s="48" t="str">
        <f>SUM(Buildorgs!$F$2:$F$101)</f>
        <v>0</v>
      </c>
      <c r="D13" s="6"/>
      <c r="E13" s="51"/>
      <c r="L13" s="6"/>
    </row>
    <row r="14">
      <c r="A14" s="6"/>
      <c r="B14" s="37" t="s">
        <v>86</v>
      </c>
      <c r="C14" s="48" t="str">
        <f>SUM(Buildorgs!$G$2:$G$101)</f>
        <v>0</v>
      </c>
      <c r="D14" s="6"/>
      <c r="E14" s="8" t="s">
        <v>229</v>
      </c>
      <c r="L14" s="6"/>
    </row>
    <row r="15">
      <c r="A15" s="6"/>
      <c r="B15" s="37" t="s">
        <v>87</v>
      </c>
      <c r="C15" s="48" t="str">
        <f>SUM(Buildorgs!$H$2:$H$101)</f>
        <v>0</v>
      </c>
      <c r="D15" s="6"/>
      <c r="E15" s="51"/>
      <c r="L15" s="6"/>
    </row>
    <row r="16">
      <c r="A16" s="6"/>
      <c r="B16" s="37" t="s">
        <v>88</v>
      </c>
      <c r="C16" s="48" t="str">
        <f>SUM(Buildorgs!$I$2:$I$101)</f>
        <v>0</v>
      </c>
      <c r="D16" s="6"/>
      <c r="E16" s="51"/>
      <c r="L16" s="6"/>
    </row>
    <row r="17">
      <c r="A17" s="6"/>
      <c r="B17" s="37" t="s">
        <v>89</v>
      </c>
      <c r="C17" s="48" t="str">
        <f>SUM(Buildorgs!$J$2:$J$101)</f>
        <v>0</v>
      </c>
      <c r="D17" s="6"/>
      <c r="E17" s="51"/>
      <c r="L17" s="6"/>
    </row>
    <row r="18">
      <c r="A18" s="6"/>
      <c r="B18" s="37" t="s">
        <v>90</v>
      </c>
      <c r="C18" s="48" t="str">
        <f>SUM(Buildorgs!$K$2:$K$101)</f>
        <v>0</v>
      </c>
      <c r="D18" s="6"/>
      <c r="E18" s="51"/>
      <c r="L18" s="6"/>
    </row>
    <row r="19">
      <c r="A19" s="6"/>
      <c r="B19" s="6"/>
      <c r="C19" s="6"/>
      <c r="D19" s="6"/>
      <c r="E19" s="2"/>
      <c r="F19" s="2"/>
      <c r="G19" s="2"/>
      <c r="H19" s="2"/>
      <c r="I19" s="2"/>
      <c r="J19" s="2"/>
      <c r="K19" s="2"/>
      <c r="L19" s="6"/>
    </row>
    <row r="20">
      <c r="A20" s="6"/>
      <c r="B20" s="37" t="s">
        <v>143</v>
      </c>
      <c r="C20" s="58" t="str">
        <f>SUM(Buildorgs!$AQ$2:$AQ$101)</f>
        <v>0.0</v>
      </c>
      <c r="D20" s="6"/>
      <c r="E20" s="8" t="s">
        <v>247</v>
      </c>
      <c r="L20" s="6"/>
    </row>
    <row r="21">
      <c r="A21" s="6"/>
      <c r="B21" s="37" t="s">
        <v>144</v>
      </c>
      <c r="C21" s="58" t="str">
        <f>SUM(Buildorgs!$AR$2:$AR$101)</f>
        <v>0.0</v>
      </c>
      <c r="D21" s="6"/>
      <c r="E21" s="51"/>
      <c r="L21" s="6"/>
    </row>
    <row r="22">
      <c r="A22" s="6"/>
      <c r="B22" s="37" t="s">
        <v>145</v>
      </c>
      <c r="C22" s="58" t="str">
        <f>SUM(Buildorgs!$AS$2:$AS$101)</f>
        <v>0.0</v>
      </c>
      <c r="D22" s="6"/>
      <c r="E22" s="51"/>
      <c r="L22" s="6"/>
    </row>
    <row r="23">
      <c r="A23" s="6"/>
      <c r="B23" s="37" t="s">
        <v>146</v>
      </c>
      <c r="C23" s="58" t="str">
        <f>SUM(Buildorgs!$AT$2:$AT$101)</f>
        <v>0.0</v>
      </c>
      <c r="D23" s="6"/>
      <c r="E23" s="51"/>
      <c r="L23" s="6"/>
    </row>
    <row r="24">
      <c r="A24" s="6"/>
      <c r="B24" s="37" t="s">
        <v>135</v>
      </c>
      <c r="C24" s="48" t="str">
        <f>SUM(Buildorgs!$AI$2:$AI$101)</f>
        <v>0</v>
      </c>
      <c r="D24" s="6"/>
      <c r="E24" s="8" t="s">
        <v>254</v>
      </c>
      <c r="L24" s="6"/>
    </row>
    <row r="25">
      <c r="A25" s="6"/>
      <c r="B25" s="6"/>
      <c r="C25" s="6"/>
      <c r="D25" s="6"/>
      <c r="E25" s="2"/>
      <c r="F25" s="2"/>
      <c r="G25" s="2"/>
      <c r="H25" s="2"/>
      <c r="I25" s="2"/>
      <c r="J25" s="2"/>
      <c r="K25" s="2"/>
      <c r="L25" s="6"/>
    </row>
    <row r="26">
      <c r="A26" s="6"/>
      <c r="B26" s="37" t="s">
        <v>256</v>
      </c>
      <c r="C26" s="37" t="s">
        <v>257</v>
      </c>
      <c r="D26" s="6"/>
      <c r="E26" s="8" t="s">
        <v>259</v>
      </c>
      <c r="L26" s="6"/>
    </row>
    <row r="27">
      <c r="A27" s="6"/>
      <c r="B27" s="37">
        <v>1.0</v>
      </c>
      <c r="C27" s="48" t="str">
        <f>SUM(Buildorgs!$AB$2:$AB$101)</f>
        <v>0</v>
      </c>
      <c r="D27" s="6"/>
      <c r="E27" s="8" t="s">
        <v>263</v>
      </c>
      <c r="L27" s="6"/>
    </row>
    <row r="28">
      <c r="A28" s="6"/>
      <c r="B28" s="37">
        <v>2.0</v>
      </c>
      <c r="C28" s="48" t="str">
        <f>SUM(Buildorgs!$AC$2:$AC$101)</f>
        <v>0</v>
      </c>
      <c r="D28" s="6"/>
      <c r="E28" s="51"/>
      <c r="L28" s="6"/>
    </row>
    <row r="29">
      <c r="A29" s="6"/>
      <c r="B29" s="37">
        <v>3.0</v>
      </c>
      <c r="C29" s="48" t="str">
        <f>SUM(Buildorgs!$AD$2:$AD$101)</f>
        <v>0</v>
      </c>
      <c r="D29" s="6"/>
      <c r="E29" s="51"/>
      <c r="L29" s="6"/>
    </row>
    <row r="30">
      <c r="A30" s="6"/>
      <c r="B30" s="37">
        <v>4.0</v>
      </c>
      <c r="C30" s="48" t="str">
        <f>SUM(Buildorgs!$AE$2:$AE$101)</f>
        <v>0</v>
      </c>
      <c r="D30" s="6"/>
      <c r="E30" s="51"/>
      <c r="L30" s="6"/>
    </row>
    <row r="31">
      <c r="A31" s="6"/>
      <c r="B31" s="37">
        <v>5.0</v>
      </c>
      <c r="C31" s="48" t="str">
        <f>SUM(Buildorgs!$AF$2:$AF$101)</f>
        <v>0</v>
      </c>
      <c r="D31" s="6"/>
      <c r="E31" s="8" t="s">
        <v>270</v>
      </c>
      <c r="L31" s="6"/>
    </row>
    <row r="32">
      <c r="A32" s="6"/>
      <c r="B32" s="37" t="s">
        <v>257</v>
      </c>
      <c r="C32" s="48" t="str">
        <f>SUM(C27:C31)</f>
        <v>0</v>
      </c>
      <c r="D32" s="6"/>
      <c r="E32" s="51"/>
      <c r="L32" s="6"/>
    </row>
    <row r="33">
      <c r="A33" s="6"/>
      <c r="B33" s="6"/>
      <c r="C33" s="6"/>
      <c r="D33" s="6"/>
      <c r="E33" s="2"/>
      <c r="F33" s="2"/>
      <c r="G33" s="2"/>
      <c r="H33" s="2"/>
      <c r="I33" s="2"/>
      <c r="J33" s="2"/>
      <c r="K33" s="2"/>
      <c r="L33" s="6"/>
    </row>
    <row r="34">
      <c r="A34" s="6"/>
      <c r="B34" s="37" t="s">
        <v>274</v>
      </c>
      <c r="C34" s="21"/>
      <c r="D34" s="6"/>
      <c r="E34" s="39" t="s">
        <v>275</v>
      </c>
      <c r="L34" s="6"/>
    </row>
    <row r="35">
      <c r="A35" s="6"/>
      <c r="B35" s="37" t="s">
        <v>276</v>
      </c>
      <c r="C35" s="21"/>
      <c r="D35" s="6"/>
      <c r="E35" s="39" t="s">
        <v>277</v>
      </c>
      <c r="L35" s="6"/>
    </row>
    <row r="36">
      <c r="A36" s="6"/>
      <c r="B36" s="6"/>
      <c r="C36" s="6"/>
      <c r="D36" s="6"/>
      <c r="E36" s="6"/>
      <c r="F36" s="6"/>
      <c r="G36" s="6"/>
      <c r="H36" s="2"/>
      <c r="I36" s="2"/>
      <c r="J36" s="2"/>
      <c r="K36" s="2"/>
      <c r="L36" s="6"/>
    </row>
    <row r="37">
      <c r="A37" s="6"/>
      <c r="B37" s="37" t="s">
        <v>280</v>
      </c>
      <c r="C37" s="37" t="s">
        <v>157</v>
      </c>
      <c r="D37" s="37" t="s">
        <v>158</v>
      </c>
      <c r="E37" s="37" t="s">
        <v>163</v>
      </c>
      <c r="F37" s="37" t="s">
        <v>159</v>
      </c>
      <c r="G37" s="6"/>
      <c r="H37" s="39" t="s">
        <v>281</v>
      </c>
      <c r="L37" s="6"/>
    </row>
    <row r="38">
      <c r="A38" s="6"/>
      <c r="B38" s="37" t="s">
        <v>282</v>
      </c>
      <c r="C38" s="58" t="str">
        <f>C138</f>
        <v>0.0</v>
      </c>
      <c r="D38" s="58" t="str">
        <f>C139</f>
        <v>0.0</v>
      </c>
      <c r="E38" s="58" t="str">
        <f>C140</f>
        <v>0.0</v>
      </c>
      <c r="F38" s="58" t="str">
        <f>C141</f>
        <v>0.0</v>
      </c>
      <c r="G38" s="6"/>
      <c r="L38" s="6"/>
    </row>
    <row r="39">
      <c r="A39" s="6"/>
      <c r="B39" s="37" t="s">
        <v>286</v>
      </c>
      <c r="C39" s="58" t="str">
        <f>SUM(Buildorgs!$AJ$2:$AJ$976)+SUM(Buildorgs!$AQ$2:$AQ$976)</f>
        <v>0.0</v>
      </c>
      <c r="D39" s="58" t="str">
        <f>SUM(Buildorgs!$AN$2:$AN$976)</f>
        <v>0.0</v>
      </c>
      <c r="E39" s="58" t="str">
        <f>SUM(Buildorgs!$AL$2:$AL$976)+SUM(Buildorgs!$AO$2:$AO$976)+SUM(Buildorgs!$AP$2:$AP$976)</f>
        <v>0.0</v>
      </c>
      <c r="F39" s="58" t="str">
        <f>SUM(Buildorgs!$AK$2:$AK$976)*2+SUM(Buildorgs!$AT$2:$AT$976)</f>
        <v>0.0</v>
      </c>
      <c r="G39" s="6"/>
      <c r="H39" s="39" t="s">
        <v>293</v>
      </c>
      <c r="L39" s="6"/>
    </row>
    <row r="40">
      <c r="A40" s="6"/>
      <c r="B40" s="37" t="s">
        <v>294</v>
      </c>
      <c r="C40" s="66"/>
      <c r="D40" s="66"/>
      <c r="E40" s="66"/>
      <c r="F40" s="66"/>
      <c r="G40" s="6"/>
      <c r="H40" s="39" t="s">
        <v>299</v>
      </c>
      <c r="L40" s="6"/>
    </row>
    <row r="41">
      <c r="A41" s="6"/>
      <c r="B41" s="37" t="s">
        <v>300</v>
      </c>
      <c r="C41" s="66"/>
      <c r="D41" s="66"/>
      <c r="E41" s="66"/>
      <c r="F41" s="67"/>
      <c r="G41" s="6"/>
      <c r="H41" s="69" t="s">
        <v>304</v>
      </c>
      <c r="L41" s="6"/>
    </row>
    <row r="42">
      <c r="A42" s="6"/>
      <c r="B42" s="37" t="s">
        <v>308</v>
      </c>
      <c r="C42" s="66"/>
      <c r="D42" s="66"/>
      <c r="E42" s="66"/>
      <c r="F42" s="67"/>
      <c r="G42" s="6"/>
      <c r="H42" s="69" t="s">
        <v>310</v>
      </c>
      <c r="L42" s="6"/>
    </row>
    <row r="43">
      <c r="A43" s="6"/>
      <c r="B43" s="37" t="s">
        <v>311</v>
      </c>
      <c r="C43" s="66"/>
      <c r="D43" s="66"/>
      <c r="E43" s="66"/>
      <c r="F43" s="66"/>
      <c r="G43" s="6"/>
      <c r="H43" s="39" t="s">
        <v>315</v>
      </c>
      <c r="L43" s="6"/>
    </row>
    <row r="44">
      <c r="A44" s="6"/>
      <c r="B44" s="37" t="s">
        <v>316</v>
      </c>
      <c r="C44" s="66"/>
      <c r="D44" s="66"/>
      <c r="E44" s="66"/>
      <c r="F44" s="66"/>
      <c r="G44" s="6"/>
      <c r="H44" s="70"/>
      <c r="L44" s="6"/>
    </row>
    <row r="45">
      <c r="A45" s="6"/>
      <c r="B45" s="37" t="s">
        <v>319</v>
      </c>
      <c r="C45" s="66"/>
      <c r="D45" s="66"/>
      <c r="E45" s="66"/>
      <c r="F45" s="66"/>
      <c r="G45" s="6"/>
      <c r="H45" s="39" t="s">
        <v>322</v>
      </c>
      <c r="L45" s="6"/>
    </row>
    <row r="46">
      <c r="A46" s="6"/>
      <c r="B46" s="37" t="s">
        <v>323</v>
      </c>
      <c r="C46" s="66"/>
      <c r="D46" s="66"/>
      <c r="E46" s="66"/>
      <c r="F46" s="66"/>
      <c r="G46" s="6"/>
      <c r="H46" s="39" t="s">
        <v>326</v>
      </c>
      <c r="L46" s="6"/>
    </row>
    <row r="47">
      <c r="A47" s="6"/>
      <c r="B47" s="37" t="s">
        <v>327</v>
      </c>
      <c r="C47" s="71"/>
      <c r="D47" s="71"/>
      <c r="E47" s="71"/>
      <c r="F47" s="71"/>
      <c r="G47" s="6"/>
      <c r="H47" s="39" t="s">
        <v>330</v>
      </c>
      <c r="L47" s="6"/>
    </row>
    <row r="48">
      <c r="A48" s="6"/>
      <c r="B48" s="37" t="s">
        <v>331</v>
      </c>
      <c r="C48" s="58" t="str">
        <f t="shared" ref="C48:F48" si="1">MAX(0,C39-C38)</f>
        <v>0.0</v>
      </c>
      <c r="D48" s="58" t="str">
        <f t="shared" si="1"/>
        <v>0.0</v>
      </c>
      <c r="E48" s="58" t="str">
        <f t="shared" si="1"/>
        <v>0.0</v>
      </c>
      <c r="F48" s="58" t="str">
        <f t="shared" si="1"/>
        <v>0.0</v>
      </c>
      <c r="G48" s="6"/>
      <c r="H48" s="70"/>
      <c r="L48" s="6"/>
    </row>
    <row r="49">
      <c r="A49" s="6"/>
      <c r="B49" s="37" t="s">
        <v>335</v>
      </c>
      <c r="C49" s="58" t="str">
        <f t="shared" ref="C49:F49" si="2">SUM(C40:C42)</f>
        <v>0.0</v>
      </c>
      <c r="D49" s="58" t="str">
        <f t="shared" si="2"/>
        <v>0.0</v>
      </c>
      <c r="E49" s="58" t="str">
        <f t="shared" si="2"/>
        <v>0.0</v>
      </c>
      <c r="F49" s="58" t="str">
        <f t="shared" si="2"/>
        <v>0.0</v>
      </c>
      <c r="G49" s="6"/>
      <c r="H49" s="39" t="s">
        <v>338</v>
      </c>
      <c r="L49" s="6"/>
    </row>
    <row r="50">
      <c r="A50" s="6"/>
      <c r="B50" s="37" t="s">
        <v>257</v>
      </c>
      <c r="C50" s="58" t="str">
        <f t="shared" ref="C50:F50" si="3">C49-SUM(C43:C48)</f>
        <v>0.0</v>
      </c>
      <c r="D50" s="58" t="str">
        <f t="shared" si="3"/>
        <v>0.0</v>
      </c>
      <c r="E50" s="58" t="str">
        <f t="shared" si="3"/>
        <v>0.0</v>
      </c>
      <c r="F50" s="58" t="str">
        <f t="shared" si="3"/>
        <v>0.0</v>
      </c>
      <c r="G50" s="6"/>
      <c r="H50" s="39" t="s">
        <v>342</v>
      </c>
      <c r="L50" s="6"/>
    </row>
    <row r="51">
      <c r="A51" s="6"/>
      <c r="B51" s="37" t="s">
        <v>343</v>
      </c>
      <c r="C51" s="66"/>
      <c r="D51" s="66"/>
      <c r="E51" s="66"/>
      <c r="F51" s="66"/>
      <c r="G51" s="6"/>
      <c r="L51" s="6"/>
    </row>
    <row r="52">
      <c r="A52" s="6"/>
      <c r="B52" s="6"/>
      <c r="C52" s="6"/>
      <c r="D52" s="6"/>
      <c r="E52" s="6"/>
      <c r="F52" s="6"/>
      <c r="G52" s="6"/>
      <c r="H52" s="6"/>
      <c r="I52" s="6"/>
      <c r="J52" s="6"/>
      <c r="K52" s="6"/>
      <c r="L52" s="6"/>
    </row>
    <row r="53">
      <c r="A53" s="6"/>
      <c r="B53" s="37" t="s">
        <v>345</v>
      </c>
      <c r="C53" s="21"/>
      <c r="D53" s="6"/>
      <c r="E53" s="39" t="s">
        <v>348</v>
      </c>
      <c r="L53" s="6"/>
    </row>
    <row r="54">
      <c r="A54" s="6"/>
      <c r="B54" s="37" t="s">
        <v>349</v>
      </c>
      <c r="C54" s="21"/>
      <c r="D54" s="6"/>
      <c r="E54" s="69" t="s">
        <v>350</v>
      </c>
      <c r="L54" s="6"/>
    </row>
    <row r="55">
      <c r="A55" s="6"/>
      <c r="B55" s="37" t="s">
        <v>352</v>
      </c>
      <c r="C55" s="21"/>
      <c r="D55" s="6"/>
      <c r="E55" s="39" t="s">
        <v>354</v>
      </c>
      <c r="L55" s="6"/>
    </row>
    <row r="56">
      <c r="A56" s="6"/>
      <c r="B56" s="37" t="s">
        <v>355</v>
      </c>
      <c r="C56" s="21"/>
      <c r="D56" s="6"/>
      <c r="E56" s="70"/>
      <c r="L56" s="6"/>
    </row>
    <row r="57">
      <c r="A57" s="6"/>
      <c r="B57" s="37" t="s">
        <v>327</v>
      </c>
      <c r="C57" s="21"/>
      <c r="D57" s="6"/>
      <c r="E57" s="70"/>
      <c r="L57" s="6"/>
    </row>
    <row r="58">
      <c r="A58" s="6"/>
      <c r="B58" s="37" t="s">
        <v>358</v>
      </c>
      <c r="C58" s="48" t="str">
        <f>(C41*10+C42*5)*Constants!$B$2+(D41*10+D42*5)*Constants!$B$3+(E41*10+E42*5)*Constants!$B$4+(F41*10+F42*5)*Constants!$B$5</f>
        <v>0</v>
      </c>
      <c r="D58" s="6"/>
      <c r="E58" s="70"/>
      <c r="L58" s="6"/>
    </row>
    <row r="59">
      <c r="A59" s="6"/>
      <c r="B59" s="37" t="s">
        <v>257</v>
      </c>
      <c r="C59" s="48" t="str">
        <f>SUM(C53:C55)-SUM(C56:C58)</f>
        <v>0</v>
      </c>
      <c r="D59" s="6"/>
      <c r="E59" s="70"/>
      <c r="L59" s="6"/>
    </row>
    <row r="60">
      <c r="A60" s="6"/>
      <c r="B60" s="6"/>
      <c r="C60" s="6"/>
      <c r="D60" s="6"/>
      <c r="E60" s="2"/>
      <c r="F60" s="2"/>
      <c r="G60" s="2"/>
      <c r="H60" s="2"/>
      <c r="I60" s="2"/>
      <c r="J60" s="2"/>
      <c r="K60" s="2"/>
      <c r="L60" s="6"/>
    </row>
    <row r="61">
      <c r="A61" s="6"/>
      <c r="B61" s="37" t="s">
        <v>368</v>
      </c>
      <c r="C61" s="45" t="str">
        <f>IFERROR(__xludf.DUMMYFUNCTION(IF(ISNA(FILTER(Managers!$F$2:$G$99, Managers!$F$2:$F$99 = 1, Managers!$G$2:$G$99 = 1) ), 0, 1)),"0")</f>
        <v>0</v>
      </c>
      <c r="D61" s="6"/>
      <c r="E61" s="8" t="s">
        <v>373</v>
      </c>
      <c r="L61" s="6"/>
    </row>
    <row r="62">
      <c r="A62" s="6"/>
      <c r="B62" s="37" t="s">
        <v>374</v>
      </c>
      <c r="C62" s="45" t="str">
        <f>IFERROR(__xludf.DUMMYFUNCTION(IF(ISNA(FILTER(Managers!$G$2:$G$99, Managers!$G$2:$G$99 = 1) ), 0, 1)),"0")</f>
        <v>0</v>
      </c>
      <c r="D62" s="6"/>
      <c r="E62" s="8" t="s">
        <v>377</v>
      </c>
      <c r="L62" s="6"/>
    </row>
    <row r="63">
      <c r="A63" s="6"/>
      <c r="B63" s="37" t="s">
        <v>378</v>
      </c>
      <c r="C63" s="45" t="str">
        <f>IF($C$61, 0, 1)</f>
        <v>1</v>
      </c>
      <c r="D63" s="6"/>
      <c r="E63" s="8" t="s">
        <v>381</v>
      </c>
      <c r="L63" s="6"/>
    </row>
    <row r="64">
      <c r="A64" s="6"/>
      <c r="B64" s="37" t="s">
        <v>382</v>
      </c>
      <c r="C64" s="45" t="str">
        <f>IF($C$61, 0, IF($C$62, 0.5, 1))</f>
        <v>1</v>
      </c>
      <c r="D64" s="6"/>
      <c r="E64" s="8" t="s">
        <v>384</v>
      </c>
      <c r="L64" s="6"/>
    </row>
    <row r="65">
      <c r="A65" s="6"/>
      <c r="B65" s="6"/>
      <c r="C65" s="6"/>
      <c r="D65" s="6"/>
      <c r="E65" s="2"/>
      <c r="F65" s="2"/>
      <c r="G65" s="2"/>
      <c r="H65" s="2"/>
      <c r="I65" s="2"/>
      <c r="J65" s="2"/>
      <c r="K65" s="2"/>
      <c r="L65" s="6"/>
    </row>
    <row r="66">
      <c r="A66" s="6"/>
      <c r="B66" s="37" t="s">
        <v>133</v>
      </c>
      <c r="C66" s="48" t="str">
        <f>SUM(Buildorgs!$AG$2:$AG$101)</f>
        <v>0</v>
      </c>
      <c r="D66" s="6"/>
      <c r="E66" s="8" t="s">
        <v>388</v>
      </c>
      <c r="L66" s="6"/>
    </row>
    <row r="67">
      <c r="A67" s="6"/>
      <c r="B67" s="37" t="s">
        <v>134</v>
      </c>
      <c r="C67" s="48" t="str">
        <f>SUM(Buildorgs!$AH$2:$AH$101)</f>
        <v>0</v>
      </c>
      <c r="D67" s="6"/>
      <c r="E67" s="8" t="s">
        <v>391</v>
      </c>
      <c r="L67" s="6"/>
    </row>
    <row r="68">
      <c r="A68" s="6"/>
      <c r="B68" s="37" t="s">
        <v>392</v>
      </c>
      <c r="C68" s="48" t="str">
        <f>MAX(C102,0)</f>
        <v>0</v>
      </c>
      <c r="D68" s="6"/>
      <c r="E68" s="8" t="s">
        <v>394</v>
      </c>
      <c r="L68" s="6"/>
    </row>
    <row r="69">
      <c r="A69" s="6"/>
      <c r="B69" s="37" t="s">
        <v>397</v>
      </c>
      <c r="C69" s="48" t="str">
        <f>C135</f>
        <v>0</v>
      </c>
      <c r="D69" s="6"/>
      <c r="E69" s="8" t="s">
        <v>398</v>
      </c>
      <c r="L69" s="6"/>
    </row>
    <row r="70">
      <c r="A70" s="6"/>
      <c r="B70" s="37" t="s">
        <v>400</v>
      </c>
      <c r="C70" s="48" t="str">
        <f>C142</f>
        <v>0</v>
      </c>
      <c r="D70" s="6"/>
      <c r="E70" s="8" t="s">
        <v>401</v>
      </c>
      <c r="L70" s="6"/>
    </row>
    <row r="71">
      <c r="A71" s="6"/>
      <c r="B71" s="6"/>
      <c r="C71" s="6"/>
      <c r="D71" s="6"/>
      <c r="E71" s="6"/>
      <c r="F71" s="6"/>
      <c r="G71" s="6"/>
      <c r="H71" s="6"/>
      <c r="I71" s="6"/>
      <c r="J71" s="6"/>
      <c r="K71" s="6"/>
      <c r="L71" s="6"/>
    </row>
    <row r="72">
      <c r="A72" s="6"/>
      <c r="B72" s="37" t="s">
        <v>403</v>
      </c>
      <c r="C72" s="37" t="s">
        <v>404</v>
      </c>
      <c r="D72" s="37" t="s">
        <v>37</v>
      </c>
      <c r="E72" s="37" t="s">
        <v>405</v>
      </c>
      <c r="F72" s="37" t="s">
        <v>257</v>
      </c>
      <c r="G72" s="73"/>
      <c r="H72" s="39" t="s">
        <v>408</v>
      </c>
      <c r="L72" s="6"/>
    </row>
    <row r="73">
      <c r="A73" s="6"/>
      <c r="B73" s="37" t="s">
        <v>91</v>
      </c>
      <c r="C73" s="48" t="str">
        <f>IF($C$61, 0, IF($C$62, -1.5, -2))+SUM(Buildorgs!$AU$2:$AU$1001)/10</f>
        <v>-2</v>
      </c>
      <c r="D73" s="48" t="str">
        <f>IFERROR(__xludf.DUMMYFUNCTION((IF($C$62, -SUM(FILTER(Managers!$H$2:$H$99, Managers!$G$2:$G$99 = 1))*10, 0)+IF(AND($C$73,Constants!$B$18), IF(ISNA(FILTER(Managers!$J$2:$J$99, Managers!$I$2:$I$99 = "gp", Managers!$G$2:$G$99 = 1)), 0, SUM(FILTER(Managers!$J$2:$J$99, Managers!$I$2:$I$99 = "gp", Managers!$G$2:$G$99 = 1))), 0))/10),"0")</f>
        <v>0</v>
      </c>
      <c r="E73" s="21"/>
      <c r="F73" s="58" t="str">
        <f>SUM(C73:E73)</f>
        <v>-2.0</v>
      </c>
      <c r="G73" s="76"/>
      <c r="H73" s="8" t="s">
        <v>413</v>
      </c>
      <c r="L73" s="6"/>
    </row>
    <row r="74">
      <c r="A74" s="6"/>
      <c r="B74" s="37" t="s">
        <v>157</v>
      </c>
      <c r="C74" s="48" t="str">
        <f>SUM(Buildorgs!$AV$2:$AV$1001)</f>
        <v>0</v>
      </c>
      <c r="D74" s="45" t="str">
        <f>IFERROR(__xludf.DUMMYFUNCTION(IF(AND($C$74,Constants!$B$18), IF(ISNA(FILTER(Managers!$J$2:$J$99, Managers!$I$2:$I$99 = "Goods", Managers!$G$2:$G$99 = 1)), 0, SUM(FILTER(Managers!$J$2:$J$99, Managers!$I$2:$I$99 = "Goods", Managers!$G$2:$G$99 = 1))), 0)),"0")</f>
        <v>0</v>
      </c>
      <c r="E74" s="21"/>
      <c r="F74" s="58" t="str">
        <f t="shared" ref="F74:F77" si="4">SUM(C74:E74)/10</f>
        <v>0.0</v>
      </c>
      <c r="G74" s="76"/>
      <c r="H74" s="39" t="s">
        <v>414</v>
      </c>
      <c r="L74" s="6"/>
    </row>
    <row r="75">
      <c r="A75" s="6"/>
      <c r="B75" s="37" t="s">
        <v>158</v>
      </c>
      <c r="C75" s="48" t="str">
        <f>SUM(Buildorgs!$AW$2:$AW$1001)</f>
        <v>0</v>
      </c>
      <c r="D75" s="45" t="str">
        <f>IFERROR(__xludf.DUMMYFUNCTION(IF(AND($C$75,Constants!$B$18), IF(ISNA(FILTER(Managers!$J$2:$J$99, Managers!$I$2:$I$99 = "Influence", Managers!$G$2:$G$99 = 1)), 0, SUM(FILTER(Managers!$J$2:$J$99, Managers!$I$2:$I$99 = "Influence", Managers!$G$2:$G$99 = 1))), 0)),"0")</f>
        <v>0</v>
      </c>
      <c r="E75" s="21"/>
      <c r="F75" s="58" t="str">
        <f t="shared" si="4"/>
        <v>0.0</v>
      </c>
      <c r="G75" s="76"/>
      <c r="H75" s="39" t="s">
        <v>415</v>
      </c>
      <c r="L75" s="6"/>
    </row>
    <row r="76">
      <c r="A76" s="6"/>
      <c r="B76" s="37" t="s">
        <v>163</v>
      </c>
      <c r="C76" s="48" t="str">
        <f>SUM(Buildorgs!$AX$2:$AX$1001)</f>
        <v>0</v>
      </c>
      <c r="D76" s="45" t="str">
        <f>IFERROR(__xludf.DUMMYFUNCTION(IF(AND($C$76,Constants!$B$18), IF(ISNA(FILTER(Managers!$J$2:$J$99, Managers!$I$2:$I$99 = "Labor", Managers!$G$2:$G$99 = 1)), 0, SUM(FILTER(Managers!$J$2:$J$99, Managers!$I$2:$I$99 = "Labor", Managers!$G$2:$G$99 = 1))), 0)),"0")</f>
        <v>0</v>
      </c>
      <c r="E76" s="21"/>
      <c r="F76" s="58" t="str">
        <f t="shared" si="4"/>
        <v>0.0</v>
      </c>
      <c r="G76" s="76"/>
      <c r="H76" s="70"/>
      <c r="L76" s="6"/>
    </row>
    <row r="77">
      <c r="A77" s="6"/>
      <c r="B77" s="37" t="s">
        <v>159</v>
      </c>
      <c r="C77" s="48" t="str">
        <f>SUM(Buildorgs!$AY$2:$AY$1001)</f>
        <v>0</v>
      </c>
      <c r="D77" s="45" t="str">
        <f>IFERROR(__xludf.DUMMYFUNCTION(IF(AND($C$77,Constants!$B$18), IF(ISNA(FILTER(Managers!$J$2:$J$99, Managers!$I$2:$I$99 = "Magic", Managers!$G$2:$G$99 = 1)), 0, SUM(FILTER(Managers!$J$2:$J$99, Managers!$I$2:$I$99 = "Magic", Managers!$G$2:$G$99 = 1))), 0)),"0")</f>
        <v>0</v>
      </c>
      <c r="E77" s="21"/>
      <c r="F77" s="58" t="str">
        <f t="shared" si="4"/>
        <v>0.0</v>
      </c>
      <c r="G77" s="76"/>
      <c r="H77" s="70"/>
      <c r="L77" s="6"/>
    </row>
    <row r="78">
      <c r="A78" s="6"/>
      <c r="B78" s="6"/>
      <c r="C78" s="6"/>
      <c r="D78" s="2"/>
      <c r="E78" s="2"/>
      <c r="F78" s="6"/>
      <c r="G78" s="6"/>
      <c r="H78" s="6"/>
      <c r="I78" s="6"/>
      <c r="J78" s="6"/>
      <c r="K78" s="6"/>
      <c r="L78" s="6"/>
    </row>
    <row r="79">
      <c r="A79" s="6"/>
      <c r="B79" s="39" t="s">
        <v>416</v>
      </c>
      <c r="L79" s="6"/>
    </row>
    <row r="80">
      <c r="A80" s="6"/>
      <c r="B80" s="8" t="s">
        <v>417</v>
      </c>
      <c r="L80" s="6"/>
    </row>
    <row r="81">
      <c r="A81" s="6"/>
      <c r="B81" s="6"/>
      <c r="C81" s="6"/>
      <c r="D81" s="6"/>
      <c r="E81" s="6"/>
      <c r="F81" s="6"/>
      <c r="G81" s="6"/>
      <c r="H81" s="6"/>
      <c r="I81" s="6"/>
      <c r="J81" s="6"/>
      <c r="K81" s="6"/>
      <c r="L81" s="6"/>
    </row>
    <row r="82">
      <c r="A82" s="6"/>
      <c r="B82" s="37" t="s">
        <v>418</v>
      </c>
      <c r="C82" s="48" t="str">
        <f>$F$8*$I$8</f>
        <v>0</v>
      </c>
      <c r="D82" s="6"/>
      <c r="E82" s="39" t="s">
        <v>420</v>
      </c>
      <c r="L82" s="6"/>
    </row>
    <row r="83">
      <c r="A83" s="6"/>
      <c r="B83" s="37" t="s">
        <v>421</v>
      </c>
      <c r="C83" s="21"/>
      <c r="D83" s="6"/>
      <c r="E83" s="39" t="s">
        <v>422</v>
      </c>
      <c r="L83" s="6"/>
    </row>
    <row r="84">
      <c r="A84" s="6"/>
      <c r="B84" s="37" t="s">
        <v>423</v>
      </c>
      <c r="C84" s="91"/>
      <c r="D84" s="6"/>
      <c r="E84" s="39" t="s">
        <v>428</v>
      </c>
      <c r="L84" s="6"/>
    </row>
    <row r="85">
      <c r="A85" s="6"/>
      <c r="B85" s="37" t="s">
        <v>430</v>
      </c>
      <c r="C85" s="21"/>
      <c r="D85" s="6"/>
      <c r="E85" s="39" t="s">
        <v>432</v>
      </c>
      <c r="L85" s="6"/>
    </row>
    <row r="86">
      <c r="A86" s="6"/>
      <c r="B86" s="37" t="s">
        <v>434</v>
      </c>
      <c r="C86" s="48" t="str">
        <f>C82-SUM(C83:C85)</f>
        <v>0</v>
      </c>
      <c r="D86" s="6"/>
      <c r="E86" s="39" t="s">
        <v>439</v>
      </c>
      <c r="L86" s="6"/>
    </row>
    <row r="87">
      <c r="A87" s="6"/>
      <c r="B87" s="37" t="s">
        <v>441</v>
      </c>
      <c r="C87" s="48" t="str">
        <f>IF(ROUNDDOWN(E49/2) &lt; C85, -1, 0) + IF(ROUNDDOWN(D49/2) &lt; C84, -1, 0)</f>
        <v>0</v>
      </c>
      <c r="D87" s="6"/>
      <c r="E87" s="39" t="s">
        <v>446</v>
      </c>
      <c r="L87" s="6"/>
    </row>
    <row r="88">
      <c r="A88" s="6"/>
      <c r="B88" s="6"/>
      <c r="C88" s="6"/>
      <c r="D88" s="6"/>
      <c r="E88" s="6"/>
      <c r="F88" s="6"/>
      <c r="G88" s="6"/>
      <c r="H88" s="6"/>
      <c r="I88" s="6"/>
      <c r="J88" s="6"/>
      <c r="K88" s="6"/>
      <c r="L88" s="6"/>
    </row>
    <row r="89">
      <c r="A89" s="6"/>
      <c r="B89" s="37" t="s">
        <v>447</v>
      </c>
      <c r="C89" s="45" t="str">
        <f>IF(C35 = 2, C67/2, 0)</f>
        <v>0</v>
      </c>
      <c r="D89" s="6"/>
      <c r="E89" s="39" t="s">
        <v>449</v>
      </c>
      <c r="L89" s="6"/>
    </row>
    <row r="90">
      <c r="A90" s="6"/>
      <c r="B90" s="37" t="s">
        <v>453</v>
      </c>
      <c r="C90" s="45" t="str">
        <f>IF(C35, ROUNDDOWN(SUM(Buildorgs!$AM$2:$AM$976)/10), 0)</f>
        <v>0</v>
      </c>
      <c r="D90" s="6"/>
      <c r="E90" s="70"/>
      <c r="L90" s="6"/>
    </row>
    <row r="91">
      <c r="A91" s="6"/>
      <c r="B91" s="37" t="s">
        <v>463</v>
      </c>
      <c r="C91" s="21"/>
      <c r="D91" s="6"/>
      <c r="E91" s="39" t="s">
        <v>465</v>
      </c>
      <c r="L91" s="6"/>
    </row>
    <row r="92">
      <c r="A92" s="6"/>
      <c r="B92" s="37" t="s">
        <v>467</v>
      </c>
      <c r="C92" s="21"/>
      <c r="D92" s="6"/>
      <c r="E92" s="39" t="s">
        <v>469</v>
      </c>
      <c r="L92" s="6"/>
    </row>
    <row r="93">
      <c r="A93" s="6"/>
      <c r="B93" s="37" t="s">
        <v>456</v>
      </c>
      <c r="C93" s="91"/>
      <c r="D93" s="6"/>
      <c r="E93" s="39" t="s">
        <v>471</v>
      </c>
      <c r="L93" s="6"/>
    </row>
    <row r="94">
      <c r="A94" s="6"/>
      <c r="B94" s="37" t="s">
        <v>473</v>
      </c>
      <c r="C94" s="91"/>
      <c r="D94" s="6"/>
      <c r="E94" s="70"/>
      <c r="L94" s="6"/>
    </row>
    <row r="95">
      <c r="A95" s="6"/>
      <c r="B95" s="6"/>
      <c r="C95" s="6"/>
      <c r="D95" s="6"/>
      <c r="E95" s="6"/>
      <c r="F95" s="6"/>
      <c r="G95" s="6"/>
      <c r="H95" s="6"/>
      <c r="I95" s="6"/>
      <c r="J95" s="6"/>
      <c r="K95" s="6"/>
      <c r="L95" s="6"/>
    </row>
    <row r="96">
      <c r="A96" s="6"/>
      <c r="B96" s="37" t="s">
        <v>475</v>
      </c>
      <c r="C96" s="58" t="str">
        <f>IF(C34,SUM(Buildorgs!$AK$2:$AK$101)*1.05,SUM(Buildorgs!$AK$2:$AK$101))</f>
        <v>0.0</v>
      </c>
      <c r="D96" s="6"/>
      <c r="E96" s="70"/>
      <c r="L96" s="6"/>
    </row>
    <row r="97">
      <c r="A97" s="6"/>
      <c r="B97" s="37" t="s">
        <v>486</v>
      </c>
      <c r="C97" s="58" t="str">
        <f>SUM(Buildorgs!$AL$2:$AL$101)</f>
        <v>0.0</v>
      </c>
      <c r="D97" s="6"/>
      <c r="E97" s="70"/>
      <c r="L97" s="6"/>
    </row>
    <row r="98">
      <c r="A98" s="6"/>
      <c r="B98" s="37" t="s">
        <v>491</v>
      </c>
      <c r="C98" s="21"/>
      <c r="D98" s="6"/>
      <c r="E98" s="70"/>
      <c r="L98" s="6"/>
    </row>
    <row r="99">
      <c r="A99" s="6"/>
      <c r="B99" s="37" t="s">
        <v>494</v>
      </c>
      <c r="C99" s="21"/>
      <c r="D99" s="6"/>
      <c r="E99" s="70"/>
      <c r="L99" s="6"/>
    </row>
    <row r="100">
      <c r="A100" s="6"/>
      <c r="B100" s="37" t="s">
        <v>496</v>
      </c>
      <c r="C100" s="91"/>
      <c r="D100" s="6"/>
      <c r="E100" s="39" t="s">
        <v>498</v>
      </c>
      <c r="L100" s="6"/>
    </row>
    <row r="101">
      <c r="A101" s="6"/>
      <c r="B101" s="37" t="s">
        <v>500</v>
      </c>
      <c r="C101" s="91"/>
      <c r="D101" s="6"/>
      <c r="E101" s="70"/>
      <c r="L101" s="6"/>
    </row>
    <row r="102">
      <c r="A102" s="6"/>
      <c r="B102" s="37" t="s">
        <v>502</v>
      </c>
      <c r="C102" s="21"/>
      <c r="D102" s="6"/>
      <c r="E102" s="8" t="s">
        <v>503</v>
      </c>
      <c r="L102" s="6"/>
    </row>
    <row r="103">
      <c r="A103" s="6"/>
      <c r="B103" s="6"/>
      <c r="C103" s="6"/>
      <c r="D103" s="6"/>
      <c r="E103" s="6"/>
      <c r="F103" s="6"/>
      <c r="G103" s="6"/>
      <c r="H103" s="6"/>
      <c r="I103" s="6"/>
      <c r="J103" s="6"/>
      <c r="K103" s="6"/>
      <c r="L103" s="6"/>
    </row>
    <row r="104">
      <c r="A104" s="6"/>
      <c r="B104" s="39" t="s">
        <v>504</v>
      </c>
      <c r="L104" s="6"/>
    </row>
    <row r="105">
      <c r="A105" s="6"/>
      <c r="B105" s="6"/>
      <c r="C105" s="6"/>
      <c r="D105" s="6"/>
      <c r="E105" s="6"/>
      <c r="F105" s="6"/>
      <c r="G105" s="6"/>
      <c r="H105" s="6"/>
      <c r="I105" s="6"/>
      <c r="J105" s="6"/>
      <c r="K105" s="6"/>
      <c r="L105" s="6"/>
    </row>
    <row r="106">
      <c r="A106" s="6"/>
      <c r="B106" s="37" t="s">
        <v>506</v>
      </c>
      <c r="C106" s="37" t="s">
        <v>507</v>
      </c>
      <c r="D106" s="37" t="s">
        <v>508</v>
      </c>
      <c r="E106" s="37" t="s">
        <v>509</v>
      </c>
      <c r="F106" s="37" t="s">
        <v>157</v>
      </c>
      <c r="G106" s="6"/>
      <c r="H106" s="39" t="s">
        <v>511</v>
      </c>
      <c r="L106" s="6"/>
    </row>
    <row r="107">
      <c r="A107" s="6"/>
      <c r="B107" s="37" t="s">
        <v>512</v>
      </c>
      <c r="C107" s="21"/>
      <c r="D107" s="21"/>
      <c r="E107" s="48" t="str">
        <f>C107*Constants!$B$13/Constants!$B$4</f>
        <v>0</v>
      </c>
      <c r="F107" s="93">
        <v>0.0</v>
      </c>
      <c r="G107" s="6"/>
      <c r="H107" s="39" t="s">
        <v>525</v>
      </c>
      <c r="L107" s="6"/>
    </row>
    <row r="108">
      <c r="A108" s="6"/>
      <c r="B108" s="37" t="s">
        <v>528</v>
      </c>
      <c r="C108" s="21"/>
      <c r="D108" s="21"/>
      <c r="E108" s="48" t="str">
        <f>Constants!$B$14*25/Constants!$B$4</f>
        <v>4.5</v>
      </c>
      <c r="F108" s="93">
        <v>0.0</v>
      </c>
      <c r="G108" s="6"/>
      <c r="H108" s="39" t="s">
        <v>537</v>
      </c>
      <c r="L108" s="6"/>
    </row>
    <row r="109">
      <c r="A109" s="6"/>
      <c r="B109" s="37" t="s">
        <v>539</v>
      </c>
      <c r="C109" s="21"/>
      <c r="D109" s="21"/>
      <c r="E109" s="48" t="str">
        <f>(10+C109+IF(D109, (C109-1)*5, 0))*Constants!$B$12/Constants!$B$4</f>
        <v>5</v>
      </c>
      <c r="F109" s="93">
        <v>0.0</v>
      </c>
      <c r="G109" s="6"/>
      <c r="H109" s="70"/>
      <c r="L109" s="6"/>
    </row>
    <row r="110">
      <c r="A110" s="6"/>
      <c r="B110" s="37" t="s">
        <v>550</v>
      </c>
      <c r="C110" s="21"/>
      <c r="D110" s="21"/>
      <c r="E110" s="48" t="str">
        <f>Constants!$B$9*C110*ROUNDDOWN(C110/4)*IF(D110, 2, 1)/(2*Constants!$B$4)</f>
        <v>0</v>
      </c>
      <c r="F110" s="48" t="str">
        <f>Constants!$B$9*C110*ROUNDDOWN(C110/4)*IF(D110, 2, 1)/Constants!$B$2</f>
        <v>0</v>
      </c>
      <c r="G110" s="6"/>
      <c r="H110" s="39" t="s">
        <v>569</v>
      </c>
      <c r="L110" s="6"/>
    </row>
    <row r="111">
      <c r="A111" s="6"/>
      <c r="B111" s="37" t="s">
        <v>571</v>
      </c>
      <c r="C111" s="21"/>
      <c r="D111" s="21"/>
      <c r="E111" s="48" t="str">
        <f>(10+C111+IF(D111, (C111-1)*5, 0))*Constants!$B$11/Constants!$B$4</f>
        <v>0.5</v>
      </c>
      <c r="F111" s="93">
        <v>0.0</v>
      </c>
      <c r="G111" s="6"/>
      <c r="H111" s="39" t="s">
        <v>580</v>
      </c>
      <c r="L111" s="6"/>
    </row>
    <row r="112">
      <c r="A112" s="6"/>
      <c r="B112" s="6"/>
      <c r="C112" s="6"/>
      <c r="D112" s="6"/>
      <c r="E112" s="6"/>
      <c r="F112" s="6"/>
      <c r="G112" s="6"/>
      <c r="H112" s="6"/>
      <c r="I112" s="6"/>
      <c r="J112" s="6"/>
      <c r="K112" s="6"/>
      <c r="L112" s="6"/>
    </row>
    <row r="113">
      <c r="A113" s="6"/>
      <c r="B113" s="37" t="s">
        <v>584</v>
      </c>
      <c r="C113" s="21"/>
      <c r="D113" s="6"/>
      <c r="E113" s="8" t="s">
        <v>586</v>
      </c>
      <c r="L113" s="6"/>
    </row>
    <row r="114">
      <c r="A114" s="6"/>
      <c r="B114" s="37" t="s">
        <v>588</v>
      </c>
      <c r="C114" s="21"/>
      <c r="D114" s="6"/>
      <c r="E114" s="8" t="s">
        <v>589</v>
      </c>
      <c r="L114" s="6"/>
    </row>
    <row r="115">
      <c r="A115" s="6"/>
      <c r="B115" s="37" t="s">
        <v>591</v>
      </c>
      <c r="C115" s="48" t="str">
        <f>SUM(Buildorgs!$AP$2:$AP$101)-C114</f>
        <v>0</v>
      </c>
      <c r="D115" s="6"/>
      <c r="E115" s="39" t="s">
        <v>597</v>
      </c>
      <c r="L115" s="6"/>
    </row>
    <row r="116">
      <c r="A116" s="6"/>
      <c r="B116" s="37" t="s">
        <v>599</v>
      </c>
      <c r="C116" s="48" t="str">
        <f>C67-C93</f>
        <v>0</v>
      </c>
      <c r="D116" s="6"/>
      <c r="E116" s="39" t="s">
        <v>604</v>
      </c>
      <c r="L116" s="6"/>
    </row>
    <row r="117">
      <c r="A117" s="6"/>
      <c r="B117" s="37" t="s">
        <v>606</v>
      </c>
      <c r="C117" s="48" t="str">
        <f>SUM(Buildorgs!$AM$2:$AM$976)-C94-C113</f>
        <v>0</v>
      </c>
      <c r="D117" s="6"/>
      <c r="E117" s="39" t="s">
        <v>611</v>
      </c>
      <c r="L117" s="6"/>
    </row>
    <row r="118">
      <c r="A118" s="6"/>
      <c r="B118" s="37" t="s">
        <v>613</v>
      </c>
      <c r="C118" s="48" t="str">
        <f>C127*Constants!$B$10/Constants!$B$4</f>
        <v>0</v>
      </c>
      <c r="D118" s="6"/>
      <c r="E118" s="39" t="s">
        <v>618</v>
      </c>
      <c r="L118" s="6"/>
    </row>
    <row r="119">
      <c r="A119" s="6"/>
      <c r="B119" s="37" t="s">
        <v>619</v>
      </c>
      <c r="C119" s="48" t="str">
        <f>C122*2</f>
        <v>0</v>
      </c>
      <c r="D119" s="6"/>
      <c r="E119" s="39" t="s">
        <v>626</v>
      </c>
      <c r="L119" s="6"/>
    </row>
    <row r="120">
      <c r="A120" s="6"/>
      <c r="B120" s="37" t="s">
        <v>629</v>
      </c>
      <c r="C120" s="21"/>
      <c r="D120" s="6"/>
      <c r="E120" s="39" t="s">
        <v>630</v>
      </c>
      <c r="L120" s="6"/>
    </row>
    <row r="121">
      <c r="A121" s="6"/>
      <c r="B121" s="37" t="s">
        <v>632</v>
      </c>
      <c r="C121" s="21"/>
      <c r="D121" s="6"/>
      <c r="E121" s="70"/>
      <c r="L121" s="6"/>
    </row>
    <row r="122">
      <c r="A122" s="6"/>
      <c r="B122" s="37" t="s">
        <v>635</v>
      </c>
      <c r="C122" s="91"/>
      <c r="D122" s="6"/>
      <c r="E122" s="70"/>
      <c r="L122" s="6"/>
    </row>
    <row r="123">
      <c r="A123" s="6"/>
      <c r="B123" s="37" t="s">
        <v>442</v>
      </c>
      <c r="C123" s="91"/>
      <c r="D123" s="6"/>
      <c r="E123" s="70"/>
      <c r="L123" s="6"/>
    </row>
    <row r="124">
      <c r="A124" s="6"/>
      <c r="B124" s="37" t="s">
        <v>444</v>
      </c>
      <c r="C124" s="91"/>
      <c r="D124" s="6"/>
      <c r="E124" s="70"/>
      <c r="L124" s="6"/>
    </row>
    <row r="125">
      <c r="A125" s="6"/>
      <c r="B125" s="37" t="s">
        <v>440</v>
      </c>
      <c r="C125" s="91"/>
      <c r="D125" s="6"/>
      <c r="E125" s="70"/>
      <c r="L125" s="6"/>
    </row>
    <row r="126">
      <c r="A126" s="6"/>
      <c r="B126" s="37" t="s">
        <v>437</v>
      </c>
      <c r="C126" s="91"/>
      <c r="D126" s="6"/>
      <c r="E126" s="70"/>
      <c r="L126" s="6"/>
    </row>
    <row r="127">
      <c r="A127" s="6"/>
      <c r="B127" s="37" t="s">
        <v>643</v>
      </c>
      <c r="C127" s="91"/>
      <c r="D127" s="6"/>
      <c r="E127" s="70"/>
      <c r="L127" s="6"/>
    </row>
    <row r="128">
      <c r="A128" s="6"/>
      <c r="B128" s="37" t="s">
        <v>646</v>
      </c>
      <c r="C128" s="48" t="str">
        <f>C118+SUM(C121:C126)</f>
        <v>0</v>
      </c>
      <c r="D128" s="6"/>
      <c r="E128" s="70"/>
      <c r="L128" s="6"/>
    </row>
    <row r="129">
      <c r="A129" s="6"/>
      <c r="B129" s="37" t="s">
        <v>650</v>
      </c>
      <c r="C129" s="48" t="str">
        <f>C119+C120</f>
        <v>0</v>
      </c>
      <c r="D129" s="6"/>
      <c r="E129" s="70"/>
      <c r="L129" s="6"/>
    </row>
    <row r="130">
      <c r="A130" s="6"/>
      <c r="B130" s="37" t="s">
        <v>456</v>
      </c>
      <c r="C130" s="48" t="str">
        <f>MIN(C116,Constants!$B$22*C128/Constants!$B$4)</f>
        <v>0</v>
      </c>
      <c r="D130" s="6"/>
      <c r="E130" s="39" t="s">
        <v>651</v>
      </c>
      <c r="L130" s="6"/>
    </row>
    <row r="131">
      <c r="A131" s="6"/>
      <c r="B131" s="6"/>
      <c r="C131" s="6"/>
      <c r="D131" s="6"/>
      <c r="E131" s="6"/>
      <c r="F131" s="6"/>
      <c r="G131" s="6"/>
      <c r="H131" s="6"/>
      <c r="I131" s="6"/>
      <c r="J131" s="6"/>
      <c r="K131" s="6"/>
      <c r="L131" s="6"/>
    </row>
    <row r="132">
      <c r="A132" s="6"/>
      <c r="B132" s="37" t="s">
        <v>652</v>
      </c>
      <c r="C132" s="37" t="s">
        <v>112</v>
      </c>
      <c r="D132" s="6"/>
      <c r="E132" s="39" t="s">
        <v>653</v>
      </c>
      <c r="L132" s="6"/>
    </row>
    <row r="133">
      <c r="A133" s="6"/>
      <c r="B133" s="37" t="s">
        <v>158</v>
      </c>
      <c r="C133" s="21"/>
      <c r="D133" s="6"/>
      <c r="E133" s="70"/>
      <c r="L133" s="6"/>
    </row>
    <row r="134">
      <c r="A134" s="6"/>
      <c r="B134" s="37" t="s">
        <v>159</v>
      </c>
      <c r="C134" s="21"/>
      <c r="D134" s="6"/>
      <c r="E134" s="70"/>
      <c r="L134" s="6"/>
    </row>
    <row r="135">
      <c r="A135" s="6"/>
      <c r="B135" s="37" t="s">
        <v>155</v>
      </c>
      <c r="C135" s="48" t="str">
        <f>C133*Constants!$B$3/Constants!$B$21</f>
        <v>0</v>
      </c>
      <c r="D135" s="6"/>
      <c r="E135" s="39" t="s">
        <v>654</v>
      </c>
      <c r="L135" s="6"/>
    </row>
    <row r="136">
      <c r="A136" s="6"/>
      <c r="B136" s="6"/>
      <c r="C136" s="6"/>
      <c r="D136" s="6"/>
      <c r="E136" s="6"/>
      <c r="F136" s="6"/>
      <c r="G136" s="6"/>
      <c r="H136" s="6"/>
      <c r="I136" s="6"/>
      <c r="J136" s="6"/>
      <c r="K136" s="6"/>
      <c r="L136" s="6"/>
    </row>
    <row r="137">
      <c r="A137" s="6"/>
      <c r="B137" s="37" t="s">
        <v>655</v>
      </c>
      <c r="C137" s="37" t="s">
        <v>112</v>
      </c>
      <c r="D137" s="6"/>
      <c r="E137" s="39" t="s">
        <v>656</v>
      </c>
      <c r="L137" s="6"/>
    </row>
    <row r="138">
      <c r="A138" s="6"/>
      <c r="B138" s="37" t="s">
        <v>157</v>
      </c>
      <c r="C138" s="48" t="str">
        <f>C94+MIN(C117,C129)</f>
        <v>0</v>
      </c>
      <c r="D138" s="6"/>
      <c r="E138" s="70"/>
      <c r="L138" s="6"/>
    </row>
    <row r="139">
      <c r="A139" s="6"/>
      <c r="B139" s="37" t="s">
        <v>158</v>
      </c>
      <c r="C139" s="48" t="str">
        <f>IF(C87 &gt;= 0, C84, 0)+C133</f>
        <v>0</v>
      </c>
      <c r="D139" s="6"/>
      <c r="E139" s="70"/>
      <c r="L139" s="6"/>
    </row>
    <row r="140">
      <c r="A140" s="6"/>
      <c r="B140" s="37" t="s">
        <v>163</v>
      </c>
      <c r="C140" s="58" t="str">
        <f>IF(C87 &gt;= 0, C85, 0)+MIN(C97-C99,MAX(C101,0))+MIN(C128,C115)</f>
        <v>0.0</v>
      </c>
      <c r="D140" s="6"/>
      <c r="E140" s="70"/>
      <c r="L140" s="6"/>
    </row>
    <row r="141">
      <c r="A141" s="6"/>
      <c r="B141" s="37" t="s">
        <v>159</v>
      </c>
      <c r="C141" s="58" t="str">
        <f>MIN(C96-C98,MAX(C100,0))+C134</f>
        <v>0.0</v>
      </c>
      <c r="D141" s="6"/>
      <c r="E141" s="70"/>
      <c r="L141" s="6"/>
    </row>
    <row r="142">
      <c r="A142" s="6"/>
      <c r="B142" s="37" t="s">
        <v>155</v>
      </c>
      <c r="C142" s="48" t="str">
        <f>MIN(C67,C93+MIN(C116,MAX(C130,0)))</f>
        <v>0</v>
      </c>
      <c r="D142" s="6"/>
      <c r="E142" s="70"/>
      <c r="L142" s="6"/>
    </row>
    <row r="143">
      <c r="A143" s="6"/>
      <c r="B143" s="6"/>
      <c r="C143" s="6"/>
      <c r="D143" s="6"/>
      <c r="E143" s="6"/>
      <c r="F143" s="6"/>
      <c r="G143" s="6"/>
      <c r="H143" s="6"/>
      <c r="I143" s="6"/>
      <c r="J143" s="6"/>
      <c r="K143" s="6"/>
      <c r="L143" s="6"/>
    </row>
    <row r="144">
      <c r="A144" s="6"/>
      <c r="B144" s="21"/>
      <c r="C144" s="21"/>
      <c r="D144" s="21"/>
      <c r="E144" s="21"/>
      <c r="F144" s="21"/>
      <c r="G144" s="21"/>
      <c r="H144" s="21"/>
      <c r="I144" s="21"/>
      <c r="J144" s="21"/>
      <c r="K144" s="21"/>
      <c r="L144" s="6"/>
    </row>
    <row r="145">
      <c r="A145" s="6"/>
      <c r="B145" s="21"/>
      <c r="C145" s="21"/>
      <c r="D145" s="21"/>
      <c r="E145" s="21"/>
      <c r="F145" s="21"/>
      <c r="G145" s="21"/>
      <c r="H145" s="21"/>
      <c r="I145" s="21"/>
      <c r="J145" s="21"/>
      <c r="K145" s="21"/>
      <c r="L145" s="6"/>
    </row>
    <row r="146">
      <c r="A146" s="6"/>
      <c r="B146" s="21"/>
      <c r="C146" s="21"/>
      <c r="D146" s="21"/>
      <c r="E146" s="21"/>
      <c r="F146" s="21"/>
      <c r="G146" s="21"/>
      <c r="H146" s="21"/>
      <c r="I146" s="21"/>
      <c r="J146" s="21"/>
      <c r="K146" s="21"/>
      <c r="L146" s="6"/>
    </row>
  </sheetData>
  <mergeCells count="117">
    <mergeCell ref="E69:K69"/>
    <mergeCell ref="E70:K70"/>
    <mergeCell ref="B80:K80"/>
    <mergeCell ref="H73:K73"/>
    <mergeCell ref="H74:K74"/>
    <mergeCell ref="H75:K75"/>
    <mergeCell ref="H76:K76"/>
    <mergeCell ref="H77:K77"/>
    <mergeCell ref="B79:K79"/>
    <mergeCell ref="E24:K24"/>
    <mergeCell ref="E26:K26"/>
    <mergeCell ref="E27:K27"/>
    <mergeCell ref="E28:K28"/>
    <mergeCell ref="E29:K29"/>
    <mergeCell ref="E30:K30"/>
    <mergeCell ref="E31:K31"/>
    <mergeCell ref="E32:K32"/>
    <mergeCell ref="E34:K34"/>
    <mergeCell ref="E35:K35"/>
    <mergeCell ref="H37:K38"/>
    <mergeCell ref="H39:K39"/>
    <mergeCell ref="H40:K40"/>
    <mergeCell ref="E15:K15"/>
    <mergeCell ref="E16:K16"/>
    <mergeCell ref="E17:K17"/>
    <mergeCell ref="E18:K18"/>
    <mergeCell ref="E20:K20"/>
    <mergeCell ref="E21:K21"/>
    <mergeCell ref="E14:K14"/>
    <mergeCell ref="C2:K2"/>
    <mergeCell ref="H4:K4"/>
    <mergeCell ref="C6:K6"/>
    <mergeCell ref="E10:K10"/>
    <mergeCell ref="E11:K11"/>
    <mergeCell ref="E12:K12"/>
    <mergeCell ref="E13:K13"/>
    <mergeCell ref="H47:K47"/>
    <mergeCell ref="H48:K48"/>
    <mergeCell ref="H49:K49"/>
    <mergeCell ref="H50:K51"/>
    <mergeCell ref="H72:K72"/>
    <mergeCell ref="H41:K41"/>
    <mergeCell ref="H42:K42"/>
    <mergeCell ref="H43:K43"/>
    <mergeCell ref="H44:K44"/>
    <mergeCell ref="H45:K45"/>
    <mergeCell ref="H46:K46"/>
    <mergeCell ref="E83:K83"/>
    <mergeCell ref="E84:K84"/>
    <mergeCell ref="E82:K82"/>
    <mergeCell ref="E86:K86"/>
    <mergeCell ref="E87:K87"/>
    <mergeCell ref="E89:K89"/>
    <mergeCell ref="E90:K90"/>
    <mergeCell ref="E85:K85"/>
    <mergeCell ref="E22:K22"/>
    <mergeCell ref="E23:K23"/>
    <mergeCell ref="E61:K61"/>
    <mergeCell ref="E62:K62"/>
    <mergeCell ref="E63:K63"/>
    <mergeCell ref="E64:K64"/>
    <mergeCell ref="E66:K66"/>
    <mergeCell ref="E67:K67"/>
    <mergeCell ref="E68:K68"/>
    <mergeCell ref="E56:K56"/>
    <mergeCell ref="E57:K57"/>
    <mergeCell ref="E58:K58"/>
    <mergeCell ref="E59:K59"/>
    <mergeCell ref="E53:K53"/>
    <mergeCell ref="E54:K54"/>
    <mergeCell ref="E55:K55"/>
    <mergeCell ref="E114:K114"/>
    <mergeCell ref="E121:K121"/>
    <mergeCell ref="E115:K115"/>
    <mergeCell ref="E116:K116"/>
    <mergeCell ref="E117:K117"/>
    <mergeCell ref="E118:K118"/>
    <mergeCell ref="E119:K119"/>
    <mergeCell ref="E120:K120"/>
    <mergeCell ref="E122:K122"/>
    <mergeCell ref="E123:K123"/>
    <mergeCell ref="E124:K124"/>
    <mergeCell ref="E125:K125"/>
    <mergeCell ref="E126:K126"/>
    <mergeCell ref="E127:K127"/>
    <mergeCell ref="E113:K113"/>
    <mergeCell ref="E140:K140"/>
    <mergeCell ref="E141:K141"/>
    <mergeCell ref="E142:K142"/>
    <mergeCell ref="E132:K132"/>
    <mergeCell ref="E133:K133"/>
    <mergeCell ref="E139:K139"/>
    <mergeCell ref="E128:K128"/>
    <mergeCell ref="E99:K99"/>
    <mergeCell ref="E100:K100"/>
    <mergeCell ref="E93:K93"/>
    <mergeCell ref="E94:K94"/>
    <mergeCell ref="E101:K101"/>
    <mergeCell ref="E91:K91"/>
    <mergeCell ref="E92:K92"/>
    <mergeCell ref="B104:K104"/>
    <mergeCell ref="E97:K97"/>
    <mergeCell ref="E98:K98"/>
    <mergeCell ref="E96:K96"/>
    <mergeCell ref="E102:K102"/>
    <mergeCell ref="H110:K110"/>
    <mergeCell ref="H111:K111"/>
    <mergeCell ref="H106:K106"/>
    <mergeCell ref="H107:K107"/>
    <mergeCell ref="H108:K108"/>
    <mergeCell ref="H109:K109"/>
    <mergeCell ref="E134:K134"/>
    <mergeCell ref="E135:K135"/>
    <mergeCell ref="E137:K137"/>
    <mergeCell ref="E138:K138"/>
    <mergeCell ref="E129:K129"/>
    <mergeCell ref="E130:K130"/>
  </mergeCells>
  <conditionalFormatting sqref="C59">
    <cfRule type="cellIs" dxfId="0" priority="1" operator="lessThan">
      <formula>0</formula>
    </cfRule>
  </conditionalFormatting>
  <conditionalFormatting sqref="C86:C87">
    <cfRule type="cellIs" dxfId="0" priority="2" operator="lessThan">
      <formula>0</formula>
    </cfRule>
  </conditionalFormatting>
  <conditionalFormatting sqref="C91:C92">
    <cfRule type="cellIs" dxfId="0" priority="3" operator="lessThan">
      <formula>0</formula>
    </cfRule>
  </conditionalFormatting>
  <conditionalFormatting sqref="C50:F50">
    <cfRule type="cellIs" dxfId="0" priority="4" operator="lessThan">
      <formula>0</formula>
    </cfRule>
  </conditionalFormatting>
  <dataValidations>
    <dataValidation type="decimal" allowBlank="1" showDropDown="1" showErrorMessage="1" sqref="C34:C35">
      <formula1>0.0</formula1>
      <formula2>2.0</formula2>
    </dataValidation>
    <dataValidation type="decimal" allowBlank="1" showDropDown="1" showErrorMessage="1" sqref="C4 C8 I8">
      <formula1>0.0</formula1>
      <formula2>9999999.0</formula2>
    </dataValidation>
    <dataValidation type="decimal" allowBlank="1" showDropDown="1" showErrorMessage="1" sqref="F4">
      <formula1>0.0</formula1>
      <formula2>999.0</formula2>
    </dataValidation>
    <dataValidation type="decimal" allowBlank="1" showDropDown="1" showErrorMessage="1" sqref="C53:C57">
      <formula1>0.0</formula1>
      <formula2>9.9999999E7</formula2>
    </dataValidation>
    <dataValidation type="decimal" allowBlank="1" showDropDown="1" showErrorMessage="1" sqref="C38:F38 C40:F46 C51:F51 E73:E77 C91:C92 C98:C102">
      <formula1>0.0</formula1>
      <formula2>999999.0</formula2>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22.0"/>
    <col customWidth="1" min="2" max="2" width="13.71"/>
    <col customWidth="1" min="3" max="3" width="6.14"/>
    <col customWidth="1" min="4" max="4" width="10.57"/>
    <col customWidth="1" min="5" max="5" width="11.57"/>
    <col customWidth="1" min="6" max="6" width="9.29"/>
    <col customWidth="1" min="7" max="7" width="9.57"/>
    <col customWidth="1" min="8" max="8" width="9.29"/>
    <col customWidth="1" min="9" max="9" width="7.43"/>
    <col customWidth="1" min="10" max="10" width="12.0"/>
    <col customWidth="1" min="11" max="11" width="14.43"/>
    <col customWidth="1" min="12" max="12" width="12.0"/>
    <col customWidth="1" min="13" max="13" width="13.29"/>
    <col customWidth="1" min="14" max="14" width="10.29"/>
    <col customWidth="1" min="15" max="15" width="11.43"/>
    <col customWidth="1" min="16" max="16" width="10.43"/>
    <col customWidth="1" min="17" max="17" width="11.57"/>
    <col customWidth="1" min="19" max="19" width="36.71"/>
    <col customWidth="1" min="20" max="20" width="83.0"/>
  </cols>
  <sheetData>
    <row r="1">
      <c r="A1" s="18" t="s">
        <v>79</v>
      </c>
      <c r="B1" s="18" t="s">
        <v>164</v>
      </c>
      <c r="C1" s="18" t="s">
        <v>165</v>
      </c>
      <c r="D1" s="18" t="s">
        <v>166</v>
      </c>
      <c r="E1" s="18" t="s">
        <v>167</v>
      </c>
      <c r="F1" s="18" t="s">
        <v>168</v>
      </c>
      <c r="G1" s="18" t="s">
        <v>169</v>
      </c>
      <c r="H1" s="18" t="s">
        <v>170</v>
      </c>
      <c r="I1" s="18" t="s">
        <v>155</v>
      </c>
      <c r="J1" s="18" t="s">
        <v>171</v>
      </c>
      <c r="K1" s="18" t="s">
        <v>140</v>
      </c>
      <c r="L1" s="18" t="s">
        <v>156</v>
      </c>
      <c r="M1" s="18" t="s">
        <v>172</v>
      </c>
      <c r="N1" s="18" t="s">
        <v>173</v>
      </c>
      <c r="O1" s="18" t="s">
        <v>174</v>
      </c>
      <c r="P1" s="18" t="s">
        <v>125</v>
      </c>
      <c r="Q1" s="18" t="s">
        <v>126</v>
      </c>
      <c r="R1" s="18" t="s">
        <v>175</v>
      </c>
      <c r="S1" s="18" t="s">
        <v>176</v>
      </c>
      <c r="T1" s="18" t="s">
        <v>113</v>
      </c>
    </row>
    <row r="2">
      <c r="A2" s="81" t="str">
        <f t="array" ref="A2:T257">SORT(Rooms!A2:Z257,1,TRUE)</f>
        <v>Alchemy Lab</v>
      </c>
      <c r="B2" s="29">
        <v>10.0</v>
      </c>
      <c r="C2" s="29">
        <v>1.0</v>
      </c>
      <c r="D2" s="29">
        <v>1.0</v>
      </c>
      <c r="E2" s="29">
        <v>0.0</v>
      </c>
      <c r="F2" s="29">
        <v>0.0</v>
      </c>
      <c r="G2" s="29">
        <v>1.0</v>
      </c>
      <c r="H2" s="29">
        <v>0.0</v>
      </c>
      <c r="I2" s="29">
        <v>16.0</v>
      </c>
      <c r="J2" s="29">
        <v>16.0</v>
      </c>
      <c r="K2" s="29">
        <v>3.0</v>
      </c>
      <c r="L2" s="29">
        <v>10.0</v>
      </c>
      <c r="M2" s="29">
        <v>10.0</v>
      </c>
      <c r="N2" s="29">
        <v>390.0</v>
      </c>
      <c r="O2" s="38">
        <v>0.2564102564102564</v>
      </c>
      <c r="P2" s="29">
        <v>8.0</v>
      </c>
      <c r="Q2" s="29">
        <v>16.0</v>
      </c>
      <c r="R2" s="29">
        <v>0.0</v>
      </c>
      <c r="S2" s="42" t="s">
        <v>183</v>
      </c>
      <c r="T2" s="42"/>
    </row>
    <row r="3">
      <c r="A3" s="4" t="s">
        <v>187</v>
      </c>
      <c r="B3" s="21">
        <v>3.0</v>
      </c>
      <c r="C3" s="21">
        <v>0.0</v>
      </c>
      <c r="D3" s="21">
        <v>0.0</v>
      </c>
      <c r="E3" s="21">
        <v>1.0</v>
      </c>
      <c r="F3" s="21">
        <v>0.0</v>
      </c>
      <c r="G3" s="21">
        <v>0.0</v>
      </c>
      <c r="H3" s="21">
        <v>0.0</v>
      </c>
      <c r="I3" s="21">
        <v>4.0</v>
      </c>
      <c r="J3" s="21">
        <v>4.0</v>
      </c>
      <c r="K3" s="21">
        <v>3.0</v>
      </c>
      <c r="L3" s="21">
        <v>4.0</v>
      </c>
      <c r="M3" s="21">
        <v>10.0</v>
      </c>
      <c r="N3" s="21">
        <v>210.0</v>
      </c>
      <c r="O3" s="47">
        <v>0.14285714285714285</v>
      </c>
      <c r="P3" s="21">
        <v>2.0</v>
      </c>
      <c r="Q3" s="21">
        <v>8.0</v>
      </c>
      <c r="R3" s="21">
        <v>0.0</v>
      </c>
    </row>
    <row r="4">
      <c r="A4" s="4" t="s">
        <v>194</v>
      </c>
      <c r="B4" s="21">
        <v>8.0</v>
      </c>
      <c r="C4" s="21">
        <v>1.0</v>
      </c>
      <c r="D4" s="21">
        <v>1.0</v>
      </c>
      <c r="E4" s="21">
        <v>0.0</v>
      </c>
      <c r="F4" s="21">
        <v>1.0</v>
      </c>
      <c r="G4" s="21">
        <v>0.0</v>
      </c>
      <c r="H4" s="21">
        <v>0.0</v>
      </c>
      <c r="I4" s="21">
        <v>16.0</v>
      </c>
      <c r="J4" s="21">
        <v>12.0</v>
      </c>
      <c r="K4" s="21">
        <v>3.0</v>
      </c>
      <c r="L4" s="21">
        <v>10.0</v>
      </c>
      <c r="M4" s="21">
        <v>0.0</v>
      </c>
      <c r="N4" s="21">
        <v>250.0</v>
      </c>
      <c r="O4" s="47">
        <v>0.32</v>
      </c>
      <c r="P4" s="21">
        <v>4.0</v>
      </c>
      <c r="Q4" s="21">
        <v>16.0</v>
      </c>
      <c r="R4" s="21">
        <v>0.0</v>
      </c>
    </row>
    <row r="5">
      <c r="A5" s="4" t="s">
        <v>197</v>
      </c>
      <c r="B5" s="21">
        <v>0.0</v>
      </c>
      <c r="C5" s="21">
        <v>0.0</v>
      </c>
      <c r="D5" s="21">
        <v>0.0</v>
      </c>
      <c r="E5" s="21">
        <v>0.0</v>
      </c>
      <c r="F5" s="21">
        <v>0.0</v>
      </c>
      <c r="G5" s="21">
        <v>0.0</v>
      </c>
      <c r="H5" s="21">
        <v>0.0</v>
      </c>
      <c r="I5" s="21">
        <v>16.0</v>
      </c>
      <c r="J5" s="21">
        <v>18.0</v>
      </c>
      <c r="K5" s="21">
        <v>9.0</v>
      </c>
      <c r="L5" s="21">
        <v>12.0</v>
      </c>
      <c r="M5" s="21">
        <v>0.0</v>
      </c>
      <c r="N5" s="21">
        <v>390.0</v>
      </c>
      <c r="O5" s="47">
        <v>0.0</v>
      </c>
      <c r="P5" s="21">
        <v>5.0</v>
      </c>
      <c r="Q5" s="21">
        <v>15.0</v>
      </c>
      <c r="R5" s="21">
        <v>0.0</v>
      </c>
      <c r="S5" t="s">
        <v>201</v>
      </c>
    </row>
    <row r="6">
      <c r="A6" s="4" t="s">
        <v>202</v>
      </c>
      <c r="B6" s="21">
        <v>10.0</v>
      </c>
      <c r="C6" s="21">
        <v>1.0</v>
      </c>
      <c r="D6" s="21">
        <v>1.0</v>
      </c>
      <c r="E6" s="21">
        <v>1.0</v>
      </c>
      <c r="F6" s="21">
        <v>0.0</v>
      </c>
      <c r="G6" s="21">
        <v>0.0</v>
      </c>
      <c r="H6" s="21">
        <v>0.0</v>
      </c>
      <c r="I6" s="21">
        <v>20.0</v>
      </c>
      <c r="J6" s="21">
        <v>18.0</v>
      </c>
      <c r="K6" s="21">
        <v>0.0</v>
      </c>
      <c r="L6" s="21">
        <v>18.0</v>
      </c>
      <c r="M6" s="21">
        <v>0.0</v>
      </c>
      <c r="N6" s="21">
        <v>360.0</v>
      </c>
      <c r="O6" s="47">
        <v>0.2777777777777778</v>
      </c>
      <c r="P6" s="21">
        <v>8.0</v>
      </c>
      <c r="Q6" s="21">
        <v>16.0</v>
      </c>
      <c r="R6" s="21">
        <v>0.0</v>
      </c>
      <c r="S6" t="s">
        <v>204</v>
      </c>
    </row>
    <row r="7">
      <c r="A7" s="4" t="s">
        <v>205</v>
      </c>
      <c r="B7" s="21">
        <v>15.0</v>
      </c>
      <c r="C7" s="21">
        <v>1.0</v>
      </c>
      <c r="D7" s="21">
        <v>0.0</v>
      </c>
      <c r="E7" s="21">
        <v>1.0</v>
      </c>
      <c r="F7" s="21">
        <v>0.0</v>
      </c>
      <c r="G7" s="21">
        <v>0.0</v>
      </c>
      <c r="H7" s="21">
        <v>0.0</v>
      </c>
      <c r="I7" s="21">
        <v>40.0</v>
      </c>
      <c r="J7" s="21">
        <v>38.0</v>
      </c>
      <c r="K7" s="21">
        <v>3.0</v>
      </c>
      <c r="L7" s="21">
        <v>50.0</v>
      </c>
      <c r="M7" s="21">
        <v>0.0</v>
      </c>
      <c r="N7" s="21">
        <v>910.0</v>
      </c>
      <c r="O7" s="47">
        <v>0.16483516483516483</v>
      </c>
      <c r="P7" s="21">
        <v>40.0</v>
      </c>
      <c r="Q7" s="21">
        <v>100.0</v>
      </c>
      <c r="R7" s="21">
        <v>0.0</v>
      </c>
      <c r="S7" t="s">
        <v>207</v>
      </c>
    </row>
    <row r="8">
      <c r="A8" s="4" t="s">
        <v>208</v>
      </c>
      <c r="B8" s="21">
        <v>10.0</v>
      </c>
      <c r="C8" s="21">
        <v>1.0</v>
      </c>
      <c r="D8" s="21">
        <v>0.0</v>
      </c>
      <c r="E8" s="21">
        <v>1.0</v>
      </c>
      <c r="F8" s="21">
        <v>0.0</v>
      </c>
      <c r="G8" s="21">
        <v>0.0</v>
      </c>
      <c r="H8" s="21">
        <v>0.0</v>
      </c>
      <c r="I8" s="21">
        <v>40.0</v>
      </c>
      <c r="J8" s="21">
        <v>38.0</v>
      </c>
      <c r="K8" s="21">
        <v>0.0</v>
      </c>
      <c r="L8" s="21">
        <v>38.0</v>
      </c>
      <c r="M8" s="21">
        <v>0.0</v>
      </c>
      <c r="N8" s="21">
        <v>760.0</v>
      </c>
      <c r="O8" s="47">
        <v>0.13157894736842105</v>
      </c>
      <c r="P8" s="21">
        <v>40.0</v>
      </c>
      <c r="Q8" s="21">
        <v>60.0</v>
      </c>
      <c r="R8" s="21">
        <v>0.0</v>
      </c>
      <c r="S8" t="s">
        <v>207</v>
      </c>
    </row>
    <row r="9">
      <c r="A9" s="4" t="s">
        <v>209</v>
      </c>
      <c r="B9" s="21">
        <v>10.0</v>
      </c>
      <c r="C9" s="21">
        <v>1.0</v>
      </c>
      <c r="D9" s="21">
        <v>0.0</v>
      </c>
      <c r="E9" s="21">
        <v>1.0</v>
      </c>
      <c r="F9" s="21">
        <v>0.0</v>
      </c>
      <c r="G9" s="21">
        <v>0.0</v>
      </c>
      <c r="H9" s="21">
        <v>0.0</v>
      </c>
      <c r="I9" s="21">
        <v>16.0</v>
      </c>
      <c r="J9" s="21">
        <v>12.0</v>
      </c>
      <c r="K9" s="21">
        <v>3.0</v>
      </c>
      <c r="L9" s="21">
        <v>10.0</v>
      </c>
      <c r="M9" s="21">
        <v>0.0</v>
      </c>
      <c r="N9" s="21">
        <v>250.0</v>
      </c>
      <c r="O9" s="47">
        <v>0.4</v>
      </c>
      <c r="P9" s="21">
        <v>10.0</v>
      </c>
      <c r="Q9" s="21">
        <v>20.0</v>
      </c>
      <c r="R9" s="21">
        <v>0.0</v>
      </c>
      <c r="S9" t="s">
        <v>211</v>
      </c>
    </row>
    <row r="10">
      <c r="A10" s="4" t="s">
        <v>212</v>
      </c>
      <c r="B10" s="21">
        <v>3.0</v>
      </c>
      <c r="C10" s="21">
        <v>1.0</v>
      </c>
      <c r="D10" s="21">
        <v>0.0</v>
      </c>
      <c r="E10" s="21">
        <v>1.0</v>
      </c>
      <c r="F10" s="21">
        <v>0.0</v>
      </c>
      <c r="G10" s="21">
        <v>0.0</v>
      </c>
      <c r="H10" s="21">
        <v>0.0</v>
      </c>
      <c r="I10" s="21">
        <v>8.0</v>
      </c>
      <c r="J10" s="21">
        <v>6.0</v>
      </c>
      <c r="K10" s="21">
        <v>3.0</v>
      </c>
      <c r="L10" s="21">
        <v>4.0</v>
      </c>
      <c r="M10" s="21">
        <v>0.0</v>
      </c>
      <c r="N10" s="21">
        <v>130.0</v>
      </c>
      <c r="O10" s="47">
        <v>0.23076923076923078</v>
      </c>
      <c r="P10" s="21">
        <v>3.0</v>
      </c>
      <c r="Q10" s="21">
        <v>6.0</v>
      </c>
      <c r="R10" s="21">
        <v>0.0</v>
      </c>
      <c r="S10" t="s">
        <v>214</v>
      </c>
    </row>
    <row r="11">
      <c r="A11" s="4" t="s">
        <v>215</v>
      </c>
      <c r="B11" s="21">
        <v>15.0</v>
      </c>
      <c r="C11" s="21">
        <v>1.0</v>
      </c>
      <c r="D11" s="21">
        <v>0.0</v>
      </c>
      <c r="E11" s="21">
        <v>1.0</v>
      </c>
      <c r="F11" s="21">
        <v>0.0</v>
      </c>
      <c r="G11" s="21">
        <v>0.0</v>
      </c>
      <c r="H11" s="21">
        <v>0.0</v>
      </c>
      <c r="I11" s="21">
        <v>40.0</v>
      </c>
      <c r="J11" s="21">
        <v>36.0</v>
      </c>
      <c r="K11" s="21">
        <v>12.0</v>
      </c>
      <c r="L11" s="21">
        <v>32.0</v>
      </c>
      <c r="M11" s="21">
        <v>0.0</v>
      </c>
      <c r="N11" s="21">
        <v>800.0</v>
      </c>
      <c r="O11" s="47">
        <v>0.1875</v>
      </c>
      <c r="P11" s="21">
        <v>40.0</v>
      </c>
      <c r="Q11" s="21">
        <v>100.0</v>
      </c>
      <c r="R11" s="21">
        <v>0.0</v>
      </c>
      <c r="S11" t="s">
        <v>217</v>
      </c>
    </row>
    <row r="12">
      <c r="A12" s="4" t="s">
        <v>219</v>
      </c>
      <c r="B12" s="21">
        <v>3.0</v>
      </c>
      <c r="C12" s="21">
        <v>1.0</v>
      </c>
      <c r="D12" s="21">
        <v>0.0</v>
      </c>
      <c r="E12" s="21">
        <v>1.0</v>
      </c>
      <c r="F12" s="21">
        <v>0.0</v>
      </c>
      <c r="G12" s="21">
        <v>0.0</v>
      </c>
      <c r="H12" s="21">
        <v>0.0</v>
      </c>
      <c r="I12" s="21">
        <v>20.0</v>
      </c>
      <c r="J12" s="21">
        <v>16.0</v>
      </c>
      <c r="K12" s="21">
        <v>0.0</v>
      </c>
      <c r="L12" s="21">
        <v>14.0</v>
      </c>
      <c r="M12" s="21">
        <v>0.0</v>
      </c>
      <c r="N12" s="21">
        <v>300.0</v>
      </c>
      <c r="O12" s="47">
        <v>0.1</v>
      </c>
      <c r="P12" s="21">
        <v>4.0</v>
      </c>
      <c r="Q12" s="21">
        <v>8.0</v>
      </c>
      <c r="R12" s="21">
        <v>0.0</v>
      </c>
    </row>
    <row r="13">
      <c r="A13" s="4" t="s">
        <v>221</v>
      </c>
      <c r="B13" s="21">
        <v>1.0</v>
      </c>
      <c r="C13" s="21">
        <v>0.0</v>
      </c>
      <c r="D13" s="21">
        <v>0.0</v>
      </c>
      <c r="E13" s="21">
        <v>0.0</v>
      </c>
      <c r="F13" s="21">
        <v>0.0</v>
      </c>
      <c r="G13" s="21">
        <v>0.0</v>
      </c>
      <c r="H13" s="21">
        <v>1.0</v>
      </c>
      <c r="I13" s="21">
        <v>28.0</v>
      </c>
      <c r="J13" s="21">
        <v>22.0</v>
      </c>
      <c r="K13" s="21">
        <v>9.0</v>
      </c>
      <c r="L13" s="21">
        <v>14.0</v>
      </c>
      <c r="M13" s="21">
        <v>0.0</v>
      </c>
      <c r="N13" s="21">
        <v>450.0</v>
      </c>
      <c r="O13" s="47">
        <v>0.022222222222222223</v>
      </c>
      <c r="P13" s="21">
        <v>9.0</v>
      </c>
      <c r="Q13" s="21">
        <v>25.0</v>
      </c>
      <c r="R13" s="21">
        <v>0.0</v>
      </c>
    </row>
    <row r="14">
      <c r="A14" s="4" t="s">
        <v>224</v>
      </c>
      <c r="B14" s="21">
        <v>0.0</v>
      </c>
      <c r="C14" s="21">
        <v>0.0</v>
      </c>
      <c r="D14" s="21">
        <v>0.0</v>
      </c>
      <c r="E14" s="21">
        <v>0.0</v>
      </c>
      <c r="F14" s="21">
        <v>0.0</v>
      </c>
      <c r="G14" s="21">
        <v>0.0</v>
      </c>
      <c r="H14" s="21">
        <v>0.0</v>
      </c>
      <c r="I14" s="21">
        <v>28.0</v>
      </c>
      <c r="J14" s="21">
        <v>20.0</v>
      </c>
      <c r="K14" s="21">
        <v>12.0</v>
      </c>
      <c r="L14" s="21">
        <v>14.0</v>
      </c>
      <c r="M14" s="21">
        <v>60.0</v>
      </c>
      <c r="N14" s="21">
        <v>1060.0</v>
      </c>
      <c r="O14" s="47">
        <v>0.0</v>
      </c>
      <c r="P14" s="21">
        <v>4.0</v>
      </c>
      <c r="Q14" s="21">
        <v>8.0</v>
      </c>
      <c r="R14" s="21">
        <v>0.0</v>
      </c>
      <c r="S14" t="s">
        <v>236</v>
      </c>
    </row>
    <row r="15">
      <c r="A15" s="4" t="s">
        <v>237</v>
      </c>
      <c r="B15" s="21">
        <v>8.0</v>
      </c>
      <c r="C15" s="21">
        <v>1.0</v>
      </c>
      <c r="D15" s="21">
        <v>0.0</v>
      </c>
      <c r="E15" s="21">
        <v>1.0</v>
      </c>
      <c r="F15" s="21">
        <v>0.0</v>
      </c>
      <c r="G15" s="21">
        <v>0.0</v>
      </c>
      <c r="H15" s="21">
        <v>0.0</v>
      </c>
      <c r="I15" s="21">
        <v>16.0</v>
      </c>
      <c r="J15" s="21">
        <v>16.0</v>
      </c>
      <c r="K15" s="21">
        <v>6.0</v>
      </c>
      <c r="L15" s="21">
        <v>14.0</v>
      </c>
      <c r="M15" s="21">
        <v>10.0</v>
      </c>
      <c r="N15" s="21">
        <v>460.0</v>
      </c>
      <c r="O15" s="47">
        <v>0.17391304347826086</v>
      </c>
      <c r="P15" s="21">
        <v>4.0</v>
      </c>
      <c r="Q15" s="21">
        <v>12.0</v>
      </c>
      <c r="R15" s="21">
        <v>0.0</v>
      </c>
      <c r="S15" t="s">
        <v>238</v>
      </c>
    </row>
    <row r="16">
      <c r="A16" s="4" t="s">
        <v>239</v>
      </c>
      <c r="B16" s="21">
        <v>10.0</v>
      </c>
      <c r="C16" s="21">
        <v>1.0</v>
      </c>
      <c r="D16" s="21">
        <v>0.0</v>
      </c>
      <c r="E16" s="21">
        <v>1.0</v>
      </c>
      <c r="F16" s="21">
        <v>0.0</v>
      </c>
      <c r="G16" s="21">
        <v>0.0</v>
      </c>
      <c r="H16" s="21">
        <v>0.0</v>
      </c>
      <c r="I16" s="21">
        <v>24.0</v>
      </c>
      <c r="J16" s="21">
        <v>18.0</v>
      </c>
      <c r="K16" s="21">
        <v>6.0</v>
      </c>
      <c r="L16" s="21">
        <v>14.0</v>
      </c>
      <c r="M16" s="21">
        <v>0.0</v>
      </c>
      <c r="N16" s="21">
        <v>380.0</v>
      </c>
      <c r="O16" s="47">
        <v>0.2631578947368421</v>
      </c>
      <c r="P16" s="21">
        <v>12.0</v>
      </c>
      <c r="Q16" s="21">
        <v>24.0</v>
      </c>
      <c r="R16" s="21">
        <v>0.0</v>
      </c>
    </row>
    <row r="17">
      <c r="A17" s="4" t="s">
        <v>241</v>
      </c>
      <c r="B17" s="21">
        <v>8.0</v>
      </c>
      <c r="C17" s="21">
        <v>1.0</v>
      </c>
      <c r="D17" s="21">
        <v>0.0</v>
      </c>
      <c r="E17" s="21">
        <v>0.0</v>
      </c>
      <c r="F17" s="21">
        <v>1.0</v>
      </c>
      <c r="G17" s="21">
        <v>0.0</v>
      </c>
      <c r="H17" s="21">
        <v>0.0</v>
      </c>
      <c r="I17" s="21">
        <v>24.0</v>
      </c>
      <c r="J17" s="21">
        <v>14.0</v>
      </c>
      <c r="K17" s="21">
        <v>12.0</v>
      </c>
      <c r="L17" s="21">
        <v>14.0</v>
      </c>
      <c r="M17" s="21">
        <v>0.0</v>
      </c>
      <c r="N17" s="21">
        <v>400.0</v>
      </c>
      <c r="O17" s="47">
        <v>0.2</v>
      </c>
      <c r="P17" s="21">
        <v>15.0</v>
      </c>
      <c r="Q17" s="21">
        <v>35.0</v>
      </c>
      <c r="R17" s="21">
        <v>0.0</v>
      </c>
    </row>
    <row r="18">
      <c r="A18" s="4" t="s">
        <v>244</v>
      </c>
      <c r="B18" s="21">
        <v>4.0</v>
      </c>
      <c r="C18" s="21">
        <v>1.0</v>
      </c>
      <c r="D18" s="21">
        <v>0.0</v>
      </c>
      <c r="E18" s="21">
        <v>1.0</v>
      </c>
      <c r="F18" s="21">
        <v>0.0</v>
      </c>
      <c r="G18" s="21">
        <v>0.0</v>
      </c>
      <c r="H18" s="21">
        <v>0.0</v>
      </c>
      <c r="I18" s="21">
        <v>8.0</v>
      </c>
      <c r="J18" s="21">
        <v>8.0</v>
      </c>
      <c r="K18" s="21">
        <v>9.0</v>
      </c>
      <c r="L18" s="21">
        <v>8.0</v>
      </c>
      <c r="M18" s="21">
        <v>10.0</v>
      </c>
      <c r="N18" s="21">
        <v>350.0</v>
      </c>
      <c r="O18" s="47">
        <v>0.11428571428571428</v>
      </c>
      <c r="P18" s="21">
        <v>20.0</v>
      </c>
      <c r="Q18" s="21">
        <v>30.0</v>
      </c>
      <c r="R18" s="21">
        <v>1.0</v>
      </c>
      <c r="S18" t="s">
        <v>245</v>
      </c>
    </row>
    <row r="19">
      <c r="A19" s="4" t="s">
        <v>246</v>
      </c>
      <c r="B19" s="21">
        <v>0.0</v>
      </c>
      <c r="C19" s="21">
        <v>0.0</v>
      </c>
      <c r="D19" s="21">
        <v>0.0</v>
      </c>
      <c r="E19" s="21">
        <v>0.0</v>
      </c>
      <c r="F19" s="21">
        <v>0.0</v>
      </c>
      <c r="G19" s="21">
        <v>0.0</v>
      </c>
      <c r="H19" s="21">
        <v>0.0</v>
      </c>
      <c r="I19" s="21">
        <v>16.0</v>
      </c>
      <c r="J19" s="21">
        <v>10.0</v>
      </c>
      <c r="K19" s="21">
        <v>0.0</v>
      </c>
      <c r="L19" s="21">
        <v>8.0</v>
      </c>
      <c r="M19" s="21">
        <v>0.0</v>
      </c>
      <c r="N19" s="21">
        <v>180.0</v>
      </c>
      <c r="O19" s="47">
        <v>0.0</v>
      </c>
      <c r="P19" s="21">
        <v>1.0</v>
      </c>
      <c r="Q19" s="21">
        <v>9.0</v>
      </c>
      <c r="R19" s="21">
        <v>1.0</v>
      </c>
      <c r="S19" t="s">
        <v>248</v>
      </c>
    </row>
    <row r="20">
      <c r="A20" s="4" t="s">
        <v>249</v>
      </c>
      <c r="B20" s="21">
        <v>10.0</v>
      </c>
      <c r="C20" s="21">
        <v>0.0</v>
      </c>
      <c r="D20" s="21">
        <v>0.0</v>
      </c>
      <c r="E20" s="21">
        <v>0.0</v>
      </c>
      <c r="F20" s="21">
        <v>0.0</v>
      </c>
      <c r="G20" s="21">
        <v>0.0</v>
      </c>
      <c r="H20" s="21">
        <v>1.0</v>
      </c>
      <c r="I20" s="21">
        <v>40.0</v>
      </c>
      <c r="J20" s="21">
        <v>32.0</v>
      </c>
      <c r="K20" s="21">
        <v>6.0</v>
      </c>
      <c r="L20" s="21">
        <v>30.0</v>
      </c>
      <c r="M20" s="21">
        <v>50.0</v>
      </c>
      <c r="N20" s="21">
        <v>1180.0</v>
      </c>
      <c r="O20" s="47">
        <v>0.0847457627118644</v>
      </c>
      <c r="P20" s="21">
        <v>40.0</v>
      </c>
      <c r="Q20" s="21">
        <v>100.0</v>
      </c>
      <c r="R20" s="21">
        <v>0.0</v>
      </c>
      <c r="S20" t="s">
        <v>250</v>
      </c>
    </row>
    <row r="21">
      <c r="A21" s="4" t="s">
        <v>251</v>
      </c>
      <c r="B21" s="21">
        <v>8.0</v>
      </c>
      <c r="C21" s="21">
        <v>0.0</v>
      </c>
      <c r="D21" s="21">
        <v>0.0</v>
      </c>
      <c r="E21" s="21">
        <v>0.0</v>
      </c>
      <c r="F21" s="21">
        <v>0.0</v>
      </c>
      <c r="G21" s="21">
        <v>0.0</v>
      </c>
      <c r="H21" s="21">
        <v>1.0</v>
      </c>
      <c r="I21" s="21">
        <v>14.0</v>
      </c>
      <c r="J21" s="21">
        <v>12.0</v>
      </c>
      <c r="K21" s="21">
        <v>3.0</v>
      </c>
      <c r="L21" s="21">
        <v>10.0</v>
      </c>
      <c r="M21" s="21">
        <v>0.0</v>
      </c>
      <c r="N21" s="21">
        <v>250.0</v>
      </c>
      <c r="O21" s="47">
        <v>0.32</v>
      </c>
      <c r="P21" s="21">
        <v>5.0</v>
      </c>
      <c r="Q21" s="21">
        <v>20.0</v>
      </c>
      <c r="R21" s="21">
        <v>0.0</v>
      </c>
    </row>
    <row r="22">
      <c r="A22" s="4" t="s">
        <v>252</v>
      </c>
      <c r="B22" s="21">
        <v>10.0</v>
      </c>
      <c r="C22" s="21">
        <v>1.0</v>
      </c>
      <c r="D22" s="21">
        <v>1.0</v>
      </c>
      <c r="E22" s="21">
        <v>0.0</v>
      </c>
      <c r="F22" s="21">
        <v>1.0</v>
      </c>
      <c r="G22" s="21">
        <v>0.0</v>
      </c>
      <c r="H22" s="21">
        <v>0.0</v>
      </c>
      <c r="I22" s="21">
        <v>20.0</v>
      </c>
      <c r="J22" s="21">
        <v>18.0</v>
      </c>
      <c r="K22" s="21">
        <v>0.0</v>
      </c>
      <c r="L22" s="21">
        <v>18.0</v>
      </c>
      <c r="M22" s="21">
        <v>0.0</v>
      </c>
      <c r="N22" s="21">
        <v>360.0</v>
      </c>
      <c r="O22" s="47">
        <v>0.2777777777777778</v>
      </c>
      <c r="P22" s="21">
        <v>8.0</v>
      </c>
      <c r="Q22" s="21">
        <v>16.0</v>
      </c>
      <c r="R22" s="21">
        <v>0.0</v>
      </c>
      <c r="S22" t="s">
        <v>253</v>
      </c>
    </row>
    <row r="23">
      <c r="A23" s="4" t="s">
        <v>255</v>
      </c>
      <c r="B23" s="21">
        <v>7.0</v>
      </c>
      <c r="C23" s="21">
        <v>1.0</v>
      </c>
      <c r="D23" s="21">
        <v>0.0</v>
      </c>
      <c r="E23" s="21">
        <v>1.0</v>
      </c>
      <c r="F23" s="21">
        <v>0.0</v>
      </c>
      <c r="G23" s="21">
        <v>0.0</v>
      </c>
      <c r="H23" s="21">
        <v>0.0</v>
      </c>
      <c r="I23" s="21">
        <v>16.0</v>
      </c>
      <c r="J23" s="21">
        <v>14.0</v>
      </c>
      <c r="K23" s="21">
        <v>0.0</v>
      </c>
      <c r="L23" s="21">
        <v>16.0</v>
      </c>
      <c r="M23" s="21">
        <v>0.0</v>
      </c>
      <c r="N23" s="21">
        <v>300.0</v>
      </c>
      <c r="O23" s="47">
        <v>0.23333333333333334</v>
      </c>
      <c r="P23" s="21">
        <v>10.0</v>
      </c>
      <c r="Q23" s="21">
        <v>30.0</v>
      </c>
      <c r="R23" s="21">
        <v>0.0</v>
      </c>
    </row>
    <row r="24">
      <c r="A24" s="4" t="s">
        <v>258</v>
      </c>
      <c r="B24" s="21">
        <v>0.0</v>
      </c>
      <c r="C24" s="21">
        <v>0.0</v>
      </c>
      <c r="D24" s="21">
        <v>0.0</v>
      </c>
      <c r="E24" s="21">
        <v>0.0</v>
      </c>
      <c r="F24" s="21">
        <v>0.0</v>
      </c>
      <c r="G24" s="21">
        <v>0.0</v>
      </c>
      <c r="H24" s="21">
        <v>0.0</v>
      </c>
      <c r="I24" s="21">
        <v>4.0</v>
      </c>
      <c r="J24" s="21">
        <v>4.0</v>
      </c>
      <c r="K24" s="21">
        <v>0.0</v>
      </c>
      <c r="L24" s="21">
        <v>6.0</v>
      </c>
      <c r="M24" s="21">
        <v>0.0</v>
      </c>
      <c r="N24" s="21">
        <v>100.0</v>
      </c>
      <c r="O24" s="47">
        <v>0.0</v>
      </c>
      <c r="P24" s="21">
        <v>2.0</v>
      </c>
      <c r="Q24" s="21">
        <v>4.0</v>
      </c>
      <c r="R24" s="21">
        <v>0.0</v>
      </c>
      <c r="S24" t="s">
        <v>260</v>
      </c>
    </row>
    <row r="25">
      <c r="A25" s="4" t="s">
        <v>261</v>
      </c>
      <c r="B25" s="21">
        <v>5.0</v>
      </c>
      <c r="C25" s="21">
        <v>0.0</v>
      </c>
      <c r="D25" s="21">
        <v>0.0</v>
      </c>
      <c r="E25" s="21">
        <v>0.0</v>
      </c>
      <c r="F25" s="21">
        <v>0.0</v>
      </c>
      <c r="G25" s="21">
        <v>0.0</v>
      </c>
      <c r="H25" s="21">
        <v>1.0</v>
      </c>
      <c r="I25" s="21">
        <v>24.0</v>
      </c>
      <c r="J25" s="21">
        <v>8.0</v>
      </c>
      <c r="K25" s="21">
        <v>0.0</v>
      </c>
      <c r="L25" s="21">
        <v>10.0</v>
      </c>
      <c r="M25" s="21">
        <v>0.0</v>
      </c>
      <c r="N25" s="21">
        <v>180.0</v>
      </c>
      <c r="O25" s="47">
        <v>0.2777777777777778</v>
      </c>
      <c r="P25" s="21">
        <v>20.0</v>
      </c>
      <c r="Q25" s="21">
        <v>40.0</v>
      </c>
      <c r="R25" s="21">
        <v>0.0</v>
      </c>
    </row>
    <row r="26">
      <c r="A26" s="4" t="s">
        <v>262</v>
      </c>
      <c r="B26" s="21">
        <v>5.0</v>
      </c>
      <c r="C26" s="21">
        <v>1.0</v>
      </c>
      <c r="D26" s="21">
        <v>0.0</v>
      </c>
      <c r="E26" s="21">
        <v>1.0</v>
      </c>
      <c r="F26" s="21">
        <v>0.0</v>
      </c>
      <c r="G26" s="21">
        <v>1.0</v>
      </c>
      <c r="H26" s="21">
        <v>0.0</v>
      </c>
      <c r="I26" s="21">
        <v>16.0</v>
      </c>
      <c r="J26" s="21">
        <v>10.0</v>
      </c>
      <c r="K26" s="21">
        <v>9.0</v>
      </c>
      <c r="L26" s="21">
        <v>10.0</v>
      </c>
      <c r="M26" s="21">
        <v>20.0</v>
      </c>
      <c r="N26" s="21">
        <v>490.0</v>
      </c>
      <c r="O26" s="47">
        <v>0.10204081632653061</v>
      </c>
      <c r="P26" s="21">
        <v>8.0</v>
      </c>
      <c r="Q26" s="21">
        <v>30.0</v>
      </c>
      <c r="R26" s="21">
        <v>1.0</v>
      </c>
      <c r="S26" t="s">
        <v>264</v>
      </c>
    </row>
    <row r="27">
      <c r="A27" s="4" t="s">
        <v>265</v>
      </c>
      <c r="B27" s="21">
        <v>0.0</v>
      </c>
      <c r="C27" s="21">
        <v>0.0</v>
      </c>
      <c r="D27" s="21">
        <v>0.0</v>
      </c>
      <c r="E27" s="21">
        <v>0.0</v>
      </c>
      <c r="F27" s="21">
        <v>0.0</v>
      </c>
      <c r="G27" s="21">
        <v>0.0</v>
      </c>
      <c r="H27" s="21">
        <v>0.0</v>
      </c>
      <c r="I27" s="21">
        <v>24.0</v>
      </c>
      <c r="J27" s="21">
        <v>20.0</v>
      </c>
      <c r="K27" s="21">
        <v>12.0</v>
      </c>
      <c r="L27" s="21">
        <v>20.0</v>
      </c>
      <c r="M27" s="21">
        <v>0.0</v>
      </c>
      <c r="N27" s="21">
        <v>520.0</v>
      </c>
      <c r="O27" s="47">
        <v>0.0</v>
      </c>
      <c r="P27" s="21">
        <v>20.0</v>
      </c>
      <c r="Q27" s="21">
        <v>40.0</v>
      </c>
      <c r="R27" s="21">
        <v>1.0</v>
      </c>
      <c r="S27" t="s">
        <v>266</v>
      </c>
    </row>
    <row r="28">
      <c r="A28" s="4" t="s">
        <v>267</v>
      </c>
      <c r="B28" s="21">
        <v>0.0</v>
      </c>
      <c r="C28" s="21">
        <v>0.0</v>
      </c>
      <c r="D28" s="21">
        <v>0.0</v>
      </c>
      <c r="E28" s="21">
        <v>0.0</v>
      </c>
      <c r="F28" s="21">
        <v>0.0</v>
      </c>
      <c r="G28" s="21">
        <v>0.0</v>
      </c>
      <c r="H28" s="21">
        <v>0.0</v>
      </c>
      <c r="I28" s="21">
        <v>12.0</v>
      </c>
      <c r="J28" s="21">
        <v>10.0</v>
      </c>
      <c r="K28" s="21">
        <v>6.0</v>
      </c>
      <c r="L28" s="21">
        <v>10.0</v>
      </c>
      <c r="M28" s="21">
        <v>0.0</v>
      </c>
      <c r="N28" s="21">
        <v>260.0</v>
      </c>
      <c r="O28" s="47">
        <v>0.0</v>
      </c>
      <c r="P28" s="21">
        <v>20.0</v>
      </c>
      <c r="Q28" s="21">
        <v>40.0</v>
      </c>
      <c r="R28" s="21">
        <v>1.0</v>
      </c>
      <c r="S28" t="s">
        <v>266</v>
      </c>
    </row>
    <row r="29">
      <c r="A29" s="4" t="s">
        <v>268</v>
      </c>
      <c r="B29" s="21">
        <v>12.0</v>
      </c>
      <c r="C29" s="21">
        <v>1.0</v>
      </c>
      <c r="D29" s="21">
        <v>1.0</v>
      </c>
      <c r="E29" s="21">
        <v>1.0</v>
      </c>
      <c r="F29" s="21">
        <v>1.0</v>
      </c>
      <c r="G29" s="21">
        <v>0.0</v>
      </c>
      <c r="H29" s="21">
        <v>0.0</v>
      </c>
      <c r="I29" s="21">
        <v>20.0</v>
      </c>
      <c r="J29" s="21">
        <v>14.0</v>
      </c>
      <c r="K29" s="21">
        <v>6.0</v>
      </c>
      <c r="L29" s="21">
        <v>12.0</v>
      </c>
      <c r="M29" s="21">
        <v>0.0</v>
      </c>
      <c r="N29" s="21">
        <v>320.0</v>
      </c>
      <c r="O29" s="47">
        <v>0.375</v>
      </c>
      <c r="P29" s="21">
        <v>10.0</v>
      </c>
      <c r="Q29" s="21">
        <v>30.0</v>
      </c>
      <c r="R29" s="21">
        <v>0.0</v>
      </c>
    </row>
    <row r="30">
      <c r="A30" s="4" t="s">
        <v>269</v>
      </c>
      <c r="B30" s="21">
        <v>8.0</v>
      </c>
      <c r="C30" s="21">
        <v>1.0</v>
      </c>
      <c r="D30" s="21">
        <v>0.0</v>
      </c>
      <c r="E30" s="21">
        <v>1.0</v>
      </c>
      <c r="F30" s="21">
        <v>1.0</v>
      </c>
      <c r="G30" s="21">
        <v>0.0</v>
      </c>
      <c r="H30" s="21">
        <v>0.0</v>
      </c>
      <c r="I30" s="21">
        <v>20.0</v>
      </c>
      <c r="J30" s="21">
        <v>14.0</v>
      </c>
      <c r="K30" s="21">
        <v>3.0</v>
      </c>
      <c r="L30" s="21">
        <v>14.0</v>
      </c>
      <c r="M30" s="21">
        <v>0.0</v>
      </c>
      <c r="N30" s="21">
        <v>310.0</v>
      </c>
      <c r="O30" s="47">
        <v>0.25806451612903225</v>
      </c>
      <c r="P30" s="21">
        <v>15.0</v>
      </c>
      <c r="Q30" s="21">
        <v>30.0</v>
      </c>
      <c r="R30" s="21">
        <v>0.0</v>
      </c>
      <c r="S30" t="s">
        <v>271</v>
      </c>
    </row>
    <row r="31">
      <c r="A31" s="4" t="s">
        <v>272</v>
      </c>
      <c r="B31" s="21">
        <v>0.0</v>
      </c>
      <c r="C31" s="21">
        <v>0.0</v>
      </c>
      <c r="D31" s="21">
        <v>0.0</v>
      </c>
      <c r="E31" s="21">
        <v>0.0</v>
      </c>
      <c r="F31" s="21">
        <v>0.0</v>
      </c>
      <c r="G31" s="21">
        <v>0.0</v>
      </c>
      <c r="H31" s="21">
        <v>0.0</v>
      </c>
      <c r="I31" s="21">
        <v>6.0</v>
      </c>
      <c r="J31" s="21">
        <v>16.0</v>
      </c>
      <c r="K31" s="21">
        <v>6.0</v>
      </c>
      <c r="L31" s="21">
        <v>10.0</v>
      </c>
      <c r="M31" s="21">
        <v>0.0</v>
      </c>
      <c r="N31" s="21">
        <v>320.0</v>
      </c>
      <c r="O31" s="47">
        <v>0.0</v>
      </c>
      <c r="P31" s="21">
        <v>4.0</v>
      </c>
      <c r="Q31" s="21">
        <v>8.0</v>
      </c>
      <c r="R31" s="21">
        <v>0.0</v>
      </c>
    </row>
    <row r="32">
      <c r="A32" s="4" t="s">
        <v>273</v>
      </c>
      <c r="B32" s="21">
        <v>0.0</v>
      </c>
      <c r="C32" s="21">
        <v>0.0</v>
      </c>
      <c r="D32" s="21">
        <v>0.0</v>
      </c>
      <c r="E32" s="21">
        <v>0.0</v>
      </c>
      <c r="F32" s="21">
        <v>0.0</v>
      </c>
      <c r="G32" s="21">
        <v>0.0</v>
      </c>
      <c r="H32" s="21">
        <v>0.0</v>
      </c>
      <c r="I32" s="21">
        <v>0.0</v>
      </c>
      <c r="J32" s="21">
        <v>0.0</v>
      </c>
      <c r="K32" s="21">
        <v>0.0</v>
      </c>
      <c r="L32" s="21">
        <v>0.0</v>
      </c>
      <c r="M32" s="21">
        <v>0.0</v>
      </c>
      <c r="N32" s="21">
        <v>0.0</v>
      </c>
      <c r="O32" s="47">
        <v>0.0</v>
      </c>
      <c r="P32" s="21">
        <v>1.0</v>
      </c>
      <c r="Q32" s="21">
        <v>4.0</v>
      </c>
      <c r="R32" s="21">
        <v>0.0</v>
      </c>
      <c r="S32" t="s">
        <v>278</v>
      </c>
    </row>
    <row r="33">
      <c r="A33" s="4" t="s">
        <v>279</v>
      </c>
      <c r="B33" s="21">
        <v>0.0</v>
      </c>
      <c r="C33" s="21">
        <v>0.0</v>
      </c>
      <c r="D33" s="21">
        <v>0.0</v>
      </c>
      <c r="E33" s="21">
        <v>0.0</v>
      </c>
      <c r="F33" s="21">
        <v>0.0</v>
      </c>
      <c r="G33" s="21">
        <v>0.0</v>
      </c>
      <c r="H33" s="21">
        <v>0.0</v>
      </c>
      <c r="I33" s="21">
        <v>16.0</v>
      </c>
      <c r="J33" s="21">
        <v>18.0</v>
      </c>
      <c r="K33" s="21">
        <v>0.0</v>
      </c>
      <c r="L33" s="21">
        <v>18.0</v>
      </c>
      <c r="M33" s="21">
        <v>0.0</v>
      </c>
      <c r="N33" s="21">
        <v>360.0</v>
      </c>
      <c r="O33" s="47">
        <v>0.0</v>
      </c>
      <c r="P33" s="21">
        <v>6.0</v>
      </c>
      <c r="Q33" s="21">
        <v>12.0</v>
      </c>
      <c r="R33" s="21">
        <v>1.0</v>
      </c>
      <c r="S33" t="s">
        <v>266</v>
      </c>
    </row>
    <row r="34">
      <c r="A34" s="4" t="s">
        <v>283</v>
      </c>
      <c r="B34" s="21">
        <v>10.0</v>
      </c>
      <c r="C34" s="21">
        <v>0.0</v>
      </c>
      <c r="D34" s="21">
        <v>0.0</v>
      </c>
      <c r="E34" s="21">
        <v>1.0</v>
      </c>
      <c r="F34" s="21">
        <v>0.0</v>
      </c>
      <c r="G34" s="21">
        <v>0.0</v>
      </c>
      <c r="H34" s="21">
        <v>0.0</v>
      </c>
      <c r="I34" s="21">
        <v>24.0</v>
      </c>
      <c r="J34" s="21">
        <v>16.0</v>
      </c>
      <c r="K34" s="21">
        <v>6.0</v>
      </c>
      <c r="L34" s="21">
        <v>20.0</v>
      </c>
      <c r="M34" s="21">
        <v>0.0</v>
      </c>
      <c r="N34" s="21">
        <v>420.0</v>
      </c>
      <c r="O34" s="47">
        <v>0.23809523809523808</v>
      </c>
      <c r="P34" s="21">
        <v>20.0</v>
      </c>
      <c r="Q34" s="21">
        <v>40.0</v>
      </c>
      <c r="R34" s="21">
        <v>0.0</v>
      </c>
      <c r="S34" t="s">
        <v>284</v>
      </c>
    </row>
    <row r="35">
      <c r="A35" s="4" t="s">
        <v>285</v>
      </c>
      <c r="B35" s="21">
        <v>2.0</v>
      </c>
      <c r="C35" s="21">
        <v>1.0</v>
      </c>
      <c r="D35" s="21">
        <v>1.0</v>
      </c>
      <c r="E35" s="21">
        <v>0.0</v>
      </c>
      <c r="F35" s="21">
        <v>0.0</v>
      </c>
      <c r="G35" s="21">
        <v>0.0</v>
      </c>
      <c r="H35" s="21">
        <v>0.0</v>
      </c>
      <c r="I35" s="21">
        <v>12.0</v>
      </c>
      <c r="J35" s="21">
        <v>8.0</v>
      </c>
      <c r="K35" s="21">
        <v>3.0</v>
      </c>
      <c r="L35" s="21">
        <v>8.0</v>
      </c>
      <c r="M35" s="21">
        <v>0.0</v>
      </c>
      <c r="N35" s="21">
        <v>190.0</v>
      </c>
      <c r="O35" s="47">
        <v>0.10526315789473684</v>
      </c>
      <c r="P35" s="21">
        <v>10.0</v>
      </c>
      <c r="Q35" s="21">
        <v>20.0</v>
      </c>
      <c r="R35" s="21">
        <v>0.0</v>
      </c>
      <c r="S35" t="s">
        <v>287</v>
      </c>
    </row>
    <row r="36">
      <c r="A36" s="4" t="s">
        <v>288</v>
      </c>
      <c r="B36" s="21">
        <v>10.0</v>
      </c>
      <c r="C36" s="21">
        <v>1.0</v>
      </c>
      <c r="D36" s="21">
        <v>1.0</v>
      </c>
      <c r="E36" s="21">
        <v>0.0</v>
      </c>
      <c r="F36" s="21">
        <v>0.0</v>
      </c>
      <c r="G36" s="21">
        <v>0.0</v>
      </c>
      <c r="H36" s="21">
        <v>0.0</v>
      </c>
      <c r="I36" s="21">
        <v>20.0</v>
      </c>
      <c r="J36" s="21">
        <v>30.0</v>
      </c>
      <c r="K36" s="21">
        <v>0.0</v>
      </c>
      <c r="L36" s="21">
        <v>30.0</v>
      </c>
      <c r="M36" s="21">
        <v>0.0</v>
      </c>
      <c r="N36" s="21">
        <v>600.0</v>
      </c>
      <c r="O36" s="47">
        <v>0.16666666666666666</v>
      </c>
      <c r="P36" s="21">
        <v>60.0</v>
      </c>
      <c r="Q36" s="21">
        <v>100.0</v>
      </c>
      <c r="R36" s="21">
        <v>0.0</v>
      </c>
    </row>
    <row r="37">
      <c r="A37" s="4" t="s">
        <v>289</v>
      </c>
      <c r="B37" s="21">
        <v>10.0</v>
      </c>
      <c r="C37" s="21">
        <v>1.0</v>
      </c>
      <c r="D37" s="21">
        <v>1.0</v>
      </c>
      <c r="E37" s="21">
        <v>0.0</v>
      </c>
      <c r="F37" s="21">
        <v>0.0</v>
      </c>
      <c r="G37" s="21">
        <v>0.0</v>
      </c>
      <c r="H37" s="21">
        <v>0.0</v>
      </c>
      <c r="I37" s="21">
        <v>20.0</v>
      </c>
      <c r="J37" s="21">
        <v>18.0</v>
      </c>
      <c r="K37" s="21">
        <v>3.0</v>
      </c>
      <c r="L37" s="21">
        <v>16.0</v>
      </c>
      <c r="M37" s="21">
        <v>0.0</v>
      </c>
      <c r="N37" s="21">
        <v>370.0</v>
      </c>
      <c r="O37" s="47">
        <v>0.2702702702702703</v>
      </c>
      <c r="P37" s="21">
        <v>8.0</v>
      </c>
      <c r="Q37" s="21">
        <v>16.0</v>
      </c>
      <c r="R37" s="21">
        <v>0.0</v>
      </c>
      <c r="S37" t="s">
        <v>290</v>
      </c>
    </row>
    <row r="38">
      <c r="A38" s="4" t="s">
        <v>291</v>
      </c>
      <c r="B38" s="21">
        <v>10.0</v>
      </c>
      <c r="C38" s="21">
        <v>1.0</v>
      </c>
      <c r="D38" s="21">
        <v>0.0</v>
      </c>
      <c r="E38" s="21">
        <v>0.0</v>
      </c>
      <c r="F38" s="21">
        <v>0.0</v>
      </c>
      <c r="G38" s="21">
        <v>0.0</v>
      </c>
      <c r="H38" s="21">
        <v>0.0</v>
      </c>
      <c r="I38" s="21">
        <v>16.0</v>
      </c>
      <c r="J38" s="21">
        <v>16.0</v>
      </c>
      <c r="K38" s="21">
        <v>0.0</v>
      </c>
      <c r="L38" s="21">
        <v>14.0</v>
      </c>
      <c r="M38" s="21">
        <v>0.0</v>
      </c>
      <c r="N38" s="21">
        <v>300.0</v>
      </c>
      <c r="O38" s="47">
        <v>0.3333333333333333</v>
      </c>
      <c r="P38" s="21">
        <v>10.0</v>
      </c>
      <c r="Q38" s="21">
        <v>20.0</v>
      </c>
      <c r="R38" s="21">
        <v>0.0</v>
      </c>
    </row>
    <row r="39">
      <c r="A39" s="4" t="s">
        <v>292</v>
      </c>
      <c r="B39" s="21">
        <v>5.0</v>
      </c>
      <c r="C39" s="21">
        <v>1.0</v>
      </c>
      <c r="D39" s="21">
        <v>0.0</v>
      </c>
      <c r="E39" s="21">
        <v>0.0</v>
      </c>
      <c r="F39" s="21">
        <v>0.0</v>
      </c>
      <c r="G39" s="21">
        <v>0.0</v>
      </c>
      <c r="H39" s="21">
        <v>0.0</v>
      </c>
      <c r="I39" s="21">
        <v>16.0</v>
      </c>
      <c r="J39" s="21">
        <v>16.0</v>
      </c>
      <c r="K39" s="21">
        <v>0.0</v>
      </c>
      <c r="L39" s="21">
        <v>14.0</v>
      </c>
      <c r="M39" s="21">
        <v>0.0</v>
      </c>
      <c r="N39" s="21">
        <v>300.0</v>
      </c>
      <c r="O39" s="47">
        <v>0.16666666666666666</v>
      </c>
      <c r="P39" s="21">
        <v>10.0</v>
      </c>
      <c r="Q39" s="21">
        <v>20.0</v>
      </c>
      <c r="R39" s="21">
        <v>0.0</v>
      </c>
    </row>
    <row r="40">
      <c r="A40" s="4" t="s">
        <v>295</v>
      </c>
      <c r="B40" s="21">
        <v>8.0</v>
      </c>
      <c r="C40" s="21">
        <v>1.0</v>
      </c>
      <c r="D40" s="21">
        <v>1.0</v>
      </c>
      <c r="E40" s="21">
        <v>0.0</v>
      </c>
      <c r="F40" s="21">
        <v>0.0</v>
      </c>
      <c r="G40" s="21">
        <v>0.0</v>
      </c>
      <c r="H40" s="21">
        <v>0.0</v>
      </c>
      <c r="I40" s="21">
        <v>12.0</v>
      </c>
      <c r="J40" s="21">
        <v>10.0</v>
      </c>
      <c r="K40" s="21">
        <v>0.0</v>
      </c>
      <c r="L40" s="21">
        <v>8.0</v>
      </c>
      <c r="M40" s="21">
        <v>0.0</v>
      </c>
      <c r="N40" s="21">
        <v>180.0</v>
      </c>
      <c r="O40" s="47">
        <v>0.4444444444444444</v>
      </c>
      <c r="P40" s="21">
        <v>10.0</v>
      </c>
      <c r="Q40" s="21">
        <v>20.0</v>
      </c>
      <c r="R40" s="21">
        <v>0.0</v>
      </c>
    </row>
    <row r="41">
      <c r="A41" s="4" t="s">
        <v>296</v>
      </c>
      <c r="B41" s="21">
        <v>4.0</v>
      </c>
      <c r="C41" s="21">
        <v>1.0</v>
      </c>
      <c r="D41" s="21">
        <v>1.0</v>
      </c>
      <c r="E41" s="21">
        <v>0.0</v>
      </c>
      <c r="F41" s="21">
        <v>0.0</v>
      </c>
      <c r="G41" s="21">
        <v>0.0</v>
      </c>
      <c r="H41" s="21">
        <v>0.0</v>
      </c>
      <c r="I41" s="21">
        <v>40.0</v>
      </c>
      <c r="J41" s="21">
        <v>30.0</v>
      </c>
      <c r="K41" s="21">
        <v>9.0</v>
      </c>
      <c r="L41" s="21">
        <v>24.0</v>
      </c>
      <c r="M41" s="21">
        <v>0.0</v>
      </c>
      <c r="N41" s="21">
        <v>630.0</v>
      </c>
      <c r="O41" s="47">
        <v>0.06349206349206349</v>
      </c>
      <c r="P41" s="21">
        <v>8.0</v>
      </c>
      <c r="Q41" s="21">
        <v>12.0</v>
      </c>
      <c r="R41" s="21">
        <v>1.0</v>
      </c>
      <c r="S41" t="s">
        <v>297</v>
      </c>
    </row>
    <row r="42">
      <c r="A42" s="4" t="s">
        <v>298</v>
      </c>
      <c r="B42" s="21">
        <v>12.0</v>
      </c>
      <c r="C42" s="21">
        <v>1.0</v>
      </c>
      <c r="D42" s="21">
        <v>1.0</v>
      </c>
      <c r="E42" s="21">
        <v>1.0</v>
      </c>
      <c r="F42" s="21">
        <v>0.0</v>
      </c>
      <c r="G42" s="21">
        <v>0.0</v>
      </c>
      <c r="H42" s="21">
        <v>0.0</v>
      </c>
      <c r="I42" s="21">
        <v>16.0</v>
      </c>
      <c r="J42" s="21">
        <v>16.0</v>
      </c>
      <c r="K42" s="21">
        <v>0.0</v>
      </c>
      <c r="L42" s="21">
        <v>14.0</v>
      </c>
      <c r="M42" s="21">
        <v>0.0</v>
      </c>
      <c r="N42" s="21">
        <v>300.0</v>
      </c>
      <c r="O42" s="47">
        <v>0.4</v>
      </c>
      <c r="P42" s="21">
        <v>10.0</v>
      </c>
      <c r="Q42" s="21">
        <v>20.0</v>
      </c>
      <c r="R42" s="21">
        <v>0.0</v>
      </c>
    </row>
    <row r="43">
      <c r="A43" s="4" t="s">
        <v>301</v>
      </c>
      <c r="B43" s="21">
        <v>0.0</v>
      </c>
      <c r="C43" s="21">
        <v>0.0</v>
      </c>
      <c r="D43" s="21">
        <v>0.0</v>
      </c>
      <c r="E43" s="21">
        <v>0.0</v>
      </c>
      <c r="F43" s="21">
        <v>0.0</v>
      </c>
      <c r="G43" s="21">
        <v>0.0</v>
      </c>
      <c r="H43" s="21">
        <v>0.0</v>
      </c>
      <c r="I43" s="21">
        <v>10.0</v>
      </c>
      <c r="J43" s="21">
        <v>8.0</v>
      </c>
      <c r="K43" s="21">
        <v>0.0</v>
      </c>
      <c r="L43" s="21">
        <v>8.0</v>
      </c>
      <c r="M43" s="21">
        <v>0.0</v>
      </c>
      <c r="N43" s="21">
        <v>160.0</v>
      </c>
      <c r="O43" s="47">
        <v>0.0</v>
      </c>
      <c r="P43" s="21">
        <v>4.0</v>
      </c>
      <c r="Q43" s="21">
        <v>8.0</v>
      </c>
      <c r="R43" s="21">
        <v>0.0</v>
      </c>
      <c r="S43" t="s">
        <v>302</v>
      </c>
    </row>
    <row r="44">
      <c r="A44" s="4" t="s">
        <v>303</v>
      </c>
      <c r="B44" s="21">
        <v>4.0</v>
      </c>
      <c r="C44" s="21">
        <v>1.0</v>
      </c>
      <c r="D44" s="21">
        <v>1.0</v>
      </c>
      <c r="E44" s="21">
        <v>0.0</v>
      </c>
      <c r="F44" s="21">
        <v>0.0</v>
      </c>
      <c r="G44" s="21">
        <v>0.0</v>
      </c>
      <c r="H44" s="21">
        <v>0.0</v>
      </c>
      <c r="I44" s="21">
        <v>20.0</v>
      </c>
      <c r="J44" s="21">
        <v>14.0</v>
      </c>
      <c r="K44" s="21">
        <v>6.0</v>
      </c>
      <c r="L44" s="21">
        <v>12.0</v>
      </c>
      <c r="M44" s="21">
        <v>0.0</v>
      </c>
      <c r="N44" s="21">
        <v>320.0</v>
      </c>
      <c r="O44" s="47">
        <v>0.125</v>
      </c>
      <c r="P44" s="21">
        <v>6.0</v>
      </c>
      <c r="Q44" s="21">
        <v>10.0</v>
      </c>
      <c r="R44" s="21">
        <v>0.0</v>
      </c>
      <c r="S44" t="s">
        <v>305</v>
      </c>
    </row>
    <row r="45">
      <c r="A45" s="4" t="s">
        <v>306</v>
      </c>
      <c r="B45" s="21">
        <v>12.0</v>
      </c>
      <c r="C45" s="21">
        <v>1.0</v>
      </c>
      <c r="D45" s="21">
        <v>0.0</v>
      </c>
      <c r="E45" s="21">
        <v>1.0</v>
      </c>
      <c r="F45" s="21">
        <v>0.0</v>
      </c>
      <c r="G45" s="21">
        <v>0.0</v>
      </c>
      <c r="H45" s="21">
        <v>0.0</v>
      </c>
      <c r="I45" s="21">
        <v>40.0</v>
      </c>
      <c r="J45" s="21">
        <v>36.0</v>
      </c>
      <c r="K45" s="21">
        <v>9.0</v>
      </c>
      <c r="L45" s="21">
        <v>34.0</v>
      </c>
      <c r="M45" s="21">
        <v>0.0</v>
      </c>
      <c r="N45" s="21">
        <v>790.0</v>
      </c>
      <c r="O45" s="47">
        <v>0.1518987341772152</v>
      </c>
      <c r="P45" s="21">
        <v>40.0</v>
      </c>
      <c r="Q45" s="21">
        <v>60.0</v>
      </c>
      <c r="R45" s="21">
        <v>0.0</v>
      </c>
    </row>
    <row r="46">
      <c r="A46" s="4" t="s">
        <v>307</v>
      </c>
      <c r="B46" s="21">
        <v>5.0</v>
      </c>
      <c r="C46" s="21">
        <v>1.0</v>
      </c>
      <c r="D46" s="21">
        <v>1.0</v>
      </c>
      <c r="E46" s="21">
        <v>0.0</v>
      </c>
      <c r="F46" s="21">
        <v>0.0</v>
      </c>
      <c r="G46" s="21">
        <v>0.0</v>
      </c>
      <c r="H46" s="21">
        <v>0.0</v>
      </c>
      <c r="I46" s="21">
        <v>10.0</v>
      </c>
      <c r="J46" s="21">
        <v>8.0</v>
      </c>
      <c r="K46" s="21">
        <v>3.0</v>
      </c>
      <c r="L46" s="21">
        <v>6.0</v>
      </c>
      <c r="M46" s="21">
        <v>0.0</v>
      </c>
      <c r="N46" s="21">
        <v>170.0</v>
      </c>
      <c r="O46" s="47">
        <v>0.29411764705882354</v>
      </c>
      <c r="P46" s="21">
        <v>2.0</v>
      </c>
      <c r="Q46" s="21">
        <v>6.0</v>
      </c>
      <c r="R46" s="21">
        <v>0.0</v>
      </c>
    </row>
    <row r="47">
      <c r="A47" s="4" t="s">
        <v>309</v>
      </c>
      <c r="B47" s="21">
        <v>8.0</v>
      </c>
      <c r="C47" s="21">
        <v>1.0</v>
      </c>
      <c r="D47" s="21">
        <v>0.0</v>
      </c>
      <c r="E47" s="21">
        <v>1.0</v>
      </c>
      <c r="F47" s="21">
        <v>0.0</v>
      </c>
      <c r="G47" s="21">
        <v>0.0</v>
      </c>
      <c r="H47" s="21">
        <v>0.0</v>
      </c>
      <c r="I47" s="21">
        <v>16.0</v>
      </c>
      <c r="J47" s="21">
        <v>12.0</v>
      </c>
      <c r="K47" s="21">
        <v>3.0</v>
      </c>
      <c r="L47" s="21">
        <v>12.0</v>
      </c>
      <c r="M47" s="21">
        <v>10.0</v>
      </c>
      <c r="N47" s="21">
        <v>370.0</v>
      </c>
      <c r="O47" s="47">
        <v>0.21621621621621623</v>
      </c>
      <c r="P47" s="21">
        <v>4.0</v>
      </c>
      <c r="Q47" s="21">
        <v>12.0</v>
      </c>
      <c r="R47" s="21">
        <v>0.0</v>
      </c>
      <c r="S47" t="s">
        <v>312</v>
      </c>
    </row>
    <row r="48">
      <c r="A48" s="4" t="s">
        <v>314</v>
      </c>
      <c r="B48" s="21">
        <v>4.0</v>
      </c>
      <c r="C48" s="21">
        <v>1.0</v>
      </c>
      <c r="D48" s="21">
        <v>1.0</v>
      </c>
      <c r="E48" s="21">
        <v>0.0</v>
      </c>
      <c r="F48" s="21">
        <v>0.0</v>
      </c>
      <c r="G48" s="21">
        <v>0.0</v>
      </c>
      <c r="H48" s="21">
        <v>0.0</v>
      </c>
      <c r="I48" s="21">
        <v>12.0</v>
      </c>
      <c r="J48" s="21">
        <v>8.0</v>
      </c>
      <c r="K48" s="21">
        <v>0.0</v>
      </c>
      <c r="L48" s="21">
        <v>8.0</v>
      </c>
      <c r="M48" s="21">
        <v>0.0</v>
      </c>
      <c r="N48" s="21">
        <v>160.0</v>
      </c>
      <c r="O48" s="47">
        <v>0.25</v>
      </c>
      <c r="P48" s="21">
        <v>2.0</v>
      </c>
      <c r="Q48" s="21">
        <v>6.0</v>
      </c>
      <c r="R48" s="21">
        <v>0.0</v>
      </c>
    </row>
    <row r="49">
      <c r="A49" s="4" t="s">
        <v>317</v>
      </c>
      <c r="B49" s="21">
        <v>5.0</v>
      </c>
      <c r="C49" s="21">
        <v>1.0</v>
      </c>
      <c r="D49" s="21">
        <v>0.0</v>
      </c>
      <c r="E49" s="21">
        <v>1.0</v>
      </c>
      <c r="F49" s="21">
        <v>0.0</v>
      </c>
      <c r="G49" s="21">
        <v>0.0</v>
      </c>
      <c r="H49" s="21">
        <v>0.0</v>
      </c>
      <c r="I49" s="21">
        <v>30.0</v>
      </c>
      <c r="J49" s="21">
        <v>30.0</v>
      </c>
      <c r="K49" s="21">
        <v>0.0</v>
      </c>
      <c r="L49" s="21">
        <v>30.0</v>
      </c>
      <c r="M49" s="21">
        <v>0.0</v>
      </c>
      <c r="N49" s="21">
        <v>600.0</v>
      </c>
      <c r="O49" s="47">
        <v>0.08333333333333333</v>
      </c>
      <c r="P49" s="21">
        <v>40.0</v>
      </c>
      <c r="Q49" s="21">
        <v>100.0</v>
      </c>
      <c r="R49" s="21">
        <v>0.0</v>
      </c>
    </row>
    <row r="50">
      <c r="A50" s="4" t="s">
        <v>318</v>
      </c>
      <c r="B50" s="21">
        <v>3.0</v>
      </c>
      <c r="C50" s="21">
        <v>1.0</v>
      </c>
      <c r="D50" s="21">
        <v>1.0</v>
      </c>
      <c r="E50" s="21">
        <v>0.0</v>
      </c>
      <c r="F50" s="21">
        <v>0.0</v>
      </c>
      <c r="G50" s="21">
        <v>0.0</v>
      </c>
      <c r="H50" s="21">
        <v>0.0</v>
      </c>
      <c r="I50" s="21">
        <v>8.0</v>
      </c>
      <c r="J50" s="21">
        <v>6.0</v>
      </c>
      <c r="K50" s="21">
        <v>0.0</v>
      </c>
      <c r="L50" s="21">
        <v>6.0</v>
      </c>
      <c r="M50" s="21">
        <v>0.0</v>
      </c>
      <c r="N50" s="21">
        <v>120.0</v>
      </c>
      <c r="O50" s="47">
        <v>0.25</v>
      </c>
      <c r="P50" s="21">
        <v>2.0</v>
      </c>
      <c r="Q50" s="21">
        <v>6.0</v>
      </c>
      <c r="R50" s="21">
        <v>0.0</v>
      </c>
      <c r="S50" t="s">
        <v>320</v>
      </c>
    </row>
    <row r="51">
      <c r="A51" s="4" t="s">
        <v>321</v>
      </c>
      <c r="B51" s="21">
        <v>0.0</v>
      </c>
      <c r="C51" s="21">
        <v>0.0</v>
      </c>
      <c r="D51" s="21">
        <v>0.0</v>
      </c>
      <c r="E51" s="21">
        <v>0.0</v>
      </c>
      <c r="F51" s="21">
        <v>0.0</v>
      </c>
      <c r="G51" s="21">
        <v>0.0</v>
      </c>
      <c r="H51" s="21">
        <v>0.0</v>
      </c>
      <c r="I51" s="21">
        <v>4.0</v>
      </c>
      <c r="J51" s="21">
        <v>6.0</v>
      </c>
      <c r="K51" s="21">
        <v>0.0</v>
      </c>
      <c r="L51" s="21">
        <v>6.0</v>
      </c>
      <c r="M51" s="21">
        <v>0.0</v>
      </c>
      <c r="N51" s="21">
        <v>120.0</v>
      </c>
      <c r="O51" s="47">
        <v>0.0</v>
      </c>
      <c r="P51" s="21">
        <v>1.0</v>
      </c>
      <c r="Q51" s="21">
        <v>4.0</v>
      </c>
      <c r="R51" s="21">
        <v>0.0</v>
      </c>
      <c r="S51" t="s">
        <v>324</v>
      </c>
    </row>
    <row r="52">
      <c r="A52" s="4" t="s">
        <v>325</v>
      </c>
      <c r="B52" s="21">
        <v>10.0</v>
      </c>
      <c r="C52" s="21">
        <v>1.0</v>
      </c>
      <c r="D52" s="21">
        <v>1.0</v>
      </c>
      <c r="E52" s="21">
        <v>0.0</v>
      </c>
      <c r="F52" s="21">
        <v>0.0</v>
      </c>
      <c r="G52" s="21">
        <v>0.0</v>
      </c>
      <c r="H52" s="21">
        <v>0.0</v>
      </c>
      <c r="I52" s="21">
        <v>16.0</v>
      </c>
      <c r="J52" s="21">
        <v>14.0</v>
      </c>
      <c r="K52" s="21">
        <v>3.0</v>
      </c>
      <c r="L52" s="21">
        <v>14.0</v>
      </c>
      <c r="M52" s="21">
        <v>0.0</v>
      </c>
      <c r="N52" s="21">
        <v>310.0</v>
      </c>
      <c r="O52" s="47">
        <v>0.3225806451612903</v>
      </c>
      <c r="P52" s="21">
        <v>4.0</v>
      </c>
      <c r="Q52" s="21">
        <v>10.0</v>
      </c>
      <c r="R52" s="21">
        <v>0.0</v>
      </c>
      <c r="S52" t="s">
        <v>328</v>
      </c>
    </row>
    <row r="53">
      <c r="A53" s="4" t="s">
        <v>329</v>
      </c>
      <c r="B53" s="21">
        <v>12.0</v>
      </c>
      <c r="C53" s="21">
        <v>1.0</v>
      </c>
      <c r="D53" s="21">
        <v>0.0</v>
      </c>
      <c r="E53" s="21">
        <v>0.0</v>
      </c>
      <c r="F53" s="21">
        <v>0.0</v>
      </c>
      <c r="G53" s="21">
        <v>0.0</v>
      </c>
      <c r="H53" s="21">
        <v>0.0</v>
      </c>
      <c r="I53" s="21">
        <v>30.0</v>
      </c>
      <c r="J53" s="21">
        <v>20.0</v>
      </c>
      <c r="K53" s="21">
        <v>3.0</v>
      </c>
      <c r="L53" s="21">
        <v>20.0</v>
      </c>
      <c r="M53" s="21">
        <v>0.0</v>
      </c>
      <c r="N53" s="21">
        <v>430.0</v>
      </c>
      <c r="O53" s="47">
        <v>0.27906976744186046</v>
      </c>
      <c r="P53" s="21">
        <v>20.0</v>
      </c>
      <c r="Q53" s="21">
        <v>35.0</v>
      </c>
      <c r="R53" s="21">
        <v>0.0</v>
      </c>
    </row>
    <row r="54">
      <c r="A54" s="4" t="s">
        <v>332</v>
      </c>
      <c r="B54" s="21">
        <v>12.0</v>
      </c>
      <c r="C54" s="21">
        <v>1.0</v>
      </c>
      <c r="D54" s="21">
        <v>0.0</v>
      </c>
      <c r="E54" s="21">
        <v>1.0</v>
      </c>
      <c r="F54" s="21">
        <v>0.0</v>
      </c>
      <c r="G54" s="21">
        <v>1.0</v>
      </c>
      <c r="H54" s="21">
        <v>0.0</v>
      </c>
      <c r="I54" s="21">
        <v>20.0</v>
      </c>
      <c r="J54" s="21">
        <v>18.0</v>
      </c>
      <c r="K54" s="21">
        <v>9.0</v>
      </c>
      <c r="L54" s="21">
        <v>16.0</v>
      </c>
      <c r="M54" s="21">
        <v>30.0</v>
      </c>
      <c r="N54" s="21">
        <v>730.0</v>
      </c>
      <c r="O54" s="47">
        <v>0.1643835616438356</v>
      </c>
      <c r="P54" s="21">
        <v>4.0</v>
      </c>
      <c r="Q54" s="21">
        <v>12.0</v>
      </c>
      <c r="R54" s="21">
        <v>0.0</v>
      </c>
      <c r="S54" t="s">
        <v>333</v>
      </c>
    </row>
    <row r="55">
      <c r="A55" s="4" t="s">
        <v>334</v>
      </c>
      <c r="B55" s="21">
        <v>8.0</v>
      </c>
      <c r="C55" s="21">
        <v>1.0</v>
      </c>
      <c r="D55" s="21">
        <v>1.0</v>
      </c>
      <c r="E55" s="21">
        <v>0.0</v>
      </c>
      <c r="F55" s="21">
        <v>0.0</v>
      </c>
      <c r="G55" s="21">
        <v>0.0</v>
      </c>
      <c r="H55" s="21">
        <v>0.0</v>
      </c>
      <c r="I55" s="21">
        <v>20.0</v>
      </c>
      <c r="J55" s="21">
        <v>16.0</v>
      </c>
      <c r="K55" s="21">
        <v>0.0</v>
      </c>
      <c r="L55" s="21">
        <v>14.0</v>
      </c>
      <c r="M55" s="21">
        <v>0.0</v>
      </c>
      <c r="N55" s="21">
        <v>300.0</v>
      </c>
      <c r="O55" s="47">
        <v>0.26666666666666666</v>
      </c>
      <c r="P55" s="21">
        <v>20.0</v>
      </c>
      <c r="Q55" s="21">
        <v>30.0</v>
      </c>
      <c r="R55" s="21">
        <v>0.0</v>
      </c>
    </row>
    <row r="56">
      <c r="A56" s="4" t="s">
        <v>336</v>
      </c>
      <c r="B56" s="21">
        <v>6.0</v>
      </c>
      <c r="C56" s="21">
        <v>1.0</v>
      </c>
      <c r="D56" s="21">
        <v>0.0</v>
      </c>
      <c r="E56" s="21">
        <v>1.0</v>
      </c>
      <c r="F56" s="21">
        <v>0.0</v>
      </c>
      <c r="G56" s="21">
        <v>0.0</v>
      </c>
      <c r="H56" s="21">
        <v>0.0</v>
      </c>
      <c r="I56" s="21">
        <v>14.0</v>
      </c>
      <c r="J56" s="21">
        <v>12.0</v>
      </c>
      <c r="K56" s="21">
        <v>3.0</v>
      </c>
      <c r="L56" s="21">
        <v>10.0</v>
      </c>
      <c r="M56" s="21">
        <v>0.0</v>
      </c>
      <c r="N56" s="21">
        <v>250.0</v>
      </c>
      <c r="O56" s="47">
        <v>0.24</v>
      </c>
      <c r="P56" s="21">
        <v>8.0</v>
      </c>
      <c r="Q56" s="21">
        <v>16.0</v>
      </c>
      <c r="R56" s="21">
        <v>0.0</v>
      </c>
    </row>
    <row r="57">
      <c r="A57" s="4" t="s">
        <v>337</v>
      </c>
      <c r="B57" s="21">
        <v>5.0</v>
      </c>
      <c r="C57" s="21">
        <v>1.0</v>
      </c>
      <c r="D57" s="21">
        <v>0.0</v>
      </c>
      <c r="E57" s="21">
        <v>1.0</v>
      </c>
      <c r="F57" s="21">
        <v>0.0</v>
      </c>
      <c r="G57" s="21">
        <v>1.0</v>
      </c>
      <c r="H57" s="21">
        <v>0.0</v>
      </c>
      <c r="I57" s="21">
        <v>20.0</v>
      </c>
      <c r="J57" s="21">
        <v>16.0</v>
      </c>
      <c r="K57" s="21">
        <v>0.0</v>
      </c>
      <c r="L57" s="21">
        <v>18.0</v>
      </c>
      <c r="M57" s="21">
        <v>10.0</v>
      </c>
      <c r="N57" s="21">
        <v>440.0</v>
      </c>
      <c r="O57" s="47">
        <v>0.11363636363636363</v>
      </c>
      <c r="P57" s="21">
        <v>10.0</v>
      </c>
      <c r="Q57" s="21">
        <v>20.0</v>
      </c>
      <c r="R57" s="21">
        <v>0.0</v>
      </c>
      <c r="S57" t="s">
        <v>339</v>
      </c>
    </row>
    <row r="58">
      <c r="A58" s="4" t="s">
        <v>340</v>
      </c>
      <c r="B58" s="21">
        <v>0.0</v>
      </c>
      <c r="C58" s="21">
        <v>0.0</v>
      </c>
      <c r="D58" s="21">
        <v>0.0</v>
      </c>
      <c r="E58" s="21">
        <v>0.0</v>
      </c>
      <c r="F58" s="21">
        <v>0.0</v>
      </c>
      <c r="G58" s="21">
        <v>0.0</v>
      </c>
      <c r="H58" s="21">
        <v>0.0</v>
      </c>
      <c r="I58" s="21">
        <v>8.0</v>
      </c>
      <c r="J58" s="21">
        <v>6.0</v>
      </c>
      <c r="K58" s="21">
        <v>0.0</v>
      </c>
      <c r="L58" s="21">
        <v>6.0</v>
      </c>
      <c r="M58" s="21">
        <v>0.0</v>
      </c>
      <c r="N58" s="21">
        <v>120.0</v>
      </c>
      <c r="O58" s="47">
        <v>0.0</v>
      </c>
      <c r="P58" s="21">
        <v>2.0</v>
      </c>
      <c r="Q58" s="21">
        <v>5.0</v>
      </c>
      <c r="R58" s="21">
        <v>0.0</v>
      </c>
    </row>
    <row r="59">
      <c r="A59" s="4" t="s">
        <v>341</v>
      </c>
      <c r="B59" s="21">
        <v>1.0</v>
      </c>
      <c r="C59" s="21">
        <v>1.0</v>
      </c>
      <c r="D59" s="21">
        <v>0.0</v>
      </c>
      <c r="E59" s="21">
        <v>0.0</v>
      </c>
      <c r="F59" s="21">
        <v>1.0</v>
      </c>
      <c r="G59" s="21">
        <v>0.0</v>
      </c>
      <c r="H59" s="21">
        <v>0.0</v>
      </c>
      <c r="I59" s="21">
        <v>2.0</v>
      </c>
      <c r="J59" s="21">
        <v>2.0</v>
      </c>
      <c r="K59" s="21">
        <v>0.0</v>
      </c>
      <c r="L59" s="21">
        <v>2.0</v>
      </c>
      <c r="M59" s="21">
        <v>0.0</v>
      </c>
      <c r="N59" s="21">
        <v>40.0</v>
      </c>
      <c r="O59" s="47">
        <v>0.25</v>
      </c>
      <c r="P59" s="21">
        <v>1.0</v>
      </c>
      <c r="Q59" s="21">
        <v>5.0</v>
      </c>
      <c r="R59" s="21">
        <v>0.0</v>
      </c>
    </row>
    <row r="60">
      <c r="A60" s="4" t="s">
        <v>344</v>
      </c>
      <c r="B60" s="21">
        <v>8.0</v>
      </c>
      <c r="C60" s="21">
        <v>1.0</v>
      </c>
      <c r="D60" s="21">
        <v>1.0</v>
      </c>
      <c r="E60" s="21">
        <v>1.0</v>
      </c>
      <c r="F60" s="21">
        <v>1.0</v>
      </c>
      <c r="G60" s="21">
        <v>0.0</v>
      </c>
      <c r="H60" s="21">
        <v>0.0</v>
      </c>
      <c r="I60" s="21">
        <v>20.0</v>
      </c>
      <c r="J60" s="21">
        <v>18.0</v>
      </c>
      <c r="K60" s="21">
        <v>6.0</v>
      </c>
      <c r="L60" s="21">
        <v>14.0</v>
      </c>
      <c r="M60" s="21">
        <v>0.0</v>
      </c>
      <c r="N60" s="21">
        <v>380.0</v>
      </c>
      <c r="O60" s="47">
        <v>0.21052631578947367</v>
      </c>
      <c r="P60" s="21">
        <v>5.0</v>
      </c>
      <c r="Q60" s="21">
        <v>16.0</v>
      </c>
      <c r="R60" s="21">
        <v>0.0</v>
      </c>
      <c r="S60" t="s">
        <v>346</v>
      </c>
    </row>
    <row r="61">
      <c r="A61" s="4" t="s">
        <v>347</v>
      </c>
      <c r="B61" s="21">
        <v>5.0</v>
      </c>
      <c r="C61" s="21">
        <v>1.0</v>
      </c>
      <c r="D61" s="21">
        <v>0.0</v>
      </c>
      <c r="E61" s="21">
        <v>1.0</v>
      </c>
      <c r="F61" s="21">
        <v>0.0</v>
      </c>
      <c r="G61" s="21">
        <v>0.0</v>
      </c>
      <c r="H61" s="21">
        <v>0.0</v>
      </c>
      <c r="I61" s="21">
        <v>12.0</v>
      </c>
      <c r="J61" s="21">
        <v>8.0</v>
      </c>
      <c r="K61" s="21">
        <v>0.0</v>
      </c>
      <c r="L61" s="21">
        <v>8.0</v>
      </c>
      <c r="M61" s="21">
        <v>10.0</v>
      </c>
      <c r="N61" s="21">
        <v>260.0</v>
      </c>
      <c r="O61" s="47">
        <v>0.19230769230769232</v>
      </c>
      <c r="P61" s="21">
        <v>1.0</v>
      </c>
      <c r="Q61" s="21">
        <v>4.0</v>
      </c>
      <c r="R61" s="21">
        <v>0.0</v>
      </c>
      <c r="S61" t="s">
        <v>351</v>
      </c>
    </row>
    <row r="62">
      <c r="A62" s="4" t="s">
        <v>353</v>
      </c>
      <c r="B62" s="21">
        <v>0.0</v>
      </c>
      <c r="C62" s="21">
        <v>0.0</v>
      </c>
      <c r="D62" s="21">
        <v>0.0</v>
      </c>
      <c r="E62" s="21">
        <v>0.0</v>
      </c>
      <c r="F62" s="21">
        <v>0.0</v>
      </c>
      <c r="G62" s="21">
        <v>0.0</v>
      </c>
      <c r="H62" s="21">
        <v>0.0</v>
      </c>
      <c r="I62" s="21">
        <v>6.0</v>
      </c>
      <c r="J62" s="21">
        <v>4.0</v>
      </c>
      <c r="K62" s="21">
        <v>3.0</v>
      </c>
      <c r="L62" s="21">
        <v>2.0</v>
      </c>
      <c r="M62" s="21">
        <v>10.0</v>
      </c>
      <c r="N62" s="21">
        <v>190.0</v>
      </c>
      <c r="O62" s="47">
        <v>0.0</v>
      </c>
      <c r="P62" s="21">
        <v>1.0</v>
      </c>
      <c r="Q62" s="21">
        <v>4.0</v>
      </c>
      <c r="R62" s="21">
        <v>0.0</v>
      </c>
      <c r="S62" t="s">
        <v>356</v>
      </c>
    </row>
    <row r="63">
      <c r="A63" s="4" t="s">
        <v>357</v>
      </c>
      <c r="B63" s="21">
        <v>3.0</v>
      </c>
      <c r="C63" s="21">
        <v>1.0</v>
      </c>
      <c r="D63" s="21">
        <v>0.0</v>
      </c>
      <c r="E63" s="21">
        <v>1.0</v>
      </c>
      <c r="F63" s="21">
        <v>0.0</v>
      </c>
      <c r="G63" s="21">
        <v>0.0</v>
      </c>
      <c r="H63" s="21">
        <v>0.0</v>
      </c>
      <c r="I63" s="21">
        <v>8.0</v>
      </c>
      <c r="J63" s="21">
        <v>6.0</v>
      </c>
      <c r="K63" s="21">
        <v>0.0</v>
      </c>
      <c r="L63" s="21">
        <v>6.0</v>
      </c>
      <c r="M63" s="21">
        <v>0.0</v>
      </c>
      <c r="N63" s="21">
        <v>120.0</v>
      </c>
      <c r="O63" s="47">
        <v>0.25</v>
      </c>
      <c r="P63" s="21">
        <v>2.0</v>
      </c>
      <c r="Q63" s="21">
        <v>5.0</v>
      </c>
      <c r="R63" s="21">
        <v>0.0</v>
      </c>
      <c r="S63" t="s">
        <v>359</v>
      </c>
    </row>
    <row r="64">
      <c r="A64" s="4" t="s">
        <v>360</v>
      </c>
      <c r="B64" s="21">
        <v>5.0</v>
      </c>
      <c r="C64" s="21">
        <v>1.0</v>
      </c>
      <c r="D64" s="21">
        <v>1.0</v>
      </c>
      <c r="E64" s="21">
        <v>1.0</v>
      </c>
      <c r="F64" s="21">
        <v>1.0</v>
      </c>
      <c r="G64" s="21">
        <v>1.0</v>
      </c>
      <c r="H64" s="21">
        <v>0.0</v>
      </c>
      <c r="I64" s="21">
        <v>16.0</v>
      </c>
      <c r="J64" s="21">
        <v>14.0</v>
      </c>
      <c r="K64" s="21">
        <v>6.0</v>
      </c>
      <c r="L64" s="21">
        <v>12.0</v>
      </c>
      <c r="M64" s="21">
        <v>0.0</v>
      </c>
      <c r="N64" s="21">
        <v>320.0</v>
      </c>
      <c r="O64" s="47">
        <v>0.15625</v>
      </c>
      <c r="P64" s="21">
        <v>5.0</v>
      </c>
      <c r="Q64" s="21">
        <v>16.0</v>
      </c>
      <c r="R64" s="21">
        <v>0.0</v>
      </c>
      <c r="S64" t="s">
        <v>361</v>
      </c>
    </row>
    <row r="65">
      <c r="A65" s="4" t="s">
        <v>362</v>
      </c>
      <c r="B65" s="21">
        <v>2.0</v>
      </c>
      <c r="C65" s="21">
        <v>1.0</v>
      </c>
      <c r="D65" s="21">
        <v>0.0</v>
      </c>
      <c r="E65" s="21">
        <v>1.0</v>
      </c>
      <c r="F65" s="21">
        <v>0.0</v>
      </c>
      <c r="G65" s="21">
        <v>0.0</v>
      </c>
      <c r="H65" s="21">
        <v>0.0</v>
      </c>
      <c r="I65" s="21">
        <v>16.0</v>
      </c>
      <c r="J65" s="21">
        <v>12.0</v>
      </c>
      <c r="K65" s="21">
        <v>3.0</v>
      </c>
      <c r="L65" s="21">
        <v>10.0</v>
      </c>
      <c r="M65" s="21">
        <v>30.0</v>
      </c>
      <c r="N65" s="21">
        <v>550.0</v>
      </c>
      <c r="O65" s="47">
        <v>0.03636363636363636</v>
      </c>
      <c r="P65" s="21">
        <v>4.0</v>
      </c>
      <c r="Q65" s="21">
        <v>16.0</v>
      </c>
      <c r="R65" s="21">
        <v>1.0</v>
      </c>
      <c r="S65" t="s">
        <v>363</v>
      </c>
    </row>
    <row r="66">
      <c r="A66" s="4" t="s">
        <v>364</v>
      </c>
      <c r="B66" s="21">
        <v>0.0</v>
      </c>
      <c r="C66" s="21">
        <v>0.0</v>
      </c>
      <c r="D66" s="21">
        <v>0.0</v>
      </c>
      <c r="E66" s="21">
        <v>0.0</v>
      </c>
      <c r="F66" s="21">
        <v>0.0</v>
      </c>
      <c r="G66" s="21">
        <v>0.0</v>
      </c>
      <c r="H66" s="21">
        <v>0.0</v>
      </c>
      <c r="I66" s="21">
        <v>16.0</v>
      </c>
      <c r="J66" s="21">
        <v>10.0</v>
      </c>
      <c r="K66" s="21">
        <v>0.0</v>
      </c>
      <c r="L66" s="21">
        <v>12.0</v>
      </c>
      <c r="M66" s="21">
        <v>0.0</v>
      </c>
      <c r="N66" s="21">
        <v>220.0</v>
      </c>
      <c r="O66" s="47">
        <v>0.0</v>
      </c>
      <c r="P66" s="21">
        <v>6.0</v>
      </c>
      <c r="Q66" s="21">
        <v>10.0</v>
      </c>
      <c r="R66" s="21">
        <v>1.0</v>
      </c>
      <c r="S66" t="s">
        <v>266</v>
      </c>
    </row>
    <row r="67">
      <c r="A67" s="4" t="s">
        <v>365</v>
      </c>
      <c r="B67" s="21">
        <v>0.0</v>
      </c>
      <c r="C67" s="21">
        <v>0.0</v>
      </c>
      <c r="D67" s="21">
        <v>0.0</v>
      </c>
      <c r="E67" s="21">
        <v>0.0</v>
      </c>
      <c r="F67" s="21">
        <v>0.0</v>
      </c>
      <c r="G67" s="21">
        <v>0.0</v>
      </c>
      <c r="H67" s="21">
        <v>0.0</v>
      </c>
      <c r="I67" s="21">
        <v>4.0</v>
      </c>
      <c r="J67" s="21">
        <v>4.0</v>
      </c>
      <c r="K67" s="21">
        <v>3.0</v>
      </c>
      <c r="L67" s="21">
        <v>4.0</v>
      </c>
      <c r="M67" s="21">
        <v>0.0</v>
      </c>
      <c r="N67" s="21">
        <v>110.0</v>
      </c>
      <c r="O67" s="47">
        <v>0.0</v>
      </c>
      <c r="P67" s="21">
        <v>4.0</v>
      </c>
      <c r="Q67" s="21">
        <v>6.0</v>
      </c>
      <c r="R67" s="21">
        <v>1.0</v>
      </c>
      <c r="S67" t="s">
        <v>266</v>
      </c>
    </row>
    <row r="68">
      <c r="A68" s="4" t="s">
        <v>366</v>
      </c>
      <c r="B68" s="21">
        <v>10.0</v>
      </c>
      <c r="C68" s="21">
        <v>1.0</v>
      </c>
      <c r="D68" s="21">
        <v>1.0</v>
      </c>
      <c r="E68" s="21">
        <v>1.0</v>
      </c>
      <c r="F68" s="21">
        <v>0.0</v>
      </c>
      <c r="G68" s="21">
        <v>0.0</v>
      </c>
      <c r="H68" s="21">
        <v>0.0</v>
      </c>
      <c r="I68" s="21">
        <v>16.0</v>
      </c>
      <c r="J68" s="21">
        <v>16.0</v>
      </c>
      <c r="K68" s="21">
        <v>0.0</v>
      </c>
      <c r="L68" s="21">
        <v>14.0</v>
      </c>
      <c r="M68" s="21">
        <v>0.0</v>
      </c>
      <c r="N68" s="21">
        <v>300.0</v>
      </c>
      <c r="O68" s="47">
        <v>0.3333333333333333</v>
      </c>
      <c r="P68" s="21">
        <v>6.0</v>
      </c>
      <c r="Q68" s="21">
        <v>12.0</v>
      </c>
      <c r="R68" s="21">
        <v>0.0</v>
      </c>
      <c r="S68" t="s">
        <v>204</v>
      </c>
    </row>
    <row r="69">
      <c r="A69" s="4" t="s">
        <v>367</v>
      </c>
      <c r="B69" s="21">
        <v>0.0</v>
      </c>
      <c r="C69" s="21">
        <v>0.0</v>
      </c>
      <c r="D69" s="21">
        <v>0.0</v>
      </c>
      <c r="E69" s="21">
        <v>0.0</v>
      </c>
      <c r="F69" s="21">
        <v>0.0</v>
      </c>
      <c r="G69" s="21">
        <v>0.0</v>
      </c>
      <c r="H69" s="21">
        <v>0.0</v>
      </c>
      <c r="I69" s="21">
        <v>6.0</v>
      </c>
      <c r="J69" s="21">
        <v>8.0</v>
      </c>
      <c r="K69" s="21">
        <v>0.0</v>
      </c>
      <c r="L69" s="21">
        <v>8.0</v>
      </c>
      <c r="M69" s="21">
        <v>0.0</v>
      </c>
      <c r="N69" s="21">
        <v>160.0</v>
      </c>
      <c r="O69" s="47">
        <v>0.0</v>
      </c>
      <c r="P69" s="21">
        <v>2.0</v>
      </c>
      <c r="Q69" s="21">
        <v>4.0</v>
      </c>
      <c r="R69" s="21">
        <v>0.0</v>
      </c>
    </row>
    <row r="70">
      <c r="A70" s="4" t="s">
        <v>369</v>
      </c>
      <c r="B70" s="21">
        <v>0.0</v>
      </c>
      <c r="C70" s="21">
        <v>0.0</v>
      </c>
      <c r="D70" s="21">
        <v>0.0</v>
      </c>
      <c r="E70" s="21">
        <v>0.0</v>
      </c>
      <c r="F70" s="21">
        <v>0.0</v>
      </c>
      <c r="G70" s="21">
        <v>0.0</v>
      </c>
      <c r="H70" s="21">
        <v>0.0</v>
      </c>
      <c r="I70" s="21">
        <v>3.0</v>
      </c>
      <c r="J70" s="21">
        <v>6.0</v>
      </c>
      <c r="K70" s="21">
        <v>0.0</v>
      </c>
      <c r="L70" s="21">
        <v>4.0</v>
      </c>
      <c r="M70" s="21">
        <v>0.0</v>
      </c>
      <c r="N70" s="21">
        <v>100.0</v>
      </c>
      <c r="O70" s="47">
        <v>0.0</v>
      </c>
      <c r="P70" s="21">
        <v>2.0</v>
      </c>
      <c r="Q70" s="21">
        <v>4.0</v>
      </c>
      <c r="R70" s="21">
        <v>0.0</v>
      </c>
    </row>
    <row r="71">
      <c r="A71" s="4" t="s">
        <v>370</v>
      </c>
      <c r="B71" s="21">
        <v>4.0</v>
      </c>
      <c r="C71" s="21">
        <v>0.0</v>
      </c>
      <c r="D71" s="21">
        <v>0.0</v>
      </c>
      <c r="E71" s="21">
        <v>1.0</v>
      </c>
      <c r="F71" s="21">
        <v>0.0</v>
      </c>
      <c r="G71" s="21">
        <v>0.0</v>
      </c>
      <c r="H71" s="21">
        <v>0.0</v>
      </c>
      <c r="I71" s="21">
        <v>24.0</v>
      </c>
      <c r="J71" s="21">
        <v>24.0</v>
      </c>
      <c r="K71" s="21">
        <v>0.0</v>
      </c>
      <c r="L71" s="21">
        <v>24.0</v>
      </c>
      <c r="M71" s="21">
        <v>0.0</v>
      </c>
      <c r="N71" s="21">
        <v>480.0</v>
      </c>
      <c r="O71" s="47">
        <v>0.08333333333333333</v>
      </c>
      <c r="P71" s="21">
        <v>6.0</v>
      </c>
      <c r="Q71" s="21">
        <v>10.0</v>
      </c>
      <c r="R71" s="21">
        <v>0.0</v>
      </c>
      <c r="S71" t="s">
        <v>371</v>
      </c>
    </row>
    <row r="72">
      <c r="A72" s="4" t="s">
        <v>372</v>
      </c>
      <c r="B72" s="21">
        <v>10.0</v>
      </c>
      <c r="C72" s="21">
        <v>1.0</v>
      </c>
      <c r="D72" s="21">
        <v>0.0</v>
      </c>
      <c r="E72" s="21">
        <v>1.0</v>
      </c>
      <c r="F72" s="21">
        <v>0.0</v>
      </c>
      <c r="G72" s="21">
        <v>0.0</v>
      </c>
      <c r="H72" s="21">
        <v>0.0</v>
      </c>
      <c r="I72" s="21">
        <v>20.0</v>
      </c>
      <c r="J72" s="21">
        <v>34.0</v>
      </c>
      <c r="K72" s="21">
        <v>9.0</v>
      </c>
      <c r="L72" s="21">
        <v>36.0</v>
      </c>
      <c r="M72" s="21">
        <v>0.0</v>
      </c>
      <c r="N72" s="21">
        <v>790.0</v>
      </c>
      <c r="O72" s="47">
        <v>0.12658227848101267</v>
      </c>
      <c r="P72" s="21">
        <v>40.0</v>
      </c>
      <c r="Q72" s="21">
        <v>100.0</v>
      </c>
      <c r="R72" s="21">
        <v>0.0</v>
      </c>
    </row>
    <row r="73">
      <c r="A73" s="4" t="s">
        <v>375</v>
      </c>
      <c r="B73" s="21">
        <v>8.0</v>
      </c>
      <c r="C73" s="21">
        <v>1.0</v>
      </c>
      <c r="D73" s="21">
        <v>1.0</v>
      </c>
      <c r="E73" s="21">
        <v>0.0</v>
      </c>
      <c r="F73" s="21">
        <v>1.0</v>
      </c>
      <c r="G73" s="21">
        <v>0.0</v>
      </c>
      <c r="H73" s="21">
        <v>0.0</v>
      </c>
      <c r="I73" s="21">
        <v>16.0</v>
      </c>
      <c r="J73" s="21">
        <v>12.0</v>
      </c>
      <c r="K73" s="21">
        <v>3.0</v>
      </c>
      <c r="L73" s="21">
        <v>10.0</v>
      </c>
      <c r="M73" s="21">
        <v>0.0</v>
      </c>
      <c r="N73" s="21">
        <v>250.0</v>
      </c>
      <c r="O73" s="47">
        <v>0.32</v>
      </c>
      <c r="P73" s="21">
        <v>6.0</v>
      </c>
      <c r="Q73" s="21">
        <v>16.0</v>
      </c>
      <c r="R73" s="21">
        <v>0.0</v>
      </c>
    </row>
    <row r="74">
      <c r="A74" s="4" t="s">
        <v>376</v>
      </c>
      <c r="B74" s="21">
        <v>1.0</v>
      </c>
      <c r="C74" s="21">
        <v>1.0</v>
      </c>
      <c r="D74" s="21">
        <v>0.0</v>
      </c>
      <c r="E74" s="21">
        <v>1.0</v>
      </c>
      <c r="F74" s="21">
        <v>0.0</v>
      </c>
      <c r="G74" s="21">
        <v>0.0</v>
      </c>
      <c r="H74" s="21">
        <v>0.0</v>
      </c>
      <c r="I74" s="21">
        <v>2.0</v>
      </c>
      <c r="J74" s="21">
        <v>2.0</v>
      </c>
      <c r="K74" s="21">
        <v>0.0</v>
      </c>
      <c r="L74" s="21">
        <v>4.0</v>
      </c>
      <c r="M74" s="21">
        <v>0.0</v>
      </c>
      <c r="N74" s="21">
        <v>60.0</v>
      </c>
      <c r="O74" s="47">
        <v>0.16666666666666666</v>
      </c>
      <c r="P74" s="21">
        <v>1.0</v>
      </c>
      <c r="Q74" s="21">
        <v>9.0</v>
      </c>
      <c r="R74" s="21">
        <v>1.0</v>
      </c>
      <c r="S74" t="s">
        <v>379</v>
      </c>
    </row>
    <row r="75">
      <c r="A75" s="4" t="s">
        <v>380</v>
      </c>
      <c r="B75" s="21">
        <v>2.0</v>
      </c>
      <c r="C75" s="21">
        <v>1.0</v>
      </c>
      <c r="D75" s="21">
        <v>0.0</v>
      </c>
      <c r="E75" s="21">
        <v>0.0</v>
      </c>
      <c r="F75" s="21">
        <v>0.0</v>
      </c>
      <c r="G75" s="21">
        <v>0.0</v>
      </c>
      <c r="H75" s="21">
        <v>0.0</v>
      </c>
      <c r="I75" s="21">
        <v>8.0</v>
      </c>
      <c r="J75" s="21">
        <v>6.0</v>
      </c>
      <c r="K75" s="21">
        <v>0.0</v>
      </c>
      <c r="L75" s="21">
        <v>6.0</v>
      </c>
      <c r="M75" s="21">
        <v>0.0</v>
      </c>
      <c r="N75" s="21">
        <v>120.0</v>
      </c>
      <c r="O75" s="47">
        <v>0.16666666666666666</v>
      </c>
      <c r="P75" s="21">
        <v>4.0</v>
      </c>
      <c r="Q75" s="21">
        <v>8.0</v>
      </c>
      <c r="R75" s="21">
        <v>0.0</v>
      </c>
    </row>
    <row r="76">
      <c r="A76" s="4" t="s">
        <v>383</v>
      </c>
      <c r="B76" s="21">
        <v>5.0</v>
      </c>
      <c r="C76" s="21">
        <v>0.0</v>
      </c>
      <c r="D76" s="21">
        <v>0.0</v>
      </c>
      <c r="E76" s="21">
        <v>0.0</v>
      </c>
      <c r="F76" s="21">
        <v>0.0</v>
      </c>
      <c r="G76" s="21">
        <v>0.0</v>
      </c>
      <c r="H76" s="21">
        <v>1.0</v>
      </c>
      <c r="I76" s="21">
        <v>12.0</v>
      </c>
      <c r="J76" s="21">
        <v>10.0</v>
      </c>
      <c r="K76" s="21">
        <v>3.0</v>
      </c>
      <c r="L76" s="21">
        <v>6.0</v>
      </c>
      <c r="M76" s="21">
        <v>0.0</v>
      </c>
      <c r="N76" s="21">
        <v>190.0</v>
      </c>
      <c r="O76" s="47">
        <v>0.2631578947368421</v>
      </c>
      <c r="P76" s="21">
        <v>2.0</v>
      </c>
      <c r="Q76" s="21">
        <v>4.0</v>
      </c>
      <c r="R76" s="21">
        <v>0.0</v>
      </c>
    </row>
    <row r="77">
      <c r="A77" s="4" t="s">
        <v>385</v>
      </c>
      <c r="B77" s="21">
        <v>3.0</v>
      </c>
      <c r="C77" s="21">
        <v>0.0</v>
      </c>
      <c r="D77" s="21">
        <v>0.0</v>
      </c>
      <c r="E77" s="21">
        <v>0.0</v>
      </c>
      <c r="F77" s="21">
        <v>0.0</v>
      </c>
      <c r="G77" s="21">
        <v>1.0</v>
      </c>
      <c r="H77" s="21">
        <v>0.0</v>
      </c>
      <c r="I77" s="21">
        <v>28.0</v>
      </c>
      <c r="J77" s="21">
        <v>22.0</v>
      </c>
      <c r="K77" s="21">
        <v>12.0</v>
      </c>
      <c r="L77" s="21">
        <v>20.0</v>
      </c>
      <c r="M77" s="21">
        <v>50.0</v>
      </c>
      <c r="N77" s="21">
        <v>1040.0</v>
      </c>
      <c r="O77" s="47">
        <v>0.028846153846153848</v>
      </c>
      <c r="P77" s="21">
        <v>6.0</v>
      </c>
      <c r="Q77" s="21">
        <v>16.0</v>
      </c>
      <c r="R77" s="21">
        <v>0.0</v>
      </c>
      <c r="S77" t="s">
        <v>386</v>
      </c>
    </row>
    <row r="78">
      <c r="A78" s="4" t="s">
        <v>387</v>
      </c>
      <c r="B78" s="21">
        <v>15.0</v>
      </c>
      <c r="C78" s="21">
        <v>0.0</v>
      </c>
      <c r="D78" s="21">
        <v>0.0</v>
      </c>
      <c r="E78" s="21">
        <v>1.0</v>
      </c>
      <c r="F78" s="21">
        <v>0.0</v>
      </c>
      <c r="G78" s="21">
        <v>0.0</v>
      </c>
      <c r="H78" s="21">
        <v>0.0</v>
      </c>
      <c r="I78" s="21">
        <v>40.0</v>
      </c>
      <c r="J78" s="21">
        <v>50.0</v>
      </c>
      <c r="K78" s="21">
        <v>15.0</v>
      </c>
      <c r="L78" s="21">
        <v>50.0</v>
      </c>
      <c r="M78" s="21">
        <v>50.0</v>
      </c>
      <c r="N78" s="21">
        <v>1650.0</v>
      </c>
      <c r="O78" s="47">
        <v>0.09090909090909091</v>
      </c>
      <c r="P78" s="21">
        <v>40.0</v>
      </c>
      <c r="Q78" s="21">
        <v>80.0</v>
      </c>
      <c r="R78" s="21">
        <v>0.0</v>
      </c>
      <c r="S78" t="s">
        <v>389</v>
      </c>
    </row>
    <row r="79">
      <c r="A79" s="4" t="s">
        <v>390</v>
      </c>
      <c r="B79" s="21">
        <v>4.0</v>
      </c>
      <c r="C79" s="21">
        <v>1.0</v>
      </c>
      <c r="D79" s="21">
        <v>1.0</v>
      </c>
      <c r="E79" s="21">
        <v>0.0</v>
      </c>
      <c r="F79" s="21">
        <v>0.0</v>
      </c>
      <c r="G79" s="21">
        <v>0.0</v>
      </c>
      <c r="H79" s="21">
        <v>0.0</v>
      </c>
      <c r="I79" s="21">
        <v>6.0</v>
      </c>
      <c r="J79" s="21">
        <v>4.0</v>
      </c>
      <c r="K79" s="21">
        <v>3.0</v>
      </c>
      <c r="L79" s="21">
        <v>4.0</v>
      </c>
      <c r="M79" s="21">
        <v>0.0</v>
      </c>
      <c r="N79" s="21">
        <v>110.0</v>
      </c>
      <c r="O79" s="47">
        <v>0.36363636363636365</v>
      </c>
      <c r="P79" s="21">
        <v>1.0</v>
      </c>
      <c r="Q79" s="21">
        <v>5.0</v>
      </c>
      <c r="R79" s="21">
        <v>0.0</v>
      </c>
    </row>
    <row r="80">
      <c r="A80" s="4" t="s">
        <v>393</v>
      </c>
      <c r="B80" s="21">
        <v>0.0</v>
      </c>
      <c r="C80" s="21">
        <v>0.0</v>
      </c>
      <c r="D80" s="21">
        <v>0.0</v>
      </c>
      <c r="E80" s="21">
        <v>0.0</v>
      </c>
      <c r="F80" s="21">
        <v>0.0</v>
      </c>
      <c r="G80" s="21">
        <v>0.0</v>
      </c>
      <c r="H80" s="21">
        <v>0.0</v>
      </c>
      <c r="I80" s="21">
        <v>20.0</v>
      </c>
      <c r="J80" s="21">
        <v>14.0</v>
      </c>
      <c r="K80" s="21">
        <v>9.0</v>
      </c>
      <c r="L80" s="21">
        <v>10.0</v>
      </c>
      <c r="M80" s="21">
        <v>0.0</v>
      </c>
      <c r="N80" s="21">
        <v>330.0</v>
      </c>
      <c r="O80" s="47">
        <v>0.0</v>
      </c>
      <c r="P80" s="21">
        <v>6.0</v>
      </c>
      <c r="Q80" s="21">
        <v>16.0</v>
      </c>
      <c r="R80" s="21">
        <v>0.0</v>
      </c>
      <c r="S80" t="s">
        <v>395</v>
      </c>
    </row>
    <row r="81">
      <c r="A81" s="4" t="s">
        <v>396</v>
      </c>
      <c r="B81" s="21">
        <v>5.0</v>
      </c>
      <c r="C81" s="21">
        <v>1.0</v>
      </c>
      <c r="D81" s="21">
        <v>0.0</v>
      </c>
      <c r="E81" s="21">
        <v>1.0</v>
      </c>
      <c r="F81" s="21">
        <v>0.0</v>
      </c>
      <c r="G81" s="21">
        <v>0.0</v>
      </c>
      <c r="H81" s="21">
        <v>0.0</v>
      </c>
      <c r="I81" s="21">
        <v>16.0</v>
      </c>
      <c r="J81" s="21">
        <v>12.0</v>
      </c>
      <c r="K81" s="21">
        <v>3.0</v>
      </c>
      <c r="L81" s="21">
        <v>10.0</v>
      </c>
      <c r="M81" s="21">
        <v>0.0</v>
      </c>
      <c r="N81" s="21">
        <v>250.0</v>
      </c>
      <c r="O81" s="47">
        <v>0.2</v>
      </c>
      <c r="P81" s="21">
        <v>4.0</v>
      </c>
      <c r="Q81" s="21">
        <v>20.0</v>
      </c>
      <c r="R81" s="21">
        <v>0.0</v>
      </c>
    </row>
    <row r="82">
      <c r="A82" s="4" t="s">
        <v>399</v>
      </c>
      <c r="B82" s="21">
        <v>0.0</v>
      </c>
      <c r="C82" s="21">
        <v>0.0</v>
      </c>
      <c r="D82" s="21">
        <v>0.0</v>
      </c>
      <c r="E82" s="21">
        <v>0.0</v>
      </c>
      <c r="F82" s="21">
        <v>0.0</v>
      </c>
      <c r="G82" s="21">
        <v>0.0</v>
      </c>
      <c r="H82" s="21">
        <v>0.0</v>
      </c>
      <c r="I82" s="21">
        <v>16.0</v>
      </c>
      <c r="J82" s="21">
        <v>16.0</v>
      </c>
      <c r="K82" s="21">
        <v>0.0</v>
      </c>
      <c r="L82" s="21">
        <v>14.0</v>
      </c>
      <c r="M82" s="21">
        <v>0.0</v>
      </c>
      <c r="N82" s="21">
        <v>300.0</v>
      </c>
      <c r="O82" s="47">
        <v>0.0</v>
      </c>
      <c r="P82" s="21">
        <v>4.0</v>
      </c>
      <c r="Q82" s="21">
        <v>8.0</v>
      </c>
      <c r="R82" s="21">
        <v>0.0</v>
      </c>
    </row>
    <row r="83">
      <c r="A83" s="4" t="s">
        <v>402</v>
      </c>
      <c r="B83" s="21">
        <v>0.0</v>
      </c>
      <c r="C83" s="21">
        <v>0.0</v>
      </c>
      <c r="D83" s="21">
        <v>0.0</v>
      </c>
      <c r="E83" s="21">
        <v>0.0</v>
      </c>
      <c r="F83" s="21">
        <v>0.0</v>
      </c>
      <c r="G83" s="21">
        <v>0.0</v>
      </c>
      <c r="H83" s="21">
        <v>0.0</v>
      </c>
      <c r="I83" s="21">
        <v>16.0</v>
      </c>
      <c r="J83" s="21">
        <v>16.0</v>
      </c>
      <c r="K83" s="21">
        <v>0.0</v>
      </c>
      <c r="L83" s="21">
        <v>14.0</v>
      </c>
      <c r="M83" s="21">
        <v>0.0</v>
      </c>
      <c r="N83" s="21">
        <v>300.0</v>
      </c>
      <c r="O83" s="47">
        <v>0.0</v>
      </c>
      <c r="P83" s="21">
        <v>4.0</v>
      </c>
      <c r="Q83" s="21">
        <v>12.0</v>
      </c>
      <c r="R83" s="21">
        <v>0.0</v>
      </c>
      <c r="S83" t="s">
        <v>406</v>
      </c>
    </row>
    <row r="84">
      <c r="A84" s="4" t="s">
        <v>407</v>
      </c>
      <c r="B84" s="21">
        <v>8.0</v>
      </c>
      <c r="C84" s="21">
        <v>1.0</v>
      </c>
      <c r="D84" s="21">
        <v>1.0</v>
      </c>
      <c r="E84" s="21">
        <v>1.0</v>
      </c>
      <c r="F84" s="21">
        <v>0.0</v>
      </c>
      <c r="G84" s="21">
        <v>0.0</v>
      </c>
      <c r="H84" s="21">
        <v>0.0</v>
      </c>
      <c r="I84" s="21">
        <v>16.0</v>
      </c>
      <c r="J84" s="21">
        <v>16.0</v>
      </c>
      <c r="K84" s="21">
        <v>0.0</v>
      </c>
      <c r="L84" s="21">
        <v>14.0</v>
      </c>
      <c r="M84" s="21">
        <v>0.0</v>
      </c>
      <c r="N84" s="21">
        <v>300.0</v>
      </c>
      <c r="O84" s="47">
        <v>0.26666666666666666</v>
      </c>
      <c r="P84" s="21">
        <v>8.0</v>
      </c>
      <c r="Q84" s="21">
        <v>16.0</v>
      </c>
      <c r="R84" s="21">
        <v>0.0</v>
      </c>
      <c r="S84" t="s">
        <v>409</v>
      </c>
    </row>
    <row r="85">
      <c r="A85" s="4"/>
      <c r="B85" s="21"/>
      <c r="C85" s="21"/>
      <c r="D85" s="21"/>
      <c r="E85" s="21"/>
      <c r="F85" s="21"/>
      <c r="G85" s="21"/>
      <c r="H85" s="21"/>
      <c r="I85" s="21"/>
      <c r="J85" s="21"/>
      <c r="K85" s="21"/>
      <c r="L85" s="21"/>
      <c r="M85" s="21"/>
      <c r="N85" s="21"/>
      <c r="O85" s="47"/>
      <c r="P85" s="21"/>
      <c r="Q85" s="21"/>
      <c r="R85" s="21"/>
    </row>
    <row r="86">
      <c r="A86" s="4"/>
      <c r="B86" s="21"/>
      <c r="C86" s="21"/>
      <c r="D86" s="21"/>
      <c r="E86" s="21"/>
      <c r="F86" s="21"/>
      <c r="G86" s="21"/>
      <c r="H86" s="21"/>
      <c r="I86" s="21"/>
      <c r="J86" s="21"/>
      <c r="K86" s="21"/>
      <c r="L86" s="21"/>
      <c r="M86" s="21"/>
      <c r="N86" s="21"/>
      <c r="O86" s="47"/>
      <c r="P86" s="21"/>
      <c r="Q86" s="21"/>
      <c r="R86" s="21"/>
    </row>
    <row r="87">
      <c r="A87" s="4"/>
      <c r="B87" s="21"/>
      <c r="C87" s="21"/>
      <c r="D87" s="21"/>
      <c r="E87" s="21"/>
      <c r="F87" s="21"/>
      <c r="G87" s="21"/>
      <c r="H87" s="21"/>
      <c r="I87" s="21"/>
      <c r="J87" s="21"/>
      <c r="K87" s="21"/>
      <c r="L87" s="21"/>
      <c r="M87" s="21"/>
      <c r="N87" s="21"/>
      <c r="O87" s="47"/>
      <c r="P87" s="21"/>
      <c r="Q87" s="21"/>
      <c r="R87" s="21"/>
    </row>
    <row r="88">
      <c r="A88" s="4"/>
      <c r="B88" s="21"/>
      <c r="C88" s="21"/>
      <c r="D88" s="21"/>
      <c r="E88" s="21"/>
      <c r="F88" s="21"/>
      <c r="G88" s="21"/>
      <c r="H88" s="21"/>
      <c r="I88" s="21"/>
      <c r="J88" s="21"/>
      <c r="K88" s="21"/>
      <c r="L88" s="21"/>
      <c r="M88" s="21"/>
      <c r="N88" s="21"/>
      <c r="O88" s="47"/>
      <c r="P88" s="21"/>
      <c r="Q88" s="21"/>
      <c r="R88" s="21"/>
    </row>
    <row r="89">
      <c r="A89" s="4"/>
      <c r="B89" s="21"/>
      <c r="C89" s="21"/>
      <c r="D89" s="21"/>
      <c r="E89" s="21"/>
      <c r="F89" s="21"/>
      <c r="G89" s="21"/>
      <c r="H89" s="21"/>
      <c r="I89" s="21"/>
      <c r="J89" s="21"/>
      <c r="K89" s="21"/>
      <c r="L89" s="21"/>
      <c r="M89" s="21"/>
      <c r="N89" s="21"/>
      <c r="O89" s="47"/>
      <c r="P89" s="21"/>
      <c r="Q89" s="21"/>
      <c r="R89" s="21"/>
    </row>
    <row r="90">
      <c r="A90" s="4"/>
      <c r="B90" s="21"/>
      <c r="C90" s="21"/>
      <c r="D90" s="21"/>
      <c r="E90" s="21"/>
      <c r="F90" s="21"/>
      <c r="G90" s="21"/>
      <c r="H90" s="21"/>
      <c r="I90" s="21"/>
      <c r="J90" s="21"/>
      <c r="K90" s="21"/>
      <c r="L90" s="21"/>
      <c r="M90" s="21"/>
      <c r="N90" s="21"/>
      <c r="O90" s="47"/>
      <c r="P90" s="21"/>
      <c r="Q90" s="21"/>
      <c r="R90" s="21"/>
    </row>
    <row r="91">
      <c r="A91" s="4"/>
      <c r="B91" s="21"/>
      <c r="C91" s="21"/>
      <c r="D91" s="21"/>
      <c r="E91" s="21"/>
      <c r="F91" s="21"/>
      <c r="G91" s="21"/>
      <c r="H91" s="21"/>
      <c r="I91" s="21"/>
      <c r="J91" s="21"/>
      <c r="K91" s="21"/>
      <c r="L91" s="21"/>
      <c r="M91" s="21"/>
      <c r="N91" s="21"/>
      <c r="O91" s="47"/>
      <c r="P91" s="21"/>
      <c r="Q91" s="21"/>
      <c r="R91" s="21"/>
    </row>
    <row r="92">
      <c r="A92" s="4"/>
      <c r="B92" s="21"/>
      <c r="C92" s="21"/>
      <c r="D92" s="21"/>
      <c r="E92" s="21"/>
      <c r="F92" s="21"/>
      <c r="G92" s="21"/>
      <c r="H92" s="21"/>
      <c r="I92" s="21"/>
      <c r="J92" s="21"/>
      <c r="K92" s="21"/>
      <c r="L92" s="21"/>
      <c r="M92" s="21"/>
      <c r="N92" s="21"/>
      <c r="O92" s="47"/>
      <c r="P92" s="21"/>
      <c r="Q92" s="21"/>
      <c r="R92" s="21"/>
    </row>
    <row r="93">
      <c r="A93" s="4"/>
      <c r="B93" s="21"/>
      <c r="C93" s="21"/>
      <c r="D93" s="21"/>
      <c r="E93" s="21"/>
      <c r="F93" s="21"/>
      <c r="G93" s="21"/>
      <c r="H93" s="21"/>
      <c r="I93" s="21"/>
      <c r="J93" s="21"/>
      <c r="K93" s="21"/>
      <c r="L93" s="21"/>
      <c r="M93" s="21"/>
      <c r="N93" s="21"/>
      <c r="O93" s="47"/>
      <c r="P93" s="21"/>
      <c r="Q93" s="21"/>
      <c r="R93" s="21"/>
    </row>
    <row r="94">
      <c r="A94" s="4"/>
      <c r="B94" s="21"/>
      <c r="C94" s="21"/>
      <c r="D94" s="21"/>
      <c r="E94" s="21"/>
      <c r="F94" s="21"/>
      <c r="G94" s="21"/>
      <c r="H94" s="21"/>
      <c r="I94" s="21"/>
      <c r="J94" s="21"/>
      <c r="K94" s="21"/>
      <c r="L94" s="21"/>
      <c r="M94" s="21"/>
      <c r="N94" s="21"/>
      <c r="O94" s="47"/>
      <c r="P94" s="21"/>
      <c r="Q94" s="21"/>
      <c r="R94" s="21"/>
    </row>
    <row r="95">
      <c r="A95" s="4"/>
      <c r="B95" s="21"/>
      <c r="C95" s="21"/>
      <c r="D95" s="21"/>
      <c r="E95" s="21"/>
      <c r="F95" s="21"/>
      <c r="G95" s="21"/>
      <c r="H95" s="21"/>
      <c r="I95" s="21"/>
      <c r="J95" s="21"/>
      <c r="K95" s="21"/>
      <c r="L95" s="21"/>
      <c r="M95" s="21"/>
      <c r="N95" s="21"/>
      <c r="O95" s="47"/>
      <c r="P95" s="21"/>
      <c r="Q95" s="21"/>
      <c r="R95" s="21"/>
    </row>
    <row r="96">
      <c r="A96" s="4"/>
      <c r="B96" s="21"/>
      <c r="C96" s="21"/>
      <c r="D96" s="21"/>
      <c r="E96" s="21"/>
      <c r="F96" s="21"/>
      <c r="G96" s="21"/>
      <c r="H96" s="21"/>
      <c r="I96" s="21"/>
      <c r="J96" s="21"/>
      <c r="K96" s="21"/>
      <c r="L96" s="21"/>
      <c r="M96" s="21"/>
      <c r="N96" s="21"/>
      <c r="O96" s="47"/>
      <c r="P96" s="21"/>
      <c r="Q96" s="21"/>
      <c r="R96" s="21"/>
    </row>
    <row r="97">
      <c r="A97" s="4"/>
      <c r="B97" s="21"/>
      <c r="C97" s="21"/>
      <c r="D97" s="21"/>
      <c r="E97" s="21"/>
      <c r="F97" s="21"/>
      <c r="G97" s="21"/>
      <c r="H97" s="21"/>
      <c r="I97" s="21"/>
      <c r="J97" s="21"/>
      <c r="K97" s="21"/>
      <c r="L97" s="21"/>
      <c r="M97" s="21"/>
      <c r="N97" s="21"/>
      <c r="O97" s="47"/>
      <c r="P97" s="21"/>
      <c r="Q97" s="21"/>
      <c r="R97" s="21"/>
    </row>
    <row r="98">
      <c r="A98" s="4"/>
      <c r="B98" s="21"/>
      <c r="C98" s="21"/>
      <c r="D98" s="21"/>
      <c r="E98" s="21"/>
      <c r="F98" s="21"/>
      <c r="G98" s="21"/>
      <c r="H98" s="21"/>
      <c r="I98" s="21"/>
      <c r="J98" s="21"/>
      <c r="K98" s="21"/>
      <c r="L98" s="21"/>
      <c r="M98" s="21"/>
      <c r="N98" s="21"/>
      <c r="O98" s="47"/>
      <c r="P98" s="21"/>
      <c r="Q98" s="21"/>
      <c r="R98" s="21"/>
    </row>
    <row r="99">
      <c r="A99" s="4"/>
      <c r="B99" s="21"/>
      <c r="C99" s="21"/>
      <c r="D99" s="21"/>
      <c r="E99" s="21"/>
      <c r="F99" s="21"/>
      <c r="G99" s="21"/>
      <c r="H99" s="21"/>
      <c r="I99" s="21"/>
      <c r="J99" s="21"/>
      <c r="K99" s="21"/>
      <c r="L99" s="21"/>
      <c r="M99" s="21"/>
      <c r="N99" s="21"/>
      <c r="O99" s="47"/>
      <c r="P99" s="21"/>
      <c r="Q99" s="21"/>
      <c r="R99" s="21"/>
    </row>
    <row r="100">
      <c r="A100" s="4"/>
      <c r="B100" s="21"/>
      <c r="C100" s="21"/>
      <c r="D100" s="21"/>
      <c r="E100" s="21"/>
      <c r="F100" s="21"/>
      <c r="G100" s="21"/>
      <c r="H100" s="21"/>
      <c r="I100" s="21"/>
      <c r="J100" s="21"/>
      <c r="K100" s="21"/>
      <c r="L100" s="21"/>
      <c r="M100" s="21"/>
      <c r="N100" s="21"/>
      <c r="O100" s="47"/>
      <c r="P100" s="21"/>
      <c r="Q100" s="21"/>
      <c r="R100" s="21"/>
    </row>
    <row r="101">
      <c r="A101" s="4"/>
      <c r="B101" s="21"/>
      <c r="C101" s="21"/>
      <c r="D101" s="21"/>
      <c r="E101" s="21"/>
      <c r="F101" s="21"/>
      <c r="G101" s="21"/>
      <c r="H101" s="21"/>
      <c r="I101" s="21"/>
      <c r="J101" s="21"/>
      <c r="K101" s="21"/>
      <c r="L101" s="21"/>
      <c r="M101" s="21"/>
      <c r="N101" s="21"/>
      <c r="O101" s="47"/>
      <c r="P101" s="21"/>
      <c r="Q101" s="21"/>
      <c r="R101" s="21"/>
    </row>
    <row r="102">
      <c r="A102" s="4"/>
      <c r="B102" s="21"/>
      <c r="C102" s="21"/>
      <c r="D102" s="21"/>
      <c r="E102" s="21"/>
      <c r="F102" s="21"/>
      <c r="G102" s="21"/>
      <c r="H102" s="21"/>
      <c r="I102" s="21"/>
      <c r="J102" s="21"/>
      <c r="K102" s="21"/>
      <c r="L102" s="21"/>
      <c r="M102" s="21"/>
      <c r="N102" s="21"/>
      <c r="O102" s="47"/>
      <c r="P102" s="21"/>
      <c r="Q102" s="21"/>
      <c r="R102" s="21"/>
    </row>
    <row r="103">
      <c r="A103" s="4"/>
      <c r="B103" s="21"/>
      <c r="C103" s="21"/>
      <c r="D103" s="21"/>
      <c r="E103" s="21"/>
      <c r="F103" s="21"/>
      <c r="G103" s="21"/>
      <c r="H103" s="21"/>
      <c r="I103" s="21"/>
      <c r="J103" s="21"/>
      <c r="K103" s="21"/>
      <c r="L103" s="21"/>
      <c r="M103" s="21"/>
      <c r="N103" s="21"/>
      <c r="O103" s="47"/>
      <c r="P103" s="21"/>
      <c r="Q103" s="21"/>
      <c r="R103" s="21"/>
    </row>
    <row r="104">
      <c r="A104" s="4"/>
      <c r="B104" s="21"/>
      <c r="C104" s="21"/>
      <c r="D104" s="21"/>
      <c r="E104" s="21"/>
      <c r="F104" s="21"/>
      <c r="G104" s="21"/>
      <c r="H104" s="21"/>
      <c r="I104" s="21"/>
      <c r="J104" s="21"/>
      <c r="K104" s="21"/>
      <c r="L104" s="21"/>
      <c r="M104" s="21"/>
      <c r="N104" s="21"/>
      <c r="O104" s="47"/>
      <c r="P104" s="21"/>
      <c r="Q104" s="21"/>
      <c r="R104" s="21"/>
    </row>
    <row r="105">
      <c r="A105" s="4"/>
      <c r="B105" s="21"/>
      <c r="C105" s="21"/>
      <c r="D105" s="21"/>
      <c r="E105" s="21"/>
      <c r="F105" s="21"/>
      <c r="G105" s="21"/>
      <c r="H105" s="21"/>
      <c r="I105" s="21"/>
      <c r="J105" s="21"/>
      <c r="K105" s="21"/>
      <c r="L105" s="21"/>
      <c r="M105" s="21"/>
      <c r="N105" s="21"/>
      <c r="O105" s="47"/>
      <c r="P105" s="21"/>
      <c r="Q105" s="21"/>
      <c r="R105" s="21"/>
    </row>
    <row r="106">
      <c r="A106" s="4"/>
      <c r="B106" s="21"/>
      <c r="C106" s="21"/>
      <c r="D106" s="21"/>
      <c r="E106" s="21"/>
      <c r="F106" s="21"/>
      <c r="G106" s="21"/>
      <c r="H106" s="21"/>
      <c r="I106" s="21"/>
      <c r="J106" s="21"/>
      <c r="K106" s="21"/>
      <c r="L106" s="21"/>
      <c r="M106" s="21"/>
      <c r="N106" s="21"/>
      <c r="O106" s="47"/>
      <c r="P106" s="21"/>
      <c r="Q106" s="21"/>
      <c r="R106" s="21"/>
    </row>
    <row r="107">
      <c r="A107" s="4"/>
      <c r="B107" s="21"/>
      <c r="C107" s="21"/>
      <c r="D107" s="21"/>
      <c r="E107" s="21"/>
      <c r="F107" s="21"/>
      <c r="G107" s="21"/>
      <c r="H107" s="21"/>
      <c r="I107" s="21"/>
      <c r="J107" s="21"/>
      <c r="K107" s="21"/>
      <c r="L107" s="21"/>
      <c r="M107" s="21"/>
      <c r="N107" s="21"/>
      <c r="O107" s="47"/>
      <c r="P107" s="21"/>
      <c r="Q107" s="21"/>
      <c r="R107" s="21"/>
    </row>
    <row r="108">
      <c r="A108" s="4"/>
      <c r="B108" s="21"/>
      <c r="C108" s="21"/>
      <c r="D108" s="21"/>
      <c r="E108" s="21"/>
      <c r="F108" s="21"/>
      <c r="G108" s="21"/>
      <c r="H108" s="21"/>
      <c r="I108" s="21"/>
      <c r="J108" s="21"/>
      <c r="K108" s="21"/>
      <c r="L108" s="21"/>
      <c r="M108" s="21"/>
      <c r="N108" s="21"/>
      <c r="O108" s="47"/>
      <c r="P108" s="21"/>
      <c r="Q108" s="21"/>
      <c r="R108" s="21"/>
    </row>
    <row r="109">
      <c r="A109" s="4"/>
      <c r="B109" s="21"/>
      <c r="C109" s="21"/>
      <c r="D109" s="21"/>
      <c r="E109" s="21"/>
      <c r="F109" s="21"/>
      <c r="G109" s="21"/>
      <c r="H109" s="21"/>
      <c r="I109" s="21"/>
      <c r="J109" s="21"/>
      <c r="K109" s="21"/>
      <c r="L109" s="21"/>
      <c r="M109" s="21"/>
      <c r="N109" s="21"/>
      <c r="O109" s="47"/>
      <c r="P109" s="21"/>
      <c r="Q109" s="21"/>
      <c r="R109" s="21"/>
    </row>
    <row r="110">
      <c r="A110" s="4"/>
      <c r="B110" s="21"/>
      <c r="C110" s="21"/>
      <c r="D110" s="21"/>
      <c r="E110" s="21"/>
      <c r="F110" s="21"/>
      <c r="G110" s="21"/>
      <c r="H110" s="21"/>
      <c r="I110" s="21"/>
      <c r="J110" s="21"/>
      <c r="K110" s="21"/>
      <c r="L110" s="21"/>
      <c r="M110" s="21"/>
      <c r="N110" s="21"/>
      <c r="O110" s="47"/>
      <c r="P110" s="21"/>
      <c r="Q110" s="21"/>
      <c r="R110" s="21"/>
    </row>
    <row r="111">
      <c r="A111" s="4"/>
      <c r="B111" s="21"/>
      <c r="C111" s="21"/>
      <c r="D111" s="21"/>
      <c r="E111" s="21"/>
      <c r="F111" s="21"/>
      <c r="G111" s="21"/>
      <c r="H111" s="21"/>
      <c r="I111" s="21"/>
      <c r="J111" s="21"/>
      <c r="K111" s="21"/>
      <c r="L111" s="21"/>
      <c r="M111" s="21"/>
      <c r="N111" s="21"/>
      <c r="O111" s="47"/>
      <c r="P111" s="21"/>
      <c r="Q111" s="21"/>
      <c r="R111" s="21"/>
    </row>
    <row r="112">
      <c r="A112" s="4"/>
      <c r="B112" s="21"/>
      <c r="C112" s="21"/>
      <c r="D112" s="21"/>
      <c r="E112" s="21"/>
      <c r="F112" s="21"/>
      <c r="G112" s="21"/>
      <c r="H112" s="21"/>
      <c r="I112" s="21"/>
      <c r="J112" s="21"/>
      <c r="K112" s="21"/>
      <c r="L112" s="21"/>
      <c r="M112" s="21"/>
      <c r="N112" s="21"/>
      <c r="O112" s="47"/>
      <c r="P112" s="21"/>
      <c r="Q112" s="21"/>
      <c r="R112" s="21"/>
    </row>
    <row r="113">
      <c r="A113" s="4"/>
      <c r="B113" s="21"/>
      <c r="C113" s="21"/>
      <c r="D113" s="21"/>
      <c r="E113" s="21"/>
      <c r="F113" s="21"/>
      <c r="G113" s="21"/>
      <c r="H113" s="21"/>
      <c r="I113" s="21"/>
      <c r="J113" s="21"/>
      <c r="K113" s="21"/>
      <c r="L113" s="21"/>
      <c r="M113" s="21"/>
      <c r="N113" s="21"/>
      <c r="O113" s="47"/>
      <c r="P113" s="21"/>
      <c r="Q113" s="21"/>
      <c r="R113" s="21"/>
    </row>
    <row r="114">
      <c r="A114" s="4"/>
      <c r="B114" s="21"/>
      <c r="C114" s="21"/>
      <c r="D114" s="21"/>
      <c r="E114" s="21"/>
      <c r="F114" s="21"/>
      <c r="G114" s="21"/>
      <c r="H114" s="21"/>
      <c r="I114" s="21"/>
      <c r="J114" s="21"/>
      <c r="K114" s="21"/>
      <c r="L114" s="21"/>
      <c r="M114" s="21"/>
      <c r="N114" s="21"/>
      <c r="O114" s="47"/>
      <c r="P114" s="21"/>
      <c r="Q114" s="21"/>
      <c r="R114" s="21"/>
    </row>
    <row r="115">
      <c r="A115" s="4"/>
      <c r="B115" s="21"/>
      <c r="C115" s="21"/>
      <c r="D115" s="21"/>
      <c r="E115" s="21"/>
      <c r="F115" s="21"/>
      <c r="G115" s="21"/>
      <c r="H115" s="21"/>
      <c r="I115" s="21"/>
      <c r="J115" s="21"/>
      <c r="K115" s="21"/>
      <c r="L115" s="21"/>
      <c r="M115" s="21"/>
      <c r="N115" s="21"/>
      <c r="O115" s="47"/>
      <c r="P115" s="21"/>
      <c r="Q115" s="21"/>
      <c r="R115" s="21"/>
    </row>
    <row r="116">
      <c r="A116" s="4"/>
      <c r="B116" s="21"/>
      <c r="C116" s="21"/>
      <c r="D116" s="21"/>
      <c r="E116" s="21"/>
      <c r="F116" s="21"/>
      <c r="G116" s="21"/>
      <c r="H116" s="21"/>
      <c r="I116" s="21"/>
      <c r="J116" s="21"/>
      <c r="K116" s="21"/>
      <c r="L116" s="21"/>
      <c r="M116" s="21"/>
      <c r="N116" s="21"/>
      <c r="O116" s="47"/>
      <c r="P116" s="21"/>
      <c r="Q116" s="21"/>
      <c r="R116" s="21"/>
    </row>
    <row r="117">
      <c r="A117" s="4"/>
      <c r="B117" s="21"/>
      <c r="C117" s="21"/>
      <c r="D117" s="21"/>
      <c r="E117" s="21"/>
      <c r="F117" s="21"/>
      <c r="G117" s="21"/>
      <c r="H117" s="21"/>
      <c r="I117" s="21"/>
      <c r="J117" s="21"/>
      <c r="K117" s="21"/>
      <c r="L117" s="21"/>
      <c r="M117" s="21"/>
      <c r="N117" s="21"/>
      <c r="O117" s="47"/>
      <c r="P117" s="21"/>
      <c r="Q117" s="21"/>
      <c r="R117" s="21"/>
    </row>
    <row r="118">
      <c r="A118" s="4"/>
      <c r="B118" s="21"/>
      <c r="C118" s="21"/>
      <c r="D118" s="21"/>
      <c r="E118" s="21"/>
      <c r="F118" s="21"/>
      <c r="G118" s="21"/>
      <c r="H118" s="21"/>
      <c r="I118" s="21"/>
      <c r="J118" s="21"/>
      <c r="K118" s="21"/>
      <c r="L118" s="21"/>
      <c r="M118" s="21"/>
      <c r="N118" s="21"/>
      <c r="O118" s="47"/>
      <c r="P118" s="21"/>
      <c r="Q118" s="21"/>
      <c r="R118" s="21"/>
    </row>
    <row r="119">
      <c r="A119" s="4"/>
      <c r="B119" s="21"/>
      <c r="C119" s="21"/>
      <c r="D119" s="21"/>
      <c r="E119" s="21"/>
      <c r="F119" s="21"/>
      <c r="G119" s="21"/>
      <c r="H119" s="21"/>
      <c r="I119" s="21"/>
      <c r="J119" s="21"/>
      <c r="K119" s="21"/>
      <c r="L119" s="21"/>
      <c r="M119" s="21"/>
      <c r="N119" s="21"/>
      <c r="O119" s="47"/>
      <c r="P119" s="21"/>
      <c r="Q119" s="21"/>
      <c r="R119" s="21"/>
    </row>
    <row r="120">
      <c r="A120" s="4"/>
      <c r="B120" s="21"/>
      <c r="C120" s="21"/>
      <c r="D120" s="21"/>
      <c r="E120" s="21"/>
      <c r="F120" s="21"/>
      <c r="G120" s="21"/>
      <c r="H120" s="21"/>
      <c r="I120" s="21"/>
      <c r="J120" s="21"/>
      <c r="K120" s="21"/>
      <c r="L120" s="21"/>
      <c r="M120" s="21"/>
      <c r="N120" s="21"/>
      <c r="O120" s="47"/>
      <c r="P120" s="21"/>
      <c r="Q120" s="21"/>
      <c r="R120" s="21"/>
    </row>
    <row r="121">
      <c r="A121" s="4"/>
      <c r="B121" s="21"/>
      <c r="C121" s="21"/>
      <c r="D121" s="21"/>
      <c r="E121" s="21"/>
      <c r="F121" s="21"/>
      <c r="G121" s="21"/>
      <c r="H121" s="21"/>
      <c r="I121" s="21"/>
      <c r="J121" s="21"/>
      <c r="K121" s="21"/>
      <c r="L121" s="21"/>
      <c r="M121" s="21"/>
      <c r="N121" s="21"/>
      <c r="O121" s="47"/>
      <c r="P121" s="21"/>
      <c r="Q121" s="21"/>
      <c r="R121" s="21"/>
    </row>
    <row r="122">
      <c r="A122" s="4"/>
      <c r="B122" s="21"/>
      <c r="C122" s="21"/>
      <c r="D122" s="21"/>
      <c r="E122" s="21"/>
      <c r="F122" s="21"/>
      <c r="G122" s="21"/>
      <c r="H122" s="21"/>
      <c r="I122" s="21"/>
      <c r="J122" s="21"/>
      <c r="K122" s="21"/>
      <c r="L122" s="21"/>
      <c r="M122" s="21"/>
      <c r="N122" s="21"/>
      <c r="O122" s="47"/>
      <c r="P122" s="21"/>
      <c r="Q122" s="21"/>
      <c r="R122" s="21"/>
    </row>
    <row r="123">
      <c r="A123" s="4"/>
      <c r="B123" s="21"/>
      <c r="C123" s="21"/>
      <c r="D123" s="21"/>
      <c r="E123" s="21"/>
      <c r="F123" s="21"/>
      <c r="G123" s="21"/>
      <c r="H123" s="21"/>
      <c r="I123" s="21"/>
      <c r="J123" s="21"/>
      <c r="K123" s="21"/>
      <c r="L123" s="21"/>
      <c r="M123" s="21"/>
      <c r="N123" s="21"/>
      <c r="O123" s="47"/>
      <c r="P123" s="21"/>
      <c r="Q123" s="21"/>
      <c r="R123" s="21"/>
    </row>
    <row r="124">
      <c r="A124" s="4"/>
      <c r="B124" s="21"/>
      <c r="C124" s="21"/>
      <c r="D124" s="21"/>
      <c r="E124" s="21"/>
      <c r="F124" s="21"/>
      <c r="G124" s="21"/>
      <c r="H124" s="21"/>
      <c r="I124" s="21"/>
      <c r="J124" s="21"/>
      <c r="K124" s="21"/>
      <c r="L124" s="21"/>
      <c r="M124" s="21"/>
      <c r="N124" s="21"/>
      <c r="O124" s="47"/>
      <c r="P124" s="21"/>
      <c r="Q124" s="21"/>
      <c r="R124" s="21"/>
    </row>
    <row r="125">
      <c r="A125" s="4"/>
      <c r="B125" s="21"/>
      <c r="C125" s="21"/>
      <c r="D125" s="21"/>
      <c r="E125" s="21"/>
      <c r="F125" s="21"/>
      <c r="G125" s="21"/>
      <c r="H125" s="21"/>
      <c r="I125" s="21"/>
      <c r="J125" s="21"/>
      <c r="K125" s="21"/>
      <c r="L125" s="21"/>
      <c r="M125" s="21"/>
      <c r="N125" s="21"/>
      <c r="O125" s="47"/>
      <c r="P125" s="21"/>
      <c r="Q125" s="21"/>
      <c r="R125" s="21"/>
    </row>
    <row r="126">
      <c r="A126" s="4"/>
      <c r="B126" s="21"/>
      <c r="C126" s="21"/>
      <c r="D126" s="21"/>
      <c r="E126" s="21"/>
      <c r="F126" s="21"/>
      <c r="G126" s="21"/>
      <c r="H126" s="21"/>
      <c r="I126" s="21"/>
      <c r="J126" s="21"/>
      <c r="K126" s="21"/>
      <c r="L126" s="21"/>
      <c r="M126" s="21"/>
      <c r="N126" s="21"/>
      <c r="O126" s="47"/>
      <c r="P126" s="21"/>
      <c r="Q126" s="21"/>
      <c r="R126" s="21"/>
    </row>
    <row r="127">
      <c r="A127" s="4"/>
      <c r="B127" s="21"/>
      <c r="C127" s="21"/>
      <c r="D127" s="21"/>
      <c r="E127" s="21"/>
      <c r="F127" s="21"/>
      <c r="G127" s="21"/>
      <c r="H127" s="21"/>
      <c r="I127" s="21"/>
      <c r="J127" s="21"/>
      <c r="K127" s="21"/>
      <c r="L127" s="21"/>
      <c r="M127" s="21"/>
      <c r="N127" s="21"/>
      <c r="O127" s="47"/>
      <c r="P127" s="21"/>
      <c r="Q127" s="21"/>
      <c r="R127" s="21"/>
    </row>
    <row r="128">
      <c r="A128" s="4"/>
      <c r="B128" s="21"/>
      <c r="C128" s="21"/>
      <c r="D128" s="21"/>
      <c r="E128" s="21"/>
      <c r="F128" s="21"/>
      <c r="G128" s="21"/>
      <c r="H128" s="21"/>
      <c r="I128" s="21"/>
      <c r="J128" s="21"/>
      <c r="K128" s="21"/>
      <c r="L128" s="21"/>
      <c r="M128" s="21"/>
      <c r="N128" s="21"/>
      <c r="O128" s="47"/>
      <c r="P128" s="21"/>
      <c r="Q128" s="21"/>
      <c r="R128" s="21"/>
    </row>
    <row r="129">
      <c r="A129" s="4"/>
      <c r="B129" s="21"/>
      <c r="C129" s="21"/>
      <c r="D129" s="21"/>
      <c r="E129" s="21"/>
      <c r="F129" s="21"/>
      <c r="G129" s="21"/>
      <c r="H129" s="21"/>
      <c r="I129" s="21"/>
      <c r="J129" s="21"/>
      <c r="K129" s="21"/>
      <c r="L129" s="21"/>
      <c r="M129" s="21"/>
      <c r="N129" s="21"/>
      <c r="O129" s="47"/>
      <c r="P129" s="21"/>
      <c r="Q129" s="21"/>
      <c r="R129" s="21"/>
    </row>
    <row r="130">
      <c r="A130" s="4"/>
      <c r="B130" s="21"/>
      <c r="C130" s="21"/>
      <c r="D130" s="21"/>
      <c r="E130" s="21"/>
      <c r="F130" s="21"/>
      <c r="G130" s="21"/>
      <c r="H130" s="21"/>
      <c r="I130" s="21"/>
      <c r="J130" s="21"/>
      <c r="K130" s="21"/>
      <c r="L130" s="21"/>
      <c r="M130" s="21"/>
      <c r="N130" s="21"/>
      <c r="O130" s="47"/>
      <c r="P130" s="21"/>
      <c r="Q130" s="21"/>
      <c r="R130" s="21"/>
    </row>
    <row r="131">
      <c r="A131" s="4"/>
      <c r="B131" s="21"/>
      <c r="C131" s="21"/>
      <c r="D131" s="21"/>
      <c r="E131" s="21"/>
      <c r="F131" s="21"/>
      <c r="G131" s="21"/>
      <c r="H131" s="21"/>
      <c r="I131" s="21"/>
      <c r="J131" s="21"/>
      <c r="K131" s="21"/>
      <c r="L131" s="21"/>
      <c r="M131" s="21"/>
      <c r="N131" s="21"/>
      <c r="O131" s="47"/>
      <c r="P131" s="21"/>
      <c r="Q131" s="21"/>
      <c r="R131" s="21"/>
    </row>
    <row r="132">
      <c r="A132" s="4"/>
      <c r="B132" s="21"/>
      <c r="C132" s="21"/>
      <c r="D132" s="21"/>
      <c r="E132" s="21"/>
      <c r="F132" s="21"/>
      <c r="G132" s="21"/>
      <c r="H132" s="21"/>
      <c r="I132" s="21"/>
      <c r="J132" s="21"/>
      <c r="K132" s="21"/>
      <c r="L132" s="21"/>
      <c r="M132" s="21"/>
      <c r="N132" s="21"/>
      <c r="O132" s="47"/>
      <c r="P132" s="21"/>
      <c r="Q132" s="21"/>
      <c r="R132" s="21"/>
    </row>
    <row r="133">
      <c r="A133" s="4"/>
      <c r="B133" s="21"/>
      <c r="C133" s="21"/>
      <c r="D133" s="21"/>
      <c r="E133" s="21"/>
      <c r="F133" s="21"/>
      <c r="G133" s="21"/>
      <c r="H133" s="21"/>
      <c r="I133" s="21"/>
      <c r="J133" s="21"/>
      <c r="K133" s="21"/>
      <c r="L133" s="21"/>
      <c r="M133" s="21"/>
      <c r="N133" s="21"/>
      <c r="O133" s="47"/>
      <c r="P133" s="21"/>
      <c r="Q133" s="21"/>
      <c r="R133" s="21"/>
    </row>
    <row r="134">
      <c r="A134" s="4"/>
      <c r="B134" s="21"/>
      <c r="C134" s="21"/>
      <c r="D134" s="21"/>
      <c r="E134" s="21"/>
      <c r="F134" s="21"/>
      <c r="G134" s="21"/>
      <c r="H134" s="21"/>
      <c r="I134" s="21"/>
      <c r="J134" s="21"/>
      <c r="K134" s="21"/>
      <c r="L134" s="21"/>
      <c r="M134" s="21"/>
      <c r="N134" s="21"/>
      <c r="O134" s="47"/>
      <c r="P134" s="21"/>
      <c r="Q134" s="21"/>
      <c r="R134" s="21"/>
    </row>
    <row r="135">
      <c r="A135" s="4"/>
      <c r="B135" s="21"/>
      <c r="C135" s="21"/>
      <c r="D135" s="21"/>
      <c r="E135" s="21"/>
      <c r="F135" s="21"/>
      <c r="G135" s="21"/>
      <c r="H135" s="21"/>
      <c r="I135" s="21"/>
      <c r="J135" s="21"/>
      <c r="K135" s="21"/>
      <c r="L135" s="21"/>
      <c r="M135" s="21"/>
      <c r="N135" s="21"/>
      <c r="O135" s="47"/>
      <c r="P135" s="21"/>
      <c r="Q135" s="21"/>
      <c r="R135" s="21"/>
    </row>
    <row r="136">
      <c r="A136" s="4"/>
      <c r="B136" s="21"/>
      <c r="C136" s="21"/>
      <c r="D136" s="21"/>
      <c r="E136" s="21"/>
      <c r="F136" s="21"/>
      <c r="G136" s="21"/>
      <c r="H136" s="21"/>
      <c r="I136" s="21"/>
      <c r="J136" s="21"/>
      <c r="K136" s="21"/>
      <c r="L136" s="21"/>
      <c r="M136" s="21"/>
      <c r="N136" s="21"/>
      <c r="O136" s="47"/>
      <c r="P136" s="21"/>
      <c r="Q136" s="21"/>
      <c r="R136" s="21"/>
    </row>
    <row r="137">
      <c r="A137" s="4"/>
      <c r="B137" s="21"/>
      <c r="C137" s="21"/>
      <c r="D137" s="21"/>
      <c r="E137" s="21"/>
      <c r="F137" s="21"/>
      <c r="G137" s="21"/>
      <c r="H137" s="21"/>
      <c r="I137" s="21"/>
      <c r="J137" s="21"/>
      <c r="K137" s="21"/>
      <c r="L137" s="21"/>
      <c r="M137" s="21"/>
      <c r="N137" s="21"/>
      <c r="O137" s="47"/>
      <c r="P137" s="21"/>
      <c r="Q137" s="21"/>
      <c r="R137" s="21"/>
    </row>
    <row r="138">
      <c r="A138" s="4"/>
      <c r="B138" s="21"/>
      <c r="C138" s="21"/>
      <c r="D138" s="21"/>
      <c r="E138" s="21"/>
      <c r="F138" s="21"/>
      <c r="G138" s="21"/>
      <c r="H138" s="21"/>
      <c r="I138" s="21"/>
      <c r="J138" s="21"/>
      <c r="K138" s="21"/>
      <c r="L138" s="21"/>
      <c r="M138" s="21"/>
      <c r="N138" s="21"/>
      <c r="O138" s="47"/>
      <c r="P138" s="21"/>
      <c r="Q138" s="21"/>
      <c r="R138" s="21"/>
    </row>
    <row r="139">
      <c r="A139" s="4"/>
      <c r="B139" s="21"/>
      <c r="C139" s="21"/>
      <c r="D139" s="21"/>
      <c r="E139" s="21"/>
      <c r="F139" s="21"/>
      <c r="G139" s="21"/>
      <c r="H139" s="21"/>
      <c r="I139" s="21"/>
      <c r="J139" s="21"/>
      <c r="K139" s="21"/>
      <c r="L139" s="21"/>
      <c r="M139" s="21"/>
      <c r="N139" s="21"/>
      <c r="O139" s="47"/>
      <c r="P139" s="21"/>
      <c r="Q139" s="21"/>
      <c r="R139" s="21"/>
    </row>
    <row r="140">
      <c r="A140" s="4"/>
      <c r="B140" s="21"/>
      <c r="C140" s="21"/>
      <c r="D140" s="21"/>
      <c r="E140" s="21"/>
      <c r="F140" s="21"/>
      <c r="G140" s="21"/>
      <c r="H140" s="21"/>
      <c r="I140" s="21"/>
      <c r="J140" s="21"/>
      <c r="K140" s="21"/>
      <c r="L140" s="21"/>
      <c r="M140" s="21"/>
      <c r="N140" s="21"/>
      <c r="O140" s="47"/>
      <c r="P140" s="21"/>
      <c r="Q140" s="21"/>
      <c r="R140" s="21"/>
    </row>
    <row r="141">
      <c r="A141" s="4"/>
      <c r="B141" s="21"/>
      <c r="C141" s="21"/>
      <c r="D141" s="21"/>
      <c r="E141" s="21"/>
      <c r="F141" s="21"/>
      <c r="G141" s="21"/>
      <c r="H141" s="21"/>
      <c r="I141" s="21"/>
      <c r="J141" s="21"/>
      <c r="K141" s="21"/>
      <c r="L141" s="21"/>
      <c r="M141" s="21"/>
      <c r="N141" s="21"/>
      <c r="O141" s="47"/>
      <c r="P141" s="21"/>
      <c r="Q141" s="21"/>
      <c r="R141" s="21"/>
    </row>
    <row r="142">
      <c r="A142" s="4"/>
      <c r="B142" s="21"/>
      <c r="C142" s="21"/>
      <c r="D142" s="21"/>
      <c r="E142" s="21"/>
      <c r="F142" s="21"/>
      <c r="G142" s="21"/>
      <c r="H142" s="21"/>
      <c r="I142" s="21"/>
      <c r="J142" s="21"/>
      <c r="K142" s="21"/>
      <c r="L142" s="21"/>
      <c r="M142" s="21"/>
      <c r="N142" s="21"/>
      <c r="O142" s="47"/>
      <c r="P142" s="21"/>
      <c r="Q142" s="21"/>
      <c r="R142" s="21"/>
    </row>
    <row r="143">
      <c r="A143" s="4"/>
      <c r="B143" s="21"/>
      <c r="C143" s="21"/>
      <c r="D143" s="21"/>
      <c r="E143" s="21"/>
      <c r="F143" s="21"/>
      <c r="G143" s="21"/>
      <c r="H143" s="21"/>
      <c r="I143" s="21"/>
      <c r="J143" s="21"/>
      <c r="K143" s="21"/>
      <c r="L143" s="21"/>
      <c r="M143" s="21"/>
      <c r="N143" s="21"/>
      <c r="O143" s="47"/>
      <c r="P143" s="21"/>
      <c r="Q143" s="21"/>
      <c r="R143" s="21"/>
    </row>
    <row r="144">
      <c r="A144" s="4"/>
      <c r="B144" s="21"/>
      <c r="C144" s="21"/>
      <c r="D144" s="21"/>
      <c r="E144" s="21"/>
      <c r="F144" s="21"/>
      <c r="G144" s="21"/>
      <c r="H144" s="21"/>
      <c r="I144" s="21"/>
      <c r="J144" s="21"/>
      <c r="K144" s="21"/>
      <c r="L144" s="21"/>
      <c r="M144" s="21"/>
      <c r="N144" s="21"/>
      <c r="O144" s="47"/>
      <c r="P144" s="21"/>
      <c r="Q144" s="21"/>
      <c r="R144" s="21"/>
    </row>
    <row r="145">
      <c r="A145" s="4"/>
      <c r="B145" s="21"/>
      <c r="C145" s="21"/>
      <c r="D145" s="21"/>
      <c r="E145" s="21"/>
      <c r="F145" s="21"/>
      <c r="G145" s="21"/>
      <c r="H145" s="21"/>
      <c r="I145" s="21"/>
      <c r="J145" s="21"/>
      <c r="K145" s="21"/>
      <c r="L145" s="21"/>
      <c r="M145" s="21"/>
      <c r="N145" s="21"/>
      <c r="O145" s="47"/>
      <c r="P145" s="21"/>
      <c r="Q145" s="21"/>
      <c r="R145" s="21"/>
    </row>
    <row r="146">
      <c r="A146" s="4"/>
      <c r="B146" s="21"/>
      <c r="C146" s="21"/>
      <c r="D146" s="21"/>
      <c r="E146" s="21"/>
      <c r="F146" s="21"/>
      <c r="G146" s="21"/>
      <c r="H146" s="21"/>
      <c r="I146" s="21"/>
      <c r="J146" s="21"/>
      <c r="K146" s="21"/>
      <c r="L146" s="21"/>
      <c r="M146" s="21"/>
      <c r="N146" s="21"/>
      <c r="O146" s="47"/>
      <c r="P146" s="21"/>
      <c r="Q146" s="21"/>
      <c r="R146" s="21"/>
    </row>
    <row r="147">
      <c r="A147" s="4"/>
      <c r="B147" s="21"/>
      <c r="C147" s="21"/>
      <c r="D147" s="21"/>
      <c r="E147" s="21"/>
      <c r="F147" s="21"/>
      <c r="G147" s="21"/>
      <c r="H147" s="21"/>
      <c r="I147" s="21"/>
      <c r="J147" s="21"/>
      <c r="K147" s="21"/>
      <c r="L147" s="21"/>
      <c r="M147" s="21"/>
      <c r="N147" s="21"/>
      <c r="O147" s="47"/>
      <c r="P147" s="21"/>
      <c r="Q147" s="21"/>
      <c r="R147" s="21"/>
    </row>
    <row r="148">
      <c r="A148" s="4"/>
      <c r="B148" s="21"/>
      <c r="C148" s="21"/>
      <c r="D148" s="21"/>
      <c r="E148" s="21"/>
      <c r="F148" s="21"/>
      <c r="G148" s="21"/>
      <c r="H148" s="21"/>
      <c r="I148" s="21"/>
      <c r="J148" s="21"/>
      <c r="K148" s="21"/>
      <c r="L148" s="21"/>
      <c r="M148" s="21"/>
      <c r="N148" s="21"/>
      <c r="O148" s="47"/>
      <c r="P148" s="21"/>
      <c r="Q148" s="21"/>
      <c r="R148" s="21"/>
    </row>
    <row r="149">
      <c r="A149" s="4"/>
      <c r="B149" s="21"/>
      <c r="C149" s="21"/>
      <c r="D149" s="21"/>
      <c r="E149" s="21"/>
      <c r="F149" s="21"/>
      <c r="G149" s="21"/>
      <c r="H149" s="21"/>
      <c r="I149" s="21"/>
      <c r="J149" s="21"/>
      <c r="K149" s="21"/>
      <c r="L149" s="21"/>
      <c r="M149" s="21"/>
      <c r="N149" s="21"/>
      <c r="O149" s="47"/>
      <c r="P149" s="21"/>
      <c r="Q149" s="21"/>
      <c r="R149" s="21"/>
    </row>
    <row r="150">
      <c r="A150" s="4"/>
      <c r="B150" s="21"/>
      <c r="C150" s="21"/>
      <c r="D150" s="21"/>
      <c r="E150" s="21"/>
      <c r="F150" s="21"/>
      <c r="G150" s="21"/>
      <c r="H150" s="21"/>
      <c r="I150" s="21"/>
      <c r="J150" s="21"/>
      <c r="K150" s="21"/>
      <c r="L150" s="21"/>
      <c r="M150" s="21"/>
      <c r="N150" s="21"/>
      <c r="O150" s="47"/>
      <c r="P150" s="21"/>
      <c r="Q150" s="21"/>
      <c r="R150" s="21"/>
    </row>
    <row r="151">
      <c r="A151" s="4"/>
      <c r="B151" s="21"/>
      <c r="C151" s="21"/>
      <c r="D151" s="21"/>
      <c r="E151" s="21"/>
      <c r="F151" s="21"/>
      <c r="G151" s="21"/>
      <c r="H151" s="21"/>
      <c r="I151" s="21"/>
      <c r="J151" s="21"/>
      <c r="K151" s="21"/>
      <c r="L151" s="21"/>
      <c r="M151" s="21"/>
      <c r="N151" s="21"/>
      <c r="O151" s="47"/>
      <c r="P151" s="21"/>
      <c r="Q151" s="21"/>
      <c r="R151" s="21"/>
    </row>
    <row r="152">
      <c r="A152" s="4"/>
      <c r="B152" s="21"/>
      <c r="C152" s="21"/>
      <c r="D152" s="21"/>
      <c r="E152" s="21"/>
      <c r="F152" s="21"/>
      <c r="G152" s="21"/>
      <c r="H152" s="21"/>
      <c r="I152" s="21"/>
      <c r="J152" s="21"/>
      <c r="K152" s="21"/>
      <c r="L152" s="21"/>
      <c r="M152" s="21"/>
      <c r="N152" s="21"/>
      <c r="O152" s="47"/>
      <c r="P152" s="21"/>
      <c r="Q152" s="21"/>
      <c r="R152" s="21"/>
    </row>
    <row r="153">
      <c r="A153" s="4"/>
      <c r="B153" s="21"/>
      <c r="C153" s="21"/>
      <c r="D153" s="21"/>
      <c r="E153" s="21"/>
      <c r="F153" s="21"/>
      <c r="G153" s="21"/>
      <c r="H153" s="21"/>
      <c r="I153" s="21"/>
      <c r="J153" s="21"/>
      <c r="K153" s="21"/>
      <c r="L153" s="21"/>
      <c r="M153" s="21"/>
      <c r="N153" s="21"/>
      <c r="O153" s="47"/>
      <c r="P153" s="21"/>
      <c r="Q153" s="21"/>
      <c r="R153" s="21"/>
    </row>
    <row r="154">
      <c r="A154" s="4"/>
      <c r="B154" s="21"/>
      <c r="C154" s="21"/>
      <c r="D154" s="21"/>
      <c r="E154" s="21"/>
      <c r="F154" s="21"/>
      <c r="G154" s="21"/>
      <c r="H154" s="21"/>
      <c r="I154" s="21"/>
      <c r="J154" s="21"/>
      <c r="K154" s="21"/>
      <c r="L154" s="21"/>
      <c r="M154" s="21"/>
      <c r="N154" s="21"/>
      <c r="O154" s="47"/>
      <c r="P154" s="21"/>
      <c r="Q154" s="21"/>
      <c r="R154" s="21"/>
    </row>
    <row r="155">
      <c r="A155" s="4"/>
      <c r="B155" s="21"/>
      <c r="C155" s="21"/>
      <c r="D155" s="21"/>
      <c r="E155" s="21"/>
      <c r="F155" s="21"/>
      <c r="G155" s="21"/>
      <c r="H155" s="21"/>
      <c r="I155" s="21"/>
      <c r="J155" s="21"/>
      <c r="K155" s="21"/>
      <c r="L155" s="21"/>
      <c r="M155" s="21"/>
      <c r="N155" s="21"/>
      <c r="O155" s="47"/>
      <c r="P155" s="21"/>
      <c r="Q155" s="21"/>
      <c r="R155" s="21"/>
    </row>
    <row r="156">
      <c r="A156" s="4"/>
      <c r="B156" s="21"/>
      <c r="C156" s="21"/>
      <c r="D156" s="21"/>
      <c r="E156" s="21"/>
      <c r="F156" s="21"/>
      <c r="G156" s="21"/>
      <c r="H156" s="21"/>
      <c r="I156" s="21"/>
      <c r="J156" s="21"/>
      <c r="K156" s="21"/>
      <c r="L156" s="21"/>
      <c r="M156" s="21"/>
      <c r="N156" s="21"/>
      <c r="O156" s="47"/>
      <c r="P156" s="21"/>
      <c r="Q156" s="21"/>
      <c r="R156" s="21"/>
    </row>
    <row r="157">
      <c r="A157" s="4"/>
      <c r="B157" s="21"/>
      <c r="C157" s="21"/>
      <c r="D157" s="21"/>
      <c r="E157" s="21"/>
      <c r="F157" s="21"/>
      <c r="G157" s="21"/>
      <c r="H157" s="21"/>
      <c r="I157" s="21"/>
      <c r="J157" s="21"/>
      <c r="K157" s="21"/>
      <c r="L157" s="21"/>
      <c r="M157" s="21"/>
      <c r="N157" s="21"/>
      <c r="O157" s="47"/>
      <c r="P157" s="21"/>
      <c r="Q157" s="21"/>
      <c r="R157" s="21"/>
    </row>
    <row r="158">
      <c r="A158" s="4"/>
      <c r="B158" s="21"/>
      <c r="C158" s="21"/>
      <c r="D158" s="21"/>
      <c r="E158" s="21"/>
      <c r="F158" s="21"/>
      <c r="G158" s="21"/>
      <c r="H158" s="21"/>
      <c r="I158" s="21"/>
      <c r="J158" s="21"/>
      <c r="K158" s="21"/>
      <c r="L158" s="21"/>
      <c r="M158" s="21"/>
      <c r="N158" s="21"/>
      <c r="O158" s="47"/>
      <c r="P158" s="21"/>
      <c r="Q158" s="21"/>
      <c r="R158" s="21"/>
    </row>
    <row r="159">
      <c r="A159" s="4"/>
      <c r="B159" s="21"/>
      <c r="C159" s="21"/>
      <c r="D159" s="21"/>
      <c r="E159" s="21"/>
      <c r="F159" s="21"/>
      <c r="G159" s="21"/>
      <c r="H159" s="21"/>
      <c r="I159" s="21"/>
      <c r="J159" s="21"/>
      <c r="K159" s="21"/>
      <c r="L159" s="21"/>
      <c r="M159" s="21"/>
      <c r="N159" s="21"/>
      <c r="O159" s="47"/>
      <c r="P159" s="21"/>
      <c r="Q159" s="21"/>
      <c r="R159" s="21"/>
    </row>
    <row r="160">
      <c r="A160" s="4"/>
      <c r="B160" s="21"/>
      <c r="C160" s="21"/>
      <c r="D160" s="21"/>
      <c r="E160" s="21"/>
      <c r="F160" s="21"/>
      <c r="G160" s="21"/>
      <c r="H160" s="21"/>
      <c r="I160" s="21"/>
      <c r="J160" s="21"/>
      <c r="K160" s="21"/>
      <c r="L160" s="21"/>
      <c r="M160" s="21"/>
      <c r="N160" s="21"/>
      <c r="O160" s="47"/>
      <c r="P160" s="21"/>
      <c r="Q160" s="21"/>
      <c r="R160" s="21"/>
    </row>
    <row r="161">
      <c r="A161" s="4"/>
      <c r="B161" s="21"/>
      <c r="C161" s="21"/>
      <c r="D161" s="21"/>
      <c r="E161" s="21"/>
      <c r="F161" s="21"/>
      <c r="G161" s="21"/>
      <c r="H161" s="21"/>
      <c r="I161" s="21"/>
      <c r="J161" s="21"/>
      <c r="K161" s="21"/>
      <c r="L161" s="21"/>
      <c r="M161" s="21"/>
      <c r="N161" s="21"/>
      <c r="O161" s="47"/>
      <c r="P161" s="21"/>
      <c r="Q161" s="21"/>
      <c r="R161" s="21"/>
    </row>
    <row r="162">
      <c r="A162" s="4"/>
      <c r="B162" s="21"/>
      <c r="C162" s="21"/>
      <c r="D162" s="21"/>
      <c r="E162" s="21"/>
      <c r="F162" s="21"/>
      <c r="G162" s="21"/>
      <c r="H162" s="21"/>
      <c r="I162" s="21"/>
      <c r="J162" s="21"/>
      <c r="K162" s="21"/>
      <c r="L162" s="21"/>
      <c r="M162" s="21"/>
      <c r="N162" s="21"/>
      <c r="O162" s="47"/>
      <c r="P162" s="21"/>
      <c r="Q162" s="21"/>
      <c r="R162" s="21"/>
    </row>
    <row r="163">
      <c r="A163" s="4"/>
      <c r="B163" s="21"/>
      <c r="C163" s="21"/>
      <c r="D163" s="21"/>
      <c r="E163" s="21"/>
      <c r="F163" s="21"/>
      <c r="G163" s="21"/>
      <c r="H163" s="21"/>
      <c r="I163" s="21"/>
      <c r="J163" s="21"/>
      <c r="K163" s="21"/>
      <c r="L163" s="21"/>
      <c r="M163" s="21"/>
      <c r="N163" s="21"/>
      <c r="O163" s="47"/>
      <c r="P163" s="21"/>
      <c r="Q163" s="21"/>
      <c r="R163" s="21"/>
    </row>
    <row r="164">
      <c r="A164" s="4"/>
      <c r="B164" s="21"/>
      <c r="C164" s="21"/>
      <c r="D164" s="21"/>
      <c r="E164" s="21"/>
      <c r="F164" s="21"/>
      <c r="G164" s="21"/>
      <c r="H164" s="21"/>
      <c r="I164" s="21"/>
      <c r="J164" s="21"/>
      <c r="K164" s="21"/>
      <c r="L164" s="21"/>
      <c r="M164" s="21"/>
      <c r="N164" s="21"/>
      <c r="O164" s="47"/>
      <c r="P164" s="21"/>
      <c r="Q164" s="21"/>
      <c r="R164" s="21"/>
    </row>
    <row r="165">
      <c r="A165" s="4"/>
      <c r="B165" s="21"/>
      <c r="C165" s="21"/>
      <c r="D165" s="21"/>
      <c r="E165" s="21"/>
      <c r="F165" s="21"/>
      <c r="G165" s="21"/>
      <c r="H165" s="21"/>
      <c r="I165" s="21"/>
      <c r="J165" s="21"/>
      <c r="K165" s="21"/>
      <c r="L165" s="21"/>
      <c r="M165" s="21"/>
      <c r="N165" s="21"/>
      <c r="O165" s="47"/>
      <c r="P165" s="21"/>
      <c r="Q165" s="21"/>
      <c r="R165" s="21"/>
    </row>
    <row r="166">
      <c r="A166" s="4"/>
      <c r="B166" s="21"/>
      <c r="C166" s="21"/>
      <c r="D166" s="21"/>
      <c r="E166" s="21"/>
      <c r="F166" s="21"/>
      <c r="G166" s="21"/>
      <c r="H166" s="21"/>
      <c r="I166" s="21"/>
      <c r="J166" s="21"/>
      <c r="K166" s="21"/>
      <c r="L166" s="21"/>
      <c r="M166" s="21"/>
      <c r="N166" s="21"/>
      <c r="O166" s="47"/>
      <c r="P166" s="21"/>
      <c r="Q166" s="21"/>
      <c r="R166" s="21"/>
    </row>
    <row r="167">
      <c r="A167" s="4"/>
      <c r="B167" s="21"/>
      <c r="C167" s="21"/>
      <c r="D167" s="21"/>
      <c r="E167" s="21"/>
      <c r="F167" s="21"/>
      <c r="G167" s="21"/>
      <c r="H167" s="21"/>
      <c r="I167" s="21"/>
      <c r="J167" s="21"/>
      <c r="K167" s="21"/>
      <c r="L167" s="21"/>
      <c r="M167" s="21"/>
      <c r="N167" s="21"/>
      <c r="O167" s="47"/>
      <c r="P167" s="21"/>
      <c r="Q167" s="21"/>
      <c r="R167" s="21"/>
    </row>
    <row r="168">
      <c r="A168" s="4"/>
      <c r="B168" s="21"/>
      <c r="C168" s="21"/>
      <c r="D168" s="21"/>
      <c r="E168" s="21"/>
      <c r="F168" s="21"/>
      <c r="G168" s="21"/>
      <c r="H168" s="21"/>
      <c r="I168" s="21"/>
      <c r="J168" s="21"/>
      <c r="K168" s="21"/>
      <c r="L168" s="21"/>
      <c r="M168" s="21"/>
      <c r="N168" s="21"/>
      <c r="O168" s="47"/>
      <c r="P168" s="21"/>
      <c r="Q168" s="21"/>
      <c r="R168" s="21"/>
    </row>
    <row r="169">
      <c r="A169" s="4"/>
      <c r="B169" s="21"/>
      <c r="C169" s="21"/>
      <c r="D169" s="21"/>
      <c r="E169" s="21"/>
      <c r="F169" s="21"/>
      <c r="G169" s="21"/>
      <c r="H169" s="21"/>
      <c r="I169" s="21"/>
      <c r="J169" s="21"/>
      <c r="K169" s="21"/>
      <c r="L169" s="21"/>
      <c r="M169" s="21"/>
      <c r="N169" s="21"/>
      <c r="O169" s="47"/>
      <c r="P169" s="21"/>
      <c r="Q169" s="21"/>
      <c r="R169" s="21"/>
    </row>
    <row r="170">
      <c r="A170" s="4"/>
      <c r="B170" s="21"/>
      <c r="C170" s="21"/>
      <c r="D170" s="21"/>
      <c r="E170" s="21"/>
      <c r="F170" s="21"/>
      <c r="G170" s="21"/>
      <c r="H170" s="21"/>
      <c r="I170" s="21"/>
      <c r="J170" s="21"/>
      <c r="K170" s="21"/>
      <c r="L170" s="21"/>
      <c r="M170" s="21"/>
      <c r="N170" s="21"/>
      <c r="O170" s="47"/>
      <c r="P170" s="21"/>
      <c r="Q170" s="21"/>
      <c r="R170" s="21"/>
    </row>
    <row r="171">
      <c r="A171" s="4"/>
      <c r="B171" s="21"/>
      <c r="C171" s="21"/>
      <c r="D171" s="21"/>
      <c r="E171" s="21"/>
      <c r="F171" s="21"/>
      <c r="G171" s="21"/>
      <c r="H171" s="21"/>
      <c r="I171" s="21"/>
      <c r="J171" s="21"/>
      <c r="K171" s="21"/>
      <c r="L171" s="21"/>
      <c r="M171" s="21"/>
      <c r="N171" s="21"/>
      <c r="O171" s="47"/>
      <c r="P171" s="21"/>
      <c r="Q171" s="21"/>
      <c r="R171" s="21"/>
    </row>
    <row r="172">
      <c r="A172" s="4"/>
      <c r="B172" s="21"/>
      <c r="C172" s="21"/>
      <c r="D172" s="21"/>
      <c r="E172" s="21"/>
      <c r="F172" s="21"/>
      <c r="G172" s="21"/>
      <c r="H172" s="21"/>
      <c r="I172" s="21"/>
      <c r="J172" s="21"/>
      <c r="K172" s="21"/>
      <c r="L172" s="21"/>
      <c r="M172" s="21"/>
      <c r="N172" s="21"/>
      <c r="O172" s="47"/>
      <c r="P172" s="21"/>
      <c r="Q172" s="21"/>
      <c r="R172" s="21"/>
    </row>
    <row r="173">
      <c r="A173" s="4"/>
      <c r="B173" s="21"/>
      <c r="C173" s="21"/>
      <c r="D173" s="21"/>
      <c r="E173" s="21"/>
      <c r="F173" s="21"/>
      <c r="G173" s="21"/>
      <c r="H173" s="21"/>
      <c r="I173" s="21"/>
      <c r="J173" s="21"/>
      <c r="K173" s="21"/>
      <c r="L173" s="21"/>
      <c r="M173" s="21"/>
      <c r="N173" s="21"/>
      <c r="O173" s="47"/>
      <c r="P173" s="21"/>
      <c r="Q173" s="21"/>
      <c r="R173" s="21"/>
    </row>
    <row r="174">
      <c r="A174" s="4"/>
      <c r="B174" s="21"/>
      <c r="C174" s="21"/>
      <c r="D174" s="21"/>
      <c r="E174" s="21"/>
      <c r="F174" s="21"/>
      <c r="G174" s="21"/>
      <c r="H174" s="21"/>
      <c r="I174" s="21"/>
      <c r="J174" s="21"/>
      <c r="K174" s="21"/>
      <c r="L174" s="21"/>
      <c r="M174" s="21"/>
      <c r="N174" s="21"/>
      <c r="O174" s="47"/>
      <c r="P174" s="21"/>
      <c r="Q174" s="21"/>
      <c r="R174" s="21"/>
    </row>
    <row r="175">
      <c r="A175" s="4"/>
      <c r="B175" s="21"/>
      <c r="C175" s="21"/>
      <c r="D175" s="21"/>
      <c r="E175" s="21"/>
      <c r="F175" s="21"/>
      <c r="G175" s="21"/>
      <c r="H175" s="21"/>
      <c r="I175" s="21"/>
      <c r="J175" s="21"/>
      <c r="K175" s="21"/>
      <c r="L175" s="21"/>
      <c r="M175" s="21"/>
      <c r="N175" s="21"/>
      <c r="O175" s="47"/>
      <c r="P175" s="21"/>
      <c r="Q175" s="21"/>
      <c r="R175" s="21"/>
    </row>
    <row r="176">
      <c r="A176" s="4"/>
      <c r="B176" s="21"/>
      <c r="C176" s="21"/>
      <c r="D176" s="21"/>
      <c r="E176" s="21"/>
      <c r="F176" s="21"/>
      <c r="G176" s="21"/>
      <c r="H176" s="21"/>
      <c r="I176" s="21"/>
      <c r="J176" s="21"/>
      <c r="K176" s="21"/>
      <c r="L176" s="21"/>
      <c r="M176" s="21"/>
      <c r="N176" s="21"/>
      <c r="O176" s="47"/>
      <c r="P176" s="21"/>
      <c r="Q176" s="21"/>
      <c r="R176" s="21"/>
    </row>
    <row r="177">
      <c r="A177" s="4"/>
      <c r="B177" s="21"/>
      <c r="C177" s="21"/>
      <c r="D177" s="21"/>
      <c r="E177" s="21"/>
      <c r="F177" s="21"/>
      <c r="G177" s="21"/>
      <c r="H177" s="21"/>
      <c r="I177" s="21"/>
      <c r="J177" s="21"/>
      <c r="K177" s="21"/>
      <c r="L177" s="21"/>
      <c r="M177" s="21"/>
      <c r="N177" s="21"/>
      <c r="O177" s="47"/>
      <c r="P177" s="21"/>
      <c r="Q177" s="21"/>
      <c r="R177" s="21"/>
    </row>
    <row r="178">
      <c r="A178" s="4"/>
      <c r="B178" s="21"/>
      <c r="C178" s="21"/>
      <c r="D178" s="21"/>
      <c r="E178" s="21"/>
      <c r="F178" s="21"/>
      <c r="G178" s="21"/>
      <c r="H178" s="21"/>
      <c r="I178" s="21"/>
      <c r="J178" s="21"/>
      <c r="K178" s="21"/>
      <c r="L178" s="21"/>
      <c r="M178" s="21"/>
      <c r="N178" s="21"/>
      <c r="O178" s="47"/>
      <c r="P178" s="21"/>
      <c r="Q178" s="21"/>
      <c r="R178" s="21"/>
    </row>
    <row r="179">
      <c r="A179" s="4"/>
      <c r="B179" s="21"/>
      <c r="C179" s="21"/>
      <c r="D179" s="21"/>
      <c r="E179" s="21"/>
      <c r="F179" s="21"/>
      <c r="G179" s="21"/>
      <c r="H179" s="21"/>
      <c r="I179" s="21"/>
      <c r="J179" s="21"/>
      <c r="K179" s="21"/>
      <c r="L179" s="21"/>
      <c r="M179" s="21"/>
      <c r="N179" s="21"/>
      <c r="O179" s="47"/>
      <c r="P179" s="21"/>
      <c r="Q179" s="21"/>
      <c r="R179" s="21"/>
    </row>
    <row r="180">
      <c r="A180" s="4"/>
      <c r="B180" s="21"/>
      <c r="C180" s="21"/>
      <c r="D180" s="21"/>
      <c r="E180" s="21"/>
      <c r="F180" s="21"/>
      <c r="G180" s="21"/>
      <c r="H180" s="21"/>
      <c r="I180" s="21"/>
      <c r="J180" s="21"/>
      <c r="K180" s="21"/>
      <c r="L180" s="21"/>
      <c r="M180" s="21"/>
      <c r="N180" s="21"/>
      <c r="O180" s="47"/>
      <c r="P180" s="21"/>
      <c r="Q180" s="21"/>
      <c r="R180" s="21"/>
    </row>
    <row r="181">
      <c r="A181" s="4"/>
      <c r="B181" s="21"/>
      <c r="C181" s="21"/>
      <c r="D181" s="21"/>
      <c r="E181" s="21"/>
      <c r="F181" s="21"/>
      <c r="G181" s="21"/>
      <c r="H181" s="21"/>
      <c r="I181" s="21"/>
      <c r="J181" s="21"/>
      <c r="K181" s="21"/>
      <c r="L181" s="21"/>
      <c r="M181" s="21"/>
      <c r="N181" s="21"/>
      <c r="O181" s="47"/>
      <c r="P181" s="21"/>
      <c r="Q181" s="21"/>
      <c r="R181" s="21"/>
    </row>
    <row r="182">
      <c r="A182" s="4"/>
      <c r="B182" s="21"/>
      <c r="C182" s="21"/>
      <c r="D182" s="21"/>
      <c r="E182" s="21"/>
      <c r="F182" s="21"/>
      <c r="G182" s="21"/>
      <c r="H182" s="21"/>
      <c r="I182" s="21"/>
      <c r="J182" s="21"/>
      <c r="K182" s="21"/>
      <c r="L182" s="21"/>
      <c r="M182" s="21"/>
      <c r="N182" s="21"/>
      <c r="O182" s="47"/>
      <c r="P182" s="21"/>
      <c r="Q182" s="21"/>
      <c r="R182" s="21"/>
    </row>
    <row r="183">
      <c r="A183" s="4"/>
      <c r="B183" s="21"/>
      <c r="C183" s="21"/>
      <c r="D183" s="21"/>
      <c r="E183" s="21"/>
      <c r="F183" s="21"/>
      <c r="G183" s="21"/>
      <c r="H183" s="21"/>
      <c r="I183" s="21"/>
      <c r="J183" s="21"/>
      <c r="K183" s="21"/>
      <c r="L183" s="21"/>
      <c r="M183" s="21"/>
      <c r="N183" s="21"/>
      <c r="O183" s="47"/>
      <c r="P183" s="21"/>
      <c r="Q183" s="21"/>
      <c r="R183" s="21"/>
    </row>
    <row r="184">
      <c r="A184" s="4"/>
      <c r="B184" s="21"/>
      <c r="C184" s="21"/>
      <c r="D184" s="21"/>
      <c r="E184" s="21"/>
      <c r="F184" s="21"/>
      <c r="G184" s="21"/>
      <c r="H184" s="21"/>
      <c r="I184" s="21"/>
      <c r="J184" s="21"/>
      <c r="K184" s="21"/>
      <c r="L184" s="21"/>
      <c r="M184" s="21"/>
      <c r="N184" s="21"/>
      <c r="O184" s="47"/>
      <c r="P184" s="21"/>
      <c r="Q184" s="21"/>
      <c r="R184" s="21"/>
    </row>
    <row r="185">
      <c r="A185" s="4"/>
      <c r="B185" s="21"/>
      <c r="C185" s="21"/>
      <c r="D185" s="21"/>
      <c r="E185" s="21"/>
      <c r="F185" s="21"/>
      <c r="G185" s="21"/>
      <c r="H185" s="21"/>
      <c r="I185" s="21"/>
      <c r="J185" s="21"/>
      <c r="K185" s="21"/>
      <c r="L185" s="21"/>
      <c r="M185" s="21"/>
      <c r="N185" s="21"/>
      <c r="O185" s="47"/>
      <c r="P185" s="21"/>
      <c r="Q185" s="21"/>
      <c r="R185" s="21"/>
    </row>
    <row r="186">
      <c r="A186" s="4"/>
      <c r="B186" s="21"/>
      <c r="C186" s="21"/>
      <c r="D186" s="21"/>
      <c r="E186" s="21"/>
      <c r="F186" s="21"/>
      <c r="G186" s="21"/>
      <c r="H186" s="21"/>
      <c r="I186" s="21"/>
      <c r="J186" s="21"/>
      <c r="K186" s="21"/>
      <c r="L186" s="21"/>
      <c r="M186" s="21"/>
      <c r="N186" s="21"/>
      <c r="O186" s="47"/>
      <c r="P186" s="21"/>
      <c r="Q186" s="21"/>
      <c r="R186" s="21"/>
    </row>
    <row r="187">
      <c r="A187" s="4"/>
      <c r="B187" s="21"/>
      <c r="C187" s="21"/>
      <c r="D187" s="21"/>
      <c r="E187" s="21"/>
      <c r="F187" s="21"/>
      <c r="G187" s="21"/>
      <c r="H187" s="21"/>
      <c r="I187" s="21"/>
      <c r="J187" s="21"/>
      <c r="K187" s="21"/>
      <c r="L187" s="21"/>
      <c r="M187" s="21"/>
      <c r="N187" s="21"/>
      <c r="O187" s="47"/>
      <c r="P187" s="21"/>
      <c r="Q187" s="21"/>
      <c r="R187" s="21"/>
    </row>
    <row r="188">
      <c r="A188" s="4"/>
      <c r="B188" s="21"/>
      <c r="C188" s="21"/>
      <c r="D188" s="21"/>
      <c r="E188" s="21"/>
      <c r="F188" s="21"/>
      <c r="G188" s="21"/>
      <c r="H188" s="21"/>
      <c r="I188" s="21"/>
      <c r="J188" s="21"/>
      <c r="K188" s="21"/>
      <c r="L188" s="21"/>
      <c r="M188" s="21"/>
      <c r="N188" s="21"/>
      <c r="O188" s="47"/>
      <c r="P188" s="21"/>
      <c r="Q188" s="21"/>
      <c r="R188" s="21"/>
    </row>
    <row r="189">
      <c r="A189" s="4"/>
      <c r="B189" s="21"/>
      <c r="C189" s="21"/>
      <c r="D189" s="21"/>
      <c r="E189" s="21"/>
      <c r="F189" s="21"/>
      <c r="G189" s="21"/>
      <c r="H189" s="21"/>
      <c r="I189" s="21"/>
      <c r="J189" s="21"/>
      <c r="K189" s="21"/>
      <c r="L189" s="21"/>
      <c r="M189" s="21"/>
      <c r="N189" s="21"/>
      <c r="O189" s="47"/>
      <c r="P189" s="21"/>
      <c r="Q189" s="21"/>
      <c r="R189" s="21"/>
    </row>
    <row r="190">
      <c r="A190" s="4"/>
      <c r="B190" s="21"/>
      <c r="C190" s="21"/>
      <c r="D190" s="21"/>
      <c r="E190" s="21"/>
      <c r="F190" s="21"/>
      <c r="G190" s="21"/>
      <c r="H190" s="21"/>
      <c r="I190" s="21"/>
      <c r="J190" s="21"/>
      <c r="K190" s="21"/>
      <c r="L190" s="21"/>
      <c r="M190" s="21"/>
      <c r="N190" s="21"/>
      <c r="O190" s="47"/>
      <c r="P190" s="21"/>
      <c r="Q190" s="21"/>
      <c r="R190" s="21"/>
    </row>
    <row r="191">
      <c r="A191" s="4"/>
      <c r="B191" s="21"/>
      <c r="C191" s="21"/>
      <c r="D191" s="21"/>
      <c r="E191" s="21"/>
      <c r="F191" s="21"/>
      <c r="G191" s="21"/>
      <c r="H191" s="21"/>
      <c r="I191" s="21"/>
      <c r="J191" s="21"/>
      <c r="K191" s="21"/>
      <c r="L191" s="21"/>
      <c r="M191" s="21"/>
      <c r="N191" s="21"/>
      <c r="O191" s="47"/>
      <c r="P191" s="21"/>
      <c r="Q191" s="21"/>
      <c r="R191" s="21"/>
    </row>
    <row r="192">
      <c r="A192" s="4"/>
      <c r="B192" s="21"/>
      <c r="C192" s="21"/>
      <c r="D192" s="21"/>
      <c r="E192" s="21"/>
      <c r="F192" s="21"/>
      <c r="G192" s="21"/>
      <c r="H192" s="21"/>
      <c r="I192" s="21"/>
      <c r="J192" s="21"/>
      <c r="K192" s="21"/>
      <c r="L192" s="21"/>
      <c r="M192" s="21"/>
      <c r="N192" s="21"/>
      <c r="O192" s="47"/>
      <c r="P192" s="21"/>
      <c r="Q192" s="21"/>
      <c r="R192" s="21"/>
    </row>
    <row r="193">
      <c r="A193" s="4"/>
      <c r="B193" s="21"/>
      <c r="C193" s="21"/>
      <c r="D193" s="21"/>
      <c r="E193" s="21"/>
      <c r="F193" s="21"/>
      <c r="G193" s="21"/>
      <c r="H193" s="21"/>
      <c r="I193" s="21"/>
      <c r="J193" s="21"/>
      <c r="K193" s="21"/>
      <c r="L193" s="21"/>
      <c r="M193" s="21"/>
      <c r="N193" s="21"/>
      <c r="O193" s="47"/>
      <c r="P193" s="21"/>
      <c r="Q193" s="21"/>
      <c r="R193" s="21"/>
    </row>
    <row r="194">
      <c r="A194" s="4"/>
      <c r="B194" s="21"/>
      <c r="C194" s="21"/>
      <c r="D194" s="21"/>
      <c r="E194" s="21"/>
      <c r="F194" s="21"/>
      <c r="G194" s="21"/>
      <c r="H194" s="21"/>
      <c r="I194" s="21"/>
      <c r="J194" s="21"/>
      <c r="K194" s="21"/>
      <c r="L194" s="21"/>
      <c r="M194" s="21"/>
      <c r="N194" s="21"/>
      <c r="O194" s="47"/>
      <c r="P194" s="21"/>
      <c r="Q194" s="21"/>
      <c r="R194" s="21"/>
    </row>
    <row r="195">
      <c r="A195" s="4"/>
      <c r="B195" s="21"/>
      <c r="C195" s="21"/>
      <c r="D195" s="21"/>
      <c r="E195" s="21"/>
      <c r="F195" s="21"/>
      <c r="G195" s="21"/>
      <c r="H195" s="21"/>
      <c r="I195" s="21"/>
      <c r="J195" s="21"/>
      <c r="K195" s="21"/>
      <c r="L195" s="21"/>
      <c r="M195" s="21"/>
      <c r="N195" s="21"/>
      <c r="O195" s="47"/>
      <c r="P195" s="21"/>
      <c r="Q195" s="21"/>
      <c r="R195" s="21"/>
    </row>
    <row r="196">
      <c r="A196" s="4"/>
      <c r="B196" s="21"/>
      <c r="C196" s="21"/>
      <c r="D196" s="21"/>
      <c r="E196" s="21"/>
      <c r="F196" s="21"/>
      <c r="G196" s="21"/>
      <c r="H196" s="21"/>
      <c r="I196" s="21"/>
      <c r="J196" s="21"/>
      <c r="K196" s="21"/>
      <c r="L196" s="21"/>
      <c r="M196" s="21"/>
      <c r="N196" s="21"/>
      <c r="O196" s="47"/>
      <c r="P196" s="21"/>
      <c r="Q196" s="21"/>
      <c r="R196" s="21"/>
    </row>
    <row r="197">
      <c r="A197" s="4"/>
      <c r="B197" s="21"/>
      <c r="C197" s="21"/>
      <c r="D197" s="21"/>
      <c r="E197" s="21"/>
      <c r="F197" s="21"/>
      <c r="G197" s="21"/>
      <c r="H197" s="21"/>
      <c r="I197" s="21"/>
      <c r="J197" s="21"/>
      <c r="K197" s="21"/>
      <c r="L197" s="21"/>
      <c r="M197" s="21"/>
      <c r="N197" s="21"/>
      <c r="O197" s="47"/>
      <c r="P197" s="21"/>
      <c r="Q197" s="21"/>
      <c r="R197" s="21"/>
    </row>
    <row r="198">
      <c r="A198" s="4"/>
      <c r="B198" s="21"/>
      <c r="C198" s="21"/>
      <c r="D198" s="21"/>
      <c r="E198" s="21"/>
      <c r="F198" s="21"/>
      <c r="G198" s="21"/>
      <c r="H198" s="21"/>
      <c r="I198" s="21"/>
      <c r="J198" s="21"/>
      <c r="K198" s="21"/>
      <c r="L198" s="21"/>
      <c r="M198" s="21"/>
      <c r="N198" s="21"/>
      <c r="O198" s="47"/>
      <c r="P198" s="21"/>
      <c r="Q198" s="21"/>
      <c r="R198" s="21"/>
    </row>
    <row r="199">
      <c r="A199" s="4"/>
      <c r="B199" s="21"/>
      <c r="C199" s="21"/>
      <c r="D199" s="21"/>
      <c r="E199" s="21"/>
      <c r="F199" s="21"/>
      <c r="G199" s="21"/>
      <c r="H199" s="21"/>
      <c r="I199" s="21"/>
      <c r="J199" s="21"/>
      <c r="K199" s="21"/>
      <c r="L199" s="21"/>
      <c r="M199" s="21"/>
      <c r="N199" s="21"/>
      <c r="O199" s="47"/>
      <c r="P199" s="21"/>
      <c r="Q199" s="21"/>
      <c r="R199" s="21"/>
    </row>
    <row r="200">
      <c r="A200" s="4"/>
      <c r="B200" s="21"/>
      <c r="C200" s="21"/>
      <c r="D200" s="21"/>
      <c r="E200" s="21"/>
      <c r="F200" s="21"/>
      <c r="G200" s="21"/>
      <c r="H200" s="21"/>
      <c r="I200" s="21"/>
      <c r="J200" s="21"/>
      <c r="K200" s="21"/>
      <c r="L200" s="21"/>
      <c r="M200" s="21"/>
      <c r="N200" s="21"/>
      <c r="O200" s="47"/>
      <c r="P200" s="21"/>
      <c r="Q200" s="21"/>
      <c r="R200" s="21"/>
    </row>
    <row r="201">
      <c r="A201" s="4"/>
      <c r="B201" s="21"/>
      <c r="C201" s="21"/>
      <c r="D201" s="21"/>
      <c r="E201" s="21"/>
      <c r="F201" s="21"/>
      <c r="G201" s="21"/>
      <c r="H201" s="21"/>
      <c r="I201" s="21"/>
      <c r="J201" s="21"/>
      <c r="K201" s="21"/>
      <c r="L201" s="21"/>
      <c r="M201" s="21"/>
      <c r="N201" s="21"/>
      <c r="O201" s="47"/>
      <c r="P201" s="21"/>
      <c r="Q201" s="21"/>
      <c r="R201" s="21"/>
    </row>
    <row r="202">
      <c r="A202" s="4"/>
      <c r="B202" s="21"/>
      <c r="C202" s="21"/>
      <c r="D202" s="21"/>
      <c r="E202" s="21"/>
      <c r="F202" s="21"/>
      <c r="G202" s="21"/>
      <c r="H202" s="21"/>
      <c r="I202" s="21"/>
      <c r="J202" s="21"/>
      <c r="K202" s="21"/>
      <c r="L202" s="21"/>
      <c r="M202" s="21"/>
      <c r="N202" s="21"/>
      <c r="O202" s="47"/>
      <c r="P202" s="21"/>
      <c r="Q202" s="21"/>
      <c r="R202" s="21"/>
    </row>
    <row r="203">
      <c r="A203" s="4"/>
      <c r="B203" s="21"/>
      <c r="C203" s="21"/>
      <c r="D203" s="21"/>
      <c r="E203" s="21"/>
      <c r="F203" s="21"/>
      <c r="G203" s="21"/>
      <c r="H203" s="21"/>
      <c r="I203" s="21"/>
      <c r="J203" s="21"/>
      <c r="K203" s="21"/>
      <c r="L203" s="21"/>
      <c r="M203" s="21"/>
      <c r="N203" s="21"/>
      <c r="O203" s="47"/>
      <c r="P203" s="21"/>
      <c r="Q203" s="21"/>
      <c r="R203" s="21"/>
    </row>
    <row r="204">
      <c r="A204" s="4"/>
      <c r="B204" s="21"/>
      <c r="C204" s="21"/>
      <c r="D204" s="21"/>
      <c r="E204" s="21"/>
      <c r="F204" s="21"/>
      <c r="G204" s="21"/>
      <c r="H204" s="21"/>
      <c r="I204" s="21"/>
      <c r="J204" s="21"/>
      <c r="K204" s="21"/>
      <c r="L204" s="21"/>
      <c r="M204" s="21"/>
      <c r="N204" s="21"/>
      <c r="O204" s="47"/>
      <c r="P204" s="21"/>
      <c r="Q204" s="21"/>
      <c r="R204" s="21"/>
    </row>
    <row r="205">
      <c r="A205" s="4"/>
      <c r="B205" s="21"/>
      <c r="C205" s="21"/>
      <c r="D205" s="21"/>
      <c r="E205" s="21"/>
      <c r="F205" s="21"/>
      <c r="G205" s="21"/>
      <c r="H205" s="21"/>
      <c r="I205" s="21"/>
      <c r="J205" s="21"/>
      <c r="K205" s="21"/>
      <c r="L205" s="21"/>
      <c r="M205" s="21"/>
      <c r="N205" s="21"/>
      <c r="O205" s="47"/>
      <c r="P205" s="21"/>
      <c r="Q205" s="21"/>
      <c r="R205" s="21"/>
    </row>
    <row r="206">
      <c r="A206" s="4"/>
      <c r="B206" s="21"/>
      <c r="C206" s="21"/>
      <c r="D206" s="21"/>
      <c r="E206" s="21"/>
      <c r="F206" s="21"/>
      <c r="G206" s="21"/>
      <c r="H206" s="21"/>
      <c r="I206" s="21"/>
      <c r="J206" s="21"/>
      <c r="K206" s="21"/>
      <c r="L206" s="21"/>
      <c r="M206" s="21"/>
      <c r="N206" s="21"/>
      <c r="O206" s="47"/>
      <c r="P206" s="21"/>
      <c r="Q206" s="21"/>
      <c r="R206" s="21"/>
    </row>
    <row r="207">
      <c r="A207" s="4"/>
      <c r="B207" s="21"/>
      <c r="C207" s="21"/>
      <c r="D207" s="21"/>
      <c r="E207" s="21"/>
      <c r="F207" s="21"/>
      <c r="G207" s="21"/>
      <c r="H207" s="21"/>
      <c r="I207" s="21"/>
      <c r="J207" s="21"/>
      <c r="K207" s="21"/>
      <c r="L207" s="21"/>
      <c r="M207" s="21"/>
      <c r="N207" s="21"/>
      <c r="O207" s="47"/>
      <c r="P207" s="21"/>
      <c r="Q207" s="21"/>
      <c r="R207" s="21"/>
    </row>
    <row r="208">
      <c r="A208" s="4"/>
      <c r="B208" s="21"/>
      <c r="C208" s="21"/>
      <c r="D208" s="21"/>
      <c r="E208" s="21"/>
      <c r="F208" s="21"/>
      <c r="G208" s="21"/>
      <c r="H208" s="21"/>
      <c r="I208" s="21"/>
      <c r="J208" s="21"/>
      <c r="K208" s="21"/>
      <c r="L208" s="21"/>
      <c r="M208" s="21"/>
      <c r="N208" s="21"/>
      <c r="O208" s="47"/>
      <c r="P208" s="21"/>
      <c r="Q208" s="21"/>
      <c r="R208" s="21"/>
    </row>
    <row r="209">
      <c r="A209" s="4"/>
      <c r="B209" s="21"/>
      <c r="C209" s="21"/>
      <c r="D209" s="21"/>
      <c r="E209" s="21"/>
      <c r="F209" s="21"/>
      <c r="G209" s="21"/>
      <c r="H209" s="21"/>
      <c r="I209" s="21"/>
      <c r="J209" s="21"/>
      <c r="K209" s="21"/>
      <c r="L209" s="21"/>
      <c r="M209" s="21"/>
      <c r="N209" s="21"/>
      <c r="O209" s="47"/>
      <c r="P209" s="21"/>
      <c r="Q209" s="21"/>
      <c r="R209" s="21"/>
    </row>
    <row r="210">
      <c r="A210" s="4"/>
      <c r="B210" s="21"/>
      <c r="C210" s="21"/>
      <c r="D210" s="21"/>
      <c r="E210" s="21"/>
      <c r="F210" s="21"/>
      <c r="G210" s="21"/>
      <c r="H210" s="21"/>
      <c r="I210" s="21"/>
      <c r="J210" s="21"/>
      <c r="K210" s="21"/>
      <c r="L210" s="21"/>
      <c r="M210" s="21"/>
      <c r="N210" s="21"/>
      <c r="O210" s="47"/>
      <c r="P210" s="21"/>
      <c r="Q210" s="21"/>
      <c r="R210" s="21"/>
    </row>
    <row r="211">
      <c r="A211" s="4"/>
      <c r="B211" s="21"/>
      <c r="C211" s="21"/>
      <c r="D211" s="21"/>
      <c r="E211" s="21"/>
      <c r="F211" s="21"/>
      <c r="G211" s="21"/>
      <c r="H211" s="21"/>
      <c r="I211" s="21"/>
      <c r="J211" s="21"/>
      <c r="K211" s="21"/>
      <c r="L211" s="21"/>
      <c r="M211" s="21"/>
      <c r="N211" s="21"/>
      <c r="O211" s="47"/>
      <c r="P211" s="21"/>
      <c r="Q211" s="21"/>
      <c r="R211" s="21"/>
    </row>
    <row r="212">
      <c r="A212" s="4"/>
      <c r="B212" s="21"/>
      <c r="C212" s="21"/>
      <c r="D212" s="21"/>
      <c r="E212" s="21"/>
      <c r="F212" s="21"/>
      <c r="G212" s="21"/>
      <c r="H212" s="21"/>
      <c r="I212" s="21"/>
      <c r="J212" s="21"/>
      <c r="K212" s="21"/>
      <c r="L212" s="21"/>
      <c r="M212" s="21"/>
      <c r="N212" s="21"/>
      <c r="O212" s="47"/>
      <c r="P212" s="21"/>
      <c r="Q212" s="21"/>
      <c r="R212" s="21"/>
    </row>
    <row r="213">
      <c r="A213" s="4"/>
      <c r="B213" s="21"/>
      <c r="C213" s="21"/>
      <c r="D213" s="21"/>
      <c r="E213" s="21"/>
      <c r="F213" s="21"/>
      <c r="G213" s="21"/>
      <c r="H213" s="21"/>
      <c r="I213" s="21"/>
      <c r="J213" s="21"/>
      <c r="K213" s="21"/>
      <c r="L213" s="21"/>
      <c r="M213" s="21"/>
      <c r="N213" s="21"/>
      <c r="O213" s="47"/>
      <c r="P213" s="21"/>
      <c r="Q213" s="21"/>
      <c r="R213" s="21"/>
    </row>
    <row r="214">
      <c r="A214" s="4"/>
      <c r="B214" s="21"/>
      <c r="C214" s="21"/>
      <c r="D214" s="21"/>
      <c r="E214" s="21"/>
      <c r="F214" s="21"/>
      <c r="G214" s="21"/>
      <c r="H214" s="21"/>
      <c r="I214" s="21"/>
      <c r="J214" s="21"/>
      <c r="K214" s="21"/>
      <c r="L214" s="21"/>
      <c r="M214" s="21"/>
      <c r="N214" s="21"/>
      <c r="O214" s="47"/>
      <c r="P214" s="21"/>
      <c r="Q214" s="21"/>
      <c r="R214" s="21"/>
    </row>
    <row r="215">
      <c r="A215" s="4"/>
      <c r="B215" s="21"/>
      <c r="C215" s="21"/>
      <c r="D215" s="21"/>
      <c r="E215" s="21"/>
      <c r="F215" s="21"/>
      <c r="G215" s="21"/>
      <c r="H215" s="21"/>
      <c r="I215" s="21"/>
      <c r="J215" s="21"/>
      <c r="K215" s="21"/>
      <c r="L215" s="21"/>
      <c r="M215" s="21"/>
      <c r="N215" s="21"/>
      <c r="O215" s="47"/>
      <c r="P215" s="21"/>
      <c r="Q215" s="21"/>
      <c r="R215" s="21"/>
    </row>
    <row r="216">
      <c r="A216" s="4"/>
      <c r="B216" s="21"/>
      <c r="C216" s="21"/>
      <c r="D216" s="21"/>
      <c r="E216" s="21"/>
      <c r="F216" s="21"/>
      <c r="G216" s="21"/>
      <c r="H216" s="21"/>
      <c r="I216" s="21"/>
      <c r="J216" s="21"/>
      <c r="K216" s="21"/>
      <c r="L216" s="21"/>
      <c r="M216" s="21"/>
      <c r="N216" s="21"/>
      <c r="O216" s="47"/>
      <c r="P216" s="21"/>
      <c r="Q216" s="21"/>
      <c r="R216" s="21"/>
    </row>
    <row r="217">
      <c r="A217" s="4"/>
      <c r="B217" s="21"/>
      <c r="C217" s="21"/>
      <c r="D217" s="21"/>
      <c r="E217" s="21"/>
      <c r="F217" s="21"/>
      <c r="G217" s="21"/>
      <c r="H217" s="21"/>
      <c r="I217" s="21"/>
      <c r="J217" s="21"/>
      <c r="K217" s="21"/>
      <c r="L217" s="21"/>
      <c r="M217" s="21"/>
      <c r="N217" s="21"/>
      <c r="O217" s="47"/>
      <c r="P217" s="21"/>
      <c r="Q217" s="21"/>
      <c r="R217" s="21"/>
    </row>
    <row r="218">
      <c r="A218" s="4"/>
      <c r="B218" s="21"/>
      <c r="C218" s="21"/>
      <c r="D218" s="21"/>
      <c r="E218" s="21"/>
      <c r="F218" s="21"/>
      <c r="G218" s="21"/>
      <c r="H218" s="21"/>
      <c r="I218" s="21"/>
      <c r="J218" s="21"/>
      <c r="K218" s="21"/>
      <c r="L218" s="21"/>
      <c r="M218" s="21"/>
      <c r="N218" s="21"/>
      <c r="O218" s="47"/>
      <c r="P218" s="21"/>
      <c r="Q218" s="21"/>
      <c r="R218" s="21"/>
    </row>
    <row r="219">
      <c r="A219" s="4"/>
      <c r="B219" s="21"/>
      <c r="C219" s="21"/>
      <c r="D219" s="21"/>
      <c r="E219" s="21"/>
      <c r="F219" s="21"/>
      <c r="G219" s="21"/>
      <c r="H219" s="21"/>
      <c r="I219" s="21"/>
      <c r="J219" s="21"/>
      <c r="K219" s="21"/>
      <c r="L219" s="21"/>
      <c r="M219" s="21"/>
      <c r="N219" s="21"/>
      <c r="O219" s="47"/>
      <c r="P219" s="21"/>
      <c r="Q219" s="21"/>
      <c r="R219" s="21"/>
    </row>
    <row r="220">
      <c r="A220" s="4"/>
      <c r="B220" s="21"/>
      <c r="C220" s="21"/>
      <c r="D220" s="21"/>
      <c r="E220" s="21"/>
      <c r="F220" s="21"/>
      <c r="G220" s="21"/>
      <c r="H220" s="21"/>
      <c r="I220" s="21"/>
      <c r="J220" s="21"/>
      <c r="K220" s="21"/>
      <c r="L220" s="21"/>
      <c r="M220" s="21"/>
      <c r="N220" s="21"/>
      <c r="O220" s="47"/>
      <c r="P220" s="21"/>
      <c r="Q220" s="21"/>
      <c r="R220" s="21"/>
    </row>
    <row r="221">
      <c r="A221" s="4"/>
      <c r="B221" s="21"/>
      <c r="C221" s="21"/>
      <c r="D221" s="21"/>
      <c r="E221" s="21"/>
      <c r="F221" s="21"/>
      <c r="G221" s="21"/>
      <c r="H221" s="21"/>
      <c r="I221" s="21"/>
      <c r="J221" s="21"/>
      <c r="K221" s="21"/>
      <c r="L221" s="21"/>
      <c r="M221" s="21"/>
      <c r="N221" s="21"/>
      <c r="O221" s="47"/>
      <c r="P221" s="21"/>
      <c r="Q221" s="21"/>
      <c r="R221" s="21"/>
    </row>
    <row r="222">
      <c r="A222" s="4"/>
      <c r="B222" s="21"/>
      <c r="C222" s="21"/>
      <c r="D222" s="21"/>
      <c r="E222" s="21"/>
      <c r="F222" s="21"/>
      <c r="G222" s="21"/>
      <c r="H222" s="21"/>
      <c r="I222" s="21"/>
      <c r="J222" s="21"/>
      <c r="K222" s="21"/>
      <c r="L222" s="21"/>
      <c r="M222" s="21"/>
      <c r="N222" s="21"/>
      <c r="O222" s="47"/>
      <c r="P222" s="21"/>
      <c r="Q222" s="21"/>
      <c r="R222" s="21"/>
    </row>
    <row r="223">
      <c r="A223" s="4"/>
      <c r="B223" s="21"/>
      <c r="C223" s="21"/>
      <c r="D223" s="21"/>
      <c r="E223" s="21"/>
      <c r="F223" s="21"/>
      <c r="G223" s="21"/>
      <c r="H223" s="21"/>
      <c r="I223" s="21"/>
      <c r="J223" s="21"/>
      <c r="K223" s="21"/>
      <c r="L223" s="21"/>
      <c r="M223" s="21"/>
      <c r="N223" s="21"/>
      <c r="O223" s="47"/>
      <c r="P223" s="21"/>
      <c r="Q223" s="21"/>
      <c r="R223" s="21"/>
    </row>
    <row r="224">
      <c r="A224" s="4"/>
      <c r="B224" s="21"/>
      <c r="C224" s="21"/>
      <c r="D224" s="21"/>
      <c r="E224" s="21"/>
      <c r="F224" s="21"/>
      <c r="G224" s="21"/>
      <c r="H224" s="21"/>
      <c r="I224" s="21"/>
      <c r="J224" s="21"/>
      <c r="K224" s="21"/>
      <c r="L224" s="21"/>
      <c r="M224" s="21"/>
      <c r="N224" s="21"/>
      <c r="O224" s="47"/>
      <c r="P224" s="21"/>
      <c r="Q224" s="21"/>
      <c r="R224" s="21"/>
    </row>
    <row r="225">
      <c r="A225" s="4"/>
      <c r="B225" s="21"/>
      <c r="C225" s="21"/>
      <c r="D225" s="21"/>
      <c r="E225" s="21"/>
      <c r="F225" s="21"/>
      <c r="G225" s="21"/>
      <c r="H225" s="21"/>
      <c r="I225" s="21"/>
      <c r="J225" s="21"/>
      <c r="K225" s="21"/>
      <c r="L225" s="21"/>
      <c r="M225" s="21"/>
      <c r="N225" s="21"/>
      <c r="O225" s="47"/>
      <c r="P225" s="21"/>
      <c r="Q225" s="21"/>
      <c r="R225" s="21"/>
    </row>
    <row r="226">
      <c r="A226" s="4"/>
      <c r="B226" s="21"/>
      <c r="C226" s="21"/>
      <c r="D226" s="21"/>
      <c r="E226" s="21"/>
      <c r="F226" s="21"/>
      <c r="G226" s="21"/>
      <c r="H226" s="21"/>
      <c r="I226" s="21"/>
      <c r="J226" s="21"/>
      <c r="K226" s="21"/>
      <c r="L226" s="21"/>
      <c r="M226" s="21"/>
      <c r="N226" s="21"/>
      <c r="O226" s="47"/>
      <c r="P226" s="21"/>
      <c r="Q226" s="21"/>
      <c r="R226" s="21"/>
    </row>
    <row r="227">
      <c r="A227" s="4"/>
      <c r="B227" s="21"/>
      <c r="C227" s="21"/>
      <c r="D227" s="21"/>
      <c r="E227" s="21"/>
      <c r="F227" s="21"/>
      <c r="G227" s="21"/>
      <c r="H227" s="21"/>
      <c r="I227" s="21"/>
      <c r="J227" s="21"/>
      <c r="K227" s="21"/>
      <c r="L227" s="21"/>
      <c r="M227" s="21"/>
      <c r="N227" s="21"/>
      <c r="O227" s="47"/>
      <c r="P227" s="21"/>
      <c r="Q227" s="21"/>
      <c r="R227" s="21"/>
    </row>
    <row r="228">
      <c r="A228" s="4"/>
      <c r="B228" s="21"/>
      <c r="C228" s="21"/>
      <c r="D228" s="21"/>
      <c r="E228" s="21"/>
      <c r="F228" s="21"/>
      <c r="G228" s="21"/>
      <c r="H228" s="21"/>
      <c r="I228" s="21"/>
      <c r="J228" s="21"/>
      <c r="K228" s="21"/>
      <c r="L228" s="21"/>
      <c r="M228" s="21"/>
      <c r="N228" s="21"/>
      <c r="O228" s="47"/>
      <c r="P228" s="21"/>
      <c r="Q228" s="21"/>
      <c r="R228" s="21"/>
    </row>
    <row r="229">
      <c r="A229" s="4"/>
      <c r="B229" s="21"/>
      <c r="C229" s="21"/>
      <c r="D229" s="21"/>
      <c r="E229" s="21"/>
      <c r="F229" s="21"/>
      <c r="G229" s="21"/>
      <c r="H229" s="21"/>
      <c r="I229" s="21"/>
      <c r="J229" s="21"/>
      <c r="K229" s="21"/>
      <c r="L229" s="21"/>
      <c r="M229" s="21"/>
      <c r="N229" s="21"/>
      <c r="O229" s="47"/>
      <c r="P229" s="21"/>
      <c r="Q229" s="21"/>
      <c r="R229" s="21"/>
    </row>
    <row r="230">
      <c r="A230" s="4"/>
      <c r="B230" s="21"/>
      <c r="C230" s="21"/>
      <c r="D230" s="21"/>
      <c r="E230" s="21"/>
      <c r="F230" s="21"/>
      <c r="G230" s="21"/>
      <c r="H230" s="21"/>
      <c r="I230" s="21"/>
      <c r="J230" s="21"/>
      <c r="K230" s="21"/>
      <c r="L230" s="21"/>
      <c r="M230" s="21"/>
      <c r="N230" s="21"/>
      <c r="O230" s="47"/>
      <c r="P230" s="21"/>
      <c r="Q230" s="21"/>
      <c r="R230" s="21"/>
    </row>
    <row r="231">
      <c r="A231" s="4"/>
      <c r="B231" s="21"/>
      <c r="C231" s="21"/>
      <c r="D231" s="21"/>
      <c r="E231" s="21"/>
      <c r="F231" s="21"/>
      <c r="G231" s="21"/>
      <c r="H231" s="21"/>
      <c r="I231" s="21"/>
      <c r="J231" s="21"/>
      <c r="K231" s="21"/>
      <c r="L231" s="21"/>
      <c r="M231" s="21"/>
      <c r="N231" s="21"/>
      <c r="O231" s="47"/>
      <c r="P231" s="21"/>
      <c r="Q231" s="21"/>
      <c r="R231" s="21"/>
    </row>
    <row r="232">
      <c r="A232" s="4"/>
      <c r="B232" s="21"/>
      <c r="C232" s="21"/>
      <c r="D232" s="21"/>
      <c r="E232" s="21"/>
      <c r="F232" s="21"/>
      <c r="G232" s="21"/>
      <c r="H232" s="21"/>
      <c r="I232" s="21"/>
      <c r="J232" s="21"/>
      <c r="K232" s="21"/>
      <c r="L232" s="21"/>
      <c r="M232" s="21"/>
      <c r="N232" s="21"/>
      <c r="O232" s="47"/>
      <c r="P232" s="21"/>
      <c r="Q232" s="21"/>
      <c r="R232" s="21"/>
    </row>
    <row r="233">
      <c r="A233" s="4"/>
      <c r="B233" s="21"/>
      <c r="C233" s="21"/>
      <c r="D233" s="21"/>
      <c r="E233" s="21"/>
      <c r="F233" s="21"/>
      <c r="G233" s="21"/>
      <c r="H233" s="21"/>
      <c r="I233" s="21"/>
      <c r="J233" s="21"/>
      <c r="K233" s="21"/>
      <c r="L233" s="21"/>
      <c r="M233" s="21"/>
      <c r="N233" s="21"/>
      <c r="O233" s="47"/>
      <c r="P233" s="21"/>
      <c r="Q233" s="21"/>
      <c r="R233" s="21"/>
    </row>
    <row r="234">
      <c r="A234" s="4"/>
      <c r="B234" s="21"/>
      <c r="C234" s="21"/>
      <c r="D234" s="21"/>
      <c r="E234" s="21"/>
      <c r="F234" s="21"/>
      <c r="G234" s="21"/>
      <c r="H234" s="21"/>
      <c r="I234" s="21"/>
      <c r="J234" s="21"/>
      <c r="K234" s="21"/>
      <c r="L234" s="21"/>
      <c r="M234" s="21"/>
      <c r="N234" s="21"/>
      <c r="O234" s="47"/>
      <c r="P234" s="21"/>
      <c r="Q234" s="21"/>
      <c r="R234" s="21"/>
    </row>
    <row r="235">
      <c r="A235" s="4"/>
      <c r="B235" s="21"/>
      <c r="C235" s="21"/>
      <c r="D235" s="21"/>
      <c r="E235" s="21"/>
      <c r="F235" s="21"/>
      <c r="G235" s="21"/>
      <c r="H235" s="21"/>
      <c r="I235" s="21"/>
      <c r="J235" s="21"/>
      <c r="K235" s="21"/>
      <c r="L235" s="21"/>
      <c r="M235" s="21"/>
      <c r="N235" s="21"/>
      <c r="O235" s="47"/>
      <c r="P235" s="21"/>
      <c r="Q235" s="21"/>
      <c r="R235" s="21"/>
    </row>
    <row r="236">
      <c r="A236" s="4"/>
      <c r="B236" s="21"/>
      <c r="C236" s="21"/>
      <c r="D236" s="21"/>
      <c r="E236" s="21"/>
      <c r="F236" s="21"/>
      <c r="G236" s="21"/>
      <c r="H236" s="21"/>
      <c r="I236" s="21"/>
      <c r="J236" s="21"/>
      <c r="K236" s="21"/>
      <c r="L236" s="21"/>
      <c r="M236" s="21"/>
      <c r="N236" s="21"/>
      <c r="O236" s="47"/>
      <c r="P236" s="21"/>
      <c r="Q236" s="21"/>
      <c r="R236" s="21"/>
    </row>
    <row r="237">
      <c r="A237" s="4"/>
      <c r="B237" s="21"/>
      <c r="C237" s="21"/>
      <c r="D237" s="21"/>
      <c r="E237" s="21"/>
      <c r="F237" s="21"/>
      <c r="G237" s="21"/>
      <c r="H237" s="21"/>
      <c r="I237" s="21"/>
      <c r="J237" s="21"/>
      <c r="K237" s="21"/>
      <c r="L237" s="21"/>
      <c r="M237" s="21"/>
      <c r="N237" s="21"/>
      <c r="O237" s="47"/>
      <c r="P237" s="21"/>
      <c r="Q237" s="21"/>
      <c r="R237" s="21"/>
    </row>
    <row r="238">
      <c r="A238" s="4"/>
      <c r="B238" s="21"/>
      <c r="C238" s="21"/>
      <c r="D238" s="21"/>
      <c r="E238" s="21"/>
      <c r="F238" s="21"/>
      <c r="G238" s="21"/>
      <c r="H238" s="21"/>
      <c r="I238" s="21"/>
      <c r="J238" s="21"/>
      <c r="K238" s="21"/>
      <c r="L238" s="21"/>
      <c r="M238" s="21"/>
      <c r="N238" s="21"/>
      <c r="O238" s="47"/>
      <c r="P238" s="21"/>
      <c r="Q238" s="21"/>
      <c r="R238" s="21"/>
    </row>
    <row r="239">
      <c r="A239" s="4"/>
      <c r="B239" s="21"/>
      <c r="C239" s="21"/>
      <c r="D239" s="21"/>
      <c r="E239" s="21"/>
      <c r="F239" s="21"/>
      <c r="G239" s="21"/>
      <c r="H239" s="21"/>
      <c r="I239" s="21"/>
      <c r="J239" s="21"/>
      <c r="K239" s="21"/>
      <c r="L239" s="21"/>
      <c r="M239" s="21"/>
      <c r="N239" s="21"/>
      <c r="O239" s="47"/>
      <c r="P239" s="21"/>
      <c r="Q239" s="21"/>
      <c r="R239" s="21"/>
    </row>
    <row r="240">
      <c r="A240" s="4"/>
      <c r="B240" s="21"/>
      <c r="C240" s="21"/>
      <c r="D240" s="21"/>
      <c r="E240" s="21"/>
      <c r="F240" s="21"/>
      <c r="G240" s="21"/>
      <c r="H240" s="21"/>
      <c r="I240" s="21"/>
      <c r="J240" s="21"/>
      <c r="K240" s="21"/>
      <c r="L240" s="21"/>
      <c r="M240" s="21"/>
      <c r="N240" s="21"/>
      <c r="O240" s="47"/>
      <c r="P240" s="21"/>
      <c r="Q240" s="21"/>
      <c r="R240" s="21"/>
    </row>
    <row r="241">
      <c r="A241" s="4"/>
      <c r="B241" s="21"/>
      <c r="C241" s="21"/>
      <c r="D241" s="21"/>
      <c r="E241" s="21"/>
      <c r="F241" s="21"/>
      <c r="G241" s="21"/>
      <c r="H241" s="21"/>
      <c r="I241" s="21"/>
      <c r="J241" s="21"/>
      <c r="K241" s="21"/>
      <c r="L241" s="21"/>
      <c r="M241" s="21"/>
      <c r="N241" s="21"/>
      <c r="O241" s="47"/>
      <c r="P241" s="21"/>
      <c r="Q241" s="21"/>
      <c r="R241" s="21"/>
    </row>
    <row r="242">
      <c r="A242" s="4"/>
      <c r="B242" s="21"/>
      <c r="C242" s="21"/>
      <c r="D242" s="21"/>
      <c r="E242" s="21"/>
      <c r="F242" s="21"/>
      <c r="G242" s="21"/>
      <c r="H242" s="21"/>
      <c r="I242" s="21"/>
      <c r="J242" s="21"/>
      <c r="K242" s="21"/>
      <c r="L242" s="21"/>
      <c r="M242" s="21"/>
      <c r="N242" s="21"/>
      <c r="O242" s="47"/>
      <c r="P242" s="21"/>
      <c r="Q242" s="21"/>
      <c r="R242" s="21"/>
    </row>
    <row r="243">
      <c r="A243" s="4"/>
      <c r="B243" s="21"/>
      <c r="C243" s="21"/>
      <c r="D243" s="21"/>
      <c r="E243" s="21"/>
      <c r="F243" s="21"/>
      <c r="G243" s="21"/>
      <c r="H243" s="21"/>
      <c r="I243" s="21"/>
      <c r="J243" s="21"/>
      <c r="K243" s="21"/>
      <c r="L243" s="21"/>
      <c r="M243" s="21"/>
      <c r="N243" s="21"/>
      <c r="O243" s="47"/>
      <c r="P243" s="21"/>
      <c r="Q243" s="21"/>
      <c r="R243" s="21"/>
    </row>
    <row r="244">
      <c r="A244" s="4"/>
      <c r="B244" s="21"/>
      <c r="C244" s="21"/>
      <c r="D244" s="21"/>
      <c r="E244" s="21"/>
      <c r="F244" s="21"/>
      <c r="G244" s="21"/>
      <c r="H244" s="21"/>
      <c r="I244" s="21"/>
      <c r="J244" s="21"/>
      <c r="K244" s="21"/>
      <c r="L244" s="21"/>
      <c r="M244" s="21"/>
      <c r="N244" s="21"/>
      <c r="O244" s="47"/>
      <c r="P244" s="21"/>
      <c r="Q244" s="21"/>
      <c r="R244" s="21"/>
    </row>
    <row r="245">
      <c r="A245" s="4"/>
      <c r="B245" s="21"/>
      <c r="C245" s="21"/>
      <c r="D245" s="21"/>
      <c r="E245" s="21"/>
      <c r="F245" s="21"/>
      <c r="G245" s="21"/>
      <c r="H245" s="21"/>
      <c r="I245" s="21"/>
      <c r="J245" s="21"/>
      <c r="K245" s="21"/>
      <c r="L245" s="21"/>
      <c r="M245" s="21"/>
      <c r="N245" s="21"/>
      <c r="O245" s="47"/>
      <c r="P245" s="21"/>
      <c r="Q245" s="21"/>
      <c r="R245" s="21"/>
    </row>
    <row r="246">
      <c r="A246" s="4"/>
      <c r="B246" s="21"/>
      <c r="C246" s="21"/>
      <c r="D246" s="21"/>
      <c r="E246" s="21"/>
      <c r="F246" s="21"/>
      <c r="G246" s="21"/>
      <c r="H246" s="21"/>
      <c r="I246" s="21"/>
      <c r="J246" s="21"/>
      <c r="K246" s="21"/>
      <c r="L246" s="21"/>
      <c r="M246" s="21"/>
      <c r="N246" s="21"/>
      <c r="O246" s="47"/>
      <c r="P246" s="21"/>
      <c r="Q246" s="21"/>
      <c r="R246" s="21"/>
    </row>
    <row r="247">
      <c r="A247" s="4"/>
      <c r="B247" s="21"/>
      <c r="C247" s="21"/>
      <c r="D247" s="21"/>
      <c r="E247" s="21"/>
      <c r="F247" s="21"/>
      <c r="G247" s="21"/>
      <c r="H247" s="21"/>
      <c r="I247" s="21"/>
      <c r="J247" s="21"/>
      <c r="K247" s="21"/>
      <c r="L247" s="21"/>
      <c r="M247" s="21"/>
      <c r="N247" s="21"/>
      <c r="O247" s="47"/>
      <c r="P247" s="21"/>
      <c r="Q247" s="21"/>
      <c r="R247" s="21"/>
    </row>
    <row r="248">
      <c r="A248" s="4"/>
      <c r="B248" s="21"/>
      <c r="C248" s="21"/>
      <c r="D248" s="21"/>
      <c r="E248" s="21"/>
      <c r="F248" s="21"/>
      <c r="G248" s="21"/>
      <c r="H248" s="21"/>
      <c r="I248" s="21"/>
      <c r="J248" s="21"/>
      <c r="K248" s="21"/>
      <c r="L248" s="21"/>
      <c r="M248" s="21"/>
      <c r="N248" s="21"/>
      <c r="O248" s="47"/>
      <c r="P248" s="21"/>
      <c r="Q248" s="21"/>
      <c r="R248" s="21"/>
    </row>
    <row r="249">
      <c r="A249" s="4"/>
      <c r="B249" s="21"/>
      <c r="C249" s="21"/>
      <c r="D249" s="21"/>
      <c r="E249" s="21"/>
      <c r="F249" s="21"/>
      <c r="G249" s="21"/>
      <c r="H249" s="21"/>
      <c r="I249" s="21"/>
      <c r="J249" s="21"/>
      <c r="K249" s="21"/>
      <c r="L249" s="21"/>
      <c r="M249" s="21"/>
      <c r="N249" s="21"/>
      <c r="O249" s="47"/>
      <c r="P249" s="21"/>
      <c r="Q249" s="21"/>
      <c r="R249" s="21"/>
    </row>
    <row r="250">
      <c r="A250" s="4"/>
      <c r="B250" s="21"/>
      <c r="C250" s="21"/>
      <c r="D250" s="21"/>
      <c r="E250" s="21"/>
      <c r="F250" s="21"/>
      <c r="G250" s="21"/>
      <c r="H250" s="21"/>
      <c r="I250" s="21"/>
      <c r="J250" s="21"/>
      <c r="K250" s="21"/>
      <c r="L250" s="21"/>
      <c r="M250" s="21"/>
      <c r="N250" s="21"/>
      <c r="O250" s="47"/>
      <c r="P250" s="21"/>
      <c r="Q250" s="21"/>
      <c r="R250" s="21"/>
    </row>
    <row r="251">
      <c r="A251" s="4"/>
      <c r="B251" s="21"/>
      <c r="C251" s="21"/>
      <c r="D251" s="21"/>
      <c r="E251" s="21"/>
      <c r="F251" s="21"/>
      <c r="G251" s="21"/>
      <c r="H251" s="21"/>
      <c r="I251" s="21"/>
      <c r="J251" s="21"/>
      <c r="K251" s="21"/>
      <c r="L251" s="21"/>
      <c r="M251" s="21"/>
      <c r="N251" s="21"/>
      <c r="O251" s="47"/>
      <c r="P251" s="21"/>
      <c r="Q251" s="21"/>
      <c r="R251" s="21"/>
    </row>
    <row r="252">
      <c r="A252" s="4"/>
      <c r="B252" s="21"/>
      <c r="C252" s="21"/>
      <c r="D252" s="21"/>
      <c r="E252" s="21"/>
      <c r="F252" s="21"/>
      <c r="G252" s="21"/>
      <c r="H252" s="21"/>
      <c r="I252" s="21"/>
      <c r="J252" s="21"/>
      <c r="K252" s="21"/>
      <c r="L252" s="21"/>
      <c r="M252" s="21"/>
      <c r="N252" s="21"/>
      <c r="O252" s="47"/>
      <c r="P252" s="21"/>
      <c r="Q252" s="21"/>
      <c r="R252" s="21"/>
    </row>
    <row r="253">
      <c r="A253" s="4"/>
      <c r="B253" s="21"/>
      <c r="C253" s="21"/>
      <c r="D253" s="21"/>
      <c r="E253" s="21"/>
      <c r="F253" s="21"/>
      <c r="G253" s="21"/>
      <c r="H253" s="21"/>
      <c r="I253" s="21"/>
      <c r="J253" s="21"/>
      <c r="K253" s="21"/>
      <c r="L253" s="21"/>
      <c r="M253" s="21"/>
      <c r="N253" s="21"/>
      <c r="O253" s="47"/>
      <c r="P253" s="21"/>
      <c r="Q253" s="21"/>
      <c r="R253" s="21"/>
    </row>
    <row r="254">
      <c r="A254" s="4"/>
      <c r="B254" s="21"/>
      <c r="C254" s="21"/>
      <c r="D254" s="21"/>
      <c r="E254" s="21"/>
      <c r="F254" s="21"/>
      <c r="G254" s="21"/>
      <c r="H254" s="21"/>
      <c r="I254" s="21"/>
      <c r="J254" s="21"/>
      <c r="K254" s="21"/>
      <c r="L254" s="21"/>
      <c r="M254" s="21"/>
      <c r="N254" s="21"/>
      <c r="O254" s="47"/>
      <c r="P254" s="21"/>
      <c r="Q254" s="21"/>
      <c r="R254" s="21"/>
    </row>
    <row r="255">
      <c r="A255" s="4"/>
      <c r="B255" s="21"/>
      <c r="C255" s="21"/>
      <c r="D255" s="21"/>
      <c r="E255" s="21"/>
      <c r="F255" s="21"/>
      <c r="G255" s="21"/>
      <c r="H255" s="21"/>
      <c r="I255" s="21"/>
      <c r="J255" s="21"/>
      <c r="K255" s="21"/>
      <c r="L255" s="21"/>
      <c r="M255" s="21"/>
      <c r="N255" s="21"/>
      <c r="O255" s="47"/>
      <c r="P255" s="21"/>
      <c r="Q255" s="21"/>
      <c r="R255" s="21"/>
    </row>
    <row r="256">
      <c r="A256" s="4"/>
      <c r="B256" s="21"/>
      <c r="C256" s="21"/>
      <c r="D256" s="21"/>
      <c r="E256" s="21"/>
      <c r="F256" s="21"/>
      <c r="G256" s="21"/>
      <c r="H256" s="21"/>
      <c r="I256" s="21"/>
      <c r="J256" s="21"/>
      <c r="K256" s="21"/>
      <c r="L256" s="21"/>
      <c r="M256" s="21"/>
      <c r="N256" s="21"/>
      <c r="O256" s="47"/>
      <c r="P256" s="21"/>
      <c r="Q256" s="21"/>
      <c r="R256" s="2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2" max="2" width="22.86"/>
    <col customWidth="1" min="3" max="3" width="13.71"/>
    <col customWidth="1" min="4" max="4" width="22.71"/>
    <col customWidth="1" min="5" max="5" width="14.0"/>
    <col customWidth="1" min="6" max="6" width="12.14"/>
    <col customWidth="1" min="7" max="7" width="10.71"/>
    <col customWidth="1" min="8" max="8" width="11.43"/>
    <col customWidth="1" min="9" max="9" width="3.29"/>
    <col customWidth="1" min="10" max="10" width="3.43"/>
    <col customWidth="1" min="11" max="11" width="3.14"/>
    <col customWidth="1" min="12" max="12" width="3.29"/>
    <col customWidth="1" min="13" max="14" width="3.57"/>
    <col customWidth="1" min="15" max="15" width="3.14"/>
    <col customWidth="1" min="16" max="16" width="1.0"/>
    <col customWidth="1" min="17" max="17" width="9.0"/>
    <col customWidth="1" min="18" max="18" width="6.43"/>
    <col customWidth="1" min="19" max="19" width="6.0"/>
    <col customWidth="1" min="20" max="20" width="15.57"/>
    <col customWidth="1" min="21" max="21" width="7.43"/>
    <col customWidth="1" min="22" max="22" width="17.0"/>
    <col customWidth="1" min="23" max="23" width="13.43"/>
    <col customWidth="1" min="24" max="24" width="6.86"/>
  </cols>
  <sheetData>
    <row r="1" ht="14.25" customHeight="1">
      <c r="A1" s="18" t="s">
        <v>105</v>
      </c>
      <c r="B1" s="18" t="s">
        <v>160</v>
      </c>
      <c r="C1" s="18" t="s">
        <v>115</v>
      </c>
      <c r="D1" s="18" t="s">
        <v>118</v>
      </c>
      <c r="E1" s="18" t="s">
        <v>161</v>
      </c>
      <c r="F1" s="18" t="s">
        <v>120</v>
      </c>
      <c r="G1" s="18" t="s">
        <v>121</v>
      </c>
      <c r="H1" s="18" t="s">
        <v>122</v>
      </c>
      <c r="I1" s="18" t="s">
        <v>123</v>
      </c>
      <c r="J1" s="18" t="s">
        <v>91</v>
      </c>
      <c r="K1" s="18" t="s">
        <v>92</v>
      </c>
      <c r="L1" s="18" t="s">
        <v>93</v>
      </c>
      <c r="M1" s="18" t="s">
        <v>94</v>
      </c>
      <c r="N1" s="18" t="s">
        <v>95</v>
      </c>
      <c r="O1" s="18" t="s">
        <v>124</v>
      </c>
      <c r="P1" s="28"/>
      <c r="Q1" s="18" t="s">
        <v>162</v>
      </c>
      <c r="R1" s="18" t="s">
        <v>107</v>
      </c>
      <c r="S1" s="18" t="s">
        <v>155</v>
      </c>
      <c r="T1" s="18" t="s">
        <v>140</v>
      </c>
      <c r="U1" s="18" t="s">
        <v>157</v>
      </c>
      <c r="V1" s="18" t="s">
        <v>144</v>
      </c>
      <c r="W1" s="18" t="s">
        <v>163</v>
      </c>
      <c r="X1" s="18" t="s">
        <v>159</v>
      </c>
    </row>
    <row r="2">
      <c r="A2" s="30"/>
      <c r="B2" s="30"/>
      <c r="C2" s="32"/>
      <c r="D2" s="29"/>
      <c r="E2" s="29"/>
      <c r="F2" s="29"/>
      <c r="G2" s="29"/>
      <c r="H2" s="29"/>
      <c r="I2" s="35" t="str">
        <f t="shared" ref="I2:I255" si="1">IF($P2 &gt; 0, IF($C2 &gt; 0, IF(INDIRECT("TeamsDoNotEditThis!B"&amp;$P2) &gt; 0, INDIRECT("TeamsDoNotEditThis!B"&amp;$P2)), 0), 0)</f>
        <v>0</v>
      </c>
      <c r="J2" s="35" t="str">
        <f t="shared" ref="J2:J255" si="2">IF($P2 &gt; 0, IF($C2 &gt; 0, INDIRECT("TeamsDoNotEditThis!C"&amp;$P2), 0), 0)</f>
        <v>0</v>
      </c>
      <c r="K2" s="35" t="str">
        <f t="shared" ref="K2:K255" si="3">IF($P2 &gt; 0, IF($C2 &gt; 0, INDIRECT("TeamsDoNotEditThis!D"&amp;$P2), 0), 0)</f>
        <v>0</v>
      </c>
      <c r="L2" s="35" t="str">
        <f t="shared" ref="L2:L255" si="4">IF($P2 &gt; 0, IF($C2 &gt; 0, INDIRECT("TeamsDoNotEditThis!E"&amp;$P2), 0), 0)</f>
        <v>0</v>
      </c>
      <c r="M2" s="35" t="str">
        <f t="shared" ref="M2:M255" si="5">IF($P2 &gt; 0, IF($C2 &gt; 0, INDIRECT("TeamsDoNotEditThis!F"&amp;$P2), 0), 0)</f>
        <v>0</v>
      </c>
      <c r="N2" s="35" t="str">
        <f t="shared" ref="N2:N255" si="6">IF($P2 &gt; 0, IF($C2 &gt; 0, INDIRECT("TeamsDoNotEditThis!G"&amp;$P2), 0), 0)</f>
        <v>0</v>
      </c>
      <c r="O2" s="35" t="str">
        <f t="shared" ref="O2:O255" si="7">IF($P2 &gt; 0, IF($C2 &gt; 0, INDIRECT("TeamsDoNotEditThis!H"&amp;$P2), 0), 0)</f>
        <v>0</v>
      </c>
      <c r="P2" s="43" t="str">
        <f>IF(LEN($B2), MATCH($B2,TeamsDoNotEditThis!$A$2:$A$999)+1, 0)</f>
        <v>0</v>
      </c>
      <c r="Q2" s="35" t="str">
        <f t="shared" ref="Q2:Q255" si="8">IF($P2 &gt; 0, INDIRECT("TeamsDoNotEditThis!P"&amp;$P2), 0)</f>
        <v>0</v>
      </c>
      <c r="R2" s="35" t="str">
        <f t="shared" ref="R2:R255" si="9">IF($P2 &gt; 0, INDIRECT("TeamsDoNotEditThis!Q"&amp;$P2), 0)</f>
        <v>0</v>
      </c>
      <c r="S2" s="35" t="str">
        <f t="shared" ref="S2:S255" si="10">IF($P2 &gt; 0, INDIRECT("TeamsDoNotEditThis!I"&amp;$P2)/MAX(1,ROUNDUP($E2)), 0)</f>
        <v>0</v>
      </c>
      <c r="T2" s="35" t="str">
        <f>IF($P2 &gt; 0, MAX(1,ROUNDUP($E2))*INDIRECT("TeamsDoNotEditThis!K"&amp;$P2)/Constants!$B$3, 0)</f>
        <v>0</v>
      </c>
      <c r="U2" s="35" t="str">
        <f>IF($P2 &gt; 0, INDIRECT("TeamsDoNotEditThis!J"&amp;$P2)/Constants!$B$2, 0)</f>
        <v>0</v>
      </c>
      <c r="V2" s="35" t="str">
        <f>IF($P2 &gt; 0, INDIRECT("TeamsDoNotEditThis!K"&amp;$P2)/Constants!$B$3, 0)</f>
        <v>0</v>
      </c>
      <c r="W2" s="35" t="str">
        <f>IF($P2 &gt; 0, INDIRECT("TeamsDoNotEditThis!L"&amp;$P2)/Constants!$B$4, 0)</f>
        <v>0</v>
      </c>
      <c r="X2" s="35" t="str">
        <f>IF($P2 &gt; 0, INDIRECT("TeamsDoNotEditThis!M"&amp;$P2)/Constants!$B$5, 0)</f>
        <v>0</v>
      </c>
    </row>
    <row r="3">
      <c r="A3" s="30"/>
      <c r="B3" s="30"/>
      <c r="C3" s="49"/>
      <c r="D3" s="21"/>
      <c r="E3" s="21"/>
      <c r="F3" s="21"/>
      <c r="G3" s="21"/>
      <c r="H3" s="21"/>
      <c r="I3" s="45" t="str">
        <f t="shared" si="1"/>
        <v>0</v>
      </c>
      <c r="J3" s="45" t="str">
        <f t="shared" si="2"/>
        <v>0</v>
      </c>
      <c r="K3" s="45" t="str">
        <f t="shared" si="3"/>
        <v>0</v>
      </c>
      <c r="L3" s="45" t="str">
        <f t="shared" si="4"/>
        <v>0</v>
      </c>
      <c r="M3" s="45" t="str">
        <f t="shared" si="5"/>
        <v>0</v>
      </c>
      <c r="N3" s="45" t="str">
        <f t="shared" si="6"/>
        <v>0</v>
      </c>
      <c r="O3" s="45" t="str">
        <f t="shared" si="7"/>
        <v>0</v>
      </c>
      <c r="P3" s="2" t="str">
        <f>IF(LEN($B3), MATCH($B3,TeamsDoNotEditThis!$A$2:$A$999)+1, 0)</f>
        <v>0</v>
      </c>
      <c r="Q3" s="45" t="str">
        <f t="shared" si="8"/>
        <v>0</v>
      </c>
      <c r="R3" s="45" t="str">
        <f t="shared" si="9"/>
        <v>0</v>
      </c>
      <c r="S3" s="45" t="str">
        <f t="shared" si="10"/>
        <v>0</v>
      </c>
      <c r="T3" s="45" t="str">
        <f>IF($P3 &gt; 0, MAX(1,ROUNDUP($E3))*INDIRECT("TeamsDoNotEditThis!K"&amp;$P3)/Constants!$B$3, 0)</f>
        <v>0</v>
      </c>
      <c r="U3" s="45" t="str">
        <f>IF($P3 &gt; 0, INDIRECT("TeamsDoNotEditThis!J"&amp;$P3)/Constants!$B$2, 0)</f>
        <v>0</v>
      </c>
      <c r="V3" s="45" t="str">
        <f>IF($P3 &gt; 0, INDIRECT("TeamsDoNotEditThis!K"&amp;$P3)/Constants!$B$3, 0)</f>
        <v>0</v>
      </c>
      <c r="W3" s="45" t="str">
        <f>IF($P3 &gt; 0, INDIRECT("TeamsDoNotEditThis!L"&amp;$P3)/Constants!$B$4, 0)</f>
        <v>0</v>
      </c>
      <c r="X3" s="45" t="str">
        <f>IF($P3 &gt; 0, INDIRECT("TeamsDoNotEditThis!M"&amp;$P3)/Constants!$B$5, 0)</f>
        <v>0</v>
      </c>
    </row>
    <row r="4">
      <c r="A4" s="30"/>
      <c r="B4" s="30"/>
      <c r="C4" s="49"/>
      <c r="D4" s="21"/>
      <c r="E4" s="21"/>
      <c r="F4" s="21"/>
      <c r="G4" s="21"/>
      <c r="H4" s="21"/>
      <c r="I4" s="45" t="str">
        <f t="shared" si="1"/>
        <v>0</v>
      </c>
      <c r="J4" s="45" t="str">
        <f t="shared" si="2"/>
        <v>0</v>
      </c>
      <c r="K4" s="45" t="str">
        <f t="shared" si="3"/>
        <v>0</v>
      </c>
      <c r="L4" s="45" t="str">
        <f t="shared" si="4"/>
        <v>0</v>
      </c>
      <c r="M4" s="45" t="str">
        <f t="shared" si="5"/>
        <v>0</v>
      </c>
      <c r="N4" s="45" t="str">
        <f t="shared" si="6"/>
        <v>0</v>
      </c>
      <c r="O4" s="45" t="str">
        <f t="shared" si="7"/>
        <v>0</v>
      </c>
      <c r="P4" s="2" t="str">
        <f>IF(LEN($B4), MATCH($B4,TeamsDoNotEditThis!$A$2:$A$999)+1, 0)</f>
        <v>0</v>
      </c>
      <c r="Q4" s="45" t="str">
        <f t="shared" si="8"/>
        <v>0</v>
      </c>
      <c r="R4" s="45" t="str">
        <f t="shared" si="9"/>
        <v>0</v>
      </c>
      <c r="S4" s="45" t="str">
        <f t="shared" si="10"/>
        <v>0</v>
      </c>
      <c r="T4" s="45" t="str">
        <f>IF($P4 &gt; 0, MAX(1,ROUNDUP($E4))*INDIRECT("TeamsDoNotEditThis!K"&amp;$P4)/Constants!$B$3, 0)</f>
        <v>0</v>
      </c>
      <c r="U4" s="45" t="str">
        <f>IF($P4 &gt; 0, INDIRECT("TeamsDoNotEditThis!J"&amp;$P4)/Constants!$B$2, 0)</f>
        <v>0</v>
      </c>
      <c r="V4" s="45" t="str">
        <f>IF($P4 &gt; 0, INDIRECT("TeamsDoNotEditThis!K"&amp;$P4)/Constants!$B$3, 0)</f>
        <v>0</v>
      </c>
      <c r="W4" s="45" t="str">
        <f>IF($P4 &gt; 0, INDIRECT("TeamsDoNotEditThis!L"&amp;$P4)/Constants!$B$4, 0)</f>
        <v>0</v>
      </c>
      <c r="X4" s="45" t="str">
        <f>IF($P4 &gt; 0, INDIRECT("TeamsDoNotEditThis!M"&amp;$P4)/Constants!$B$5, 0)</f>
        <v>0</v>
      </c>
    </row>
    <row r="5">
      <c r="A5" s="30"/>
      <c r="B5" s="30"/>
      <c r="C5" s="49"/>
      <c r="D5" s="21"/>
      <c r="E5" s="21"/>
      <c r="F5" s="21"/>
      <c r="G5" s="21"/>
      <c r="H5" s="21"/>
      <c r="I5" s="45" t="str">
        <f t="shared" si="1"/>
        <v>0</v>
      </c>
      <c r="J5" s="45" t="str">
        <f t="shared" si="2"/>
        <v>0</v>
      </c>
      <c r="K5" s="45" t="str">
        <f t="shared" si="3"/>
        <v>0</v>
      </c>
      <c r="L5" s="45" t="str">
        <f t="shared" si="4"/>
        <v>0</v>
      </c>
      <c r="M5" s="45" t="str">
        <f t="shared" si="5"/>
        <v>0</v>
      </c>
      <c r="N5" s="45" t="str">
        <f t="shared" si="6"/>
        <v>0</v>
      </c>
      <c r="O5" s="45" t="str">
        <f t="shared" si="7"/>
        <v>0</v>
      </c>
      <c r="P5" s="2" t="str">
        <f>IF(LEN($B5), MATCH($B5,TeamsDoNotEditThis!$A$2:$A$999)+1, 0)</f>
        <v>0</v>
      </c>
      <c r="Q5" s="45" t="str">
        <f t="shared" si="8"/>
        <v>0</v>
      </c>
      <c r="R5" s="45" t="str">
        <f t="shared" si="9"/>
        <v>0</v>
      </c>
      <c r="S5" s="45" t="str">
        <f t="shared" si="10"/>
        <v>0</v>
      </c>
      <c r="T5" s="45" t="str">
        <f>IF($P5 &gt; 0, MAX(1,ROUNDUP($E5))*INDIRECT("TeamsDoNotEditThis!K"&amp;$P5)/Constants!$B$3, 0)</f>
        <v>0</v>
      </c>
      <c r="U5" s="45" t="str">
        <f>IF($P5 &gt; 0, INDIRECT("TeamsDoNotEditThis!J"&amp;$P5)/Constants!$B$2, 0)</f>
        <v>0</v>
      </c>
      <c r="V5" s="45" t="str">
        <f>IF($P5 &gt; 0, INDIRECT("TeamsDoNotEditThis!K"&amp;$P5)/Constants!$B$3, 0)</f>
        <v>0</v>
      </c>
      <c r="W5" s="45" t="str">
        <f>IF($P5 &gt; 0, INDIRECT("TeamsDoNotEditThis!L"&amp;$P5)/Constants!$B$4, 0)</f>
        <v>0</v>
      </c>
      <c r="X5" s="45" t="str">
        <f>IF($P5 &gt; 0, INDIRECT("TeamsDoNotEditThis!M"&amp;$P5)/Constants!$B$5, 0)</f>
        <v>0</v>
      </c>
    </row>
    <row r="6">
      <c r="A6" s="30"/>
      <c r="B6" s="30"/>
      <c r="C6" s="49"/>
      <c r="D6" s="21"/>
      <c r="E6" s="21"/>
      <c r="F6" s="21"/>
      <c r="G6" s="21"/>
      <c r="H6" s="21"/>
      <c r="I6" s="45" t="str">
        <f t="shared" si="1"/>
        <v>0</v>
      </c>
      <c r="J6" s="45" t="str">
        <f t="shared" si="2"/>
        <v>0</v>
      </c>
      <c r="K6" s="45" t="str">
        <f t="shared" si="3"/>
        <v>0</v>
      </c>
      <c r="L6" s="45" t="str">
        <f t="shared" si="4"/>
        <v>0</v>
      </c>
      <c r="M6" s="45" t="str">
        <f t="shared" si="5"/>
        <v>0</v>
      </c>
      <c r="N6" s="45" t="str">
        <f t="shared" si="6"/>
        <v>0</v>
      </c>
      <c r="O6" s="45" t="str">
        <f t="shared" si="7"/>
        <v>0</v>
      </c>
      <c r="P6" s="2" t="str">
        <f>IF(LEN($B6), MATCH($B6,TeamsDoNotEditThis!$A$2:$A$999)+1, 0)</f>
        <v>0</v>
      </c>
      <c r="Q6" s="45" t="str">
        <f t="shared" si="8"/>
        <v>0</v>
      </c>
      <c r="R6" s="45" t="str">
        <f t="shared" si="9"/>
        <v>0</v>
      </c>
      <c r="S6" s="45" t="str">
        <f t="shared" si="10"/>
        <v>0</v>
      </c>
      <c r="T6" s="45" t="str">
        <f>IF($P6 &gt; 0, MAX(1,ROUNDUP($E6))*INDIRECT("TeamsDoNotEditThis!K"&amp;$P6)/Constants!$B$3, 0)</f>
        <v>0</v>
      </c>
      <c r="U6" s="45" t="str">
        <f>IF($P6 &gt; 0, INDIRECT("TeamsDoNotEditThis!J"&amp;$P6)/Constants!$B$2, 0)</f>
        <v>0</v>
      </c>
      <c r="V6" s="45" t="str">
        <f>IF($P6 &gt; 0, INDIRECT("TeamsDoNotEditThis!K"&amp;$P6)/Constants!$B$3, 0)</f>
        <v>0</v>
      </c>
      <c r="W6" s="45" t="str">
        <f>IF($P6 &gt; 0, INDIRECT("TeamsDoNotEditThis!L"&amp;$P6)/Constants!$B$4, 0)</f>
        <v>0</v>
      </c>
      <c r="X6" s="45" t="str">
        <f>IF($P6 &gt; 0, INDIRECT("TeamsDoNotEditThis!M"&amp;$P6)/Constants!$B$5, 0)</f>
        <v>0</v>
      </c>
    </row>
    <row r="7">
      <c r="A7" s="30"/>
      <c r="B7" s="30"/>
      <c r="C7" s="49"/>
      <c r="D7" s="21"/>
      <c r="E7" s="21"/>
      <c r="F7" s="21"/>
      <c r="G7" s="21"/>
      <c r="H7" s="21"/>
      <c r="I7" s="45" t="str">
        <f t="shared" si="1"/>
        <v>0</v>
      </c>
      <c r="J7" s="45" t="str">
        <f t="shared" si="2"/>
        <v>0</v>
      </c>
      <c r="K7" s="45" t="str">
        <f t="shared" si="3"/>
        <v>0</v>
      </c>
      <c r="L7" s="45" t="str">
        <f t="shared" si="4"/>
        <v>0</v>
      </c>
      <c r="M7" s="45" t="str">
        <f t="shared" si="5"/>
        <v>0</v>
      </c>
      <c r="N7" s="45" t="str">
        <f t="shared" si="6"/>
        <v>0</v>
      </c>
      <c r="O7" s="45" t="str">
        <f t="shared" si="7"/>
        <v>0</v>
      </c>
      <c r="P7" s="2" t="str">
        <f>IF(LEN($B7), MATCH($B7,TeamsDoNotEditThis!$A$2:$A$999)+1, 0)</f>
        <v>0</v>
      </c>
      <c r="Q7" s="45" t="str">
        <f t="shared" si="8"/>
        <v>0</v>
      </c>
      <c r="R7" s="45" t="str">
        <f t="shared" si="9"/>
        <v>0</v>
      </c>
      <c r="S7" s="45" t="str">
        <f t="shared" si="10"/>
        <v>0</v>
      </c>
      <c r="T7" s="45" t="str">
        <f>IF($P7 &gt; 0, MAX(1,ROUNDUP($E7))*INDIRECT("TeamsDoNotEditThis!K"&amp;$P7)/Constants!$B$3, 0)</f>
        <v>0</v>
      </c>
      <c r="U7" s="45" t="str">
        <f>IF($P7 &gt; 0, INDIRECT("TeamsDoNotEditThis!J"&amp;$P7)/Constants!$B$2, 0)</f>
        <v>0</v>
      </c>
      <c r="V7" s="45" t="str">
        <f>IF($P7 &gt; 0, INDIRECT("TeamsDoNotEditThis!K"&amp;$P7)/Constants!$B$3, 0)</f>
        <v>0</v>
      </c>
      <c r="W7" s="45" t="str">
        <f>IF($P7 &gt; 0, INDIRECT("TeamsDoNotEditThis!L"&amp;$P7)/Constants!$B$4, 0)</f>
        <v>0</v>
      </c>
      <c r="X7" s="45" t="str">
        <f>IF($P7 &gt; 0, INDIRECT("TeamsDoNotEditThis!M"&amp;$P7)/Constants!$B$5, 0)</f>
        <v>0</v>
      </c>
    </row>
    <row r="8">
      <c r="A8" s="30"/>
      <c r="B8" s="30"/>
      <c r="C8" s="49"/>
      <c r="D8" s="21"/>
      <c r="E8" s="21"/>
      <c r="F8" s="21"/>
      <c r="G8" s="21"/>
      <c r="H8" s="21"/>
      <c r="I8" s="45" t="str">
        <f t="shared" si="1"/>
        <v>0</v>
      </c>
      <c r="J8" s="45" t="str">
        <f t="shared" si="2"/>
        <v>0</v>
      </c>
      <c r="K8" s="45" t="str">
        <f t="shared" si="3"/>
        <v>0</v>
      </c>
      <c r="L8" s="45" t="str">
        <f t="shared" si="4"/>
        <v>0</v>
      </c>
      <c r="M8" s="45" t="str">
        <f t="shared" si="5"/>
        <v>0</v>
      </c>
      <c r="N8" s="45" t="str">
        <f t="shared" si="6"/>
        <v>0</v>
      </c>
      <c r="O8" s="45" t="str">
        <f t="shared" si="7"/>
        <v>0</v>
      </c>
      <c r="P8" s="2" t="str">
        <f>IF(LEN($B8), MATCH($B8,TeamsDoNotEditThis!$A$2:$A$999)+1, 0)</f>
        <v>0</v>
      </c>
      <c r="Q8" s="45" t="str">
        <f t="shared" si="8"/>
        <v>0</v>
      </c>
      <c r="R8" s="45" t="str">
        <f t="shared" si="9"/>
        <v>0</v>
      </c>
      <c r="S8" s="45" t="str">
        <f t="shared" si="10"/>
        <v>0</v>
      </c>
      <c r="T8" s="45" t="str">
        <f>IF($P8 &gt; 0, MAX(1,ROUNDUP($E8))*INDIRECT("TeamsDoNotEditThis!K"&amp;$P8)/Constants!$B$3, 0)</f>
        <v>0</v>
      </c>
      <c r="U8" s="45" t="str">
        <f>IF($P8 &gt; 0, INDIRECT("TeamsDoNotEditThis!J"&amp;$P8)/Constants!$B$2, 0)</f>
        <v>0</v>
      </c>
      <c r="V8" s="45" t="str">
        <f>IF($P8 &gt; 0, INDIRECT("TeamsDoNotEditThis!K"&amp;$P8)/Constants!$B$3, 0)</f>
        <v>0</v>
      </c>
      <c r="W8" s="45" t="str">
        <f>IF($P8 &gt; 0, INDIRECT("TeamsDoNotEditThis!L"&amp;$P8)/Constants!$B$4, 0)</f>
        <v>0</v>
      </c>
      <c r="X8" s="45" t="str">
        <f>IF($P8 &gt; 0, INDIRECT("TeamsDoNotEditThis!M"&amp;$P8)/Constants!$B$5, 0)</f>
        <v>0</v>
      </c>
    </row>
    <row r="9">
      <c r="A9" s="30"/>
      <c r="B9" s="30"/>
      <c r="C9" s="49"/>
      <c r="D9" s="21"/>
      <c r="E9" s="21"/>
      <c r="F9" s="21"/>
      <c r="G9" s="21"/>
      <c r="H9" s="21"/>
      <c r="I9" s="45" t="str">
        <f t="shared" si="1"/>
        <v>0</v>
      </c>
      <c r="J9" s="45" t="str">
        <f t="shared" si="2"/>
        <v>0</v>
      </c>
      <c r="K9" s="45" t="str">
        <f t="shared" si="3"/>
        <v>0</v>
      </c>
      <c r="L9" s="45" t="str">
        <f t="shared" si="4"/>
        <v>0</v>
      </c>
      <c r="M9" s="45" t="str">
        <f t="shared" si="5"/>
        <v>0</v>
      </c>
      <c r="N9" s="45" t="str">
        <f t="shared" si="6"/>
        <v>0</v>
      </c>
      <c r="O9" s="45" t="str">
        <f t="shared" si="7"/>
        <v>0</v>
      </c>
      <c r="P9" s="2" t="str">
        <f>IF(LEN($B9), MATCH($B9,TeamsDoNotEditThis!$A$2:$A$999)+1, 0)</f>
        <v>0</v>
      </c>
      <c r="Q9" s="45" t="str">
        <f t="shared" si="8"/>
        <v>0</v>
      </c>
      <c r="R9" s="45" t="str">
        <f t="shared" si="9"/>
        <v>0</v>
      </c>
      <c r="S9" s="45" t="str">
        <f t="shared" si="10"/>
        <v>0</v>
      </c>
      <c r="T9" s="45" t="str">
        <f>IF($P9 &gt; 0, MAX(1,ROUNDUP($E9))*INDIRECT("TeamsDoNotEditThis!K"&amp;$P9)/Constants!$B$3, 0)</f>
        <v>0</v>
      </c>
      <c r="U9" s="45" t="str">
        <f>IF($P9 &gt; 0, INDIRECT("TeamsDoNotEditThis!J"&amp;$P9)/Constants!$B$2, 0)</f>
        <v>0</v>
      </c>
      <c r="V9" s="45" t="str">
        <f>IF($P9 &gt; 0, INDIRECT("TeamsDoNotEditThis!K"&amp;$P9)/Constants!$B$3, 0)</f>
        <v>0</v>
      </c>
      <c r="W9" s="45" t="str">
        <f>IF($P9 &gt; 0, INDIRECT("TeamsDoNotEditThis!L"&amp;$P9)/Constants!$B$4, 0)</f>
        <v>0</v>
      </c>
      <c r="X9" s="45" t="str">
        <f>IF($P9 &gt; 0, INDIRECT("TeamsDoNotEditThis!M"&amp;$P9)/Constants!$B$5, 0)</f>
        <v>0</v>
      </c>
    </row>
    <row r="10">
      <c r="A10" s="30"/>
      <c r="B10" s="30"/>
      <c r="C10" s="49"/>
      <c r="D10" s="21"/>
      <c r="E10" s="21"/>
      <c r="F10" s="21"/>
      <c r="G10" s="21"/>
      <c r="H10" s="21"/>
      <c r="I10" s="45" t="str">
        <f t="shared" si="1"/>
        <v>0</v>
      </c>
      <c r="J10" s="45" t="str">
        <f t="shared" si="2"/>
        <v>0</v>
      </c>
      <c r="K10" s="45" t="str">
        <f t="shared" si="3"/>
        <v>0</v>
      </c>
      <c r="L10" s="45" t="str">
        <f t="shared" si="4"/>
        <v>0</v>
      </c>
      <c r="M10" s="45" t="str">
        <f t="shared" si="5"/>
        <v>0</v>
      </c>
      <c r="N10" s="45" t="str">
        <f t="shared" si="6"/>
        <v>0</v>
      </c>
      <c r="O10" s="45" t="str">
        <f t="shared" si="7"/>
        <v>0</v>
      </c>
      <c r="P10" s="2" t="str">
        <f>IF(LEN($B10), MATCH($B10,TeamsDoNotEditThis!$A$2:$A$999)+1, 0)</f>
        <v>0</v>
      </c>
      <c r="Q10" s="45" t="str">
        <f t="shared" si="8"/>
        <v>0</v>
      </c>
      <c r="R10" s="45" t="str">
        <f t="shared" si="9"/>
        <v>0</v>
      </c>
      <c r="S10" s="45" t="str">
        <f t="shared" si="10"/>
        <v>0</v>
      </c>
      <c r="T10" s="45" t="str">
        <f>IF($P10 &gt; 0, MAX(1,ROUNDUP($E10))*INDIRECT("TeamsDoNotEditThis!K"&amp;$P10)/Constants!$B$3, 0)</f>
        <v>0</v>
      </c>
      <c r="U10" s="45" t="str">
        <f>IF($P10 &gt; 0, INDIRECT("TeamsDoNotEditThis!J"&amp;$P10)/Constants!$B$2, 0)</f>
        <v>0</v>
      </c>
      <c r="V10" s="45" t="str">
        <f>IF($P10 &gt; 0, INDIRECT("TeamsDoNotEditThis!K"&amp;$P10)/Constants!$B$3, 0)</f>
        <v>0</v>
      </c>
      <c r="W10" s="45" t="str">
        <f>IF($P10 &gt; 0, INDIRECT("TeamsDoNotEditThis!L"&amp;$P10)/Constants!$B$4, 0)</f>
        <v>0</v>
      </c>
      <c r="X10" s="45" t="str">
        <f>IF($P10 &gt; 0, INDIRECT("TeamsDoNotEditThis!M"&amp;$P10)/Constants!$B$5, 0)</f>
        <v>0</v>
      </c>
    </row>
    <row r="11">
      <c r="A11" s="30"/>
      <c r="B11" s="30"/>
      <c r="C11" s="49"/>
      <c r="D11" s="21"/>
      <c r="E11" s="21"/>
      <c r="F11" s="21"/>
      <c r="G11" s="21"/>
      <c r="H11" s="21"/>
      <c r="I11" s="45" t="str">
        <f t="shared" si="1"/>
        <v>0</v>
      </c>
      <c r="J11" s="45" t="str">
        <f t="shared" si="2"/>
        <v>0</v>
      </c>
      <c r="K11" s="45" t="str">
        <f t="shared" si="3"/>
        <v>0</v>
      </c>
      <c r="L11" s="45" t="str">
        <f t="shared" si="4"/>
        <v>0</v>
      </c>
      <c r="M11" s="45" t="str">
        <f t="shared" si="5"/>
        <v>0</v>
      </c>
      <c r="N11" s="45" t="str">
        <f t="shared" si="6"/>
        <v>0</v>
      </c>
      <c r="O11" s="45" t="str">
        <f t="shared" si="7"/>
        <v>0</v>
      </c>
      <c r="P11" s="2" t="str">
        <f>IF(LEN($B11), MATCH($B11,TeamsDoNotEditThis!$A$2:$A$999)+1, 0)</f>
        <v>0</v>
      </c>
      <c r="Q11" s="45" t="str">
        <f t="shared" si="8"/>
        <v>0</v>
      </c>
      <c r="R11" s="45" t="str">
        <f t="shared" si="9"/>
        <v>0</v>
      </c>
      <c r="S11" s="45" t="str">
        <f t="shared" si="10"/>
        <v>0</v>
      </c>
      <c r="T11" s="45" t="str">
        <f>IF($P11 &gt; 0, MAX(1,ROUNDUP($E11))*INDIRECT("TeamsDoNotEditThis!K"&amp;$P11)/Constants!$B$3, 0)</f>
        <v>0</v>
      </c>
      <c r="U11" s="45" t="str">
        <f>IF($P11 &gt; 0, INDIRECT("TeamsDoNotEditThis!J"&amp;$P11)/Constants!$B$2, 0)</f>
        <v>0</v>
      </c>
      <c r="V11" s="45" t="str">
        <f>IF($P11 &gt; 0, INDIRECT("TeamsDoNotEditThis!K"&amp;$P11)/Constants!$B$3, 0)</f>
        <v>0</v>
      </c>
      <c r="W11" s="45" t="str">
        <f>IF($P11 &gt; 0, INDIRECT("TeamsDoNotEditThis!L"&amp;$P11)/Constants!$B$4, 0)</f>
        <v>0</v>
      </c>
      <c r="X11" s="45" t="str">
        <f>IF($P11 &gt; 0, INDIRECT("TeamsDoNotEditThis!M"&amp;$P11)/Constants!$B$5, 0)</f>
        <v>0</v>
      </c>
    </row>
    <row r="12">
      <c r="A12" s="30"/>
      <c r="B12" s="30"/>
      <c r="C12" s="49"/>
      <c r="D12" s="21"/>
      <c r="E12" s="21"/>
      <c r="F12" s="21"/>
      <c r="G12" s="21"/>
      <c r="H12" s="21"/>
      <c r="I12" s="45" t="str">
        <f t="shared" si="1"/>
        <v>0</v>
      </c>
      <c r="J12" s="45" t="str">
        <f t="shared" si="2"/>
        <v>0</v>
      </c>
      <c r="K12" s="45" t="str">
        <f t="shared" si="3"/>
        <v>0</v>
      </c>
      <c r="L12" s="45" t="str">
        <f t="shared" si="4"/>
        <v>0</v>
      </c>
      <c r="M12" s="45" t="str">
        <f t="shared" si="5"/>
        <v>0</v>
      </c>
      <c r="N12" s="45" t="str">
        <f t="shared" si="6"/>
        <v>0</v>
      </c>
      <c r="O12" s="45" t="str">
        <f t="shared" si="7"/>
        <v>0</v>
      </c>
      <c r="P12" s="2" t="str">
        <f>IF(LEN($B12), MATCH($B12,TeamsDoNotEditThis!$A$2:$A$999)+1, 0)</f>
        <v>0</v>
      </c>
      <c r="Q12" s="45" t="str">
        <f t="shared" si="8"/>
        <v>0</v>
      </c>
      <c r="R12" s="45" t="str">
        <f t="shared" si="9"/>
        <v>0</v>
      </c>
      <c r="S12" s="45" t="str">
        <f t="shared" si="10"/>
        <v>0</v>
      </c>
      <c r="T12" s="45" t="str">
        <f>IF($P12 &gt; 0, MAX(1,ROUNDUP($E12))*INDIRECT("TeamsDoNotEditThis!K"&amp;$P12)/Constants!$B$3, 0)</f>
        <v>0</v>
      </c>
      <c r="U12" s="45" t="str">
        <f>IF($P12 &gt; 0, INDIRECT("TeamsDoNotEditThis!J"&amp;$P12)/Constants!$B$2, 0)</f>
        <v>0</v>
      </c>
      <c r="V12" s="45" t="str">
        <f>IF($P12 &gt; 0, INDIRECT("TeamsDoNotEditThis!K"&amp;$P12)/Constants!$B$3, 0)</f>
        <v>0</v>
      </c>
      <c r="W12" s="45" t="str">
        <f>IF($P12 &gt; 0, INDIRECT("TeamsDoNotEditThis!L"&amp;$P12)/Constants!$B$4, 0)</f>
        <v>0</v>
      </c>
      <c r="X12" s="45" t="str">
        <f>IF($P12 &gt; 0, INDIRECT("TeamsDoNotEditThis!M"&amp;$P12)/Constants!$B$5, 0)</f>
        <v>0</v>
      </c>
    </row>
    <row r="13">
      <c r="A13" s="30"/>
      <c r="B13" s="30"/>
      <c r="C13" s="49"/>
      <c r="D13" s="21"/>
      <c r="E13" s="21"/>
      <c r="F13" s="21"/>
      <c r="G13" s="21"/>
      <c r="H13" s="21"/>
      <c r="I13" s="45" t="str">
        <f t="shared" si="1"/>
        <v>0</v>
      </c>
      <c r="J13" s="45" t="str">
        <f t="shared" si="2"/>
        <v>0</v>
      </c>
      <c r="K13" s="45" t="str">
        <f t="shared" si="3"/>
        <v>0</v>
      </c>
      <c r="L13" s="45" t="str">
        <f t="shared" si="4"/>
        <v>0</v>
      </c>
      <c r="M13" s="45" t="str">
        <f t="shared" si="5"/>
        <v>0</v>
      </c>
      <c r="N13" s="45" t="str">
        <f t="shared" si="6"/>
        <v>0</v>
      </c>
      <c r="O13" s="45" t="str">
        <f t="shared" si="7"/>
        <v>0</v>
      </c>
      <c r="P13" s="2" t="str">
        <f>IF(LEN($B13), MATCH($B13,TeamsDoNotEditThis!$A$2:$A$999)+1, 0)</f>
        <v>0</v>
      </c>
      <c r="Q13" s="45" t="str">
        <f t="shared" si="8"/>
        <v>0</v>
      </c>
      <c r="R13" s="45" t="str">
        <f t="shared" si="9"/>
        <v>0</v>
      </c>
      <c r="S13" s="45" t="str">
        <f t="shared" si="10"/>
        <v>0</v>
      </c>
      <c r="T13" s="45" t="str">
        <f>IF($P13 &gt; 0, MAX(1,ROUNDUP($E13))*INDIRECT("TeamsDoNotEditThis!K"&amp;$P13)/Constants!$B$3, 0)</f>
        <v>0</v>
      </c>
      <c r="U13" s="45" t="str">
        <f>IF($P13 &gt; 0, INDIRECT("TeamsDoNotEditThis!J"&amp;$P13)/Constants!$B$2, 0)</f>
        <v>0</v>
      </c>
      <c r="V13" s="45" t="str">
        <f>IF($P13 &gt; 0, INDIRECT("TeamsDoNotEditThis!K"&amp;$P13)/Constants!$B$3, 0)</f>
        <v>0</v>
      </c>
      <c r="W13" s="45" t="str">
        <f>IF($P13 &gt; 0, INDIRECT("TeamsDoNotEditThis!L"&amp;$P13)/Constants!$B$4, 0)</f>
        <v>0</v>
      </c>
      <c r="X13" s="45" t="str">
        <f>IF($P13 &gt; 0, INDIRECT("TeamsDoNotEditThis!M"&amp;$P13)/Constants!$B$5, 0)</f>
        <v>0</v>
      </c>
    </row>
    <row r="14">
      <c r="A14" s="30"/>
      <c r="B14" s="30"/>
      <c r="C14" s="49"/>
      <c r="D14" s="21"/>
      <c r="E14" s="21"/>
      <c r="F14" s="21"/>
      <c r="G14" s="21"/>
      <c r="H14" s="21"/>
      <c r="I14" s="45" t="str">
        <f t="shared" si="1"/>
        <v>0</v>
      </c>
      <c r="J14" s="45" t="str">
        <f t="shared" si="2"/>
        <v>0</v>
      </c>
      <c r="K14" s="45" t="str">
        <f t="shared" si="3"/>
        <v>0</v>
      </c>
      <c r="L14" s="45" t="str">
        <f t="shared" si="4"/>
        <v>0</v>
      </c>
      <c r="M14" s="45" t="str">
        <f t="shared" si="5"/>
        <v>0</v>
      </c>
      <c r="N14" s="45" t="str">
        <f t="shared" si="6"/>
        <v>0</v>
      </c>
      <c r="O14" s="45" t="str">
        <f t="shared" si="7"/>
        <v>0</v>
      </c>
      <c r="P14" s="2" t="str">
        <f>IF(LEN($B14), MATCH($B14,TeamsDoNotEditThis!$A$2:$A$999)+1, 0)</f>
        <v>0</v>
      </c>
      <c r="Q14" s="45" t="str">
        <f t="shared" si="8"/>
        <v>0</v>
      </c>
      <c r="R14" s="45" t="str">
        <f t="shared" si="9"/>
        <v>0</v>
      </c>
      <c r="S14" s="45" t="str">
        <f t="shared" si="10"/>
        <v>0</v>
      </c>
      <c r="T14" s="45" t="str">
        <f>IF($P14 &gt; 0, MAX(1,ROUNDUP($E14))*INDIRECT("TeamsDoNotEditThis!K"&amp;$P14)/Constants!$B$3, 0)</f>
        <v>0</v>
      </c>
      <c r="U14" s="45" t="str">
        <f>IF($P14 &gt; 0, INDIRECT("TeamsDoNotEditThis!J"&amp;$P14)/Constants!$B$2, 0)</f>
        <v>0</v>
      </c>
      <c r="V14" s="45" t="str">
        <f>IF($P14 &gt; 0, INDIRECT("TeamsDoNotEditThis!K"&amp;$P14)/Constants!$B$3, 0)</f>
        <v>0</v>
      </c>
      <c r="W14" s="45" t="str">
        <f>IF($P14 &gt; 0, INDIRECT("TeamsDoNotEditThis!L"&amp;$P14)/Constants!$B$4, 0)</f>
        <v>0</v>
      </c>
      <c r="X14" s="45" t="str">
        <f>IF($P14 &gt; 0, INDIRECT("TeamsDoNotEditThis!M"&amp;$P14)/Constants!$B$5, 0)</f>
        <v>0</v>
      </c>
    </row>
    <row r="15">
      <c r="A15" s="30"/>
      <c r="B15" s="30"/>
      <c r="C15" s="49"/>
      <c r="D15" s="21"/>
      <c r="E15" s="21"/>
      <c r="F15" s="21"/>
      <c r="G15" s="21"/>
      <c r="H15" s="21"/>
      <c r="I15" s="45" t="str">
        <f t="shared" si="1"/>
        <v>0</v>
      </c>
      <c r="J15" s="45" t="str">
        <f t="shared" si="2"/>
        <v>0</v>
      </c>
      <c r="K15" s="45" t="str">
        <f t="shared" si="3"/>
        <v>0</v>
      </c>
      <c r="L15" s="45" t="str">
        <f t="shared" si="4"/>
        <v>0</v>
      </c>
      <c r="M15" s="45" t="str">
        <f t="shared" si="5"/>
        <v>0</v>
      </c>
      <c r="N15" s="45" t="str">
        <f t="shared" si="6"/>
        <v>0</v>
      </c>
      <c r="O15" s="45" t="str">
        <f t="shared" si="7"/>
        <v>0</v>
      </c>
      <c r="P15" s="2" t="str">
        <f>IF(LEN($B15), MATCH($B15,TeamsDoNotEditThis!$A$2:$A$999)+1, 0)</f>
        <v>0</v>
      </c>
      <c r="Q15" s="45" t="str">
        <f t="shared" si="8"/>
        <v>0</v>
      </c>
      <c r="R15" s="45" t="str">
        <f t="shared" si="9"/>
        <v>0</v>
      </c>
      <c r="S15" s="45" t="str">
        <f t="shared" si="10"/>
        <v>0</v>
      </c>
      <c r="T15" s="45" t="str">
        <f>IF($P15 &gt; 0, MAX(1,ROUNDUP($E15))*INDIRECT("TeamsDoNotEditThis!K"&amp;$P15)/Constants!$B$3, 0)</f>
        <v>0</v>
      </c>
      <c r="U15" s="45" t="str">
        <f>IF($P15 &gt; 0, INDIRECT("TeamsDoNotEditThis!J"&amp;$P15)/Constants!$B$2, 0)</f>
        <v>0</v>
      </c>
      <c r="V15" s="45" t="str">
        <f>IF($P15 &gt; 0, INDIRECT("TeamsDoNotEditThis!K"&amp;$P15)/Constants!$B$3, 0)</f>
        <v>0</v>
      </c>
      <c r="W15" s="45" t="str">
        <f>IF($P15 &gt; 0, INDIRECT("TeamsDoNotEditThis!L"&amp;$P15)/Constants!$B$4, 0)</f>
        <v>0</v>
      </c>
      <c r="X15" s="45" t="str">
        <f>IF($P15 &gt; 0, INDIRECT("TeamsDoNotEditThis!M"&amp;$P15)/Constants!$B$5, 0)</f>
        <v>0</v>
      </c>
    </row>
    <row r="16">
      <c r="A16" s="30"/>
      <c r="B16" s="30"/>
      <c r="C16" s="49"/>
      <c r="D16" s="21"/>
      <c r="E16" s="21"/>
      <c r="F16" s="21"/>
      <c r="G16" s="21"/>
      <c r="H16" s="21"/>
      <c r="I16" s="45" t="str">
        <f t="shared" si="1"/>
        <v>0</v>
      </c>
      <c r="J16" s="45" t="str">
        <f t="shared" si="2"/>
        <v>0</v>
      </c>
      <c r="K16" s="45" t="str">
        <f t="shared" si="3"/>
        <v>0</v>
      </c>
      <c r="L16" s="45" t="str">
        <f t="shared" si="4"/>
        <v>0</v>
      </c>
      <c r="M16" s="45" t="str">
        <f t="shared" si="5"/>
        <v>0</v>
      </c>
      <c r="N16" s="45" t="str">
        <f t="shared" si="6"/>
        <v>0</v>
      </c>
      <c r="O16" s="45" t="str">
        <f t="shared" si="7"/>
        <v>0</v>
      </c>
      <c r="P16" s="2" t="str">
        <f>IF(LEN($B16), MATCH($B16,TeamsDoNotEditThis!$A$2:$A$999)+1, 0)</f>
        <v>0</v>
      </c>
      <c r="Q16" s="45" t="str">
        <f t="shared" si="8"/>
        <v>0</v>
      </c>
      <c r="R16" s="45" t="str">
        <f t="shared" si="9"/>
        <v>0</v>
      </c>
      <c r="S16" s="45" t="str">
        <f t="shared" si="10"/>
        <v>0</v>
      </c>
      <c r="T16" s="45" t="str">
        <f>IF($P16 &gt; 0, MAX(1,ROUNDUP($E16))*INDIRECT("TeamsDoNotEditThis!K"&amp;$P16)/Constants!$B$3, 0)</f>
        <v>0</v>
      </c>
      <c r="U16" s="45" t="str">
        <f>IF($P16 &gt; 0, INDIRECT("TeamsDoNotEditThis!J"&amp;$P16)/Constants!$B$2, 0)</f>
        <v>0</v>
      </c>
      <c r="V16" s="45" t="str">
        <f>IF($P16 &gt; 0, INDIRECT("TeamsDoNotEditThis!K"&amp;$P16)/Constants!$B$3, 0)</f>
        <v>0</v>
      </c>
      <c r="W16" s="45" t="str">
        <f>IF($P16 &gt; 0, INDIRECT("TeamsDoNotEditThis!L"&amp;$P16)/Constants!$B$4, 0)</f>
        <v>0</v>
      </c>
      <c r="X16" s="45" t="str">
        <f>IF($P16 &gt; 0, INDIRECT("TeamsDoNotEditThis!M"&amp;$P16)/Constants!$B$5, 0)</f>
        <v>0</v>
      </c>
    </row>
    <row r="17">
      <c r="A17" s="30"/>
      <c r="B17" s="30"/>
      <c r="C17" s="49"/>
      <c r="D17" s="21"/>
      <c r="E17" s="21"/>
      <c r="F17" s="21"/>
      <c r="G17" s="21"/>
      <c r="H17" s="21"/>
      <c r="I17" s="45" t="str">
        <f t="shared" si="1"/>
        <v>0</v>
      </c>
      <c r="J17" s="45" t="str">
        <f t="shared" si="2"/>
        <v>0</v>
      </c>
      <c r="K17" s="45" t="str">
        <f t="shared" si="3"/>
        <v>0</v>
      </c>
      <c r="L17" s="45" t="str">
        <f t="shared" si="4"/>
        <v>0</v>
      </c>
      <c r="M17" s="45" t="str">
        <f t="shared" si="5"/>
        <v>0</v>
      </c>
      <c r="N17" s="45" t="str">
        <f t="shared" si="6"/>
        <v>0</v>
      </c>
      <c r="O17" s="45" t="str">
        <f t="shared" si="7"/>
        <v>0</v>
      </c>
      <c r="P17" s="2" t="str">
        <f>IF(LEN($B17), MATCH($B17,TeamsDoNotEditThis!$A$2:$A$999)+1, 0)</f>
        <v>0</v>
      </c>
      <c r="Q17" s="45" t="str">
        <f t="shared" si="8"/>
        <v>0</v>
      </c>
      <c r="R17" s="45" t="str">
        <f t="shared" si="9"/>
        <v>0</v>
      </c>
      <c r="S17" s="45" t="str">
        <f t="shared" si="10"/>
        <v>0</v>
      </c>
      <c r="T17" s="45" t="str">
        <f>IF($P17 &gt; 0, MAX(1,ROUNDUP($E17))*INDIRECT("TeamsDoNotEditThis!K"&amp;$P17)/Constants!$B$3, 0)</f>
        <v>0</v>
      </c>
      <c r="U17" s="45" t="str">
        <f>IF($P17 &gt; 0, INDIRECT("TeamsDoNotEditThis!J"&amp;$P17)/Constants!$B$2, 0)</f>
        <v>0</v>
      </c>
      <c r="V17" s="45" t="str">
        <f>IF($P17 &gt; 0, INDIRECT("TeamsDoNotEditThis!K"&amp;$P17)/Constants!$B$3, 0)</f>
        <v>0</v>
      </c>
      <c r="W17" s="45" t="str">
        <f>IF($P17 &gt; 0, INDIRECT("TeamsDoNotEditThis!L"&amp;$P17)/Constants!$B$4, 0)</f>
        <v>0</v>
      </c>
      <c r="X17" s="45" t="str">
        <f>IF($P17 &gt; 0, INDIRECT("TeamsDoNotEditThis!M"&amp;$P17)/Constants!$B$5, 0)</f>
        <v>0</v>
      </c>
    </row>
    <row r="18">
      <c r="A18" s="30"/>
      <c r="B18" s="30"/>
      <c r="C18" s="49"/>
      <c r="D18" s="21"/>
      <c r="E18" s="21"/>
      <c r="F18" s="21"/>
      <c r="G18" s="21"/>
      <c r="H18" s="21"/>
      <c r="I18" s="45" t="str">
        <f t="shared" si="1"/>
        <v>0</v>
      </c>
      <c r="J18" s="45" t="str">
        <f t="shared" si="2"/>
        <v>0</v>
      </c>
      <c r="K18" s="45" t="str">
        <f t="shared" si="3"/>
        <v>0</v>
      </c>
      <c r="L18" s="45" t="str">
        <f t="shared" si="4"/>
        <v>0</v>
      </c>
      <c r="M18" s="45" t="str">
        <f t="shared" si="5"/>
        <v>0</v>
      </c>
      <c r="N18" s="45" t="str">
        <f t="shared" si="6"/>
        <v>0</v>
      </c>
      <c r="O18" s="45" t="str">
        <f t="shared" si="7"/>
        <v>0</v>
      </c>
      <c r="P18" s="2" t="str">
        <f>IF(LEN($B18), MATCH($B18,TeamsDoNotEditThis!$A$2:$A$999)+1, 0)</f>
        <v>0</v>
      </c>
      <c r="Q18" s="45" t="str">
        <f t="shared" si="8"/>
        <v>0</v>
      </c>
      <c r="R18" s="45" t="str">
        <f t="shared" si="9"/>
        <v>0</v>
      </c>
      <c r="S18" s="45" t="str">
        <f t="shared" si="10"/>
        <v>0</v>
      </c>
      <c r="T18" s="45" t="str">
        <f>IF($P18 &gt; 0, MAX(1,ROUNDUP($E18))*INDIRECT("TeamsDoNotEditThis!K"&amp;$P18)/Constants!$B$3, 0)</f>
        <v>0</v>
      </c>
      <c r="U18" s="45" t="str">
        <f>IF($P18 &gt; 0, INDIRECT("TeamsDoNotEditThis!J"&amp;$P18)/Constants!$B$2, 0)</f>
        <v>0</v>
      </c>
      <c r="V18" s="45" t="str">
        <f>IF($P18 &gt; 0, INDIRECT("TeamsDoNotEditThis!K"&amp;$P18)/Constants!$B$3, 0)</f>
        <v>0</v>
      </c>
      <c r="W18" s="45" t="str">
        <f>IF($P18 &gt; 0, INDIRECT("TeamsDoNotEditThis!L"&amp;$P18)/Constants!$B$4, 0)</f>
        <v>0</v>
      </c>
      <c r="X18" s="45" t="str">
        <f>IF($P18 &gt; 0, INDIRECT("TeamsDoNotEditThis!M"&amp;$P18)/Constants!$B$5, 0)</f>
        <v>0</v>
      </c>
    </row>
    <row r="19">
      <c r="A19" s="30"/>
      <c r="B19" s="30"/>
      <c r="C19" s="49"/>
      <c r="D19" s="21"/>
      <c r="E19" s="21"/>
      <c r="F19" s="21"/>
      <c r="G19" s="21"/>
      <c r="H19" s="21"/>
      <c r="I19" s="45" t="str">
        <f t="shared" si="1"/>
        <v>0</v>
      </c>
      <c r="J19" s="45" t="str">
        <f t="shared" si="2"/>
        <v>0</v>
      </c>
      <c r="K19" s="45" t="str">
        <f t="shared" si="3"/>
        <v>0</v>
      </c>
      <c r="L19" s="45" t="str">
        <f t="shared" si="4"/>
        <v>0</v>
      </c>
      <c r="M19" s="45" t="str">
        <f t="shared" si="5"/>
        <v>0</v>
      </c>
      <c r="N19" s="45" t="str">
        <f t="shared" si="6"/>
        <v>0</v>
      </c>
      <c r="O19" s="45" t="str">
        <f t="shared" si="7"/>
        <v>0</v>
      </c>
      <c r="P19" s="2" t="str">
        <f>IF(LEN($B19), MATCH($B19,TeamsDoNotEditThis!$A$2:$A$999)+1, 0)</f>
        <v>0</v>
      </c>
      <c r="Q19" s="45" t="str">
        <f t="shared" si="8"/>
        <v>0</v>
      </c>
      <c r="R19" s="45" t="str">
        <f t="shared" si="9"/>
        <v>0</v>
      </c>
      <c r="S19" s="45" t="str">
        <f t="shared" si="10"/>
        <v>0</v>
      </c>
      <c r="T19" s="45" t="str">
        <f>IF($P19 &gt; 0, MAX(1,ROUNDUP($E19))*INDIRECT("TeamsDoNotEditThis!K"&amp;$P19)/Constants!$B$3, 0)</f>
        <v>0</v>
      </c>
      <c r="U19" s="45" t="str">
        <f>IF($P19 &gt; 0, INDIRECT("TeamsDoNotEditThis!J"&amp;$P19)/Constants!$B$2, 0)</f>
        <v>0</v>
      </c>
      <c r="V19" s="45" t="str">
        <f>IF($P19 &gt; 0, INDIRECT("TeamsDoNotEditThis!K"&amp;$P19)/Constants!$B$3, 0)</f>
        <v>0</v>
      </c>
      <c r="W19" s="45" t="str">
        <f>IF($P19 &gt; 0, INDIRECT("TeamsDoNotEditThis!L"&amp;$P19)/Constants!$B$4, 0)</f>
        <v>0</v>
      </c>
      <c r="X19" s="45" t="str">
        <f>IF($P19 &gt; 0, INDIRECT("TeamsDoNotEditThis!M"&amp;$P19)/Constants!$B$5, 0)</f>
        <v>0</v>
      </c>
    </row>
    <row r="20">
      <c r="A20" s="30"/>
      <c r="B20" s="30"/>
      <c r="C20" s="49"/>
      <c r="D20" s="21"/>
      <c r="E20" s="21"/>
      <c r="F20" s="21"/>
      <c r="G20" s="21"/>
      <c r="H20" s="21"/>
      <c r="I20" s="45" t="str">
        <f t="shared" si="1"/>
        <v>0</v>
      </c>
      <c r="J20" s="45" t="str">
        <f t="shared" si="2"/>
        <v>0</v>
      </c>
      <c r="K20" s="45" t="str">
        <f t="shared" si="3"/>
        <v>0</v>
      </c>
      <c r="L20" s="45" t="str">
        <f t="shared" si="4"/>
        <v>0</v>
      </c>
      <c r="M20" s="45" t="str">
        <f t="shared" si="5"/>
        <v>0</v>
      </c>
      <c r="N20" s="45" t="str">
        <f t="shared" si="6"/>
        <v>0</v>
      </c>
      <c r="O20" s="45" t="str">
        <f t="shared" si="7"/>
        <v>0</v>
      </c>
      <c r="P20" s="2" t="str">
        <f>IF(LEN($B20), MATCH($B20,TeamsDoNotEditThis!$A$2:$A$999)+1, 0)</f>
        <v>0</v>
      </c>
      <c r="Q20" s="45" t="str">
        <f t="shared" si="8"/>
        <v>0</v>
      </c>
      <c r="R20" s="45" t="str">
        <f t="shared" si="9"/>
        <v>0</v>
      </c>
      <c r="S20" s="45" t="str">
        <f t="shared" si="10"/>
        <v>0</v>
      </c>
      <c r="T20" s="45" t="str">
        <f>IF($P20 &gt; 0, MAX(1,ROUNDUP($E20))*INDIRECT("TeamsDoNotEditThis!K"&amp;$P20)/Constants!$B$3, 0)</f>
        <v>0</v>
      </c>
      <c r="U20" s="45" t="str">
        <f>IF($P20 &gt; 0, INDIRECT("TeamsDoNotEditThis!J"&amp;$P20)/Constants!$B$2, 0)</f>
        <v>0</v>
      </c>
      <c r="V20" s="45" t="str">
        <f>IF($P20 &gt; 0, INDIRECT("TeamsDoNotEditThis!K"&amp;$P20)/Constants!$B$3, 0)</f>
        <v>0</v>
      </c>
      <c r="W20" s="45" t="str">
        <f>IF($P20 &gt; 0, INDIRECT("TeamsDoNotEditThis!L"&amp;$P20)/Constants!$B$4, 0)</f>
        <v>0</v>
      </c>
      <c r="X20" s="45" t="str">
        <f>IF($P20 &gt; 0, INDIRECT("TeamsDoNotEditThis!M"&amp;$P20)/Constants!$B$5, 0)</f>
        <v>0</v>
      </c>
    </row>
    <row r="21">
      <c r="A21" s="30"/>
      <c r="B21" s="30"/>
      <c r="C21" s="49"/>
      <c r="D21" s="21"/>
      <c r="E21" s="21"/>
      <c r="F21" s="21"/>
      <c r="G21" s="21"/>
      <c r="H21" s="21"/>
      <c r="I21" s="45" t="str">
        <f t="shared" si="1"/>
        <v>0</v>
      </c>
      <c r="J21" s="45" t="str">
        <f t="shared" si="2"/>
        <v>0</v>
      </c>
      <c r="K21" s="45" t="str">
        <f t="shared" si="3"/>
        <v>0</v>
      </c>
      <c r="L21" s="45" t="str">
        <f t="shared" si="4"/>
        <v>0</v>
      </c>
      <c r="M21" s="45" t="str">
        <f t="shared" si="5"/>
        <v>0</v>
      </c>
      <c r="N21" s="45" t="str">
        <f t="shared" si="6"/>
        <v>0</v>
      </c>
      <c r="O21" s="45" t="str">
        <f t="shared" si="7"/>
        <v>0</v>
      </c>
      <c r="P21" s="2" t="str">
        <f>IF(LEN($B21), MATCH($B21,TeamsDoNotEditThis!$A$2:$A$999)+1, 0)</f>
        <v>0</v>
      </c>
      <c r="Q21" s="45" t="str">
        <f t="shared" si="8"/>
        <v>0</v>
      </c>
      <c r="R21" s="45" t="str">
        <f t="shared" si="9"/>
        <v>0</v>
      </c>
      <c r="S21" s="45" t="str">
        <f t="shared" si="10"/>
        <v>0</v>
      </c>
      <c r="T21" s="45" t="str">
        <f>IF($P21 &gt; 0, MAX(1,ROUNDUP($E21))*INDIRECT("TeamsDoNotEditThis!K"&amp;$P21)/Constants!$B$3, 0)</f>
        <v>0</v>
      </c>
      <c r="U21" s="45" t="str">
        <f>IF($P21 &gt; 0, INDIRECT("TeamsDoNotEditThis!J"&amp;$P21)/Constants!$B$2, 0)</f>
        <v>0</v>
      </c>
      <c r="V21" s="45" t="str">
        <f>IF($P21 &gt; 0, INDIRECT("TeamsDoNotEditThis!K"&amp;$P21)/Constants!$B$3, 0)</f>
        <v>0</v>
      </c>
      <c r="W21" s="45" t="str">
        <f>IF($P21 &gt; 0, INDIRECT("TeamsDoNotEditThis!L"&amp;$P21)/Constants!$B$4, 0)</f>
        <v>0</v>
      </c>
      <c r="X21" s="45" t="str">
        <f>IF($P21 &gt; 0, INDIRECT("TeamsDoNotEditThis!M"&amp;$P21)/Constants!$B$5, 0)</f>
        <v>0</v>
      </c>
    </row>
    <row r="22">
      <c r="A22" s="30"/>
      <c r="B22" s="30"/>
      <c r="C22" s="49"/>
      <c r="D22" s="21"/>
      <c r="E22" s="21"/>
      <c r="F22" s="21"/>
      <c r="G22" s="21"/>
      <c r="H22" s="21"/>
      <c r="I22" s="45" t="str">
        <f t="shared" si="1"/>
        <v>0</v>
      </c>
      <c r="J22" s="45" t="str">
        <f t="shared" si="2"/>
        <v>0</v>
      </c>
      <c r="K22" s="45" t="str">
        <f t="shared" si="3"/>
        <v>0</v>
      </c>
      <c r="L22" s="45" t="str">
        <f t="shared" si="4"/>
        <v>0</v>
      </c>
      <c r="M22" s="45" t="str">
        <f t="shared" si="5"/>
        <v>0</v>
      </c>
      <c r="N22" s="45" t="str">
        <f t="shared" si="6"/>
        <v>0</v>
      </c>
      <c r="O22" s="45" t="str">
        <f t="shared" si="7"/>
        <v>0</v>
      </c>
      <c r="P22" s="2" t="str">
        <f>IF(LEN($B22), MATCH($B22,TeamsDoNotEditThis!$A$2:$A$999)+1, 0)</f>
        <v>0</v>
      </c>
      <c r="Q22" s="45" t="str">
        <f t="shared" si="8"/>
        <v>0</v>
      </c>
      <c r="R22" s="45" t="str">
        <f t="shared" si="9"/>
        <v>0</v>
      </c>
      <c r="S22" s="45" t="str">
        <f t="shared" si="10"/>
        <v>0</v>
      </c>
      <c r="T22" s="45" t="str">
        <f>IF($P22 &gt; 0, MAX(1,ROUNDUP($E22))*INDIRECT("TeamsDoNotEditThis!K"&amp;$P22)/Constants!$B$3, 0)</f>
        <v>0</v>
      </c>
      <c r="U22" s="45" t="str">
        <f>IF($P22 &gt; 0, INDIRECT("TeamsDoNotEditThis!J"&amp;$P22)/Constants!$B$2, 0)</f>
        <v>0</v>
      </c>
      <c r="V22" s="45" t="str">
        <f>IF($P22 &gt; 0, INDIRECT("TeamsDoNotEditThis!K"&amp;$P22)/Constants!$B$3, 0)</f>
        <v>0</v>
      </c>
      <c r="W22" s="45" t="str">
        <f>IF($P22 &gt; 0, INDIRECT("TeamsDoNotEditThis!L"&amp;$P22)/Constants!$B$4, 0)</f>
        <v>0</v>
      </c>
      <c r="X22" s="45" t="str">
        <f>IF($P22 &gt; 0, INDIRECT("TeamsDoNotEditThis!M"&amp;$P22)/Constants!$B$5, 0)</f>
        <v>0</v>
      </c>
    </row>
    <row r="23">
      <c r="A23" s="30"/>
      <c r="B23" s="30"/>
      <c r="C23" s="49"/>
      <c r="D23" s="21"/>
      <c r="E23" s="21"/>
      <c r="F23" s="21"/>
      <c r="G23" s="21"/>
      <c r="H23" s="21"/>
      <c r="I23" s="45" t="str">
        <f t="shared" si="1"/>
        <v>0</v>
      </c>
      <c r="J23" s="45" t="str">
        <f t="shared" si="2"/>
        <v>0</v>
      </c>
      <c r="K23" s="45" t="str">
        <f t="shared" si="3"/>
        <v>0</v>
      </c>
      <c r="L23" s="45" t="str">
        <f t="shared" si="4"/>
        <v>0</v>
      </c>
      <c r="M23" s="45" t="str">
        <f t="shared" si="5"/>
        <v>0</v>
      </c>
      <c r="N23" s="45" t="str">
        <f t="shared" si="6"/>
        <v>0</v>
      </c>
      <c r="O23" s="45" t="str">
        <f t="shared" si="7"/>
        <v>0</v>
      </c>
      <c r="P23" s="2" t="str">
        <f>IF(LEN($B23), MATCH($B23,TeamsDoNotEditThis!$A$2:$A$999)+1, 0)</f>
        <v>0</v>
      </c>
      <c r="Q23" s="45" t="str">
        <f t="shared" si="8"/>
        <v>0</v>
      </c>
      <c r="R23" s="45" t="str">
        <f t="shared" si="9"/>
        <v>0</v>
      </c>
      <c r="S23" s="45" t="str">
        <f t="shared" si="10"/>
        <v>0</v>
      </c>
      <c r="T23" s="45" t="str">
        <f>IF($P23 &gt; 0, MAX(1,ROUNDUP($E23))*INDIRECT("TeamsDoNotEditThis!K"&amp;$P23)/Constants!$B$3, 0)</f>
        <v>0</v>
      </c>
      <c r="U23" s="45" t="str">
        <f>IF($P23 &gt; 0, INDIRECT("TeamsDoNotEditThis!J"&amp;$P23)/Constants!$B$2, 0)</f>
        <v>0</v>
      </c>
      <c r="V23" s="45" t="str">
        <f>IF($P23 &gt; 0, INDIRECT("TeamsDoNotEditThis!K"&amp;$P23)/Constants!$B$3, 0)</f>
        <v>0</v>
      </c>
      <c r="W23" s="45" t="str">
        <f>IF($P23 &gt; 0, INDIRECT("TeamsDoNotEditThis!L"&amp;$P23)/Constants!$B$4, 0)</f>
        <v>0</v>
      </c>
      <c r="X23" s="45" t="str">
        <f>IF($P23 &gt; 0, INDIRECT("TeamsDoNotEditThis!M"&amp;$P23)/Constants!$B$5, 0)</f>
        <v>0</v>
      </c>
    </row>
    <row r="24">
      <c r="A24" s="30"/>
      <c r="B24" s="30"/>
      <c r="C24" s="49"/>
      <c r="D24" s="21"/>
      <c r="E24" s="21"/>
      <c r="F24" s="21"/>
      <c r="G24" s="21"/>
      <c r="H24" s="21"/>
      <c r="I24" s="45" t="str">
        <f t="shared" si="1"/>
        <v>0</v>
      </c>
      <c r="J24" s="45" t="str">
        <f t="shared" si="2"/>
        <v>0</v>
      </c>
      <c r="K24" s="45" t="str">
        <f t="shared" si="3"/>
        <v>0</v>
      </c>
      <c r="L24" s="45" t="str">
        <f t="shared" si="4"/>
        <v>0</v>
      </c>
      <c r="M24" s="45" t="str">
        <f t="shared" si="5"/>
        <v>0</v>
      </c>
      <c r="N24" s="45" t="str">
        <f t="shared" si="6"/>
        <v>0</v>
      </c>
      <c r="O24" s="45" t="str">
        <f t="shared" si="7"/>
        <v>0</v>
      </c>
      <c r="P24" s="2" t="str">
        <f>IF(LEN($B24), MATCH($B24,TeamsDoNotEditThis!$A$2:$A$999)+1, 0)</f>
        <v>0</v>
      </c>
      <c r="Q24" s="45" t="str">
        <f t="shared" si="8"/>
        <v>0</v>
      </c>
      <c r="R24" s="45" t="str">
        <f t="shared" si="9"/>
        <v>0</v>
      </c>
      <c r="S24" s="45" t="str">
        <f t="shared" si="10"/>
        <v>0</v>
      </c>
      <c r="T24" s="45" t="str">
        <f>IF($P24 &gt; 0, MAX(1,ROUNDUP($E24))*INDIRECT("TeamsDoNotEditThis!K"&amp;$P24)/Constants!$B$3, 0)</f>
        <v>0</v>
      </c>
      <c r="U24" s="45" t="str">
        <f>IF($P24 &gt; 0, INDIRECT("TeamsDoNotEditThis!J"&amp;$P24)/Constants!$B$2, 0)</f>
        <v>0</v>
      </c>
      <c r="V24" s="45" t="str">
        <f>IF($P24 &gt; 0, INDIRECT("TeamsDoNotEditThis!K"&amp;$P24)/Constants!$B$3, 0)</f>
        <v>0</v>
      </c>
      <c r="W24" s="45" t="str">
        <f>IF($P24 &gt; 0, INDIRECT("TeamsDoNotEditThis!L"&amp;$P24)/Constants!$B$4, 0)</f>
        <v>0</v>
      </c>
      <c r="X24" s="45" t="str">
        <f>IF($P24 &gt; 0, INDIRECT("TeamsDoNotEditThis!M"&amp;$P24)/Constants!$B$5, 0)</f>
        <v>0</v>
      </c>
    </row>
    <row r="25">
      <c r="A25" s="30"/>
      <c r="B25" s="30"/>
      <c r="C25" s="49"/>
      <c r="D25" s="21"/>
      <c r="E25" s="21"/>
      <c r="F25" s="21"/>
      <c r="G25" s="21"/>
      <c r="H25" s="21"/>
      <c r="I25" s="45" t="str">
        <f t="shared" si="1"/>
        <v>0</v>
      </c>
      <c r="J25" s="45" t="str">
        <f t="shared" si="2"/>
        <v>0</v>
      </c>
      <c r="K25" s="45" t="str">
        <f t="shared" si="3"/>
        <v>0</v>
      </c>
      <c r="L25" s="45" t="str">
        <f t="shared" si="4"/>
        <v>0</v>
      </c>
      <c r="M25" s="45" t="str">
        <f t="shared" si="5"/>
        <v>0</v>
      </c>
      <c r="N25" s="45" t="str">
        <f t="shared" si="6"/>
        <v>0</v>
      </c>
      <c r="O25" s="45" t="str">
        <f t="shared" si="7"/>
        <v>0</v>
      </c>
      <c r="P25" s="2" t="str">
        <f>IF(LEN($B25), MATCH($B25,TeamsDoNotEditThis!$A$2:$A$999)+1, 0)</f>
        <v>0</v>
      </c>
      <c r="Q25" s="45" t="str">
        <f t="shared" si="8"/>
        <v>0</v>
      </c>
      <c r="R25" s="45" t="str">
        <f t="shared" si="9"/>
        <v>0</v>
      </c>
      <c r="S25" s="45" t="str">
        <f t="shared" si="10"/>
        <v>0</v>
      </c>
      <c r="T25" s="45" t="str">
        <f>IF($P25 &gt; 0, MAX(1,ROUNDUP($E25))*INDIRECT("TeamsDoNotEditThis!K"&amp;$P25)/Constants!$B$3, 0)</f>
        <v>0</v>
      </c>
      <c r="U25" s="45" t="str">
        <f>IF($P25 &gt; 0, INDIRECT("TeamsDoNotEditThis!J"&amp;$P25)/Constants!$B$2, 0)</f>
        <v>0</v>
      </c>
      <c r="V25" s="45" t="str">
        <f>IF($P25 &gt; 0, INDIRECT("TeamsDoNotEditThis!K"&amp;$P25)/Constants!$B$3, 0)</f>
        <v>0</v>
      </c>
      <c r="W25" s="45" t="str">
        <f>IF($P25 &gt; 0, INDIRECT("TeamsDoNotEditThis!L"&amp;$P25)/Constants!$B$4, 0)</f>
        <v>0</v>
      </c>
      <c r="X25" s="45" t="str">
        <f>IF($P25 &gt; 0, INDIRECT("TeamsDoNotEditThis!M"&amp;$P25)/Constants!$B$5, 0)</f>
        <v>0</v>
      </c>
    </row>
    <row r="26">
      <c r="A26" s="30"/>
      <c r="B26" s="30"/>
      <c r="C26" s="49"/>
      <c r="D26" s="21"/>
      <c r="E26" s="21"/>
      <c r="F26" s="21"/>
      <c r="G26" s="21"/>
      <c r="H26" s="21"/>
      <c r="I26" s="45" t="str">
        <f t="shared" si="1"/>
        <v>0</v>
      </c>
      <c r="J26" s="45" t="str">
        <f t="shared" si="2"/>
        <v>0</v>
      </c>
      <c r="K26" s="45" t="str">
        <f t="shared" si="3"/>
        <v>0</v>
      </c>
      <c r="L26" s="45" t="str">
        <f t="shared" si="4"/>
        <v>0</v>
      </c>
      <c r="M26" s="45" t="str">
        <f t="shared" si="5"/>
        <v>0</v>
      </c>
      <c r="N26" s="45" t="str">
        <f t="shared" si="6"/>
        <v>0</v>
      </c>
      <c r="O26" s="45" t="str">
        <f t="shared" si="7"/>
        <v>0</v>
      </c>
      <c r="P26" s="2" t="str">
        <f>IF(LEN($B26), MATCH($B26,TeamsDoNotEditThis!$A$2:$A$999)+1, 0)</f>
        <v>0</v>
      </c>
      <c r="Q26" s="45" t="str">
        <f t="shared" si="8"/>
        <v>0</v>
      </c>
      <c r="R26" s="45" t="str">
        <f t="shared" si="9"/>
        <v>0</v>
      </c>
      <c r="S26" s="45" t="str">
        <f t="shared" si="10"/>
        <v>0</v>
      </c>
      <c r="T26" s="45" t="str">
        <f>IF($P26 &gt; 0, MAX(1,ROUNDUP($E26))*INDIRECT("TeamsDoNotEditThis!K"&amp;$P26)/Constants!$B$3, 0)</f>
        <v>0</v>
      </c>
      <c r="U26" s="45" t="str">
        <f>IF($P26 &gt; 0, INDIRECT("TeamsDoNotEditThis!J"&amp;$P26)/Constants!$B$2, 0)</f>
        <v>0</v>
      </c>
      <c r="V26" s="45" t="str">
        <f>IF($P26 &gt; 0, INDIRECT("TeamsDoNotEditThis!K"&amp;$P26)/Constants!$B$3, 0)</f>
        <v>0</v>
      </c>
      <c r="W26" s="45" t="str">
        <f>IF($P26 &gt; 0, INDIRECT("TeamsDoNotEditThis!L"&amp;$P26)/Constants!$B$4, 0)</f>
        <v>0</v>
      </c>
      <c r="X26" s="45" t="str">
        <f>IF($P26 &gt; 0, INDIRECT("TeamsDoNotEditThis!M"&amp;$P26)/Constants!$B$5, 0)</f>
        <v>0</v>
      </c>
    </row>
    <row r="27">
      <c r="A27" s="30"/>
      <c r="B27" s="30"/>
      <c r="C27" s="49"/>
      <c r="D27" s="21"/>
      <c r="E27" s="21"/>
      <c r="F27" s="21"/>
      <c r="G27" s="21"/>
      <c r="H27" s="21"/>
      <c r="I27" s="45" t="str">
        <f t="shared" si="1"/>
        <v>0</v>
      </c>
      <c r="J27" s="45" t="str">
        <f t="shared" si="2"/>
        <v>0</v>
      </c>
      <c r="K27" s="45" t="str">
        <f t="shared" si="3"/>
        <v>0</v>
      </c>
      <c r="L27" s="45" t="str">
        <f t="shared" si="4"/>
        <v>0</v>
      </c>
      <c r="M27" s="45" t="str">
        <f t="shared" si="5"/>
        <v>0</v>
      </c>
      <c r="N27" s="45" t="str">
        <f t="shared" si="6"/>
        <v>0</v>
      </c>
      <c r="O27" s="45" t="str">
        <f t="shared" si="7"/>
        <v>0</v>
      </c>
      <c r="P27" s="2" t="str">
        <f>IF(LEN($B27), MATCH($B27,TeamsDoNotEditThis!$A$2:$A$999)+1, 0)</f>
        <v>0</v>
      </c>
      <c r="Q27" s="45" t="str">
        <f t="shared" si="8"/>
        <v>0</v>
      </c>
      <c r="R27" s="45" t="str">
        <f t="shared" si="9"/>
        <v>0</v>
      </c>
      <c r="S27" s="45" t="str">
        <f t="shared" si="10"/>
        <v>0</v>
      </c>
      <c r="T27" s="45" t="str">
        <f>IF($P27 &gt; 0, MAX(1,ROUNDUP($E27))*INDIRECT("TeamsDoNotEditThis!K"&amp;$P27)/Constants!$B$3, 0)</f>
        <v>0</v>
      </c>
      <c r="U27" s="45" t="str">
        <f>IF($P27 &gt; 0, INDIRECT("TeamsDoNotEditThis!J"&amp;$P27)/Constants!$B$2, 0)</f>
        <v>0</v>
      </c>
      <c r="V27" s="45" t="str">
        <f>IF($P27 &gt; 0, INDIRECT("TeamsDoNotEditThis!K"&amp;$P27)/Constants!$B$3, 0)</f>
        <v>0</v>
      </c>
      <c r="W27" s="45" t="str">
        <f>IF($P27 &gt; 0, INDIRECT("TeamsDoNotEditThis!L"&amp;$P27)/Constants!$B$4, 0)</f>
        <v>0</v>
      </c>
      <c r="X27" s="45" t="str">
        <f>IF($P27 &gt; 0, INDIRECT("TeamsDoNotEditThis!M"&amp;$P27)/Constants!$B$5, 0)</f>
        <v>0</v>
      </c>
    </row>
    <row r="28">
      <c r="A28" s="30"/>
      <c r="B28" s="30"/>
      <c r="C28" s="49"/>
      <c r="D28" s="21"/>
      <c r="E28" s="21"/>
      <c r="F28" s="21"/>
      <c r="G28" s="21"/>
      <c r="H28" s="21"/>
      <c r="I28" s="45" t="str">
        <f t="shared" si="1"/>
        <v>0</v>
      </c>
      <c r="J28" s="45" t="str">
        <f t="shared" si="2"/>
        <v>0</v>
      </c>
      <c r="K28" s="45" t="str">
        <f t="shared" si="3"/>
        <v>0</v>
      </c>
      <c r="L28" s="45" t="str">
        <f t="shared" si="4"/>
        <v>0</v>
      </c>
      <c r="M28" s="45" t="str">
        <f t="shared" si="5"/>
        <v>0</v>
      </c>
      <c r="N28" s="45" t="str">
        <f t="shared" si="6"/>
        <v>0</v>
      </c>
      <c r="O28" s="45" t="str">
        <f t="shared" si="7"/>
        <v>0</v>
      </c>
      <c r="P28" s="2" t="str">
        <f>IF(LEN($B28), MATCH($B28,TeamsDoNotEditThis!$A$2:$A$999)+1, 0)</f>
        <v>0</v>
      </c>
      <c r="Q28" s="45" t="str">
        <f t="shared" si="8"/>
        <v>0</v>
      </c>
      <c r="R28" s="45" t="str">
        <f t="shared" si="9"/>
        <v>0</v>
      </c>
      <c r="S28" s="45" t="str">
        <f t="shared" si="10"/>
        <v>0</v>
      </c>
      <c r="T28" s="45" t="str">
        <f>IF($P28 &gt; 0, MAX(1,ROUNDUP($E28))*INDIRECT("TeamsDoNotEditThis!K"&amp;$P28)/Constants!$B$3, 0)</f>
        <v>0</v>
      </c>
      <c r="U28" s="45" t="str">
        <f>IF($P28 &gt; 0, INDIRECT("TeamsDoNotEditThis!J"&amp;$P28)/Constants!$B$2, 0)</f>
        <v>0</v>
      </c>
      <c r="V28" s="45" t="str">
        <f>IF($P28 &gt; 0, INDIRECT("TeamsDoNotEditThis!K"&amp;$P28)/Constants!$B$3, 0)</f>
        <v>0</v>
      </c>
      <c r="W28" s="45" t="str">
        <f>IF($P28 &gt; 0, INDIRECT("TeamsDoNotEditThis!L"&amp;$P28)/Constants!$B$4, 0)</f>
        <v>0</v>
      </c>
      <c r="X28" s="45" t="str">
        <f>IF($P28 &gt; 0, INDIRECT("TeamsDoNotEditThis!M"&amp;$P28)/Constants!$B$5, 0)</f>
        <v>0</v>
      </c>
    </row>
    <row r="29">
      <c r="A29" s="30"/>
      <c r="B29" s="30"/>
      <c r="C29" s="49"/>
      <c r="D29" s="21"/>
      <c r="E29" s="21"/>
      <c r="F29" s="21"/>
      <c r="G29" s="21"/>
      <c r="H29" s="21"/>
      <c r="I29" s="45" t="str">
        <f t="shared" si="1"/>
        <v>0</v>
      </c>
      <c r="J29" s="45" t="str">
        <f t="shared" si="2"/>
        <v>0</v>
      </c>
      <c r="K29" s="45" t="str">
        <f t="shared" si="3"/>
        <v>0</v>
      </c>
      <c r="L29" s="45" t="str">
        <f t="shared" si="4"/>
        <v>0</v>
      </c>
      <c r="M29" s="45" t="str">
        <f t="shared" si="5"/>
        <v>0</v>
      </c>
      <c r="N29" s="45" t="str">
        <f t="shared" si="6"/>
        <v>0</v>
      </c>
      <c r="O29" s="45" t="str">
        <f t="shared" si="7"/>
        <v>0</v>
      </c>
      <c r="P29" s="2" t="str">
        <f>IF(LEN($B29), MATCH($B29,TeamsDoNotEditThis!$A$2:$A$999)+1, 0)</f>
        <v>0</v>
      </c>
      <c r="Q29" s="45" t="str">
        <f t="shared" si="8"/>
        <v>0</v>
      </c>
      <c r="R29" s="45" t="str">
        <f t="shared" si="9"/>
        <v>0</v>
      </c>
      <c r="S29" s="45" t="str">
        <f t="shared" si="10"/>
        <v>0</v>
      </c>
      <c r="T29" s="45" t="str">
        <f>IF($P29 &gt; 0, MAX(1,ROUNDUP($E29))*INDIRECT("TeamsDoNotEditThis!K"&amp;$P29)/Constants!$B$3, 0)</f>
        <v>0</v>
      </c>
      <c r="U29" s="45" t="str">
        <f>IF($P29 &gt; 0, INDIRECT("TeamsDoNotEditThis!J"&amp;$P29)/Constants!$B$2, 0)</f>
        <v>0</v>
      </c>
      <c r="V29" s="45" t="str">
        <f>IF($P29 &gt; 0, INDIRECT("TeamsDoNotEditThis!K"&amp;$P29)/Constants!$B$3, 0)</f>
        <v>0</v>
      </c>
      <c r="W29" s="45" t="str">
        <f>IF($P29 &gt; 0, INDIRECT("TeamsDoNotEditThis!L"&amp;$P29)/Constants!$B$4, 0)</f>
        <v>0</v>
      </c>
      <c r="X29" s="45" t="str">
        <f>IF($P29 &gt; 0, INDIRECT("TeamsDoNotEditThis!M"&amp;$P29)/Constants!$B$5, 0)</f>
        <v>0</v>
      </c>
    </row>
    <row r="30">
      <c r="A30" s="30"/>
      <c r="B30" s="30"/>
      <c r="C30" s="49"/>
      <c r="D30" s="21"/>
      <c r="E30" s="21"/>
      <c r="F30" s="21"/>
      <c r="G30" s="21"/>
      <c r="H30" s="21"/>
      <c r="I30" s="45" t="str">
        <f t="shared" si="1"/>
        <v>0</v>
      </c>
      <c r="J30" s="45" t="str">
        <f t="shared" si="2"/>
        <v>0</v>
      </c>
      <c r="K30" s="45" t="str">
        <f t="shared" si="3"/>
        <v>0</v>
      </c>
      <c r="L30" s="45" t="str">
        <f t="shared" si="4"/>
        <v>0</v>
      </c>
      <c r="M30" s="45" t="str">
        <f t="shared" si="5"/>
        <v>0</v>
      </c>
      <c r="N30" s="45" t="str">
        <f t="shared" si="6"/>
        <v>0</v>
      </c>
      <c r="O30" s="45" t="str">
        <f t="shared" si="7"/>
        <v>0</v>
      </c>
      <c r="P30" s="2" t="str">
        <f>IF(LEN($B30), MATCH($B30,TeamsDoNotEditThis!$A$2:$A$999)+1, 0)</f>
        <v>0</v>
      </c>
      <c r="Q30" s="45" t="str">
        <f t="shared" si="8"/>
        <v>0</v>
      </c>
      <c r="R30" s="45" t="str">
        <f t="shared" si="9"/>
        <v>0</v>
      </c>
      <c r="S30" s="45" t="str">
        <f t="shared" si="10"/>
        <v>0</v>
      </c>
      <c r="T30" s="45" t="str">
        <f>IF($P30 &gt; 0, MAX(1,ROUNDUP($E30))*INDIRECT("TeamsDoNotEditThis!K"&amp;$P30)/Constants!$B$3, 0)</f>
        <v>0</v>
      </c>
      <c r="U30" s="45" t="str">
        <f>IF($P30 &gt; 0, INDIRECT("TeamsDoNotEditThis!J"&amp;$P30)/Constants!$B$2, 0)</f>
        <v>0</v>
      </c>
      <c r="V30" s="45" t="str">
        <f>IF($P30 &gt; 0, INDIRECT("TeamsDoNotEditThis!K"&amp;$P30)/Constants!$B$3, 0)</f>
        <v>0</v>
      </c>
      <c r="W30" s="45" t="str">
        <f>IF($P30 &gt; 0, INDIRECT("TeamsDoNotEditThis!L"&amp;$P30)/Constants!$B$4, 0)</f>
        <v>0</v>
      </c>
      <c r="X30" s="45" t="str">
        <f>IF($P30 &gt; 0, INDIRECT("TeamsDoNotEditThis!M"&amp;$P30)/Constants!$B$5, 0)</f>
        <v>0</v>
      </c>
    </row>
    <row r="31">
      <c r="A31" s="30"/>
      <c r="B31" s="30"/>
      <c r="C31" s="49"/>
      <c r="D31" s="21"/>
      <c r="E31" s="21"/>
      <c r="F31" s="21"/>
      <c r="G31" s="21"/>
      <c r="H31" s="21"/>
      <c r="I31" s="45" t="str">
        <f t="shared" si="1"/>
        <v>0</v>
      </c>
      <c r="J31" s="45" t="str">
        <f t="shared" si="2"/>
        <v>0</v>
      </c>
      <c r="K31" s="45" t="str">
        <f t="shared" si="3"/>
        <v>0</v>
      </c>
      <c r="L31" s="45" t="str">
        <f t="shared" si="4"/>
        <v>0</v>
      </c>
      <c r="M31" s="45" t="str">
        <f t="shared" si="5"/>
        <v>0</v>
      </c>
      <c r="N31" s="45" t="str">
        <f t="shared" si="6"/>
        <v>0</v>
      </c>
      <c r="O31" s="45" t="str">
        <f t="shared" si="7"/>
        <v>0</v>
      </c>
      <c r="P31" s="2" t="str">
        <f>IF(LEN($B31), MATCH($B31,TeamsDoNotEditThis!$A$2:$A$999)+1, 0)</f>
        <v>0</v>
      </c>
      <c r="Q31" s="45" t="str">
        <f t="shared" si="8"/>
        <v>0</v>
      </c>
      <c r="R31" s="45" t="str">
        <f t="shared" si="9"/>
        <v>0</v>
      </c>
      <c r="S31" s="45" t="str">
        <f t="shared" si="10"/>
        <v>0</v>
      </c>
      <c r="T31" s="45" t="str">
        <f>IF($P31 &gt; 0, MAX(1,ROUNDUP($E31))*INDIRECT("TeamsDoNotEditThis!K"&amp;$P31)/Constants!$B$3, 0)</f>
        <v>0</v>
      </c>
      <c r="U31" s="45" t="str">
        <f>IF($P31 &gt; 0, INDIRECT("TeamsDoNotEditThis!J"&amp;$P31)/Constants!$B$2, 0)</f>
        <v>0</v>
      </c>
      <c r="V31" s="45" t="str">
        <f>IF($P31 &gt; 0, INDIRECT("TeamsDoNotEditThis!K"&amp;$P31)/Constants!$B$3, 0)</f>
        <v>0</v>
      </c>
      <c r="W31" s="45" t="str">
        <f>IF($P31 &gt; 0, INDIRECT("TeamsDoNotEditThis!L"&amp;$P31)/Constants!$B$4, 0)</f>
        <v>0</v>
      </c>
      <c r="X31" s="45" t="str">
        <f>IF($P31 &gt; 0, INDIRECT("TeamsDoNotEditThis!M"&amp;$P31)/Constants!$B$5, 0)</f>
        <v>0</v>
      </c>
    </row>
    <row r="32">
      <c r="A32" s="30"/>
      <c r="B32" s="30"/>
      <c r="C32" s="49"/>
      <c r="D32" s="21"/>
      <c r="E32" s="21"/>
      <c r="F32" s="21"/>
      <c r="G32" s="21"/>
      <c r="H32" s="21"/>
      <c r="I32" s="45" t="str">
        <f t="shared" si="1"/>
        <v>0</v>
      </c>
      <c r="J32" s="45" t="str">
        <f t="shared" si="2"/>
        <v>0</v>
      </c>
      <c r="K32" s="45" t="str">
        <f t="shared" si="3"/>
        <v>0</v>
      </c>
      <c r="L32" s="45" t="str">
        <f t="shared" si="4"/>
        <v>0</v>
      </c>
      <c r="M32" s="45" t="str">
        <f t="shared" si="5"/>
        <v>0</v>
      </c>
      <c r="N32" s="45" t="str">
        <f t="shared" si="6"/>
        <v>0</v>
      </c>
      <c r="O32" s="45" t="str">
        <f t="shared" si="7"/>
        <v>0</v>
      </c>
      <c r="P32" s="2" t="str">
        <f>IF(LEN($B32), MATCH($B32,TeamsDoNotEditThis!$A$2:$A$999)+1, 0)</f>
        <v>0</v>
      </c>
      <c r="Q32" s="45" t="str">
        <f t="shared" si="8"/>
        <v>0</v>
      </c>
      <c r="R32" s="45" t="str">
        <f t="shared" si="9"/>
        <v>0</v>
      </c>
      <c r="S32" s="45" t="str">
        <f t="shared" si="10"/>
        <v>0</v>
      </c>
      <c r="T32" s="45" t="str">
        <f>IF($P32 &gt; 0, MAX(1,ROUNDUP($E32))*INDIRECT("TeamsDoNotEditThis!K"&amp;$P32)/Constants!$B$3, 0)</f>
        <v>0</v>
      </c>
      <c r="U32" s="45" t="str">
        <f>IF($P32 &gt; 0, INDIRECT("TeamsDoNotEditThis!J"&amp;$P32)/Constants!$B$2, 0)</f>
        <v>0</v>
      </c>
      <c r="V32" s="45" t="str">
        <f>IF($P32 &gt; 0, INDIRECT("TeamsDoNotEditThis!K"&amp;$P32)/Constants!$B$3, 0)</f>
        <v>0</v>
      </c>
      <c r="W32" s="45" t="str">
        <f>IF($P32 &gt; 0, INDIRECT("TeamsDoNotEditThis!L"&amp;$P32)/Constants!$B$4, 0)</f>
        <v>0</v>
      </c>
      <c r="X32" s="45" t="str">
        <f>IF($P32 &gt; 0, INDIRECT("TeamsDoNotEditThis!M"&amp;$P32)/Constants!$B$5, 0)</f>
        <v>0</v>
      </c>
    </row>
    <row r="33">
      <c r="A33" s="30"/>
      <c r="B33" s="30"/>
      <c r="C33" s="49"/>
      <c r="D33" s="21"/>
      <c r="E33" s="21"/>
      <c r="F33" s="21"/>
      <c r="G33" s="21"/>
      <c r="H33" s="21"/>
      <c r="I33" s="45" t="str">
        <f t="shared" si="1"/>
        <v>0</v>
      </c>
      <c r="J33" s="45" t="str">
        <f t="shared" si="2"/>
        <v>0</v>
      </c>
      <c r="K33" s="45" t="str">
        <f t="shared" si="3"/>
        <v>0</v>
      </c>
      <c r="L33" s="45" t="str">
        <f t="shared" si="4"/>
        <v>0</v>
      </c>
      <c r="M33" s="45" t="str">
        <f t="shared" si="5"/>
        <v>0</v>
      </c>
      <c r="N33" s="45" t="str">
        <f t="shared" si="6"/>
        <v>0</v>
      </c>
      <c r="O33" s="45" t="str">
        <f t="shared" si="7"/>
        <v>0</v>
      </c>
      <c r="P33" s="2" t="str">
        <f>IF(LEN($B33), MATCH($B33,TeamsDoNotEditThis!$A$2:$A$999)+1, 0)</f>
        <v>0</v>
      </c>
      <c r="Q33" s="45" t="str">
        <f t="shared" si="8"/>
        <v>0</v>
      </c>
      <c r="R33" s="45" t="str">
        <f t="shared" si="9"/>
        <v>0</v>
      </c>
      <c r="S33" s="45" t="str">
        <f t="shared" si="10"/>
        <v>0</v>
      </c>
      <c r="T33" s="45" t="str">
        <f>IF($P33 &gt; 0, MAX(1,ROUNDUP($E33))*INDIRECT("TeamsDoNotEditThis!K"&amp;$P33)/Constants!$B$3, 0)</f>
        <v>0</v>
      </c>
      <c r="U33" s="45" t="str">
        <f>IF($P33 &gt; 0, INDIRECT("TeamsDoNotEditThis!J"&amp;$P33)/Constants!$B$2, 0)</f>
        <v>0</v>
      </c>
      <c r="V33" s="45" t="str">
        <f>IF($P33 &gt; 0, INDIRECT("TeamsDoNotEditThis!K"&amp;$P33)/Constants!$B$3, 0)</f>
        <v>0</v>
      </c>
      <c r="W33" s="45" t="str">
        <f>IF($P33 &gt; 0, INDIRECT("TeamsDoNotEditThis!L"&amp;$P33)/Constants!$B$4, 0)</f>
        <v>0</v>
      </c>
      <c r="X33" s="45" t="str">
        <f>IF($P33 &gt; 0, INDIRECT("TeamsDoNotEditThis!M"&amp;$P33)/Constants!$B$5, 0)</f>
        <v>0</v>
      </c>
    </row>
    <row r="34">
      <c r="A34" s="30"/>
      <c r="B34" s="30"/>
      <c r="C34" s="49"/>
      <c r="D34" s="21"/>
      <c r="E34" s="21"/>
      <c r="F34" s="21"/>
      <c r="G34" s="21"/>
      <c r="H34" s="21"/>
      <c r="I34" s="45" t="str">
        <f t="shared" si="1"/>
        <v>0</v>
      </c>
      <c r="J34" s="45" t="str">
        <f t="shared" si="2"/>
        <v>0</v>
      </c>
      <c r="K34" s="45" t="str">
        <f t="shared" si="3"/>
        <v>0</v>
      </c>
      <c r="L34" s="45" t="str">
        <f t="shared" si="4"/>
        <v>0</v>
      </c>
      <c r="M34" s="45" t="str">
        <f t="shared" si="5"/>
        <v>0</v>
      </c>
      <c r="N34" s="45" t="str">
        <f t="shared" si="6"/>
        <v>0</v>
      </c>
      <c r="O34" s="45" t="str">
        <f t="shared" si="7"/>
        <v>0</v>
      </c>
      <c r="P34" s="2" t="str">
        <f>IF(LEN($B34), MATCH($B34,TeamsDoNotEditThis!$A$2:$A$999)+1, 0)</f>
        <v>0</v>
      </c>
      <c r="Q34" s="45" t="str">
        <f t="shared" si="8"/>
        <v>0</v>
      </c>
      <c r="R34" s="45" t="str">
        <f t="shared" si="9"/>
        <v>0</v>
      </c>
      <c r="S34" s="45" t="str">
        <f t="shared" si="10"/>
        <v>0</v>
      </c>
      <c r="T34" s="45" t="str">
        <f>IF($P34 &gt; 0, MAX(1,ROUNDUP($E34))*INDIRECT("TeamsDoNotEditThis!K"&amp;$P34)/Constants!$B$3, 0)</f>
        <v>0</v>
      </c>
      <c r="U34" s="45" t="str">
        <f>IF($P34 &gt; 0, INDIRECT("TeamsDoNotEditThis!J"&amp;$P34)/Constants!$B$2, 0)</f>
        <v>0</v>
      </c>
      <c r="V34" s="45" t="str">
        <f>IF($P34 &gt; 0, INDIRECT("TeamsDoNotEditThis!K"&amp;$P34)/Constants!$B$3, 0)</f>
        <v>0</v>
      </c>
      <c r="W34" s="45" t="str">
        <f>IF($P34 &gt; 0, INDIRECT("TeamsDoNotEditThis!L"&amp;$P34)/Constants!$B$4, 0)</f>
        <v>0</v>
      </c>
      <c r="X34" s="45" t="str">
        <f>IF($P34 &gt; 0, INDIRECT("TeamsDoNotEditThis!M"&amp;$P34)/Constants!$B$5, 0)</f>
        <v>0</v>
      </c>
    </row>
    <row r="35">
      <c r="A35" s="30"/>
      <c r="B35" s="30"/>
      <c r="C35" s="49"/>
      <c r="D35" s="21"/>
      <c r="E35" s="21"/>
      <c r="F35" s="21"/>
      <c r="G35" s="21"/>
      <c r="H35" s="21"/>
      <c r="I35" s="45" t="str">
        <f t="shared" si="1"/>
        <v>0</v>
      </c>
      <c r="J35" s="45" t="str">
        <f t="shared" si="2"/>
        <v>0</v>
      </c>
      <c r="K35" s="45" t="str">
        <f t="shared" si="3"/>
        <v>0</v>
      </c>
      <c r="L35" s="45" t="str">
        <f t="shared" si="4"/>
        <v>0</v>
      </c>
      <c r="M35" s="45" t="str">
        <f t="shared" si="5"/>
        <v>0</v>
      </c>
      <c r="N35" s="45" t="str">
        <f t="shared" si="6"/>
        <v>0</v>
      </c>
      <c r="O35" s="45" t="str">
        <f t="shared" si="7"/>
        <v>0</v>
      </c>
      <c r="P35" s="2" t="str">
        <f>IF(LEN($B35), MATCH($B35,TeamsDoNotEditThis!$A$2:$A$999)+1, 0)</f>
        <v>0</v>
      </c>
      <c r="Q35" s="45" t="str">
        <f t="shared" si="8"/>
        <v>0</v>
      </c>
      <c r="R35" s="45" t="str">
        <f t="shared" si="9"/>
        <v>0</v>
      </c>
      <c r="S35" s="45" t="str">
        <f t="shared" si="10"/>
        <v>0</v>
      </c>
      <c r="T35" s="45" t="str">
        <f>IF($P35 &gt; 0, MAX(1,ROUNDUP($E35))*INDIRECT("TeamsDoNotEditThis!K"&amp;$P35)/Constants!$B$3, 0)</f>
        <v>0</v>
      </c>
      <c r="U35" s="45" t="str">
        <f>IF($P35 &gt; 0, INDIRECT("TeamsDoNotEditThis!J"&amp;$P35)/Constants!$B$2, 0)</f>
        <v>0</v>
      </c>
      <c r="V35" s="45" t="str">
        <f>IF($P35 &gt; 0, INDIRECT("TeamsDoNotEditThis!K"&amp;$P35)/Constants!$B$3, 0)</f>
        <v>0</v>
      </c>
      <c r="W35" s="45" t="str">
        <f>IF($P35 &gt; 0, INDIRECT("TeamsDoNotEditThis!L"&amp;$P35)/Constants!$B$4, 0)</f>
        <v>0</v>
      </c>
      <c r="X35" s="45" t="str">
        <f>IF($P35 &gt; 0, INDIRECT("TeamsDoNotEditThis!M"&amp;$P35)/Constants!$B$5, 0)</f>
        <v>0</v>
      </c>
    </row>
    <row r="36">
      <c r="A36" s="30"/>
      <c r="B36" s="30"/>
      <c r="C36" s="49"/>
      <c r="D36" s="21"/>
      <c r="E36" s="21"/>
      <c r="F36" s="21"/>
      <c r="G36" s="21"/>
      <c r="H36" s="21"/>
      <c r="I36" s="45" t="str">
        <f t="shared" si="1"/>
        <v>0</v>
      </c>
      <c r="J36" s="45" t="str">
        <f t="shared" si="2"/>
        <v>0</v>
      </c>
      <c r="K36" s="45" t="str">
        <f t="shared" si="3"/>
        <v>0</v>
      </c>
      <c r="L36" s="45" t="str">
        <f t="shared" si="4"/>
        <v>0</v>
      </c>
      <c r="M36" s="45" t="str">
        <f t="shared" si="5"/>
        <v>0</v>
      </c>
      <c r="N36" s="45" t="str">
        <f t="shared" si="6"/>
        <v>0</v>
      </c>
      <c r="O36" s="45" t="str">
        <f t="shared" si="7"/>
        <v>0</v>
      </c>
      <c r="P36" s="2" t="str">
        <f>IF(LEN($B36), MATCH($B36,TeamsDoNotEditThis!$A$2:$A$999)+1, 0)</f>
        <v>0</v>
      </c>
      <c r="Q36" s="45" t="str">
        <f t="shared" si="8"/>
        <v>0</v>
      </c>
      <c r="R36" s="45" t="str">
        <f t="shared" si="9"/>
        <v>0</v>
      </c>
      <c r="S36" s="45" t="str">
        <f t="shared" si="10"/>
        <v>0</v>
      </c>
      <c r="T36" s="45" t="str">
        <f>IF($P36 &gt; 0, MAX(1,ROUNDUP($E36))*INDIRECT("TeamsDoNotEditThis!K"&amp;$P36)/Constants!$B$3, 0)</f>
        <v>0</v>
      </c>
      <c r="U36" s="45" t="str">
        <f>IF($P36 &gt; 0, INDIRECT("TeamsDoNotEditThis!J"&amp;$P36)/Constants!$B$2, 0)</f>
        <v>0</v>
      </c>
      <c r="V36" s="45" t="str">
        <f>IF($P36 &gt; 0, INDIRECT("TeamsDoNotEditThis!K"&amp;$P36)/Constants!$B$3, 0)</f>
        <v>0</v>
      </c>
      <c r="W36" s="45" t="str">
        <f>IF($P36 &gt; 0, INDIRECT("TeamsDoNotEditThis!L"&amp;$P36)/Constants!$B$4, 0)</f>
        <v>0</v>
      </c>
      <c r="X36" s="45" t="str">
        <f>IF($P36 &gt; 0, INDIRECT("TeamsDoNotEditThis!M"&amp;$P36)/Constants!$B$5, 0)</f>
        <v>0</v>
      </c>
    </row>
    <row r="37">
      <c r="A37" s="30"/>
      <c r="B37" s="30"/>
      <c r="C37" s="49"/>
      <c r="D37" s="21"/>
      <c r="E37" s="21"/>
      <c r="F37" s="21"/>
      <c r="G37" s="21"/>
      <c r="H37" s="21"/>
      <c r="I37" s="45" t="str">
        <f t="shared" si="1"/>
        <v>0</v>
      </c>
      <c r="J37" s="45" t="str">
        <f t="shared" si="2"/>
        <v>0</v>
      </c>
      <c r="K37" s="45" t="str">
        <f t="shared" si="3"/>
        <v>0</v>
      </c>
      <c r="L37" s="45" t="str">
        <f t="shared" si="4"/>
        <v>0</v>
      </c>
      <c r="M37" s="45" t="str">
        <f t="shared" si="5"/>
        <v>0</v>
      </c>
      <c r="N37" s="45" t="str">
        <f t="shared" si="6"/>
        <v>0</v>
      </c>
      <c r="O37" s="45" t="str">
        <f t="shared" si="7"/>
        <v>0</v>
      </c>
      <c r="P37" s="2" t="str">
        <f>IF(LEN($B37), MATCH($B37,TeamsDoNotEditThis!$A$2:$A$999)+1, 0)</f>
        <v>0</v>
      </c>
      <c r="Q37" s="45" t="str">
        <f t="shared" si="8"/>
        <v>0</v>
      </c>
      <c r="R37" s="45" t="str">
        <f t="shared" si="9"/>
        <v>0</v>
      </c>
      <c r="S37" s="45" t="str">
        <f t="shared" si="10"/>
        <v>0</v>
      </c>
      <c r="T37" s="45" t="str">
        <f>IF($P37 &gt; 0, MAX(1,ROUNDUP($E37))*INDIRECT("TeamsDoNotEditThis!K"&amp;$P37)/Constants!$B$3, 0)</f>
        <v>0</v>
      </c>
      <c r="U37" s="45" t="str">
        <f>IF($P37 &gt; 0, INDIRECT("TeamsDoNotEditThis!J"&amp;$P37)/Constants!$B$2, 0)</f>
        <v>0</v>
      </c>
      <c r="V37" s="45" t="str">
        <f>IF($P37 &gt; 0, INDIRECT("TeamsDoNotEditThis!K"&amp;$P37)/Constants!$B$3, 0)</f>
        <v>0</v>
      </c>
      <c r="W37" s="45" t="str">
        <f>IF($P37 &gt; 0, INDIRECT("TeamsDoNotEditThis!L"&amp;$P37)/Constants!$B$4, 0)</f>
        <v>0</v>
      </c>
      <c r="X37" s="45" t="str">
        <f>IF($P37 &gt; 0, INDIRECT("TeamsDoNotEditThis!M"&amp;$P37)/Constants!$B$5, 0)</f>
        <v>0</v>
      </c>
    </row>
    <row r="38">
      <c r="A38" s="30"/>
      <c r="B38" s="30"/>
      <c r="C38" s="49"/>
      <c r="D38" s="21"/>
      <c r="E38" s="21"/>
      <c r="F38" s="21"/>
      <c r="G38" s="21"/>
      <c r="H38" s="21"/>
      <c r="I38" s="45" t="str">
        <f t="shared" si="1"/>
        <v>0</v>
      </c>
      <c r="J38" s="45" t="str">
        <f t="shared" si="2"/>
        <v>0</v>
      </c>
      <c r="K38" s="45" t="str">
        <f t="shared" si="3"/>
        <v>0</v>
      </c>
      <c r="L38" s="45" t="str">
        <f t="shared" si="4"/>
        <v>0</v>
      </c>
      <c r="M38" s="45" t="str">
        <f t="shared" si="5"/>
        <v>0</v>
      </c>
      <c r="N38" s="45" t="str">
        <f t="shared" si="6"/>
        <v>0</v>
      </c>
      <c r="O38" s="45" t="str">
        <f t="shared" si="7"/>
        <v>0</v>
      </c>
      <c r="P38" s="2" t="str">
        <f>IF(LEN($B38), MATCH($B38,TeamsDoNotEditThis!$A$2:$A$999)+1, 0)</f>
        <v>0</v>
      </c>
      <c r="Q38" s="45" t="str">
        <f t="shared" si="8"/>
        <v>0</v>
      </c>
      <c r="R38" s="45" t="str">
        <f t="shared" si="9"/>
        <v>0</v>
      </c>
      <c r="S38" s="45" t="str">
        <f t="shared" si="10"/>
        <v>0</v>
      </c>
      <c r="T38" s="45" t="str">
        <f>IF($P38 &gt; 0, MAX(1,ROUNDUP($E38))*INDIRECT("TeamsDoNotEditThis!K"&amp;$P38)/Constants!$B$3, 0)</f>
        <v>0</v>
      </c>
      <c r="U38" s="45" t="str">
        <f>IF($P38 &gt; 0, INDIRECT("TeamsDoNotEditThis!J"&amp;$P38)/Constants!$B$2, 0)</f>
        <v>0</v>
      </c>
      <c r="V38" s="45" t="str">
        <f>IF($P38 &gt; 0, INDIRECT("TeamsDoNotEditThis!K"&amp;$P38)/Constants!$B$3, 0)</f>
        <v>0</v>
      </c>
      <c r="W38" s="45" t="str">
        <f>IF($P38 &gt; 0, INDIRECT("TeamsDoNotEditThis!L"&amp;$P38)/Constants!$B$4, 0)</f>
        <v>0</v>
      </c>
      <c r="X38" s="45" t="str">
        <f>IF($P38 &gt; 0, INDIRECT("TeamsDoNotEditThis!M"&amp;$P38)/Constants!$B$5, 0)</f>
        <v>0</v>
      </c>
    </row>
    <row r="39">
      <c r="A39" s="30"/>
      <c r="B39" s="30"/>
      <c r="C39" s="49"/>
      <c r="D39" s="21"/>
      <c r="E39" s="21"/>
      <c r="F39" s="21"/>
      <c r="G39" s="21"/>
      <c r="H39" s="21"/>
      <c r="I39" s="45" t="str">
        <f t="shared" si="1"/>
        <v>0</v>
      </c>
      <c r="J39" s="45" t="str">
        <f t="shared" si="2"/>
        <v>0</v>
      </c>
      <c r="K39" s="45" t="str">
        <f t="shared" si="3"/>
        <v>0</v>
      </c>
      <c r="L39" s="45" t="str">
        <f t="shared" si="4"/>
        <v>0</v>
      </c>
      <c r="M39" s="45" t="str">
        <f t="shared" si="5"/>
        <v>0</v>
      </c>
      <c r="N39" s="45" t="str">
        <f t="shared" si="6"/>
        <v>0</v>
      </c>
      <c r="O39" s="45" t="str">
        <f t="shared" si="7"/>
        <v>0</v>
      </c>
      <c r="P39" s="2" t="str">
        <f>IF(LEN($B39), MATCH($B39,TeamsDoNotEditThis!$A$2:$A$999)+1, 0)</f>
        <v>0</v>
      </c>
      <c r="Q39" s="45" t="str">
        <f t="shared" si="8"/>
        <v>0</v>
      </c>
      <c r="R39" s="45" t="str">
        <f t="shared" si="9"/>
        <v>0</v>
      </c>
      <c r="S39" s="45" t="str">
        <f t="shared" si="10"/>
        <v>0</v>
      </c>
      <c r="T39" s="45" t="str">
        <f>IF($P39 &gt; 0, MAX(1,ROUNDUP($E39))*INDIRECT("TeamsDoNotEditThis!K"&amp;$P39)/Constants!$B$3, 0)</f>
        <v>0</v>
      </c>
      <c r="U39" s="45" t="str">
        <f>IF($P39 &gt; 0, INDIRECT("TeamsDoNotEditThis!J"&amp;$P39)/Constants!$B$2, 0)</f>
        <v>0</v>
      </c>
      <c r="V39" s="45" t="str">
        <f>IF($P39 &gt; 0, INDIRECT("TeamsDoNotEditThis!K"&amp;$P39)/Constants!$B$3, 0)</f>
        <v>0</v>
      </c>
      <c r="W39" s="45" t="str">
        <f>IF($P39 &gt; 0, INDIRECT("TeamsDoNotEditThis!L"&amp;$P39)/Constants!$B$4, 0)</f>
        <v>0</v>
      </c>
      <c r="X39" s="45" t="str">
        <f>IF($P39 &gt; 0, INDIRECT("TeamsDoNotEditThis!M"&amp;$P39)/Constants!$B$5, 0)</f>
        <v>0</v>
      </c>
    </row>
    <row r="40">
      <c r="A40" s="30"/>
      <c r="B40" s="30"/>
      <c r="C40" s="49"/>
      <c r="D40" s="21"/>
      <c r="E40" s="21"/>
      <c r="F40" s="21"/>
      <c r="G40" s="21"/>
      <c r="H40" s="21"/>
      <c r="I40" s="45" t="str">
        <f t="shared" si="1"/>
        <v>0</v>
      </c>
      <c r="J40" s="45" t="str">
        <f t="shared" si="2"/>
        <v>0</v>
      </c>
      <c r="K40" s="45" t="str">
        <f t="shared" si="3"/>
        <v>0</v>
      </c>
      <c r="L40" s="45" t="str">
        <f t="shared" si="4"/>
        <v>0</v>
      </c>
      <c r="M40" s="45" t="str">
        <f t="shared" si="5"/>
        <v>0</v>
      </c>
      <c r="N40" s="45" t="str">
        <f t="shared" si="6"/>
        <v>0</v>
      </c>
      <c r="O40" s="45" t="str">
        <f t="shared" si="7"/>
        <v>0</v>
      </c>
      <c r="P40" s="2" t="str">
        <f>IF(LEN($B40), MATCH($B40,TeamsDoNotEditThis!$A$2:$A$999)+1, 0)</f>
        <v>0</v>
      </c>
      <c r="Q40" s="45" t="str">
        <f t="shared" si="8"/>
        <v>0</v>
      </c>
      <c r="R40" s="45" t="str">
        <f t="shared" si="9"/>
        <v>0</v>
      </c>
      <c r="S40" s="45" t="str">
        <f t="shared" si="10"/>
        <v>0</v>
      </c>
      <c r="T40" s="45" t="str">
        <f>IF($P40 &gt; 0, MAX(1,ROUNDUP($E40))*INDIRECT("TeamsDoNotEditThis!K"&amp;$P40)/Constants!$B$3, 0)</f>
        <v>0</v>
      </c>
      <c r="U40" s="45" t="str">
        <f>IF($P40 &gt; 0, INDIRECT("TeamsDoNotEditThis!J"&amp;$P40)/Constants!$B$2, 0)</f>
        <v>0</v>
      </c>
      <c r="V40" s="45" t="str">
        <f>IF($P40 &gt; 0, INDIRECT("TeamsDoNotEditThis!K"&amp;$P40)/Constants!$B$3, 0)</f>
        <v>0</v>
      </c>
      <c r="W40" s="45" t="str">
        <f>IF($P40 &gt; 0, INDIRECT("TeamsDoNotEditThis!L"&amp;$P40)/Constants!$B$4, 0)</f>
        <v>0</v>
      </c>
      <c r="X40" s="45" t="str">
        <f>IF($P40 &gt; 0, INDIRECT("TeamsDoNotEditThis!M"&amp;$P40)/Constants!$B$5, 0)</f>
        <v>0</v>
      </c>
    </row>
    <row r="41">
      <c r="A41" s="30"/>
      <c r="B41" s="30"/>
      <c r="C41" s="49"/>
      <c r="D41" s="21"/>
      <c r="E41" s="21"/>
      <c r="F41" s="21"/>
      <c r="G41" s="21"/>
      <c r="H41" s="21"/>
      <c r="I41" s="45" t="str">
        <f t="shared" si="1"/>
        <v>0</v>
      </c>
      <c r="J41" s="45" t="str">
        <f t="shared" si="2"/>
        <v>0</v>
      </c>
      <c r="K41" s="45" t="str">
        <f t="shared" si="3"/>
        <v>0</v>
      </c>
      <c r="L41" s="45" t="str">
        <f t="shared" si="4"/>
        <v>0</v>
      </c>
      <c r="M41" s="45" t="str">
        <f t="shared" si="5"/>
        <v>0</v>
      </c>
      <c r="N41" s="45" t="str">
        <f t="shared" si="6"/>
        <v>0</v>
      </c>
      <c r="O41" s="45" t="str">
        <f t="shared" si="7"/>
        <v>0</v>
      </c>
      <c r="P41" s="2" t="str">
        <f>IF(LEN($B41), MATCH($B41,TeamsDoNotEditThis!$A$2:$A$999)+1, 0)</f>
        <v>0</v>
      </c>
      <c r="Q41" s="45" t="str">
        <f t="shared" si="8"/>
        <v>0</v>
      </c>
      <c r="R41" s="45" t="str">
        <f t="shared" si="9"/>
        <v>0</v>
      </c>
      <c r="S41" s="45" t="str">
        <f t="shared" si="10"/>
        <v>0</v>
      </c>
      <c r="T41" s="45" t="str">
        <f>IF($P41 &gt; 0, MAX(1,ROUNDUP($E41))*INDIRECT("TeamsDoNotEditThis!K"&amp;$P41)/Constants!$B$3, 0)</f>
        <v>0</v>
      </c>
      <c r="U41" s="45" t="str">
        <f>IF($P41 &gt; 0, INDIRECT("TeamsDoNotEditThis!J"&amp;$P41)/Constants!$B$2, 0)</f>
        <v>0</v>
      </c>
      <c r="V41" s="45" t="str">
        <f>IF($P41 &gt; 0, INDIRECT("TeamsDoNotEditThis!K"&amp;$P41)/Constants!$B$3, 0)</f>
        <v>0</v>
      </c>
      <c r="W41" s="45" t="str">
        <f>IF($P41 &gt; 0, INDIRECT("TeamsDoNotEditThis!L"&amp;$P41)/Constants!$B$4, 0)</f>
        <v>0</v>
      </c>
      <c r="X41" s="45" t="str">
        <f>IF($P41 &gt; 0, INDIRECT("TeamsDoNotEditThis!M"&amp;$P41)/Constants!$B$5, 0)</f>
        <v>0</v>
      </c>
    </row>
    <row r="42">
      <c r="A42" s="30"/>
      <c r="B42" s="30"/>
      <c r="C42" s="49"/>
      <c r="D42" s="21"/>
      <c r="E42" s="21"/>
      <c r="F42" s="21"/>
      <c r="G42" s="21"/>
      <c r="H42" s="21"/>
      <c r="I42" s="45" t="str">
        <f t="shared" si="1"/>
        <v>0</v>
      </c>
      <c r="J42" s="45" t="str">
        <f t="shared" si="2"/>
        <v>0</v>
      </c>
      <c r="K42" s="45" t="str">
        <f t="shared" si="3"/>
        <v>0</v>
      </c>
      <c r="L42" s="45" t="str">
        <f t="shared" si="4"/>
        <v>0</v>
      </c>
      <c r="M42" s="45" t="str">
        <f t="shared" si="5"/>
        <v>0</v>
      </c>
      <c r="N42" s="45" t="str">
        <f t="shared" si="6"/>
        <v>0</v>
      </c>
      <c r="O42" s="45" t="str">
        <f t="shared" si="7"/>
        <v>0</v>
      </c>
      <c r="P42" s="2" t="str">
        <f>IF(LEN($B42), MATCH($B42,TeamsDoNotEditThis!$A$2:$A$999)+1, 0)</f>
        <v>0</v>
      </c>
      <c r="Q42" s="45" t="str">
        <f t="shared" si="8"/>
        <v>0</v>
      </c>
      <c r="R42" s="45" t="str">
        <f t="shared" si="9"/>
        <v>0</v>
      </c>
      <c r="S42" s="45" t="str">
        <f t="shared" si="10"/>
        <v>0</v>
      </c>
      <c r="T42" s="45" t="str">
        <f>IF($P42 &gt; 0, MAX(1,ROUNDUP($E42))*INDIRECT("TeamsDoNotEditThis!K"&amp;$P42)/Constants!$B$3, 0)</f>
        <v>0</v>
      </c>
      <c r="U42" s="45" t="str">
        <f>IF($P42 &gt; 0, INDIRECT("TeamsDoNotEditThis!J"&amp;$P42)/Constants!$B$2, 0)</f>
        <v>0</v>
      </c>
      <c r="V42" s="45" t="str">
        <f>IF($P42 &gt; 0, INDIRECT("TeamsDoNotEditThis!K"&amp;$P42)/Constants!$B$3, 0)</f>
        <v>0</v>
      </c>
      <c r="W42" s="45" t="str">
        <f>IF($P42 &gt; 0, INDIRECT("TeamsDoNotEditThis!L"&amp;$P42)/Constants!$B$4, 0)</f>
        <v>0</v>
      </c>
      <c r="X42" s="45" t="str">
        <f>IF($P42 &gt; 0, INDIRECT("TeamsDoNotEditThis!M"&amp;$P42)/Constants!$B$5, 0)</f>
        <v>0</v>
      </c>
    </row>
    <row r="43">
      <c r="A43" s="30"/>
      <c r="B43" s="30"/>
      <c r="C43" s="49"/>
      <c r="D43" s="21"/>
      <c r="E43" s="21"/>
      <c r="F43" s="21"/>
      <c r="G43" s="21"/>
      <c r="H43" s="21"/>
      <c r="I43" s="45" t="str">
        <f t="shared" si="1"/>
        <v>0</v>
      </c>
      <c r="J43" s="45" t="str">
        <f t="shared" si="2"/>
        <v>0</v>
      </c>
      <c r="K43" s="45" t="str">
        <f t="shared" si="3"/>
        <v>0</v>
      </c>
      <c r="L43" s="45" t="str">
        <f t="shared" si="4"/>
        <v>0</v>
      </c>
      <c r="M43" s="45" t="str">
        <f t="shared" si="5"/>
        <v>0</v>
      </c>
      <c r="N43" s="45" t="str">
        <f t="shared" si="6"/>
        <v>0</v>
      </c>
      <c r="O43" s="45" t="str">
        <f t="shared" si="7"/>
        <v>0</v>
      </c>
      <c r="P43" s="2" t="str">
        <f>IF(LEN($B43), MATCH($B43,TeamsDoNotEditThis!$A$2:$A$999)+1, 0)</f>
        <v>0</v>
      </c>
      <c r="Q43" s="45" t="str">
        <f t="shared" si="8"/>
        <v>0</v>
      </c>
      <c r="R43" s="45" t="str">
        <f t="shared" si="9"/>
        <v>0</v>
      </c>
      <c r="S43" s="45" t="str">
        <f t="shared" si="10"/>
        <v>0</v>
      </c>
      <c r="T43" s="45" t="str">
        <f>IF($P43 &gt; 0, MAX(1,ROUNDUP($E43))*INDIRECT("TeamsDoNotEditThis!K"&amp;$P43)/Constants!$B$3, 0)</f>
        <v>0</v>
      </c>
      <c r="U43" s="45" t="str">
        <f>IF($P43 &gt; 0, INDIRECT("TeamsDoNotEditThis!J"&amp;$P43)/Constants!$B$2, 0)</f>
        <v>0</v>
      </c>
      <c r="V43" s="45" t="str">
        <f>IF($P43 &gt; 0, INDIRECT("TeamsDoNotEditThis!K"&amp;$P43)/Constants!$B$3, 0)</f>
        <v>0</v>
      </c>
      <c r="W43" s="45" t="str">
        <f>IF($P43 &gt; 0, INDIRECT("TeamsDoNotEditThis!L"&amp;$P43)/Constants!$B$4, 0)</f>
        <v>0</v>
      </c>
      <c r="X43" s="45" t="str">
        <f>IF($P43 &gt; 0, INDIRECT("TeamsDoNotEditThis!M"&amp;$P43)/Constants!$B$5, 0)</f>
        <v>0</v>
      </c>
    </row>
    <row r="44">
      <c r="A44" s="30"/>
      <c r="B44" s="30"/>
      <c r="C44" s="49"/>
      <c r="D44" s="21"/>
      <c r="E44" s="21"/>
      <c r="F44" s="21"/>
      <c r="G44" s="21"/>
      <c r="H44" s="21"/>
      <c r="I44" s="45" t="str">
        <f t="shared" si="1"/>
        <v>0</v>
      </c>
      <c r="J44" s="45" t="str">
        <f t="shared" si="2"/>
        <v>0</v>
      </c>
      <c r="K44" s="45" t="str">
        <f t="shared" si="3"/>
        <v>0</v>
      </c>
      <c r="L44" s="45" t="str">
        <f t="shared" si="4"/>
        <v>0</v>
      </c>
      <c r="M44" s="45" t="str">
        <f t="shared" si="5"/>
        <v>0</v>
      </c>
      <c r="N44" s="45" t="str">
        <f t="shared" si="6"/>
        <v>0</v>
      </c>
      <c r="O44" s="45" t="str">
        <f t="shared" si="7"/>
        <v>0</v>
      </c>
      <c r="P44" s="2" t="str">
        <f>IF(LEN($B44), MATCH($B44,TeamsDoNotEditThis!$A$2:$A$999)+1, 0)</f>
        <v>0</v>
      </c>
      <c r="Q44" s="45" t="str">
        <f t="shared" si="8"/>
        <v>0</v>
      </c>
      <c r="R44" s="45" t="str">
        <f t="shared" si="9"/>
        <v>0</v>
      </c>
      <c r="S44" s="45" t="str">
        <f t="shared" si="10"/>
        <v>0</v>
      </c>
      <c r="T44" s="45" t="str">
        <f>IF($P44 &gt; 0, MAX(1,ROUNDUP($E44))*INDIRECT("TeamsDoNotEditThis!K"&amp;$P44)/Constants!$B$3, 0)</f>
        <v>0</v>
      </c>
      <c r="U44" s="45" t="str">
        <f>IF($P44 &gt; 0, INDIRECT("TeamsDoNotEditThis!J"&amp;$P44)/Constants!$B$2, 0)</f>
        <v>0</v>
      </c>
      <c r="V44" s="45" t="str">
        <f>IF($P44 &gt; 0, INDIRECT("TeamsDoNotEditThis!K"&amp;$P44)/Constants!$B$3, 0)</f>
        <v>0</v>
      </c>
      <c r="W44" s="45" t="str">
        <f>IF($P44 &gt; 0, INDIRECT("TeamsDoNotEditThis!L"&amp;$P44)/Constants!$B$4, 0)</f>
        <v>0</v>
      </c>
      <c r="X44" s="45" t="str">
        <f>IF($P44 &gt; 0, INDIRECT("TeamsDoNotEditThis!M"&amp;$P44)/Constants!$B$5, 0)</f>
        <v>0</v>
      </c>
    </row>
    <row r="45">
      <c r="A45" s="30"/>
      <c r="B45" s="30"/>
      <c r="C45" s="49"/>
      <c r="D45" s="21"/>
      <c r="E45" s="21"/>
      <c r="F45" s="21"/>
      <c r="G45" s="21"/>
      <c r="H45" s="21"/>
      <c r="I45" s="45" t="str">
        <f t="shared" si="1"/>
        <v>0</v>
      </c>
      <c r="J45" s="45" t="str">
        <f t="shared" si="2"/>
        <v>0</v>
      </c>
      <c r="K45" s="45" t="str">
        <f t="shared" si="3"/>
        <v>0</v>
      </c>
      <c r="L45" s="45" t="str">
        <f t="shared" si="4"/>
        <v>0</v>
      </c>
      <c r="M45" s="45" t="str">
        <f t="shared" si="5"/>
        <v>0</v>
      </c>
      <c r="N45" s="45" t="str">
        <f t="shared" si="6"/>
        <v>0</v>
      </c>
      <c r="O45" s="45" t="str">
        <f t="shared" si="7"/>
        <v>0</v>
      </c>
      <c r="P45" s="2" t="str">
        <f>IF(LEN($B45), MATCH($B45,TeamsDoNotEditThis!$A$2:$A$999)+1, 0)</f>
        <v>0</v>
      </c>
      <c r="Q45" s="45" t="str">
        <f t="shared" si="8"/>
        <v>0</v>
      </c>
      <c r="R45" s="45" t="str">
        <f t="shared" si="9"/>
        <v>0</v>
      </c>
      <c r="S45" s="45" t="str">
        <f t="shared" si="10"/>
        <v>0</v>
      </c>
      <c r="T45" s="45" t="str">
        <f>IF($P45 &gt; 0, MAX(1,ROUNDUP($E45))*INDIRECT("TeamsDoNotEditThis!K"&amp;$P45)/Constants!$B$3, 0)</f>
        <v>0</v>
      </c>
      <c r="U45" s="45" t="str">
        <f>IF($P45 &gt; 0, INDIRECT("TeamsDoNotEditThis!J"&amp;$P45)/Constants!$B$2, 0)</f>
        <v>0</v>
      </c>
      <c r="V45" s="45" t="str">
        <f>IF($P45 &gt; 0, INDIRECT("TeamsDoNotEditThis!K"&amp;$P45)/Constants!$B$3, 0)</f>
        <v>0</v>
      </c>
      <c r="W45" s="45" t="str">
        <f>IF($P45 &gt; 0, INDIRECT("TeamsDoNotEditThis!L"&amp;$P45)/Constants!$B$4, 0)</f>
        <v>0</v>
      </c>
      <c r="X45" s="45" t="str">
        <f>IF($P45 &gt; 0, INDIRECT("TeamsDoNotEditThis!M"&amp;$P45)/Constants!$B$5, 0)</f>
        <v>0</v>
      </c>
    </row>
    <row r="46">
      <c r="A46" s="30"/>
      <c r="B46" s="30"/>
      <c r="C46" s="49"/>
      <c r="D46" s="21"/>
      <c r="E46" s="21"/>
      <c r="F46" s="21"/>
      <c r="G46" s="21"/>
      <c r="H46" s="21"/>
      <c r="I46" s="45" t="str">
        <f t="shared" si="1"/>
        <v>0</v>
      </c>
      <c r="J46" s="45" t="str">
        <f t="shared" si="2"/>
        <v>0</v>
      </c>
      <c r="K46" s="45" t="str">
        <f t="shared" si="3"/>
        <v>0</v>
      </c>
      <c r="L46" s="45" t="str">
        <f t="shared" si="4"/>
        <v>0</v>
      </c>
      <c r="M46" s="45" t="str">
        <f t="shared" si="5"/>
        <v>0</v>
      </c>
      <c r="N46" s="45" t="str">
        <f t="shared" si="6"/>
        <v>0</v>
      </c>
      <c r="O46" s="45" t="str">
        <f t="shared" si="7"/>
        <v>0</v>
      </c>
      <c r="P46" s="2" t="str">
        <f>IF(LEN($B46), MATCH($B46,TeamsDoNotEditThis!$A$2:$A$999)+1, 0)</f>
        <v>0</v>
      </c>
      <c r="Q46" s="45" t="str">
        <f t="shared" si="8"/>
        <v>0</v>
      </c>
      <c r="R46" s="45" t="str">
        <f t="shared" si="9"/>
        <v>0</v>
      </c>
      <c r="S46" s="45" t="str">
        <f t="shared" si="10"/>
        <v>0</v>
      </c>
      <c r="T46" s="45" t="str">
        <f>IF($P46 &gt; 0, MAX(1,ROUNDUP($E46))*INDIRECT("TeamsDoNotEditThis!K"&amp;$P46)/Constants!$B$3, 0)</f>
        <v>0</v>
      </c>
      <c r="U46" s="45" t="str">
        <f>IF($P46 &gt; 0, INDIRECT("TeamsDoNotEditThis!J"&amp;$P46)/Constants!$B$2, 0)</f>
        <v>0</v>
      </c>
      <c r="V46" s="45" t="str">
        <f>IF($P46 &gt; 0, INDIRECT("TeamsDoNotEditThis!K"&amp;$P46)/Constants!$B$3, 0)</f>
        <v>0</v>
      </c>
      <c r="W46" s="45" t="str">
        <f>IF($P46 &gt; 0, INDIRECT("TeamsDoNotEditThis!L"&amp;$P46)/Constants!$B$4, 0)</f>
        <v>0</v>
      </c>
      <c r="X46" s="45" t="str">
        <f>IF($P46 &gt; 0, INDIRECT("TeamsDoNotEditThis!M"&amp;$P46)/Constants!$B$5, 0)</f>
        <v>0</v>
      </c>
    </row>
    <row r="47">
      <c r="A47" s="30"/>
      <c r="B47" s="30"/>
      <c r="C47" s="49"/>
      <c r="D47" s="21"/>
      <c r="E47" s="21"/>
      <c r="F47" s="21"/>
      <c r="G47" s="21"/>
      <c r="H47" s="21"/>
      <c r="I47" s="45" t="str">
        <f t="shared" si="1"/>
        <v>0</v>
      </c>
      <c r="J47" s="45" t="str">
        <f t="shared" si="2"/>
        <v>0</v>
      </c>
      <c r="K47" s="45" t="str">
        <f t="shared" si="3"/>
        <v>0</v>
      </c>
      <c r="L47" s="45" t="str">
        <f t="shared" si="4"/>
        <v>0</v>
      </c>
      <c r="M47" s="45" t="str">
        <f t="shared" si="5"/>
        <v>0</v>
      </c>
      <c r="N47" s="45" t="str">
        <f t="shared" si="6"/>
        <v>0</v>
      </c>
      <c r="O47" s="45" t="str">
        <f t="shared" si="7"/>
        <v>0</v>
      </c>
      <c r="P47" s="2" t="str">
        <f>IF(LEN($B47), MATCH($B47,TeamsDoNotEditThis!$A$2:$A$999)+1, 0)</f>
        <v>0</v>
      </c>
      <c r="Q47" s="45" t="str">
        <f t="shared" si="8"/>
        <v>0</v>
      </c>
      <c r="R47" s="45" t="str">
        <f t="shared" si="9"/>
        <v>0</v>
      </c>
      <c r="S47" s="45" t="str">
        <f t="shared" si="10"/>
        <v>0</v>
      </c>
      <c r="T47" s="45" t="str">
        <f>IF($P47 &gt; 0, MAX(1,ROUNDUP($E47))*INDIRECT("TeamsDoNotEditThis!K"&amp;$P47)/Constants!$B$3, 0)</f>
        <v>0</v>
      </c>
      <c r="U47" s="45" t="str">
        <f>IF($P47 &gt; 0, INDIRECT("TeamsDoNotEditThis!J"&amp;$P47)/Constants!$B$2, 0)</f>
        <v>0</v>
      </c>
      <c r="V47" s="45" t="str">
        <f>IF($P47 &gt; 0, INDIRECT("TeamsDoNotEditThis!K"&amp;$P47)/Constants!$B$3, 0)</f>
        <v>0</v>
      </c>
      <c r="W47" s="45" t="str">
        <f>IF($P47 &gt; 0, INDIRECT("TeamsDoNotEditThis!L"&amp;$P47)/Constants!$B$4, 0)</f>
        <v>0</v>
      </c>
      <c r="X47" s="45" t="str">
        <f>IF($P47 &gt; 0, INDIRECT("TeamsDoNotEditThis!M"&amp;$P47)/Constants!$B$5, 0)</f>
        <v>0</v>
      </c>
    </row>
    <row r="48">
      <c r="A48" s="30"/>
      <c r="B48" s="30"/>
      <c r="C48" s="49"/>
      <c r="D48" s="21"/>
      <c r="E48" s="21"/>
      <c r="F48" s="21"/>
      <c r="G48" s="21"/>
      <c r="H48" s="21"/>
      <c r="I48" s="45" t="str">
        <f t="shared" si="1"/>
        <v>0</v>
      </c>
      <c r="J48" s="45" t="str">
        <f t="shared" si="2"/>
        <v>0</v>
      </c>
      <c r="K48" s="45" t="str">
        <f t="shared" si="3"/>
        <v>0</v>
      </c>
      <c r="L48" s="45" t="str">
        <f t="shared" si="4"/>
        <v>0</v>
      </c>
      <c r="M48" s="45" t="str">
        <f t="shared" si="5"/>
        <v>0</v>
      </c>
      <c r="N48" s="45" t="str">
        <f t="shared" si="6"/>
        <v>0</v>
      </c>
      <c r="O48" s="45" t="str">
        <f t="shared" si="7"/>
        <v>0</v>
      </c>
      <c r="P48" s="2" t="str">
        <f>IF(LEN($B48), MATCH($B48,TeamsDoNotEditThis!$A$2:$A$999)+1, 0)</f>
        <v>0</v>
      </c>
      <c r="Q48" s="45" t="str">
        <f t="shared" si="8"/>
        <v>0</v>
      </c>
      <c r="R48" s="45" t="str">
        <f t="shared" si="9"/>
        <v>0</v>
      </c>
      <c r="S48" s="45" t="str">
        <f t="shared" si="10"/>
        <v>0</v>
      </c>
      <c r="T48" s="45" t="str">
        <f>IF($P48 &gt; 0, MAX(1,ROUNDUP($E48))*INDIRECT("TeamsDoNotEditThis!K"&amp;$P48)/Constants!$B$3, 0)</f>
        <v>0</v>
      </c>
      <c r="U48" s="45" t="str">
        <f>IF($P48 &gt; 0, INDIRECT("TeamsDoNotEditThis!J"&amp;$P48)/Constants!$B$2, 0)</f>
        <v>0</v>
      </c>
      <c r="V48" s="45" t="str">
        <f>IF($P48 &gt; 0, INDIRECT("TeamsDoNotEditThis!K"&amp;$P48)/Constants!$B$3, 0)</f>
        <v>0</v>
      </c>
      <c r="W48" s="45" t="str">
        <f>IF($P48 &gt; 0, INDIRECT("TeamsDoNotEditThis!L"&amp;$P48)/Constants!$B$4, 0)</f>
        <v>0</v>
      </c>
      <c r="X48" s="45" t="str">
        <f>IF($P48 &gt; 0, INDIRECT("TeamsDoNotEditThis!M"&amp;$P48)/Constants!$B$5, 0)</f>
        <v>0</v>
      </c>
    </row>
    <row r="49">
      <c r="A49" s="30"/>
      <c r="B49" s="30"/>
      <c r="C49" s="49"/>
      <c r="D49" s="21"/>
      <c r="E49" s="21"/>
      <c r="F49" s="21"/>
      <c r="G49" s="21"/>
      <c r="H49" s="21"/>
      <c r="I49" s="45" t="str">
        <f t="shared" si="1"/>
        <v>0</v>
      </c>
      <c r="J49" s="45" t="str">
        <f t="shared" si="2"/>
        <v>0</v>
      </c>
      <c r="K49" s="45" t="str">
        <f t="shared" si="3"/>
        <v>0</v>
      </c>
      <c r="L49" s="45" t="str">
        <f t="shared" si="4"/>
        <v>0</v>
      </c>
      <c r="M49" s="45" t="str">
        <f t="shared" si="5"/>
        <v>0</v>
      </c>
      <c r="N49" s="45" t="str">
        <f t="shared" si="6"/>
        <v>0</v>
      </c>
      <c r="O49" s="45" t="str">
        <f t="shared" si="7"/>
        <v>0</v>
      </c>
      <c r="P49" s="2" t="str">
        <f>IF(LEN($B49), MATCH($B49,TeamsDoNotEditThis!$A$2:$A$999)+1, 0)</f>
        <v>0</v>
      </c>
      <c r="Q49" s="45" t="str">
        <f t="shared" si="8"/>
        <v>0</v>
      </c>
      <c r="R49" s="45" t="str">
        <f t="shared" si="9"/>
        <v>0</v>
      </c>
      <c r="S49" s="45" t="str">
        <f t="shared" si="10"/>
        <v>0</v>
      </c>
      <c r="T49" s="45" t="str">
        <f>IF($P49 &gt; 0, MAX(1,ROUNDUP($E49))*INDIRECT("TeamsDoNotEditThis!K"&amp;$P49)/Constants!$B$3, 0)</f>
        <v>0</v>
      </c>
      <c r="U49" s="45" t="str">
        <f>IF($P49 &gt; 0, INDIRECT("TeamsDoNotEditThis!J"&amp;$P49)/Constants!$B$2, 0)</f>
        <v>0</v>
      </c>
      <c r="V49" s="45" t="str">
        <f>IF($P49 &gt; 0, INDIRECT("TeamsDoNotEditThis!K"&amp;$P49)/Constants!$B$3, 0)</f>
        <v>0</v>
      </c>
      <c r="W49" s="45" t="str">
        <f>IF($P49 &gt; 0, INDIRECT("TeamsDoNotEditThis!L"&amp;$P49)/Constants!$B$4, 0)</f>
        <v>0</v>
      </c>
      <c r="X49" s="45" t="str">
        <f>IF($P49 &gt; 0, INDIRECT("TeamsDoNotEditThis!M"&amp;$P49)/Constants!$B$5, 0)</f>
        <v>0</v>
      </c>
    </row>
    <row r="50">
      <c r="A50" s="30"/>
      <c r="B50" s="30"/>
      <c r="C50" s="49"/>
      <c r="D50" s="21"/>
      <c r="E50" s="21"/>
      <c r="F50" s="21"/>
      <c r="G50" s="21"/>
      <c r="H50" s="21"/>
      <c r="I50" s="45" t="str">
        <f t="shared" si="1"/>
        <v>0</v>
      </c>
      <c r="J50" s="45" t="str">
        <f t="shared" si="2"/>
        <v>0</v>
      </c>
      <c r="K50" s="45" t="str">
        <f t="shared" si="3"/>
        <v>0</v>
      </c>
      <c r="L50" s="45" t="str">
        <f t="shared" si="4"/>
        <v>0</v>
      </c>
      <c r="M50" s="45" t="str">
        <f t="shared" si="5"/>
        <v>0</v>
      </c>
      <c r="N50" s="45" t="str">
        <f t="shared" si="6"/>
        <v>0</v>
      </c>
      <c r="O50" s="45" t="str">
        <f t="shared" si="7"/>
        <v>0</v>
      </c>
      <c r="P50" s="2" t="str">
        <f>IF(LEN($B50), MATCH($B50,TeamsDoNotEditThis!$A$2:$A$999)+1, 0)</f>
        <v>0</v>
      </c>
      <c r="Q50" s="45" t="str">
        <f t="shared" si="8"/>
        <v>0</v>
      </c>
      <c r="R50" s="45" t="str">
        <f t="shared" si="9"/>
        <v>0</v>
      </c>
      <c r="S50" s="45" t="str">
        <f t="shared" si="10"/>
        <v>0</v>
      </c>
      <c r="T50" s="45" t="str">
        <f>IF($P50 &gt; 0, MAX(1,ROUNDUP($E50))*INDIRECT("TeamsDoNotEditThis!K"&amp;$P50)/Constants!$B$3, 0)</f>
        <v>0</v>
      </c>
      <c r="U50" s="45" t="str">
        <f>IF($P50 &gt; 0, INDIRECT("TeamsDoNotEditThis!J"&amp;$P50)/Constants!$B$2, 0)</f>
        <v>0</v>
      </c>
      <c r="V50" s="45" t="str">
        <f>IF($P50 &gt; 0, INDIRECT("TeamsDoNotEditThis!K"&amp;$P50)/Constants!$B$3, 0)</f>
        <v>0</v>
      </c>
      <c r="W50" s="45" t="str">
        <f>IF($P50 &gt; 0, INDIRECT("TeamsDoNotEditThis!L"&amp;$P50)/Constants!$B$4, 0)</f>
        <v>0</v>
      </c>
      <c r="X50" s="45" t="str">
        <f>IF($P50 &gt; 0, INDIRECT("TeamsDoNotEditThis!M"&amp;$P50)/Constants!$B$5, 0)</f>
        <v>0</v>
      </c>
    </row>
    <row r="51">
      <c r="A51" s="30"/>
      <c r="B51" s="30"/>
      <c r="C51" s="49"/>
      <c r="D51" s="21"/>
      <c r="E51" s="21"/>
      <c r="F51" s="21"/>
      <c r="G51" s="21"/>
      <c r="H51" s="21"/>
      <c r="I51" s="45" t="str">
        <f t="shared" si="1"/>
        <v>0</v>
      </c>
      <c r="J51" s="45" t="str">
        <f t="shared" si="2"/>
        <v>0</v>
      </c>
      <c r="K51" s="45" t="str">
        <f t="shared" si="3"/>
        <v>0</v>
      </c>
      <c r="L51" s="45" t="str">
        <f t="shared" si="4"/>
        <v>0</v>
      </c>
      <c r="M51" s="45" t="str">
        <f t="shared" si="5"/>
        <v>0</v>
      </c>
      <c r="N51" s="45" t="str">
        <f t="shared" si="6"/>
        <v>0</v>
      </c>
      <c r="O51" s="45" t="str">
        <f t="shared" si="7"/>
        <v>0</v>
      </c>
      <c r="P51" s="2" t="str">
        <f>IF(LEN($B51), MATCH($B51,TeamsDoNotEditThis!$A$2:$A$999)+1, 0)</f>
        <v>0</v>
      </c>
      <c r="Q51" s="45" t="str">
        <f t="shared" si="8"/>
        <v>0</v>
      </c>
      <c r="R51" s="45" t="str">
        <f t="shared" si="9"/>
        <v>0</v>
      </c>
      <c r="S51" s="45" t="str">
        <f t="shared" si="10"/>
        <v>0</v>
      </c>
      <c r="T51" s="45" t="str">
        <f>IF($P51 &gt; 0, MAX(1,ROUNDUP($E51))*INDIRECT("TeamsDoNotEditThis!K"&amp;$P51)/Constants!$B$3, 0)</f>
        <v>0</v>
      </c>
      <c r="U51" s="45" t="str">
        <f>IF($P51 &gt; 0, INDIRECT("TeamsDoNotEditThis!J"&amp;$P51)/Constants!$B$2, 0)</f>
        <v>0</v>
      </c>
      <c r="V51" s="45" t="str">
        <f>IF($P51 &gt; 0, INDIRECT("TeamsDoNotEditThis!K"&amp;$P51)/Constants!$B$3, 0)</f>
        <v>0</v>
      </c>
      <c r="W51" s="45" t="str">
        <f>IF($P51 &gt; 0, INDIRECT("TeamsDoNotEditThis!L"&amp;$P51)/Constants!$B$4, 0)</f>
        <v>0</v>
      </c>
      <c r="X51" s="45" t="str">
        <f>IF($P51 &gt; 0, INDIRECT("TeamsDoNotEditThis!M"&amp;$P51)/Constants!$B$5, 0)</f>
        <v>0</v>
      </c>
    </row>
    <row r="52">
      <c r="A52" s="30"/>
      <c r="B52" s="30"/>
      <c r="C52" s="49"/>
      <c r="D52" s="21"/>
      <c r="E52" s="21"/>
      <c r="F52" s="21"/>
      <c r="G52" s="21"/>
      <c r="H52" s="21"/>
      <c r="I52" s="45" t="str">
        <f t="shared" si="1"/>
        <v>0</v>
      </c>
      <c r="J52" s="45" t="str">
        <f t="shared" si="2"/>
        <v>0</v>
      </c>
      <c r="K52" s="45" t="str">
        <f t="shared" si="3"/>
        <v>0</v>
      </c>
      <c r="L52" s="45" t="str">
        <f t="shared" si="4"/>
        <v>0</v>
      </c>
      <c r="M52" s="45" t="str">
        <f t="shared" si="5"/>
        <v>0</v>
      </c>
      <c r="N52" s="45" t="str">
        <f t="shared" si="6"/>
        <v>0</v>
      </c>
      <c r="O52" s="45" t="str">
        <f t="shared" si="7"/>
        <v>0</v>
      </c>
      <c r="P52" s="2" t="str">
        <f>IF(LEN($B52), MATCH($B52,TeamsDoNotEditThis!$A$2:$A$999)+1, 0)</f>
        <v>0</v>
      </c>
      <c r="Q52" s="45" t="str">
        <f t="shared" si="8"/>
        <v>0</v>
      </c>
      <c r="R52" s="45" t="str">
        <f t="shared" si="9"/>
        <v>0</v>
      </c>
      <c r="S52" s="45" t="str">
        <f t="shared" si="10"/>
        <v>0</v>
      </c>
      <c r="T52" s="45" t="str">
        <f>IF($P52 &gt; 0, MAX(1,ROUNDUP($E52))*INDIRECT("TeamsDoNotEditThis!K"&amp;$P52)/Constants!$B$3, 0)</f>
        <v>0</v>
      </c>
      <c r="U52" s="45" t="str">
        <f>IF($P52 &gt; 0, INDIRECT("TeamsDoNotEditThis!J"&amp;$P52)/Constants!$B$2, 0)</f>
        <v>0</v>
      </c>
      <c r="V52" s="45" t="str">
        <f>IF($P52 &gt; 0, INDIRECT("TeamsDoNotEditThis!K"&amp;$P52)/Constants!$B$3, 0)</f>
        <v>0</v>
      </c>
      <c r="W52" s="45" t="str">
        <f>IF($P52 &gt; 0, INDIRECT("TeamsDoNotEditThis!L"&amp;$P52)/Constants!$B$4, 0)</f>
        <v>0</v>
      </c>
      <c r="X52" s="45" t="str">
        <f>IF($P52 &gt; 0, INDIRECT("TeamsDoNotEditThis!M"&amp;$P52)/Constants!$B$5, 0)</f>
        <v>0</v>
      </c>
    </row>
    <row r="53">
      <c r="A53" s="30"/>
      <c r="B53" s="30"/>
      <c r="C53" s="49"/>
      <c r="D53" s="21"/>
      <c r="E53" s="21"/>
      <c r="F53" s="21"/>
      <c r="G53" s="21"/>
      <c r="H53" s="21"/>
      <c r="I53" s="45" t="str">
        <f t="shared" si="1"/>
        <v>0</v>
      </c>
      <c r="J53" s="45" t="str">
        <f t="shared" si="2"/>
        <v>0</v>
      </c>
      <c r="K53" s="45" t="str">
        <f t="shared" si="3"/>
        <v>0</v>
      </c>
      <c r="L53" s="45" t="str">
        <f t="shared" si="4"/>
        <v>0</v>
      </c>
      <c r="M53" s="45" t="str">
        <f t="shared" si="5"/>
        <v>0</v>
      </c>
      <c r="N53" s="45" t="str">
        <f t="shared" si="6"/>
        <v>0</v>
      </c>
      <c r="O53" s="45" t="str">
        <f t="shared" si="7"/>
        <v>0</v>
      </c>
      <c r="P53" s="2" t="str">
        <f>IF(LEN($B53), MATCH($B53,TeamsDoNotEditThis!$A$2:$A$999)+1, 0)</f>
        <v>0</v>
      </c>
      <c r="Q53" s="45" t="str">
        <f t="shared" si="8"/>
        <v>0</v>
      </c>
      <c r="R53" s="45" t="str">
        <f t="shared" si="9"/>
        <v>0</v>
      </c>
      <c r="S53" s="45" t="str">
        <f t="shared" si="10"/>
        <v>0</v>
      </c>
      <c r="T53" s="45" t="str">
        <f>IF($P53 &gt; 0, MAX(1,ROUNDUP($E53))*INDIRECT("TeamsDoNotEditThis!K"&amp;$P53)/Constants!$B$3, 0)</f>
        <v>0</v>
      </c>
      <c r="U53" s="45" t="str">
        <f>IF($P53 &gt; 0, INDIRECT("TeamsDoNotEditThis!J"&amp;$P53)/Constants!$B$2, 0)</f>
        <v>0</v>
      </c>
      <c r="V53" s="45" t="str">
        <f>IF($P53 &gt; 0, INDIRECT("TeamsDoNotEditThis!K"&amp;$P53)/Constants!$B$3, 0)</f>
        <v>0</v>
      </c>
      <c r="W53" s="45" t="str">
        <f>IF($P53 &gt; 0, INDIRECT("TeamsDoNotEditThis!L"&amp;$P53)/Constants!$B$4, 0)</f>
        <v>0</v>
      </c>
      <c r="X53" s="45" t="str">
        <f>IF($P53 &gt; 0, INDIRECT("TeamsDoNotEditThis!M"&amp;$P53)/Constants!$B$5, 0)</f>
        <v>0</v>
      </c>
    </row>
    <row r="54">
      <c r="A54" s="30"/>
      <c r="B54" s="30"/>
      <c r="C54" s="49"/>
      <c r="D54" s="21"/>
      <c r="E54" s="21"/>
      <c r="F54" s="21"/>
      <c r="G54" s="21"/>
      <c r="H54" s="21"/>
      <c r="I54" s="45" t="str">
        <f t="shared" si="1"/>
        <v>0</v>
      </c>
      <c r="J54" s="45" t="str">
        <f t="shared" si="2"/>
        <v>0</v>
      </c>
      <c r="K54" s="45" t="str">
        <f t="shared" si="3"/>
        <v>0</v>
      </c>
      <c r="L54" s="45" t="str">
        <f t="shared" si="4"/>
        <v>0</v>
      </c>
      <c r="M54" s="45" t="str">
        <f t="shared" si="5"/>
        <v>0</v>
      </c>
      <c r="N54" s="45" t="str">
        <f t="shared" si="6"/>
        <v>0</v>
      </c>
      <c r="O54" s="45" t="str">
        <f t="shared" si="7"/>
        <v>0</v>
      </c>
      <c r="P54" s="2" t="str">
        <f>IF(LEN($B54), MATCH($B54,TeamsDoNotEditThis!$A$2:$A$999)+1, 0)</f>
        <v>0</v>
      </c>
      <c r="Q54" s="45" t="str">
        <f t="shared" si="8"/>
        <v>0</v>
      </c>
      <c r="R54" s="45" t="str">
        <f t="shared" si="9"/>
        <v>0</v>
      </c>
      <c r="S54" s="45" t="str">
        <f t="shared" si="10"/>
        <v>0</v>
      </c>
      <c r="T54" s="45" t="str">
        <f>IF($P54 &gt; 0, MAX(1,ROUNDUP($E54))*INDIRECT("TeamsDoNotEditThis!K"&amp;$P54)/Constants!$B$3, 0)</f>
        <v>0</v>
      </c>
      <c r="U54" s="45" t="str">
        <f>IF($P54 &gt; 0, INDIRECT("TeamsDoNotEditThis!J"&amp;$P54)/Constants!$B$2, 0)</f>
        <v>0</v>
      </c>
      <c r="V54" s="45" t="str">
        <f>IF($P54 &gt; 0, INDIRECT("TeamsDoNotEditThis!K"&amp;$P54)/Constants!$B$3, 0)</f>
        <v>0</v>
      </c>
      <c r="W54" s="45" t="str">
        <f>IF($P54 &gt; 0, INDIRECT("TeamsDoNotEditThis!L"&amp;$P54)/Constants!$B$4, 0)</f>
        <v>0</v>
      </c>
      <c r="X54" s="45" t="str">
        <f>IF($P54 &gt; 0, INDIRECT("TeamsDoNotEditThis!M"&amp;$P54)/Constants!$B$5, 0)</f>
        <v>0</v>
      </c>
    </row>
    <row r="55">
      <c r="A55" s="30"/>
      <c r="B55" s="30"/>
      <c r="C55" s="49"/>
      <c r="D55" s="21"/>
      <c r="E55" s="21"/>
      <c r="F55" s="21"/>
      <c r="G55" s="21"/>
      <c r="H55" s="21"/>
      <c r="I55" s="45" t="str">
        <f t="shared" si="1"/>
        <v>0</v>
      </c>
      <c r="J55" s="45" t="str">
        <f t="shared" si="2"/>
        <v>0</v>
      </c>
      <c r="K55" s="45" t="str">
        <f t="shared" si="3"/>
        <v>0</v>
      </c>
      <c r="L55" s="45" t="str">
        <f t="shared" si="4"/>
        <v>0</v>
      </c>
      <c r="M55" s="45" t="str">
        <f t="shared" si="5"/>
        <v>0</v>
      </c>
      <c r="N55" s="45" t="str">
        <f t="shared" si="6"/>
        <v>0</v>
      </c>
      <c r="O55" s="45" t="str">
        <f t="shared" si="7"/>
        <v>0</v>
      </c>
      <c r="P55" s="2" t="str">
        <f>IF(LEN($B55), MATCH($B55,TeamsDoNotEditThis!$A$2:$A$999)+1, 0)</f>
        <v>0</v>
      </c>
      <c r="Q55" s="45" t="str">
        <f t="shared" si="8"/>
        <v>0</v>
      </c>
      <c r="R55" s="45" t="str">
        <f t="shared" si="9"/>
        <v>0</v>
      </c>
      <c r="S55" s="45" t="str">
        <f t="shared" si="10"/>
        <v>0</v>
      </c>
      <c r="T55" s="45" t="str">
        <f>IF($P55 &gt; 0, MAX(1,ROUNDUP($E55))*INDIRECT("TeamsDoNotEditThis!K"&amp;$P55)/Constants!$B$3, 0)</f>
        <v>0</v>
      </c>
      <c r="U55" s="45" t="str">
        <f>IF($P55 &gt; 0, INDIRECT("TeamsDoNotEditThis!J"&amp;$P55)/Constants!$B$2, 0)</f>
        <v>0</v>
      </c>
      <c r="V55" s="45" t="str">
        <f>IF($P55 &gt; 0, INDIRECT("TeamsDoNotEditThis!K"&amp;$P55)/Constants!$B$3, 0)</f>
        <v>0</v>
      </c>
      <c r="W55" s="45" t="str">
        <f>IF($P55 &gt; 0, INDIRECT("TeamsDoNotEditThis!L"&amp;$P55)/Constants!$B$4, 0)</f>
        <v>0</v>
      </c>
      <c r="X55" s="45" t="str">
        <f>IF($P55 &gt; 0, INDIRECT("TeamsDoNotEditThis!M"&amp;$P55)/Constants!$B$5, 0)</f>
        <v>0</v>
      </c>
    </row>
    <row r="56">
      <c r="A56" s="30"/>
      <c r="B56" s="30"/>
      <c r="C56" s="49"/>
      <c r="D56" s="21"/>
      <c r="E56" s="21"/>
      <c r="F56" s="21"/>
      <c r="G56" s="21"/>
      <c r="H56" s="21"/>
      <c r="I56" s="45" t="str">
        <f t="shared" si="1"/>
        <v>0</v>
      </c>
      <c r="J56" s="45" t="str">
        <f t="shared" si="2"/>
        <v>0</v>
      </c>
      <c r="K56" s="45" t="str">
        <f t="shared" si="3"/>
        <v>0</v>
      </c>
      <c r="L56" s="45" t="str">
        <f t="shared" si="4"/>
        <v>0</v>
      </c>
      <c r="M56" s="45" t="str">
        <f t="shared" si="5"/>
        <v>0</v>
      </c>
      <c r="N56" s="45" t="str">
        <f t="shared" si="6"/>
        <v>0</v>
      </c>
      <c r="O56" s="45" t="str">
        <f t="shared" si="7"/>
        <v>0</v>
      </c>
      <c r="P56" s="2" t="str">
        <f>IF(LEN($B56), MATCH($B56,TeamsDoNotEditThis!$A$2:$A$999)+1, 0)</f>
        <v>0</v>
      </c>
      <c r="Q56" s="45" t="str">
        <f t="shared" si="8"/>
        <v>0</v>
      </c>
      <c r="R56" s="45" t="str">
        <f t="shared" si="9"/>
        <v>0</v>
      </c>
      <c r="S56" s="45" t="str">
        <f t="shared" si="10"/>
        <v>0</v>
      </c>
      <c r="T56" s="45" t="str">
        <f>IF($P56 &gt; 0, MAX(1,ROUNDUP($E56))*INDIRECT("TeamsDoNotEditThis!K"&amp;$P56)/Constants!$B$3, 0)</f>
        <v>0</v>
      </c>
      <c r="U56" s="45" t="str">
        <f>IF($P56 &gt; 0, INDIRECT("TeamsDoNotEditThis!J"&amp;$P56)/Constants!$B$2, 0)</f>
        <v>0</v>
      </c>
      <c r="V56" s="45" t="str">
        <f>IF($P56 &gt; 0, INDIRECT("TeamsDoNotEditThis!K"&amp;$P56)/Constants!$B$3, 0)</f>
        <v>0</v>
      </c>
      <c r="W56" s="45" t="str">
        <f>IF($P56 &gt; 0, INDIRECT("TeamsDoNotEditThis!L"&amp;$P56)/Constants!$B$4, 0)</f>
        <v>0</v>
      </c>
      <c r="X56" s="45" t="str">
        <f>IF($P56 &gt; 0, INDIRECT("TeamsDoNotEditThis!M"&amp;$P56)/Constants!$B$5, 0)</f>
        <v>0</v>
      </c>
    </row>
    <row r="57">
      <c r="A57" s="30"/>
      <c r="B57" s="30"/>
      <c r="C57" s="49"/>
      <c r="D57" s="21"/>
      <c r="E57" s="21"/>
      <c r="F57" s="21"/>
      <c r="G57" s="21"/>
      <c r="H57" s="21"/>
      <c r="I57" s="45" t="str">
        <f t="shared" si="1"/>
        <v>0</v>
      </c>
      <c r="J57" s="45" t="str">
        <f t="shared" si="2"/>
        <v>0</v>
      </c>
      <c r="K57" s="45" t="str">
        <f t="shared" si="3"/>
        <v>0</v>
      </c>
      <c r="L57" s="45" t="str">
        <f t="shared" si="4"/>
        <v>0</v>
      </c>
      <c r="M57" s="45" t="str">
        <f t="shared" si="5"/>
        <v>0</v>
      </c>
      <c r="N57" s="45" t="str">
        <f t="shared" si="6"/>
        <v>0</v>
      </c>
      <c r="O57" s="45" t="str">
        <f t="shared" si="7"/>
        <v>0</v>
      </c>
      <c r="P57" s="2" t="str">
        <f>IF(LEN($B57), MATCH($B57,TeamsDoNotEditThis!$A$2:$A$999)+1, 0)</f>
        <v>0</v>
      </c>
      <c r="Q57" s="45" t="str">
        <f t="shared" si="8"/>
        <v>0</v>
      </c>
      <c r="R57" s="45" t="str">
        <f t="shared" si="9"/>
        <v>0</v>
      </c>
      <c r="S57" s="45" t="str">
        <f t="shared" si="10"/>
        <v>0</v>
      </c>
      <c r="T57" s="45" t="str">
        <f>IF($P57 &gt; 0, MAX(1,ROUNDUP($E57))*INDIRECT("TeamsDoNotEditThis!K"&amp;$P57)/Constants!$B$3, 0)</f>
        <v>0</v>
      </c>
      <c r="U57" s="45" t="str">
        <f>IF($P57 &gt; 0, INDIRECT("TeamsDoNotEditThis!J"&amp;$P57)/Constants!$B$2, 0)</f>
        <v>0</v>
      </c>
      <c r="V57" s="45" t="str">
        <f>IF($P57 &gt; 0, INDIRECT("TeamsDoNotEditThis!K"&amp;$P57)/Constants!$B$3, 0)</f>
        <v>0</v>
      </c>
      <c r="W57" s="45" t="str">
        <f>IF($P57 &gt; 0, INDIRECT("TeamsDoNotEditThis!L"&amp;$P57)/Constants!$B$4, 0)</f>
        <v>0</v>
      </c>
      <c r="X57" s="45" t="str">
        <f>IF($P57 &gt; 0, INDIRECT("TeamsDoNotEditThis!M"&amp;$P57)/Constants!$B$5, 0)</f>
        <v>0</v>
      </c>
    </row>
    <row r="58">
      <c r="A58" s="30"/>
      <c r="B58" s="30"/>
      <c r="C58" s="49"/>
      <c r="D58" s="21"/>
      <c r="E58" s="21"/>
      <c r="F58" s="21"/>
      <c r="G58" s="21"/>
      <c r="H58" s="21"/>
      <c r="I58" s="45" t="str">
        <f t="shared" si="1"/>
        <v>0</v>
      </c>
      <c r="J58" s="45" t="str">
        <f t="shared" si="2"/>
        <v>0</v>
      </c>
      <c r="K58" s="45" t="str">
        <f t="shared" si="3"/>
        <v>0</v>
      </c>
      <c r="L58" s="45" t="str">
        <f t="shared" si="4"/>
        <v>0</v>
      </c>
      <c r="M58" s="45" t="str">
        <f t="shared" si="5"/>
        <v>0</v>
      </c>
      <c r="N58" s="45" t="str">
        <f t="shared" si="6"/>
        <v>0</v>
      </c>
      <c r="O58" s="45" t="str">
        <f t="shared" si="7"/>
        <v>0</v>
      </c>
      <c r="P58" s="2" t="str">
        <f>IF(LEN($B58), MATCH($B58,TeamsDoNotEditThis!$A$2:$A$999)+1, 0)</f>
        <v>0</v>
      </c>
      <c r="Q58" s="45" t="str">
        <f t="shared" si="8"/>
        <v>0</v>
      </c>
      <c r="R58" s="45" t="str">
        <f t="shared" si="9"/>
        <v>0</v>
      </c>
      <c r="S58" s="45" t="str">
        <f t="shared" si="10"/>
        <v>0</v>
      </c>
      <c r="T58" s="45" t="str">
        <f>IF($P58 &gt; 0, MAX(1,ROUNDUP($E58))*INDIRECT("TeamsDoNotEditThis!K"&amp;$P58)/Constants!$B$3, 0)</f>
        <v>0</v>
      </c>
      <c r="U58" s="45" t="str">
        <f>IF($P58 &gt; 0, INDIRECT("TeamsDoNotEditThis!J"&amp;$P58)/Constants!$B$2, 0)</f>
        <v>0</v>
      </c>
      <c r="V58" s="45" t="str">
        <f>IF($P58 &gt; 0, INDIRECT("TeamsDoNotEditThis!K"&amp;$P58)/Constants!$B$3, 0)</f>
        <v>0</v>
      </c>
      <c r="W58" s="45" t="str">
        <f>IF($P58 &gt; 0, INDIRECT("TeamsDoNotEditThis!L"&amp;$P58)/Constants!$B$4, 0)</f>
        <v>0</v>
      </c>
      <c r="X58" s="45" t="str">
        <f>IF($P58 &gt; 0, INDIRECT("TeamsDoNotEditThis!M"&amp;$P58)/Constants!$B$5, 0)</f>
        <v>0</v>
      </c>
    </row>
    <row r="59">
      <c r="A59" s="30"/>
      <c r="B59" s="30"/>
      <c r="C59" s="49"/>
      <c r="D59" s="21"/>
      <c r="E59" s="21"/>
      <c r="F59" s="21"/>
      <c r="G59" s="21"/>
      <c r="H59" s="21"/>
      <c r="I59" s="45" t="str">
        <f t="shared" si="1"/>
        <v>0</v>
      </c>
      <c r="J59" s="45" t="str">
        <f t="shared" si="2"/>
        <v>0</v>
      </c>
      <c r="K59" s="45" t="str">
        <f t="shared" si="3"/>
        <v>0</v>
      </c>
      <c r="L59" s="45" t="str">
        <f t="shared" si="4"/>
        <v>0</v>
      </c>
      <c r="M59" s="45" t="str">
        <f t="shared" si="5"/>
        <v>0</v>
      </c>
      <c r="N59" s="45" t="str">
        <f t="shared" si="6"/>
        <v>0</v>
      </c>
      <c r="O59" s="45" t="str">
        <f t="shared" si="7"/>
        <v>0</v>
      </c>
      <c r="P59" s="2" t="str">
        <f>IF(LEN($B59), MATCH($B59,TeamsDoNotEditThis!$A$2:$A$999)+1, 0)</f>
        <v>0</v>
      </c>
      <c r="Q59" s="45" t="str">
        <f t="shared" si="8"/>
        <v>0</v>
      </c>
      <c r="R59" s="45" t="str">
        <f t="shared" si="9"/>
        <v>0</v>
      </c>
      <c r="S59" s="45" t="str">
        <f t="shared" si="10"/>
        <v>0</v>
      </c>
      <c r="T59" s="45" t="str">
        <f>IF($P59 &gt; 0, MAX(1,ROUNDUP($E59))*INDIRECT("TeamsDoNotEditThis!K"&amp;$P59)/Constants!$B$3, 0)</f>
        <v>0</v>
      </c>
      <c r="U59" s="45" t="str">
        <f>IF($P59 &gt; 0, INDIRECT("TeamsDoNotEditThis!J"&amp;$P59)/Constants!$B$2, 0)</f>
        <v>0</v>
      </c>
      <c r="V59" s="45" t="str">
        <f>IF($P59 &gt; 0, INDIRECT("TeamsDoNotEditThis!K"&amp;$P59)/Constants!$B$3, 0)</f>
        <v>0</v>
      </c>
      <c r="W59" s="45" t="str">
        <f>IF($P59 &gt; 0, INDIRECT("TeamsDoNotEditThis!L"&amp;$P59)/Constants!$B$4, 0)</f>
        <v>0</v>
      </c>
      <c r="X59" s="45" t="str">
        <f>IF($P59 &gt; 0, INDIRECT("TeamsDoNotEditThis!M"&amp;$P59)/Constants!$B$5, 0)</f>
        <v>0</v>
      </c>
    </row>
    <row r="60">
      <c r="A60" s="30"/>
      <c r="B60" s="30"/>
      <c r="C60" s="49"/>
      <c r="D60" s="21"/>
      <c r="E60" s="21"/>
      <c r="F60" s="21"/>
      <c r="G60" s="21"/>
      <c r="H60" s="21"/>
      <c r="I60" s="45" t="str">
        <f t="shared" si="1"/>
        <v>0</v>
      </c>
      <c r="J60" s="45" t="str">
        <f t="shared" si="2"/>
        <v>0</v>
      </c>
      <c r="K60" s="45" t="str">
        <f t="shared" si="3"/>
        <v>0</v>
      </c>
      <c r="L60" s="45" t="str">
        <f t="shared" si="4"/>
        <v>0</v>
      </c>
      <c r="M60" s="45" t="str">
        <f t="shared" si="5"/>
        <v>0</v>
      </c>
      <c r="N60" s="45" t="str">
        <f t="shared" si="6"/>
        <v>0</v>
      </c>
      <c r="O60" s="45" t="str">
        <f t="shared" si="7"/>
        <v>0</v>
      </c>
      <c r="P60" s="2" t="str">
        <f>IF(LEN($B60), MATCH($B60,TeamsDoNotEditThis!$A$2:$A$999)+1, 0)</f>
        <v>0</v>
      </c>
      <c r="Q60" s="45" t="str">
        <f t="shared" si="8"/>
        <v>0</v>
      </c>
      <c r="R60" s="45" t="str">
        <f t="shared" si="9"/>
        <v>0</v>
      </c>
      <c r="S60" s="45" t="str">
        <f t="shared" si="10"/>
        <v>0</v>
      </c>
      <c r="T60" s="45" t="str">
        <f>IF($P60 &gt; 0, MAX(1,ROUNDUP($E60))*INDIRECT("TeamsDoNotEditThis!K"&amp;$P60)/Constants!$B$3, 0)</f>
        <v>0</v>
      </c>
      <c r="U60" s="45" t="str">
        <f>IF($P60 &gt; 0, INDIRECT("TeamsDoNotEditThis!J"&amp;$P60)/Constants!$B$2, 0)</f>
        <v>0</v>
      </c>
      <c r="V60" s="45" t="str">
        <f>IF($P60 &gt; 0, INDIRECT("TeamsDoNotEditThis!K"&amp;$P60)/Constants!$B$3, 0)</f>
        <v>0</v>
      </c>
      <c r="W60" s="45" t="str">
        <f>IF($P60 &gt; 0, INDIRECT("TeamsDoNotEditThis!L"&amp;$P60)/Constants!$B$4, 0)</f>
        <v>0</v>
      </c>
      <c r="X60" s="45" t="str">
        <f>IF($P60 &gt; 0, INDIRECT("TeamsDoNotEditThis!M"&amp;$P60)/Constants!$B$5, 0)</f>
        <v>0</v>
      </c>
    </row>
    <row r="61">
      <c r="A61" s="30"/>
      <c r="B61" s="30"/>
      <c r="C61" s="49"/>
      <c r="D61" s="21"/>
      <c r="E61" s="21"/>
      <c r="F61" s="21"/>
      <c r="G61" s="21"/>
      <c r="H61" s="21"/>
      <c r="I61" s="45" t="str">
        <f t="shared" si="1"/>
        <v>0</v>
      </c>
      <c r="J61" s="45" t="str">
        <f t="shared" si="2"/>
        <v>0</v>
      </c>
      <c r="K61" s="45" t="str">
        <f t="shared" si="3"/>
        <v>0</v>
      </c>
      <c r="L61" s="45" t="str">
        <f t="shared" si="4"/>
        <v>0</v>
      </c>
      <c r="M61" s="45" t="str">
        <f t="shared" si="5"/>
        <v>0</v>
      </c>
      <c r="N61" s="45" t="str">
        <f t="shared" si="6"/>
        <v>0</v>
      </c>
      <c r="O61" s="45" t="str">
        <f t="shared" si="7"/>
        <v>0</v>
      </c>
      <c r="P61" s="2" t="str">
        <f>IF(LEN($B61), MATCH($B61,TeamsDoNotEditThis!$A$2:$A$999)+1, 0)</f>
        <v>0</v>
      </c>
      <c r="Q61" s="45" t="str">
        <f t="shared" si="8"/>
        <v>0</v>
      </c>
      <c r="R61" s="45" t="str">
        <f t="shared" si="9"/>
        <v>0</v>
      </c>
      <c r="S61" s="45" t="str">
        <f t="shared" si="10"/>
        <v>0</v>
      </c>
      <c r="T61" s="45" t="str">
        <f>IF($P61 &gt; 0, MAX(1,ROUNDUP($E61))*INDIRECT("TeamsDoNotEditThis!K"&amp;$P61)/Constants!$B$3, 0)</f>
        <v>0</v>
      </c>
      <c r="U61" s="45" t="str">
        <f>IF($P61 &gt; 0, INDIRECT("TeamsDoNotEditThis!J"&amp;$P61)/Constants!$B$2, 0)</f>
        <v>0</v>
      </c>
      <c r="V61" s="45" t="str">
        <f>IF($P61 &gt; 0, INDIRECT("TeamsDoNotEditThis!K"&amp;$P61)/Constants!$B$3, 0)</f>
        <v>0</v>
      </c>
      <c r="W61" s="45" t="str">
        <f>IF($P61 &gt; 0, INDIRECT("TeamsDoNotEditThis!L"&amp;$P61)/Constants!$B$4, 0)</f>
        <v>0</v>
      </c>
      <c r="X61" s="45" t="str">
        <f>IF($P61 &gt; 0, INDIRECT("TeamsDoNotEditThis!M"&amp;$P61)/Constants!$B$5, 0)</f>
        <v>0</v>
      </c>
    </row>
    <row r="62">
      <c r="A62" s="30"/>
      <c r="B62" s="30"/>
      <c r="C62" s="49"/>
      <c r="D62" s="21"/>
      <c r="E62" s="21"/>
      <c r="F62" s="21"/>
      <c r="G62" s="21"/>
      <c r="H62" s="21"/>
      <c r="I62" s="45" t="str">
        <f t="shared" si="1"/>
        <v>0</v>
      </c>
      <c r="J62" s="45" t="str">
        <f t="shared" si="2"/>
        <v>0</v>
      </c>
      <c r="K62" s="45" t="str">
        <f t="shared" si="3"/>
        <v>0</v>
      </c>
      <c r="L62" s="45" t="str">
        <f t="shared" si="4"/>
        <v>0</v>
      </c>
      <c r="M62" s="45" t="str">
        <f t="shared" si="5"/>
        <v>0</v>
      </c>
      <c r="N62" s="45" t="str">
        <f t="shared" si="6"/>
        <v>0</v>
      </c>
      <c r="O62" s="45" t="str">
        <f t="shared" si="7"/>
        <v>0</v>
      </c>
      <c r="P62" s="2" t="str">
        <f>IF(LEN($B62), MATCH($B62,TeamsDoNotEditThis!$A$2:$A$999)+1, 0)</f>
        <v>0</v>
      </c>
      <c r="Q62" s="45" t="str">
        <f t="shared" si="8"/>
        <v>0</v>
      </c>
      <c r="R62" s="45" t="str">
        <f t="shared" si="9"/>
        <v>0</v>
      </c>
      <c r="S62" s="45" t="str">
        <f t="shared" si="10"/>
        <v>0</v>
      </c>
      <c r="T62" s="45" t="str">
        <f>IF($P62 &gt; 0, MAX(1,ROUNDUP($E62))*INDIRECT("TeamsDoNotEditThis!K"&amp;$P62)/Constants!$B$3, 0)</f>
        <v>0</v>
      </c>
      <c r="U62" s="45" t="str">
        <f>IF($P62 &gt; 0, INDIRECT("TeamsDoNotEditThis!J"&amp;$P62)/Constants!$B$2, 0)</f>
        <v>0</v>
      </c>
      <c r="V62" s="45" t="str">
        <f>IF($P62 &gt; 0, INDIRECT("TeamsDoNotEditThis!K"&amp;$P62)/Constants!$B$3, 0)</f>
        <v>0</v>
      </c>
      <c r="W62" s="45" t="str">
        <f>IF($P62 &gt; 0, INDIRECT("TeamsDoNotEditThis!L"&amp;$P62)/Constants!$B$4, 0)</f>
        <v>0</v>
      </c>
      <c r="X62" s="45" t="str">
        <f>IF($P62 &gt; 0, INDIRECT("TeamsDoNotEditThis!M"&amp;$P62)/Constants!$B$5, 0)</f>
        <v>0</v>
      </c>
    </row>
    <row r="63">
      <c r="A63" s="30"/>
      <c r="B63" s="30"/>
      <c r="C63" s="49"/>
      <c r="D63" s="21"/>
      <c r="E63" s="21"/>
      <c r="F63" s="21"/>
      <c r="G63" s="21"/>
      <c r="H63" s="21"/>
      <c r="I63" s="45" t="str">
        <f t="shared" si="1"/>
        <v>0</v>
      </c>
      <c r="J63" s="45" t="str">
        <f t="shared" si="2"/>
        <v>0</v>
      </c>
      <c r="K63" s="45" t="str">
        <f t="shared" si="3"/>
        <v>0</v>
      </c>
      <c r="L63" s="45" t="str">
        <f t="shared" si="4"/>
        <v>0</v>
      </c>
      <c r="M63" s="45" t="str">
        <f t="shared" si="5"/>
        <v>0</v>
      </c>
      <c r="N63" s="45" t="str">
        <f t="shared" si="6"/>
        <v>0</v>
      </c>
      <c r="O63" s="45" t="str">
        <f t="shared" si="7"/>
        <v>0</v>
      </c>
      <c r="P63" s="2" t="str">
        <f>IF(LEN($B63), MATCH($B63,TeamsDoNotEditThis!$A$2:$A$999)+1, 0)</f>
        <v>0</v>
      </c>
      <c r="Q63" s="45" t="str">
        <f t="shared" si="8"/>
        <v>0</v>
      </c>
      <c r="R63" s="45" t="str">
        <f t="shared" si="9"/>
        <v>0</v>
      </c>
      <c r="S63" s="45" t="str">
        <f t="shared" si="10"/>
        <v>0</v>
      </c>
      <c r="T63" s="45" t="str">
        <f>IF($P63 &gt; 0, MAX(1,ROUNDUP($E63))*INDIRECT("TeamsDoNotEditThis!K"&amp;$P63)/Constants!$B$3, 0)</f>
        <v>0</v>
      </c>
      <c r="U63" s="45" t="str">
        <f>IF($P63 &gt; 0, INDIRECT("TeamsDoNotEditThis!J"&amp;$P63)/Constants!$B$2, 0)</f>
        <v>0</v>
      </c>
      <c r="V63" s="45" t="str">
        <f>IF($P63 &gt; 0, INDIRECT("TeamsDoNotEditThis!K"&amp;$P63)/Constants!$B$3, 0)</f>
        <v>0</v>
      </c>
      <c r="W63" s="45" t="str">
        <f>IF($P63 &gt; 0, INDIRECT("TeamsDoNotEditThis!L"&amp;$P63)/Constants!$B$4, 0)</f>
        <v>0</v>
      </c>
      <c r="X63" s="45" t="str">
        <f>IF($P63 &gt; 0, INDIRECT("TeamsDoNotEditThis!M"&amp;$P63)/Constants!$B$5, 0)</f>
        <v>0</v>
      </c>
    </row>
    <row r="64">
      <c r="A64" s="30"/>
      <c r="B64" s="30"/>
      <c r="C64" s="49"/>
      <c r="D64" s="21"/>
      <c r="E64" s="21"/>
      <c r="F64" s="21"/>
      <c r="G64" s="21"/>
      <c r="H64" s="21"/>
      <c r="I64" s="45" t="str">
        <f t="shared" si="1"/>
        <v>0</v>
      </c>
      <c r="J64" s="45" t="str">
        <f t="shared" si="2"/>
        <v>0</v>
      </c>
      <c r="K64" s="45" t="str">
        <f t="shared" si="3"/>
        <v>0</v>
      </c>
      <c r="L64" s="45" t="str">
        <f t="shared" si="4"/>
        <v>0</v>
      </c>
      <c r="M64" s="45" t="str">
        <f t="shared" si="5"/>
        <v>0</v>
      </c>
      <c r="N64" s="45" t="str">
        <f t="shared" si="6"/>
        <v>0</v>
      </c>
      <c r="O64" s="45" t="str">
        <f t="shared" si="7"/>
        <v>0</v>
      </c>
      <c r="P64" s="2" t="str">
        <f>IF(LEN($B64), MATCH($B64,TeamsDoNotEditThis!$A$2:$A$999)+1, 0)</f>
        <v>0</v>
      </c>
      <c r="Q64" s="45" t="str">
        <f t="shared" si="8"/>
        <v>0</v>
      </c>
      <c r="R64" s="45" t="str">
        <f t="shared" si="9"/>
        <v>0</v>
      </c>
      <c r="S64" s="45" t="str">
        <f t="shared" si="10"/>
        <v>0</v>
      </c>
      <c r="T64" s="45" t="str">
        <f>IF($P64 &gt; 0, MAX(1,ROUNDUP($E64))*INDIRECT("TeamsDoNotEditThis!K"&amp;$P64)/Constants!$B$3, 0)</f>
        <v>0</v>
      </c>
      <c r="U64" s="45" t="str">
        <f>IF($P64 &gt; 0, INDIRECT("TeamsDoNotEditThis!J"&amp;$P64)/Constants!$B$2, 0)</f>
        <v>0</v>
      </c>
      <c r="V64" s="45" t="str">
        <f>IF($P64 &gt; 0, INDIRECT("TeamsDoNotEditThis!K"&amp;$P64)/Constants!$B$3, 0)</f>
        <v>0</v>
      </c>
      <c r="W64" s="45" t="str">
        <f>IF($P64 &gt; 0, INDIRECT("TeamsDoNotEditThis!L"&amp;$P64)/Constants!$B$4, 0)</f>
        <v>0</v>
      </c>
      <c r="X64" s="45" t="str">
        <f>IF($P64 &gt; 0, INDIRECT("TeamsDoNotEditThis!M"&amp;$P64)/Constants!$B$5, 0)</f>
        <v>0</v>
      </c>
    </row>
    <row r="65">
      <c r="A65" s="30"/>
      <c r="B65" s="30"/>
      <c r="C65" s="49"/>
      <c r="D65" s="21"/>
      <c r="E65" s="21"/>
      <c r="F65" s="21"/>
      <c r="G65" s="21"/>
      <c r="H65" s="21"/>
      <c r="I65" s="45" t="str">
        <f t="shared" si="1"/>
        <v>0</v>
      </c>
      <c r="J65" s="45" t="str">
        <f t="shared" si="2"/>
        <v>0</v>
      </c>
      <c r="K65" s="45" t="str">
        <f t="shared" si="3"/>
        <v>0</v>
      </c>
      <c r="L65" s="45" t="str">
        <f t="shared" si="4"/>
        <v>0</v>
      </c>
      <c r="M65" s="45" t="str">
        <f t="shared" si="5"/>
        <v>0</v>
      </c>
      <c r="N65" s="45" t="str">
        <f t="shared" si="6"/>
        <v>0</v>
      </c>
      <c r="O65" s="45" t="str">
        <f t="shared" si="7"/>
        <v>0</v>
      </c>
      <c r="P65" s="2" t="str">
        <f>IF(LEN($B65), MATCH($B65,TeamsDoNotEditThis!$A$2:$A$999)+1, 0)</f>
        <v>0</v>
      </c>
      <c r="Q65" s="45" t="str">
        <f t="shared" si="8"/>
        <v>0</v>
      </c>
      <c r="R65" s="45" t="str">
        <f t="shared" si="9"/>
        <v>0</v>
      </c>
      <c r="S65" s="45" t="str">
        <f t="shared" si="10"/>
        <v>0</v>
      </c>
      <c r="T65" s="45" t="str">
        <f>IF($P65 &gt; 0, MAX(1,ROUNDUP($E65))*INDIRECT("TeamsDoNotEditThis!K"&amp;$P65)/Constants!$B$3, 0)</f>
        <v>0</v>
      </c>
      <c r="U65" s="45" t="str">
        <f>IF($P65 &gt; 0, INDIRECT("TeamsDoNotEditThis!J"&amp;$P65)/Constants!$B$2, 0)</f>
        <v>0</v>
      </c>
      <c r="V65" s="45" t="str">
        <f>IF($P65 &gt; 0, INDIRECT("TeamsDoNotEditThis!K"&amp;$P65)/Constants!$B$3, 0)</f>
        <v>0</v>
      </c>
      <c r="W65" s="45" t="str">
        <f>IF($P65 &gt; 0, INDIRECT("TeamsDoNotEditThis!L"&amp;$P65)/Constants!$B$4, 0)</f>
        <v>0</v>
      </c>
      <c r="X65" s="45" t="str">
        <f>IF($P65 &gt; 0, INDIRECT("TeamsDoNotEditThis!M"&amp;$P65)/Constants!$B$5, 0)</f>
        <v>0</v>
      </c>
    </row>
    <row r="66">
      <c r="A66" s="30"/>
      <c r="B66" s="30"/>
      <c r="C66" s="49"/>
      <c r="D66" s="21"/>
      <c r="E66" s="21"/>
      <c r="F66" s="21"/>
      <c r="G66" s="21"/>
      <c r="H66" s="21"/>
      <c r="I66" s="45" t="str">
        <f t="shared" si="1"/>
        <v>0</v>
      </c>
      <c r="J66" s="45" t="str">
        <f t="shared" si="2"/>
        <v>0</v>
      </c>
      <c r="K66" s="45" t="str">
        <f t="shared" si="3"/>
        <v>0</v>
      </c>
      <c r="L66" s="45" t="str">
        <f t="shared" si="4"/>
        <v>0</v>
      </c>
      <c r="M66" s="45" t="str">
        <f t="shared" si="5"/>
        <v>0</v>
      </c>
      <c r="N66" s="45" t="str">
        <f t="shared" si="6"/>
        <v>0</v>
      </c>
      <c r="O66" s="45" t="str">
        <f t="shared" si="7"/>
        <v>0</v>
      </c>
      <c r="P66" s="2" t="str">
        <f>IF(LEN($B66), MATCH($B66,TeamsDoNotEditThis!$A$2:$A$999)+1, 0)</f>
        <v>0</v>
      </c>
      <c r="Q66" s="45" t="str">
        <f t="shared" si="8"/>
        <v>0</v>
      </c>
      <c r="R66" s="45" t="str">
        <f t="shared" si="9"/>
        <v>0</v>
      </c>
      <c r="S66" s="45" t="str">
        <f t="shared" si="10"/>
        <v>0</v>
      </c>
      <c r="T66" s="45" t="str">
        <f>IF($P66 &gt; 0, MAX(1,ROUNDUP($E66))*INDIRECT("TeamsDoNotEditThis!K"&amp;$P66)/Constants!$B$3, 0)</f>
        <v>0</v>
      </c>
      <c r="U66" s="45" t="str">
        <f>IF($P66 &gt; 0, INDIRECT("TeamsDoNotEditThis!J"&amp;$P66)/Constants!$B$2, 0)</f>
        <v>0</v>
      </c>
      <c r="V66" s="45" t="str">
        <f>IF($P66 &gt; 0, INDIRECT("TeamsDoNotEditThis!K"&amp;$P66)/Constants!$B$3, 0)</f>
        <v>0</v>
      </c>
      <c r="W66" s="45" t="str">
        <f>IF($P66 &gt; 0, INDIRECT("TeamsDoNotEditThis!L"&amp;$P66)/Constants!$B$4, 0)</f>
        <v>0</v>
      </c>
      <c r="X66" s="45" t="str">
        <f>IF($P66 &gt; 0, INDIRECT("TeamsDoNotEditThis!M"&amp;$P66)/Constants!$B$5, 0)</f>
        <v>0</v>
      </c>
    </row>
    <row r="67">
      <c r="A67" s="30"/>
      <c r="B67" s="30"/>
      <c r="C67" s="49"/>
      <c r="D67" s="21"/>
      <c r="E67" s="21"/>
      <c r="F67" s="21"/>
      <c r="G67" s="21"/>
      <c r="H67" s="21"/>
      <c r="I67" s="45" t="str">
        <f t="shared" si="1"/>
        <v>0</v>
      </c>
      <c r="J67" s="45" t="str">
        <f t="shared" si="2"/>
        <v>0</v>
      </c>
      <c r="K67" s="45" t="str">
        <f t="shared" si="3"/>
        <v>0</v>
      </c>
      <c r="L67" s="45" t="str">
        <f t="shared" si="4"/>
        <v>0</v>
      </c>
      <c r="M67" s="45" t="str">
        <f t="shared" si="5"/>
        <v>0</v>
      </c>
      <c r="N67" s="45" t="str">
        <f t="shared" si="6"/>
        <v>0</v>
      </c>
      <c r="O67" s="45" t="str">
        <f t="shared" si="7"/>
        <v>0</v>
      </c>
      <c r="P67" s="2" t="str">
        <f>IF(LEN($B67), MATCH($B67,TeamsDoNotEditThis!$A$2:$A$999)+1, 0)</f>
        <v>0</v>
      </c>
      <c r="Q67" s="45" t="str">
        <f t="shared" si="8"/>
        <v>0</v>
      </c>
      <c r="R67" s="45" t="str">
        <f t="shared" si="9"/>
        <v>0</v>
      </c>
      <c r="S67" s="45" t="str">
        <f t="shared" si="10"/>
        <v>0</v>
      </c>
      <c r="T67" s="45" t="str">
        <f>IF($P67 &gt; 0, MAX(1,ROUNDUP($E67))*INDIRECT("TeamsDoNotEditThis!K"&amp;$P67)/Constants!$B$3, 0)</f>
        <v>0</v>
      </c>
      <c r="U67" s="45" t="str">
        <f>IF($P67 &gt; 0, INDIRECT("TeamsDoNotEditThis!J"&amp;$P67)/Constants!$B$2, 0)</f>
        <v>0</v>
      </c>
      <c r="V67" s="45" t="str">
        <f>IF($P67 &gt; 0, INDIRECT("TeamsDoNotEditThis!K"&amp;$P67)/Constants!$B$3, 0)</f>
        <v>0</v>
      </c>
      <c r="W67" s="45" t="str">
        <f>IF($P67 &gt; 0, INDIRECT("TeamsDoNotEditThis!L"&amp;$P67)/Constants!$B$4, 0)</f>
        <v>0</v>
      </c>
      <c r="X67" s="45" t="str">
        <f>IF($P67 &gt; 0, INDIRECT("TeamsDoNotEditThis!M"&amp;$P67)/Constants!$B$5, 0)</f>
        <v>0</v>
      </c>
    </row>
    <row r="68">
      <c r="A68" s="30"/>
      <c r="B68" s="30"/>
      <c r="C68" s="49"/>
      <c r="D68" s="21"/>
      <c r="E68" s="21"/>
      <c r="F68" s="21"/>
      <c r="G68" s="21"/>
      <c r="H68" s="21"/>
      <c r="I68" s="45" t="str">
        <f t="shared" si="1"/>
        <v>0</v>
      </c>
      <c r="J68" s="45" t="str">
        <f t="shared" si="2"/>
        <v>0</v>
      </c>
      <c r="K68" s="45" t="str">
        <f t="shared" si="3"/>
        <v>0</v>
      </c>
      <c r="L68" s="45" t="str">
        <f t="shared" si="4"/>
        <v>0</v>
      </c>
      <c r="M68" s="45" t="str">
        <f t="shared" si="5"/>
        <v>0</v>
      </c>
      <c r="N68" s="45" t="str">
        <f t="shared" si="6"/>
        <v>0</v>
      </c>
      <c r="O68" s="45" t="str">
        <f t="shared" si="7"/>
        <v>0</v>
      </c>
      <c r="P68" s="2" t="str">
        <f>IF(LEN($B68), MATCH($B68,TeamsDoNotEditThis!$A$2:$A$999)+1, 0)</f>
        <v>0</v>
      </c>
      <c r="Q68" s="45" t="str">
        <f t="shared" si="8"/>
        <v>0</v>
      </c>
      <c r="R68" s="45" t="str">
        <f t="shared" si="9"/>
        <v>0</v>
      </c>
      <c r="S68" s="45" t="str">
        <f t="shared" si="10"/>
        <v>0</v>
      </c>
      <c r="T68" s="45" t="str">
        <f>IF($P68 &gt; 0, MAX(1,ROUNDUP($E68))*INDIRECT("TeamsDoNotEditThis!K"&amp;$P68)/Constants!$B$3, 0)</f>
        <v>0</v>
      </c>
      <c r="U68" s="45" t="str">
        <f>IF($P68 &gt; 0, INDIRECT("TeamsDoNotEditThis!J"&amp;$P68)/Constants!$B$2, 0)</f>
        <v>0</v>
      </c>
      <c r="V68" s="45" t="str">
        <f>IF($P68 &gt; 0, INDIRECT("TeamsDoNotEditThis!K"&amp;$P68)/Constants!$B$3, 0)</f>
        <v>0</v>
      </c>
      <c r="W68" s="45" t="str">
        <f>IF($P68 &gt; 0, INDIRECT("TeamsDoNotEditThis!L"&amp;$P68)/Constants!$B$4, 0)</f>
        <v>0</v>
      </c>
      <c r="X68" s="45" t="str">
        <f>IF($P68 &gt; 0, INDIRECT("TeamsDoNotEditThis!M"&amp;$P68)/Constants!$B$5, 0)</f>
        <v>0</v>
      </c>
    </row>
    <row r="69">
      <c r="A69" s="30"/>
      <c r="B69" s="30"/>
      <c r="C69" s="49"/>
      <c r="D69" s="21"/>
      <c r="E69" s="21"/>
      <c r="F69" s="21"/>
      <c r="G69" s="21"/>
      <c r="H69" s="21"/>
      <c r="I69" s="45" t="str">
        <f t="shared" si="1"/>
        <v>0</v>
      </c>
      <c r="J69" s="45" t="str">
        <f t="shared" si="2"/>
        <v>0</v>
      </c>
      <c r="K69" s="45" t="str">
        <f t="shared" si="3"/>
        <v>0</v>
      </c>
      <c r="L69" s="45" t="str">
        <f t="shared" si="4"/>
        <v>0</v>
      </c>
      <c r="M69" s="45" t="str">
        <f t="shared" si="5"/>
        <v>0</v>
      </c>
      <c r="N69" s="45" t="str">
        <f t="shared" si="6"/>
        <v>0</v>
      </c>
      <c r="O69" s="45" t="str">
        <f t="shared" si="7"/>
        <v>0</v>
      </c>
      <c r="P69" s="2" t="str">
        <f>IF(LEN($B69), MATCH($B69,TeamsDoNotEditThis!$A$2:$A$999)+1, 0)</f>
        <v>0</v>
      </c>
      <c r="Q69" s="45" t="str">
        <f t="shared" si="8"/>
        <v>0</v>
      </c>
      <c r="R69" s="45" t="str">
        <f t="shared" si="9"/>
        <v>0</v>
      </c>
      <c r="S69" s="45" t="str">
        <f t="shared" si="10"/>
        <v>0</v>
      </c>
      <c r="T69" s="45" t="str">
        <f>IF($P69 &gt; 0, MAX(1,ROUNDUP($E69))*INDIRECT("TeamsDoNotEditThis!K"&amp;$P69)/Constants!$B$3, 0)</f>
        <v>0</v>
      </c>
      <c r="U69" s="45" t="str">
        <f>IF($P69 &gt; 0, INDIRECT("TeamsDoNotEditThis!J"&amp;$P69)/Constants!$B$2, 0)</f>
        <v>0</v>
      </c>
      <c r="V69" s="45" t="str">
        <f>IF($P69 &gt; 0, INDIRECT("TeamsDoNotEditThis!K"&amp;$P69)/Constants!$B$3, 0)</f>
        <v>0</v>
      </c>
      <c r="W69" s="45" t="str">
        <f>IF($P69 &gt; 0, INDIRECT("TeamsDoNotEditThis!L"&amp;$P69)/Constants!$B$4, 0)</f>
        <v>0</v>
      </c>
      <c r="X69" s="45" t="str">
        <f>IF($P69 &gt; 0, INDIRECT("TeamsDoNotEditThis!M"&amp;$P69)/Constants!$B$5, 0)</f>
        <v>0</v>
      </c>
    </row>
    <row r="70">
      <c r="A70" s="30"/>
      <c r="B70" s="30"/>
      <c r="C70" s="49"/>
      <c r="D70" s="21"/>
      <c r="E70" s="21"/>
      <c r="F70" s="21"/>
      <c r="G70" s="21"/>
      <c r="H70" s="21"/>
      <c r="I70" s="45" t="str">
        <f t="shared" si="1"/>
        <v>0</v>
      </c>
      <c r="J70" s="45" t="str">
        <f t="shared" si="2"/>
        <v>0</v>
      </c>
      <c r="K70" s="45" t="str">
        <f t="shared" si="3"/>
        <v>0</v>
      </c>
      <c r="L70" s="45" t="str">
        <f t="shared" si="4"/>
        <v>0</v>
      </c>
      <c r="M70" s="45" t="str">
        <f t="shared" si="5"/>
        <v>0</v>
      </c>
      <c r="N70" s="45" t="str">
        <f t="shared" si="6"/>
        <v>0</v>
      </c>
      <c r="O70" s="45" t="str">
        <f t="shared" si="7"/>
        <v>0</v>
      </c>
      <c r="P70" s="2" t="str">
        <f>IF(LEN($B70), MATCH($B70,TeamsDoNotEditThis!$A$2:$A$999)+1, 0)</f>
        <v>0</v>
      </c>
      <c r="Q70" s="45" t="str">
        <f t="shared" si="8"/>
        <v>0</v>
      </c>
      <c r="R70" s="45" t="str">
        <f t="shared" si="9"/>
        <v>0</v>
      </c>
      <c r="S70" s="45" t="str">
        <f t="shared" si="10"/>
        <v>0</v>
      </c>
      <c r="T70" s="45" t="str">
        <f>IF($P70 &gt; 0, MAX(1,ROUNDUP($E70))*INDIRECT("TeamsDoNotEditThis!K"&amp;$P70)/Constants!$B$3, 0)</f>
        <v>0</v>
      </c>
      <c r="U70" s="45" t="str">
        <f>IF($P70 &gt; 0, INDIRECT("TeamsDoNotEditThis!J"&amp;$P70)/Constants!$B$2, 0)</f>
        <v>0</v>
      </c>
      <c r="V70" s="45" t="str">
        <f>IF($P70 &gt; 0, INDIRECT("TeamsDoNotEditThis!K"&amp;$P70)/Constants!$B$3, 0)</f>
        <v>0</v>
      </c>
      <c r="W70" s="45" t="str">
        <f>IF($P70 &gt; 0, INDIRECT("TeamsDoNotEditThis!L"&amp;$P70)/Constants!$B$4, 0)</f>
        <v>0</v>
      </c>
      <c r="X70" s="45" t="str">
        <f>IF($P70 &gt; 0, INDIRECT("TeamsDoNotEditThis!M"&amp;$P70)/Constants!$B$5, 0)</f>
        <v>0</v>
      </c>
    </row>
    <row r="71">
      <c r="A71" s="30"/>
      <c r="B71" s="30"/>
      <c r="C71" s="49"/>
      <c r="D71" s="21"/>
      <c r="E71" s="21"/>
      <c r="F71" s="21"/>
      <c r="G71" s="21"/>
      <c r="H71" s="21"/>
      <c r="I71" s="45" t="str">
        <f t="shared" si="1"/>
        <v>0</v>
      </c>
      <c r="J71" s="45" t="str">
        <f t="shared" si="2"/>
        <v>0</v>
      </c>
      <c r="K71" s="45" t="str">
        <f t="shared" si="3"/>
        <v>0</v>
      </c>
      <c r="L71" s="45" t="str">
        <f t="shared" si="4"/>
        <v>0</v>
      </c>
      <c r="M71" s="45" t="str">
        <f t="shared" si="5"/>
        <v>0</v>
      </c>
      <c r="N71" s="45" t="str">
        <f t="shared" si="6"/>
        <v>0</v>
      </c>
      <c r="O71" s="45" t="str">
        <f t="shared" si="7"/>
        <v>0</v>
      </c>
      <c r="P71" s="2" t="str">
        <f>IF(LEN($B71), MATCH($B71,TeamsDoNotEditThis!$A$2:$A$999)+1, 0)</f>
        <v>0</v>
      </c>
      <c r="Q71" s="45" t="str">
        <f t="shared" si="8"/>
        <v>0</v>
      </c>
      <c r="R71" s="45" t="str">
        <f t="shared" si="9"/>
        <v>0</v>
      </c>
      <c r="S71" s="45" t="str">
        <f t="shared" si="10"/>
        <v>0</v>
      </c>
      <c r="T71" s="45" t="str">
        <f>IF($P71 &gt; 0, MAX(1,ROUNDUP($E71))*INDIRECT("TeamsDoNotEditThis!K"&amp;$P71)/Constants!$B$3, 0)</f>
        <v>0</v>
      </c>
      <c r="U71" s="45" t="str">
        <f>IF($P71 &gt; 0, INDIRECT("TeamsDoNotEditThis!J"&amp;$P71)/Constants!$B$2, 0)</f>
        <v>0</v>
      </c>
      <c r="V71" s="45" t="str">
        <f>IF($P71 &gt; 0, INDIRECT("TeamsDoNotEditThis!K"&amp;$P71)/Constants!$B$3, 0)</f>
        <v>0</v>
      </c>
      <c r="W71" s="45" t="str">
        <f>IF($P71 &gt; 0, INDIRECT("TeamsDoNotEditThis!L"&amp;$P71)/Constants!$B$4, 0)</f>
        <v>0</v>
      </c>
      <c r="X71" s="45" t="str">
        <f>IF($P71 &gt; 0, INDIRECT("TeamsDoNotEditThis!M"&amp;$P71)/Constants!$B$5, 0)</f>
        <v>0</v>
      </c>
    </row>
    <row r="72">
      <c r="A72" s="30"/>
      <c r="B72" s="30"/>
      <c r="C72" s="49"/>
      <c r="D72" s="21"/>
      <c r="E72" s="21"/>
      <c r="F72" s="21"/>
      <c r="G72" s="21"/>
      <c r="H72" s="21"/>
      <c r="I72" s="45" t="str">
        <f t="shared" si="1"/>
        <v>0</v>
      </c>
      <c r="J72" s="45" t="str">
        <f t="shared" si="2"/>
        <v>0</v>
      </c>
      <c r="K72" s="45" t="str">
        <f t="shared" si="3"/>
        <v>0</v>
      </c>
      <c r="L72" s="45" t="str">
        <f t="shared" si="4"/>
        <v>0</v>
      </c>
      <c r="M72" s="45" t="str">
        <f t="shared" si="5"/>
        <v>0</v>
      </c>
      <c r="N72" s="45" t="str">
        <f t="shared" si="6"/>
        <v>0</v>
      </c>
      <c r="O72" s="45" t="str">
        <f t="shared" si="7"/>
        <v>0</v>
      </c>
      <c r="P72" s="2" t="str">
        <f>IF(LEN($B72), MATCH($B72,TeamsDoNotEditThis!$A$2:$A$999)+1, 0)</f>
        <v>0</v>
      </c>
      <c r="Q72" s="45" t="str">
        <f t="shared" si="8"/>
        <v>0</v>
      </c>
      <c r="R72" s="45" t="str">
        <f t="shared" si="9"/>
        <v>0</v>
      </c>
      <c r="S72" s="45" t="str">
        <f t="shared" si="10"/>
        <v>0</v>
      </c>
      <c r="T72" s="45" t="str">
        <f>IF($P72 &gt; 0, MAX(1,ROUNDUP($E72))*INDIRECT("TeamsDoNotEditThis!K"&amp;$P72)/Constants!$B$3, 0)</f>
        <v>0</v>
      </c>
      <c r="U72" s="45" t="str">
        <f>IF($P72 &gt; 0, INDIRECT("TeamsDoNotEditThis!J"&amp;$P72)/Constants!$B$2, 0)</f>
        <v>0</v>
      </c>
      <c r="V72" s="45" t="str">
        <f>IF($P72 &gt; 0, INDIRECT("TeamsDoNotEditThis!K"&amp;$P72)/Constants!$B$3, 0)</f>
        <v>0</v>
      </c>
      <c r="W72" s="45" t="str">
        <f>IF($P72 &gt; 0, INDIRECT("TeamsDoNotEditThis!L"&amp;$P72)/Constants!$B$4, 0)</f>
        <v>0</v>
      </c>
      <c r="X72" s="45" t="str">
        <f>IF($P72 &gt; 0, INDIRECT("TeamsDoNotEditThis!M"&amp;$P72)/Constants!$B$5, 0)</f>
        <v>0</v>
      </c>
    </row>
    <row r="73">
      <c r="A73" s="30"/>
      <c r="B73" s="30"/>
      <c r="C73" s="49"/>
      <c r="D73" s="21"/>
      <c r="E73" s="21"/>
      <c r="F73" s="21"/>
      <c r="G73" s="21"/>
      <c r="H73" s="21"/>
      <c r="I73" s="45" t="str">
        <f t="shared" si="1"/>
        <v>0</v>
      </c>
      <c r="J73" s="45" t="str">
        <f t="shared" si="2"/>
        <v>0</v>
      </c>
      <c r="K73" s="45" t="str">
        <f t="shared" si="3"/>
        <v>0</v>
      </c>
      <c r="L73" s="45" t="str">
        <f t="shared" si="4"/>
        <v>0</v>
      </c>
      <c r="M73" s="45" t="str">
        <f t="shared" si="5"/>
        <v>0</v>
      </c>
      <c r="N73" s="45" t="str">
        <f t="shared" si="6"/>
        <v>0</v>
      </c>
      <c r="O73" s="45" t="str">
        <f t="shared" si="7"/>
        <v>0</v>
      </c>
      <c r="P73" s="2" t="str">
        <f>IF(LEN($B73), MATCH($B73,TeamsDoNotEditThis!$A$2:$A$999)+1, 0)</f>
        <v>0</v>
      </c>
      <c r="Q73" s="45" t="str">
        <f t="shared" si="8"/>
        <v>0</v>
      </c>
      <c r="R73" s="45" t="str">
        <f t="shared" si="9"/>
        <v>0</v>
      </c>
      <c r="S73" s="45" t="str">
        <f t="shared" si="10"/>
        <v>0</v>
      </c>
      <c r="T73" s="45" t="str">
        <f>IF($P73 &gt; 0, MAX(1,ROUNDUP($E73))*INDIRECT("TeamsDoNotEditThis!K"&amp;$P73)/Constants!$B$3, 0)</f>
        <v>0</v>
      </c>
      <c r="U73" s="45" t="str">
        <f>IF($P73 &gt; 0, INDIRECT("TeamsDoNotEditThis!J"&amp;$P73)/Constants!$B$2, 0)</f>
        <v>0</v>
      </c>
      <c r="V73" s="45" t="str">
        <f>IF($P73 &gt; 0, INDIRECT("TeamsDoNotEditThis!K"&amp;$P73)/Constants!$B$3, 0)</f>
        <v>0</v>
      </c>
      <c r="W73" s="45" t="str">
        <f>IF($P73 &gt; 0, INDIRECT("TeamsDoNotEditThis!L"&amp;$P73)/Constants!$B$4, 0)</f>
        <v>0</v>
      </c>
      <c r="X73" s="45" t="str">
        <f>IF($P73 &gt; 0, INDIRECT("TeamsDoNotEditThis!M"&amp;$P73)/Constants!$B$5, 0)</f>
        <v>0</v>
      </c>
    </row>
    <row r="74">
      <c r="A74" s="30"/>
      <c r="B74" s="30"/>
      <c r="C74" s="49"/>
      <c r="D74" s="21"/>
      <c r="E74" s="21"/>
      <c r="F74" s="21"/>
      <c r="G74" s="21"/>
      <c r="H74" s="21"/>
      <c r="I74" s="45" t="str">
        <f t="shared" si="1"/>
        <v>0</v>
      </c>
      <c r="J74" s="45" t="str">
        <f t="shared" si="2"/>
        <v>0</v>
      </c>
      <c r="K74" s="45" t="str">
        <f t="shared" si="3"/>
        <v>0</v>
      </c>
      <c r="L74" s="45" t="str">
        <f t="shared" si="4"/>
        <v>0</v>
      </c>
      <c r="M74" s="45" t="str">
        <f t="shared" si="5"/>
        <v>0</v>
      </c>
      <c r="N74" s="45" t="str">
        <f t="shared" si="6"/>
        <v>0</v>
      </c>
      <c r="O74" s="45" t="str">
        <f t="shared" si="7"/>
        <v>0</v>
      </c>
      <c r="P74" s="2" t="str">
        <f>IF(LEN($B74), MATCH($B74,TeamsDoNotEditThis!$A$2:$A$999)+1, 0)</f>
        <v>0</v>
      </c>
      <c r="Q74" s="45" t="str">
        <f t="shared" si="8"/>
        <v>0</v>
      </c>
      <c r="R74" s="45" t="str">
        <f t="shared" si="9"/>
        <v>0</v>
      </c>
      <c r="S74" s="45" t="str">
        <f t="shared" si="10"/>
        <v>0</v>
      </c>
      <c r="T74" s="45" t="str">
        <f>IF($P74 &gt; 0, MAX(1,ROUNDUP($E74))*INDIRECT("TeamsDoNotEditThis!K"&amp;$P74)/Constants!$B$3, 0)</f>
        <v>0</v>
      </c>
      <c r="U74" s="45" t="str">
        <f>IF($P74 &gt; 0, INDIRECT("TeamsDoNotEditThis!J"&amp;$P74)/Constants!$B$2, 0)</f>
        <v>0</v>
      </c>
      <c r="V74" s="45" t="str">
        <f>IF($P74 &gt; 0, INDIRECT("TeamsDoNotEditThis!K"&amp;$P74)/Constants!$B$3, 0)</f>
        <v>0</v>
      </c>
      <c r="W74" s="45" t="str">
        <f>IF($P74 &gt; 0, INDIRECT("TeamsDoNotEditThis!L"&amp;$P74)/Constants!$B$4, 0)</f>
        <v>0</v>
      </c>
      <c r="X74" s="45" t="str">
        <f>IF($P74 &gt; 0, INDIRECT("TeamsDoNotEditThis!M"&amp;$P74)/Constants!$B$5, 0)</f>
        <v>0</v>
      </c>
    </row>
    <row r="75">
      <c r="A75" s="30"/>
      <c r="B75" s="30"/>
      <c r="C75" s="49"/>
      <c r="D75" s="21"/>
      <c r="E75" s="21"/>
      <c r="F75" s="21"/>
      <c r="G75" s="21"/>
      <c r="H75" s="21"/>
      <c r="I75" s="45" t="str">
        <f t="shared" si="1"/>
        <v>0</v>
      </c>
      <c r="J75" s="45" t="str">
        <f t="shared" si="2"/>
        <v>0</v>
      </c>
      <c r="K75" s="45" t="str">
        <f t="shared" si="3"/>
        <v>0</v>
      </c>
      <c r="L75" s="45" t="str">
        <f t="shared" si="4"/>
        <v>0</v>
      </c>
      <c r="M75" s="45" t="str">
        <f t="shared" si="5"/>
        <v>0</v>
      </c>
      <c r="N75" s="45" t="str">
        <f t="shared" si="6"/>
        <v>0</v>
      </c>
      <c r="O75" s="45" t="str">
        <f t="shared" si="7"/>
        <v>0</v>
      </c>
      <c r="P75" s="2" t="str">
        <f>IF(LEN($B75), MATCH($B75,TeamsDoNotEditThis!$A$2:$A$999)+1, 0)</f>
        <v>0</v>
      </c>
      <c r="Q75" s="45" t="str">
        <f t="shared" si="8"/>
        <v>0</v>
      </c>
      <c r="R75" s="45" t="str">
        <f t="shared" si="9"/>
        <v>0</v>
      </c>
      <c r="S75" s="45" t="str">
        <f t="shared" si="10"/>
        <v>0</v>
      </c>
      <c r="T75" s="45" t="str">
        <f>IF($P75 &gt; 0, MAX(1,ROUNDUP($E75))*INDIRECT("TeamsDoNotEditThis!K"&amp;$P75)/Constants!$B$3, 0)</f>
        <v>0</v>
      </c>
      <c r="U75" s="45" t="str">
        <f>IF($P75 &gt; 0, INDIRECT("TeamsDoNotEditThis!J"&amp;$P75)/Constants!$B$2, 0)</f>
        <v>0</v>
      </c>
      <c r="V75" s="45" t="str">
        <f>IF($P75 &gt; 0, INDIRECT("TeamsDoNotEditThis!K"&amp;$P75)/Constants!$B$3, 0)</f>
        <v>0</v>
      </c>
      <c r="W75" s="45" t="str">
        <f>IF($P75 &gt; 0, INDIRECT("TeamsDoNotEditThis!L"&amp;$P75)/Constants!$B$4, 0)</f>
        <v>0</v>
      </c>
      <c r="X75" s="45" t="str">
        <f>IF($P75 &gt; 0, INDIRECT("TeamsDoNotEditThis!M"&amp;$P75)/Constants!$B$5, 0)</f>
        <v>0</v>
      </c>
    </row>
    <row r="76">
      <c r="A76" s="30"/>
      <c r="B76" s="30"/>
      <c r="C76" s="49"/>
      <c r="D76" s="21"/>
      <c r="E76" s="21"/>
      <c r="F76" s="21"/>
      <c r="G76" s="21"/>
      <c r="H76" s="21"/>
      <c r="I76" s="45" t="str">
        <f t="shared" si="1"/>
        <v>0</v>
      </c>
      <c r="J76" s="45" t="str">
        <f t="shared" si="2"/>
        <v>0</v>
      </c>
      <c r="K76" s="45" t="str">
        <f t="shared" si="3"/>
        <v>0</v>
      </c>
      <c r="L76" s="45" t="str">
        <f t="shared" si="4"/>
        <v>0</v>
      </c>
      <c r="M76" s="45" t="str">
        <f t="shared" si="5"/>
        <v>0</v>
      </c>
      <c r="N76" s="45" t="str">
        <f t="shared" si="6"/>
        <v>0</v>
      </c>
      <c r="O76" s="45" t="str">
        <f t="shared" si="7"/>
        <v>0</v>
      </c>
      <c r="P76" s="2" t="str">
        <f>IF(LEN($B76), MATCH($B76,TeamsDoNotEditThis!$A$2:$A$999)+1, 0)</f>
        <v>0</v>
      </c>
      <c r="Q76" s="45" t="str">
        <f t="shared" si="8"/>
        <v>0</v>
      </c>
      <c r="R76" s="45" t="str">
        <f t="shared" si="9"/>
        <v>0</v>
      </c>
      <c r="S76" s="45" t="str">
        <f t="shared" si="10"/>
        <v>0</v>
      </c>
      <c r="T76" s="45" t="str">
        <f>IF($P76 &gt; 0, MAX(1,ROUNDUP($E76))*INDIRECT("TeamsDoNotEditThis!K"&amp;$P76)/Constants!$B$3, 0)</f>
        <v>0</v>
      </c>
      <c r="U76" s="45" t="str">
        <f>IF($P76 &gt; 0, INDIRECT("TeamsDoNotEditThis!J"&amp;$P76)/Constants!$B$2, 0)</f>
        <v>0</v>
      </c>
      <c r="V76" s="45" t="str">
        <f>IF($P76 &gt; 0, INDIRECT("TeamsDoNotEditThis!K"&amp;$P76)/Constants!$B$3, 0)</f>
        <v>0</v>
      </c>
      <c r="W76" s="45" t="str">
        <f>IF($P76 &gt; 0, INDIRECT("TeamsDoNotEditThis!L"&amp;$P76)/Constants!$B$4, 0)</f>
        <v>0</v>
      </c>
      <c r="X76" s="45" t="str">
        <f>IF($P76 &gt; 0, INDIRECT("TeamsDoNotEditThis!M"&amp;$P76)/Constants!$B$5, 0)</f>
        <v>0</v>
      </c>
    </row>
    <row r="77">
      <c r="A77" s="30"/>
      <c r="B77" s="30"/>
      <c r="C77" s="49"/>
      <c r="D77" s="21"/>
      <c r="E77" s="21"/>
      <c r="F77" s="21"/>
      <c r="G77" s="21"/>
      <c r="H77" s="21"/>
      <c r="I77" s="45" t="str">
        <f t="shared" si="1"/>
        <v>0</v>
      </c>
      <c r="J77" s="45" t="str">
        <f t="shared" si="2"/>
        <v>0</v>
      </c>
      <c r="K77" s="45" t="str">
        <f t="shared" si="3"/>
        <v>0</v>
      </c>
      <c r="L77" s="45" t="str">
        <f t="shared" si="4"/>
        <v>0</v>
      </c>
      <c r="M77" s="45" t="str">
        <f t="shared" si="5"/>
        <v>0</v>
      </c>
      <c r="N77" s="45" t="str">
        <f t="shared" si="6"/>
        <v>0</v>
      </c>
      <c r="O77" s="45" t="str">
        <f t="shared" si="7"/>
        <v>0</v>
      </c>
      <c r="P77" s="2" t="str">
        <f>IF(LEN($B77), MATCH($B77,TeamsDoNotEditThis!$A$2:$A$999)+1, 0)</f>
        <v>0</v>
      </c>
      <c r="Q77" s="45" t="str">
        <f t="shared" si="8"/>
        <v>0</v>
      </c>
      <c r="R77" s="45" t="str">
        <f t="shared" si="9"/>
        <v>0</v>
      </c>
      <c r="S77" s="45" t="str">
        <f t="shared" si="10"/>
        <v>0</v>
      </c>
      <c r="T77" s="45" t="str">
        <f>IF($P77 &gt; 0, MAX(1,ROUNDUP($E77))*INDIRECT("TeamsDoNotEditThis!K"&amp;$P77)/Constants!$B$3, 0)</f>
        <v>0</v>
      </c>
      <c r="U77" s="45" t="str">
        <f>IF($P77 &gt; 0, INDIRECT("TeamsDoNotEditThis!J"&amp;$P77)/Constants!$B$2, 0)</f>
        <v>0</v>
      </c>
      <c r="V77" s="45" t="str">
        <f>IF($P77 &gt; 0, INDIRECT("TeamsDoNotEditThis!K"&amp;$P77)/Constants!$B$3, 0)</f>
        <v>0</v>
      </c>
      <c r="W77" s="45" t="str">
        <f>IF($P77 &gt; 0, INDIRECT("TeamsDoNotEditThis!L"&amp;$P77)/Constants!$B$4, 0)</f>
        <v>0</v>
      </c>
      <c r="X77" s="45" t="str">
        <f>IF($P77 &gt; 0, INDIRECT("TeamsDoNotEditThis!M"&amp;$P77)/Constants!$B$5, 0)</f>
        <v>0</v>
      </c>
    </row>
    <row r="78">
      <c r="A78" s="30"/>
      <c r="B78" s="30"/>
      <c r="C78" s="49"/>
      <c r="D78" s="21"/>
      <c r="E78" s="21"/>
      <c r="F78" s="21"/>
      <c r="G78" s="21"/>
      <c r="H78" s="21"/>
      <c r="I78" s="45" t="str">
        <f t="shared" si="1"/>
        <v>0</v>
      </c>
      <c r="J78" s="45" t="str">
        <f t="shared" si="2"/>
        <v>0</v>
      </c>
      <c r="K78" s="45" t="str">
        <f t="shared" si="3"/>
        <v>0</v>
      </c>
      <c r="L78" s="45" t="str">
        <f t="shared" si="4"/>
        <v>0</v>
      </c>
      <c r="M78" s="45" t="str">
        <f t="shared" si="5"/>
        <v>0</v>
      </c>
      <c r="N78" s="45" t="str">
        <f t="shared" si="6"/>
        <v>0</v>
      </c>
      <c r="O78" s="45" t="str">
        <f t="shared" si="7"/>
        <v>0</v>
      </c>
      <c r="P78" s="2" t="str">
        <f>IF(LEN($B78), MATCH($B78,TeamsDoNotEditThis!$A$2:$A$999)+1, 0)</f>
        <v>0</v>
      </c>
      <c r="Q78" s="45" t="str">
        <f t="shared" si="8"/>
        <v>0</v>
      </c>
      <c r="R78" s="45" t="str">
        <f t="shared" si="9"/>
        <v>0</v>
      </c>
      <c r="S78" s="45" t="str">
        <f t="shared" si="10"/>
        <v>0</v>
      </c>
      <c r="T78" s="45" t="str">
        <f>IF($P78 &gt; 0, MAX(1,ROUNDUP($E78))*INDIRECT("TeamsDoNotEditThis!K"&amp;$P78)/Constants!$B$3, 0)</f>
        <v>0</v>
      </c>
      <c r="U78" s="45" t="str">
        <f>IF($P78 &gt; 0, INDIRECT("TeamsDoNotEditThis!J"&amp;$P78)/Constants!$B$2, 0)</f>
        <v>0</v>
      </c>
      <c r="V78" s="45" t="str">
        <f>IF($P78 &gt; 0, INDIRECT("TeamsDoNotEditThis!K"&amp;$P78)/Constants!$B$3, 0)</f>
        <v>0</v>
      </c>
      <c r="W78" s="45" t="str">
        <f>IF($P78 &gt; 0, INDIRECT("TeamsDoNotEditThis!L"&amp;$P78)/Constants!$B$4, 0)</f>
        <v>0</v>
      </c>
      <c r="X78" s="45" t="str">
        <f>IF($P78 &gt; 0, INDIRECT("TeamsDoNotEditThis!M"&amp;$P78)/Constants!$B$5, 0)</f>
        <v>0</v>
      </c>
    </row>
    <row r="79">
      <c r="A79" s="30"/>
      <c r="B79" s="30"/>
      <c r="C79" s="49"/>
      <c r="D79" s="21"/>
      <c r="E79" s="21"/>
      <c r="F79" s="21"/>
      <c r="G79" s="21"/>
      <c r="H79" s="21"/>
      <c r="I79" s="45" t="str">
        <f t="shared" si="1"/>
        <v>0</v>
      </c>
      <c r="J79" s="45" t="str">
        <f t="shared" si="2"/>
        <v>0</v>
      </c>
      <c r="K79" s="45" t="str">
        <f t="shared" si="3"/>
        <v>0</v>
      </c>
      <c r="L79" s="45" t="str">
        <f t="shared" si="4"/>
        <v>0</v>
      </c>
      <c r="M79" s="45" t="str">
        <f t="shared" si="5"/>
        <v>0</v>
      </c>
      <c r="N79" s="45" t="str">
        <f t="shared" si="6"/>
        <v>0</v>
      </c>
      <c r="O79" s="45" t="str">
        <f t="shared" si="7"/>
        <v>0</v>
      </c>
      <c r="P79" s="2" t="str">
        <f>IF(LEN($B79), MATCH($B79,TeamsDoNotEditThis!$A$2:$A$999)+1, 0)</f>
        <v>0</v>
      </c>
      <c r="Q79" s="45" t="str">
        <f t="shared" si="8"/>
        <v>0</v>
      </c>
      <c r="R79" s="45" t="str">
        <f t="shared" si="9"/>
        <v>0</v>
      </c>
      <c r="S79" s="45" t="str">
        <f t="shared" si="10"/>
        <v>0</v>
      </c>
      <c r="T79" s="45" t="str">
        <f>IF($P79 &gt; 0, MAX(1,ROUNDUP($E79))*INDIRECT("TeamsDoNotEditThis!K"&amp;$P79)/Constants!$B$3, 0)</f>
        <v>0</v>
      </c>
      <c r="U79" s="45" t="str">
        <f>IF($P79 &gt; 0, INDIRECT("TeamsDoNotEditThis!J"&amp;$P79)/Constants!$B$2, 0)</f>
        <v>0</v>
      </c>
      <c r="V79" s="45" t="str">
        <f>IF($P79 &gt; 0, INDIRECT("TeamsDoNotEditThis!K"&amp;$P79)/Constants!$B$3, 0)</f>
        <v>0</v>
      </c>
      <c r="W79" s="45" t="str">
        <f>IF($P79 &gt; 0, INDIRECT("TeamsDoNotEditThis!L"&amp;$P79)/Constants!$B$4, 0)</f>
        <v>0</v>
      </c>
      <c r="X79" s="45" t="str">
        <f>IF($P79 &gt; 0, INDIRECT("TeamsDoNotEditThis!M"&amp;$P79)/Constants!$B$5, 0)</f>
        <v>0</v>
      </c>
    </row>
    <row r="80">
      <c r="A80" s="30"/>
      <c r="B80" s="30"/>
      <c r="C80" s="49"/>
      <c r="D80" s="21"/>
      <c r="E80" s="21"/>
      <c r="F80" s="21"/>
      <c r="G80" s="21"/>
      <c r="H80" s="21"/>
      <c r="I80" s="45" t="str">
        <f t="shared" si="1"/>
        <v>0</v>
      </c>
      <c r="J80" s="45" t="str">
        <f t="shared" si="2"/>
        <v>0</v>
      </c>
      <c r="K80" s="45" t="str">
        <f t="shared" si="3"/>
        <v>0</v>
      </c>
      <c r="L80" s="45" t="str">
        <f t="shared" si="4"/>
        <v>0</v>
      </c>
      <c r="M80" s="45" t="str">
        <f t="shared" si="5"/>
        <v>0</v>
      </c>
      <c r="N80" s="45" t="str">
        <f t="shared" si="6"/>
        <v>0</v>
      </c>
      <c r="O80" s="45" t="str">
        <f t="shared" si="7"/>
        <v>0</v>
      </c>
      <c r="P80" s="2" t="str">
        <f>IF(LEN($B80), MATCH($B80,TeamsDoNotEditThis!$A$2:$A$999)+1, 0)</f>
        <v>0</v>
      </c>
      <c r="Q80" s="45" t="str">
        <f t="shared" si="8"/>
        <v>0</v>
      </c>
      <c r="R80" s="45" t="str">
        <f t="shared" si="9"/>
        <v>0</v>
      </c>
      <c r="S80" s="45" t="str">
        <f t="shared" si="10"/>
        <v>0</v>
      </c>
      <c r="T80" s="45" t="str">
        <f>IF($P80 &gt; 0, MAX(1,ROUNDUP($E80))*INDIRECT("TeamsDoNotEditThis!K"&amp;$P80)/Constants!$B$3, 0)</f>
        <v>0</v>
      </c>
      <c r="U80" s="45" t="str">
        <f>IF($P80 &gt; 0, INDIRECT("TeamsDoNotEditThis!J"&amp;$P80)/Constants!$B$2, 0)</f>
        <v>0</v>
      </c>
      <c r="V80" s="45" t="str">
        <f>IF($P80 &gt; 0, INDIRECT("TeamsDoNotEditThis!K"&amp;$P80)/Constants!$B$3, 0)</f>
        <v>0</v>
      </c>
      <c r="W80" s="45" t="str">
        <f>IF($P80 &gt; 0, INDIRECT("TeamsDoNotEditThis!L"&amp;$P80)/Constants!$B$4, 0)</f>
        <v>0</v>
      </c>
      <c r="X80" s="45" t="str">
        <f>IF($P80 &gt; 0, INDIRECT("TeamsDoNotEditThis!M"&amp;$P80)/Constants!$B$5, 0)</f>
        <v>0</v>
      </c>
    </row>
    <row r="81">
      <c r="A81" s="30"/>
      <c r="B81" s="30"/>
      <c r="C81" s="49"/>
      <c r="D81" s="21"/>
      <c r="E81" s="21"/>
      <c r="F81" s="21"/>
      <c r="G81" s="21"/>
      <c r="H81" s="21"/>
      <c r="I81" s="45" t="str">
        <f t="shared" si="1"/>
        <v>0</v>
      </c>
      <c r="J81" s="45" t="str">
        <f t="shared" si="2"/>
        <v>0</v>
      </c>
      <c r="K81" s="45" t="str">
        <f t="shared" si="3"/>
        <v>0</v>
      </c>
      <c r="L81" s="45" t="str">
        <f t="shared" si="4"/>
        <v>0</v>
      </c>
      <c r="M81" s="45" t="str">
        <f t="shared" si="5"/>
        <v>0</v>
      </c>
      <c r="N81" s="45" t="str">
        <f t="shared" si="6"/>
        <v>0</v>
      </c>
      <c r="O81" s="45" t="str">
        <f t="shared" si="7"/>
        <v>0</v>
      </c>
      <c r="P81" s="2" t="str">
        <f>IF(LEN($B81), MATCH($B81,TeamsDoNotEditThis!$A$2:$A$999)+1, 0)</f>
        <v>0</v>
      </c>
      <c r="Q81" s="45" t="str">
        <f t="shared" si="8"/>
        <v>0</v>
      </c>
      <c r="R81" s="45" t="str">
        <f t="shared" si="9"/>
        <v>0</v>
      </c>
      <c r="S81" s="45" t="str">
        <f t="shared" si="10"/>
        <v>0</v>
      </c>
      <c r="T81" s="45" t="str">
        <f>IF($P81 &gt; 0, MAX(1,ROUNDUP($E81))*INDIRECT("TeamsDoNotEditThis!K"&amp;$P81)/Constants!$B$3, 0)</f>
        <v>0</v>
      </c>
      <c r="U81" s="45" t="str">
        <f>IF($P81 &gt; 0, INDIRECT("TeamsDoNotEditThis!J"&amp;$P81)/Constants!$B$2, 0)</f>
        <v>0</v>
      </c>
      <c r="V81" s="45" t="str">
        <f>IF($P81 &gt; 0, INDIRECT("TeamsDoNotEditThis!K"&amp;$P81)/Constants!$B$3, 0)</f>
        <v>0</v>
      </c>
      <c r="W81" s="45" t="str">
        <f>IF($P81 &gt; 0, INDIRECT("TeamsDoNotEditThis!L"&amp;$P81)/Constants!$B$4, 0)</f>
        <v>0</v>
      </c>
      <c r="X81" s="45" t="str">
        <f>IF($P81 &gt; 0, INDIRECT("TeamsDoNotEditThis!M"&amp;$P81)/Constants!$B$5, 0)</f>
        <v>0</v>
      </c>
    </row>
    <row r="82">
      <c r="A82" s="30"/>
      <c r="B82" s="30"/>
      <c r="C82" s="49"/>
      <c r="D82" s="21"/>
      <c r="E82" s="21"/>
      <c r="F82" s="21"/>
      <c r="G82" s="21"/>
      <c r="H82" s="21"/>
      <c r="I82" s="45" t="str">
        <f t="shared" si="1"/>
        <v>0</v>
      </c>
      <c r="J82" s="45" t="str">
        <f t="shared" si="2"/>
        <v>0</v>
      </c>
      <c r="K82" s="45" t="str">
        <f t="shared" si="3"/>
        <v>0</v>
      </c>
      <c r="L82" s="45" t="str">
        <f t="shared" si="4"/>
        <v>0</v>
      </c>
      <c r="M82" s="45" t="str">
        <f t="shared" si="5"/>
        <v>0</v>
      </c>
      <c r="N82" s="45" t="str">
        <f t="shared" si="6"/>
        <v>0</v>
      </c>
      <c r="O82" s="45" t="str">
        <f t="shared" si="7"/>
        <v>0</v>
      </c>
      <c r="P82" s="2" t="str">
        <f>IF(LEN($B82), MATCH($B82,TeamsDoNotEditThis!$A$2:$A$999)+1, 0)</f>
        <v>0</v>
      </c>
      <c r="Q82" s="45" t="str">
        <f t="shared" si="8"/>
        <v>0</v>
      </c>
      <c r="R82" s="45" t="str">
        <f t="shared" si="9"/>
        <v>0</v>
      </c>
      <c r="S82" s="45" t="str">
        <f t="shared" si="10"/>
        <v>0</v>
      </c>
      <c r="T82" s="45" t="str">
        <f>IF($P82 &gt; 0, MAX(1,ROUNDUP($E82))*INDIRECT("TeamsDoNotEditThis!K"&amp;$P82)/Constants!$B$3, 0)</f>
        <v>0</v>
      </c>
      <c r="U82" s="45" t="str">
        <f>IF($P82 &gt; 0, INDIRECT("TeamsDoNotEditThis!J"&amp;$P82)/Constants!$B$2, 0)</f>
        <v>0</v>
      </c>
      <c r="V82" s="45" t="str">
        <f>IF($P82 &gt; 0, INDIRECT("TeamsDoNotEditThis!K"&amp;$P82)/Constants!$B$3, 0)</f>
        <v>0</v>
      </c>
      <c r="W82" s="45" t="str">
        <f>IF($P82 &gt; 0, INDIRECT("TeamsDoNotEditThis!L"&amp;$P82)/Constants!$B$4, 0)</f>
        <v>0</v>
      </c>
      <c r="X82" s="45" t="str">
        <f>IF($P82 &gt; 0, INDIRECT("TeamsDoNotEditThis!M"&amp;$P82)/Constants!$B$5, 0)</f>
        <v>0</v>
      </c>
    </row>
    <row r="83">
      <c r="A83" s="30"/>
      <c r="B83" s="30"/>
      <c r="C83" s="49"/>
      <c r="D83" s="21"/>
      <c r="E83" s="21"/>
      <c r="F83" s="21"/>
      <c r="G83" s="21"/>
      <c r="H83" s="21"/>
      <c r="I83" s="45" t="str">
        <f t="shared" si="1"/>
        <v>0</v>
      </c>
      <c r="J83" s="45" t="str">
        <f t="shared" si="2"/>
        <v>0</v>
      </c>
      <c r="K83" s="45" t="str">
        <f t="shared" si="3"/>
        <v>0</v>
      </c>
      <c r="L83" s="45" t="str">
        <f t="shared" si="4"/>
        <v>0</v>
      </c>
      <c r="M83" s="45" t="str">
        <f t="shared" si="5"/>
        <v>0</v>
      </c>
      <c r="N83" s="45" t="str">
        <f t="shared" si="6"/>
        <v>0</v>
      </c>
      <c r="O83" s="45" t="str">
        <f t="shared" si="7"/>
        <v>0</v>
      </c>
      <c r="P83" s="2" t="str">
        <f>IF(LEN($B83), MATCH($B83,TeamsDoNotEditThis!$A$2:$A$999)+1, 0)</f>
        <v>0</v>
      </c>
      <c r="Q83" s="45" t="str">
        <f t="shared" si="8"/>
        <v>0</v>
      </c>
      <c r="R83" s="45" t="str">
        <f t="shared" si="9"/>
        <v>0</v>
      </c>
      <c r="S83" s="45" t="str">
        <f t="shared" si="10"/>
        <v>0</v>
      </c>
      <c r="T83" s="45" t="str">
        <f>IF($P83 &gt; 0, MAX(1,ROUNDUP($E83))*INDIRECT("TeamsDoNotEditThis!K"&amp;$P83)/Constants!$B$3, 0)</f>
        <v>0</v>
      </c>
      <c r="U83" s="45" t="str">
        <f>IF($P83 &gt; 0, INDIRECT("TeamsDoNotEditThis!J"&amp;$P83)/Constants!$B$2, 0)</f>
        <v>0</v>
      </c>
      <c r="V83" s="45" t="str">
        <f>IF($P83 &gt; 0, INDIRECT("TeamsDoNotEditThis!K"&amp;$P83)/Constants!$B$3, 0)</f>
        <v>0</v>
      </c>
      <c r="W83" s="45" t="str">
        <f>IF($P83 &gt; 0, INDIRECT("TeamsDoNotEditThis!L"&amp;$P83)/Constants!$B$4, 0)</f>
        <v>0</v>
      </c>
      <c r="X83" s="45" t="str">
        <f>IF($P83 &gt; 0, INDIRECT("TeamsDoNotEditThis!M"&amp;$P83)/Constants!$B$5, 0)</f>
        <v>0</v>
      </c>
    </row>
    <row r="84">
      <c r="A84" s="30"/>
      <c r="B84" s="30"/>
      <c r="C84" s="49"/>
      <c r="D84" s="21"/>
      <c r="E84" s="21"/>
      <c r="F84" s="21"/>
      <c r="G84" s="21"/>
      <c r="H84" s="21"/>
      <c r="I84" s="45" t="str">
        <f t="shared" si="1"/>
        <v>0</v>
      </c>
      <c r="J84" s="45" t="str">
        <f t="shared" si="2"/>
        <v>0</v>
      </c>
      <c r="K84" s="45" t="str">
        <f t="shared" si="3"/>
        <v>0</v>
      </c>
      <c r="L84" s="45" t="str">
        <f t="shared" si="4"/>
        <v>0</v>
      </c>
      <c r="M84" s="45" t="str">
        <f t="shared" si="5"/>
        <v>0</v>
      </c>
      <c r="N84" s="45" t="str">
        <f t="shared" si="6"/>
        <v>0</v>
      </c>
      <c r="O84" s="45" t="str">
        <f t="shared" si="7"/>
        <v>0</v>
      </c>
      <c r="P84" s="2" t="str">
        <f>IF(LEN($B84), MATCH($B84,TeamsDoNotEditThis!$A$2:$A$999)+1, 0)</f>
        <v>0</v>
      </c>
      <c r="Q84" s="45" t="str">
        <f t="shared" si="8"/>
        <v>0</v>
      </c>
      <c r="R84" s="45" t="str">
        <f t="shared" si="9"/>
        <v>0</v>
      </c>
      <c r="S84" s="45" t="str">
        <f t="shared" si="10"/>
        <v>0</v>
      </c>
      <c r="T84" s="45" t="str">
        <f>IF($P84 &gt; 0, MAX(1,ROUNDUP($E84))*INDIRECT("TeamsDoNotEditThis!K"&amp;$P84)/Constants!$B$3, 0)</f>
        <v>0</v>
      </c>
      <c r="U84" s="45" t="str">
        <f>IF($P84 &gt; 0, INDIRECT("TeamsDoNotEditThis!J"&amp;$P84)/Constants!$B$2, 0)</f>
        <v>0</v>
      </c>
      <c r="V84" s="45" t="str">
        <f>IF($P84 &gt; 0, INDIRECT("TeamsDoNotEditThis!K"&amp;$P84)/Constants!$B$3, 0)</f>
        <v>0</v>
      </c>
      <c r="W84" s="45" t="str">
        <f>IF($P84 &gt; 0, INDIRECT("TeamsDoNotEditThis!L"&amp;$P84)/Constants!$B$4, 0)</f>
        <v>0</v>
      </c>
      <c r="X84" s="45" t="str">
        <f>IF($P84 &gt; 0, INDIRECT("TeamsDoNotEditThis!M"&amp;$P84)/Constants!$B$5, 0)</f>
        <v>0</v>
      </c>
    </row>
    <row r="85">
      <c r="A85" s="30"/>
      <c r="B85" s="30"/>
      <c r="C85" s="49"/>
      <c r="D85" s="21"/>
      <c r="E85" s="21"/>
      <c r="F85" s="21"/>
      <c r="G85" s="21"/>
      <c r="H85" s="21"/>
      <c r="I85" s="45" t="str">
        <f t="shared" si="1"/>
        <v>0</v>
      </c>
      <c r="J85" s="45" t="str">
        <f t="shared" si="2"/>
        <v>0</v>
      </c>
      <c r="K85" s="45" t="str">
        <f t="shared" si="3"/>
        <v>0</v>
      </c>
      <c r="L85" s="45" t="str">
        <f t="shared" si="4"/>
        <v>0</v>
      </c>
      <c r="M85" s="45" t="str">
        <f t="shared" si="5"/>
        <v>0</v>
      </c>
      <c r="N85" s="45" t="str">
        <f t="shared" si="6"/>
        <v>0</v>
      </c>
      <c r="O85" s="45" t="str">
        <f t="shared" si="7"/>
        <v>0</v>
      </c>
      <c r="P85" s="2" t="str">
        <f>IF(LEN($B85), MATCH($B85,TeamsDoNotEditThis!$A$2:$A$999)+1, 0)</f>
        <v>0</v>
      </c>
      <c r="Q85" s="45" t="str">
        <f t="shared" si="8"/>
        <v>0</v>
      </c>
      <c r="R85" s="45" t="str">
        <f t="shared" si="9"/>
        <v>0</v>
      </c>
      <c r="S85" s="45" t="str">
        <f t="shared" si="10"/>
        <v>0</v>
      </c>
      <c r="T85" s="45" t="str">
        <f>IF($P85 &gt; 0, MAX(1,ROUNDUP($E85))*INDIRECT("TeamsDoNotEditThis!K"&amp;$P85)/Constants!$B$3, 0)</f>
        <v>0</v>
      </c>
      <c r="U85" s="45" t="str">
        <f>IF($P85 &gt; 0, INDIRECT("TeamsDoNotEditThis!J"&amp;$P85)/Constants!$B$2, 0)</f>
        <v>0</v>
      </c>
      <c r="V85" s="45" t="str">
        <f>IF($P85 &gt; 0, INDIRECT("TeamsDoNotEditThis!K"&amp;$P85)/Constants!$B$3, 0)</f>
        <v>0</v>
      </c>
      <c r="W85" s="45" t="str">
        <f>IF($P85 &gt; 0, INDIRECT("TeamsDoNotEditThis!L"&amp;$P85)/Constants!$B$4, 0)</f>
        <v>0</v>
      </c>
      <c r="X85" s="45" t="str">
        <f>IF($P85 &gt; 0, INDIRECT("TeamsDoNotEditThis!M"&amp;$P85)/Constants!$B$5, 0)</f>
        <v>0</v>
      </c>
    </row>
    <row r="86">
      <c r="A86" s="30"/>
      <c r="B86" s="30"/>
      <c r="C86" s="49"/>
      <c r="D86" s="21"/>
      <c r="E86" s="21"/>
      <c r="F86" s="21"/>
      <c r="G86" s="21"/>
      <c r="H86" s="21"/>
      <c r="I86" s="45" t="str">
        <f t="shared" si="1"/>
        <v>0</v>
      </c>
      <c r="J86" s="45" t="str">
        <f t="shared" si="2"/>
        <v>0</v>
      </c>
      <c r="K86" s="45" t="str">
        <f t="shared" si="3"/>
        <v>0</v>
      </c>
      <c r="L86" s="45" t="str">
        <f t="shared" si="4"/>
        <v>0</v>
      </c>
      <c r="M86" s="45" t="str">
        <f t="shared" si="5"/>
        <v>0</v>
      </c>
      <c r="N86" s="45" t="str">
        <f t="shared" si="6"/>
        <v>0</v>
      </c>
      <c r="O86" s="45" t="str">
        <f t="shared" si="7"/>
        <v>0</v>
      </c>
      <c r="P86" s="2" t="str">
        <f>IF(LEN($B86), MATCH($B86,TeamsDoNotEditThis!$A$2:$A$999)+1, 0)</f>
        <v>0</v>
      </c>
      <c r="Q86" s="45" t="str">
        <f t="shared" si="8"/>
        <v>0</v>
      </c>
      <c r="R86" s="45" t="str">
        <f t="shared" si="9"/>
        <v>0</v>
      </c>
      <c r="S86" s="45" t="str">
        <f t="shared" si="10"/>
        <v>0</v>
      </c>
      <c r="T86" s="45" t="str">
        <f>IF($P86 &gt; 0, MAX(1,ROUNDUP($E86))*INDIRECT("TeamsDoNotEditThis!K"&amp;$P86)/Constants!$B$3, 0)</f>
        <v>0</v>
      </c>
      <c r="U86" s="45" t="str">
        <f>IF($P86 &gt; 0, INDIRECT("TeamsDoNotEditThis!J"&amp;$P86)/Constants!$B$2, 0)</f>
        <v>0</v>
      </c>
      <c r="V86" s="45" t="str">
        <f>IF($P86 &gt; 0, INDIRECT("TeamsDoNotEditThis!K"&amp;$P86)/Constants!$B$3, 0)</f>
        <v>0</v>
      </c>
      <c r="W86" s="45" t="str">
        <f>IF($P86 &gt; 0, INDIRECT("TeamsDoNotEditThis!L"&amp;$P86)/Constants!$B$4, 0)</f>
        <v>0</v>
      </c>
      <c r="X86" s="45" t="str">
        <f>IF($P86 &gt; 0, INDIRECT("TeamsDoNotEditThis!M"&amp;$P86)/Constants!$B$5, 0)</f>
        <v>0</v>
      </c>
    </row>
    <row r="87">
      <c r="A87" s="30"/>
      <c r="B87" s="30"/>
      <c r="C87" s="49"/>
      <c r="D87" s="21"/>
      <c r="E87" s="21"/>
      <c r="F87" s="21"/>
      <c r="G87" s="21"/>
      <c r="H87" s="21"/>
      <c r="I87" s="45" t="str">
        <f t="shared" si="1"/>
        <v>0</v>
      </c>
      <c r="J87" s="45" t="str">
        <f t="shared" si="2"/>
        <v>0</v>
      </c>
      <c r="K87" s="45" t="str">
        <f t="shared" si="3"/>
        <v>0</v>
      </c>
      <c r="L87" s="45" t="str">
        <f t="shared" si="4"/>
        <v>0</v>
      </c>
      <c r="M87" s="45" t="str">
        <f t="shared" si="5"/>
        <v>0</v>
      </c>
      <c r="N87" s="45" t="str">
        <f t="shared" si="6"/>
        <v>0</v>
      </c>
      <c r="O87" s="45" t="str">
        <f t="shared" si="7"/>
        <v>0</v>
      </c>
      <c r="P87" s="2" t="str">
        <f>IF(LEN($B87), MATCH($B87,TeamsDoNotEditThis!$A$2:$A$999)+1, 0)</f>
        <v>0</v>
      </c>
      <c r="Q87" s="45" t="str">
        <f t="shared" si="8"/>
        <v>0</v>
      </c>
      <c r="R87" s="45" t="str">
        <f t="shared" si="9"/>
        <v>0</v>
      </c>
      <c r="S87" s="45" t="str">
        <f t="shared" si="10"/>
        <v>0</v>
      </c>
      <c r="T87" s="45" t="str">
        <f>IF($P87 &gt; 0, MAX(1,ROUNDUP($E87))*INDIRECT("TeamsDoNotEditThis!K"&amp;$P87)/Constants!$B$3, 0)</f>
        <v>0</v>
      </c>
      <c r="U87" s="45" t="str">
        <f>IF($P87 &gt; 0, INDIRECT("TeamsDoNotEditThis!J"&amp;$P87)/Constants!$B$2, 0)</f>
        <v>0</v>
      </c>
      <c r="V87" s="45" t="str">
        <f>IF($P87 &gt; 0, INDIRECT("TeamsDoNotEditThis!K"&amp;$P87)/Constants!$B$3, 0)</f>
        <v>0</v>
      </c>
      <c r="W87" s="45" t="str">
        <f>IF($P87 &gt; 0, INDIRECT("TeamsDoNotEditThis!L"&amp;$P87)/Constants!$B$4, 0)</f>
        <v>0</v>
      </c>
      <c r="X87" s="45" t="str">
        <f>IF($P87 &gt; 0, INDIRECT("TeamsDoNotEditThis!M"&amp;$P87)/Constants!$B$5, 0)</f>
        <v>0</v>
      </c>
    </row>
    <row r="88">
      <c r="A88" s="30"/>
      <c r="B88" s="30"/>
      <c r="C88" s="49"/>
      <c r="D88" s="21"/>
      <c r="E88" s="21"/>
      <c r="F88" s="21"/>
      <c r="G88" s="21"/>
      <c r="H88" s="21"/>
      <c r="I88" s="45" t="str">
        <f t="shared" si="1"/>
        <v>0</v>
      </c>
      <c r="J88" s="45" t="str">
        <f t="shared" si="2"/>
        <v>0</v>
      </c>
      <c r="K88" s="45" t="str">
        <f t="shared" si="3"/>
        <v>0</v>
      </c>
      <c r="L88" s="45" t="str">
        <f t="shared" si="4"/>
        <v>0</v>
      </c>
      <c r="M88" s="45" t="str">
        <f t="shared" si="5"/>
        <v>0</v>
      </c>
      <c r="N88" s="45" t="str">
        <f t="shared" si="6"/>
        <v>0</v>
      </c>
      <c r="O88" s="45" t="str">
        <f t="shared" si="7"/>
        <v>0</v>
      </c>
      <c r="P88" s="2" t="str">
        <f>IF(LEN($B88), MATCH($B88,TeamsDoNotEditThis!$A$2:$A$999)+1, 0)</f>
        <v>0</v>
      </c>
      <c r="Q88" s="45" t="str">
        <f t="shared" si="8"/>
        <v>0</v>
      </c>
      <c r="R88" s="45" t="str">
        <f t="shared" si="9"/>
        <v>0</v>
      </c>
      <c r="S88" s="45" t="str">
        <f t="shared" si="10"/>
        <v>0</v>
      </c>
      <c r="T88" s="45" t="str">
        <f>IF($P88 &gt; 0, MAX(1,ROUNDUP($E88))*INDIRECT("TeamsDoNotEditThis!K"&amp;$P88)/Constants!$B$3, 0)</f>
        <v>0</v>
      </c>
      <c r="U88" s="45" t="str">
        <f>IF($P88 &gt; 0, INDIRECT("TeamsDoNotEditThis!J"&amp;$P88)/Constants!$B$2, 0)</f>
        <v>0</v>
      </c>
      <c r="V88" s="45" t="str">
        <f>IF($P88 &gt; 0, INDIRECT("TeamsDoNotEditThis!K"&amp;$P88)/Constants!$B$3, 0)</f>
        <v>0</v>
      </c>
      <c r="W88" s="45" t="str">
        <f>IF($P88 &gt; 0, INDIRECT("TeamsDoNotEditThis!L"&amp;$P88)/Constants!$B$4, 0)</f>
        <v>0</v>
      </c>
      <c r="X88" s="45" t="str">
        <f>IF($P88 &gt; 0, INDIRECT("TeamsDoNotEditThis!M"&amp;$P88)/Constants!$B$5, 0)</f>
        <v>0</v>
      </c>
    </row>
    <row r="89">
      <c r="A89" s="30"/>
      <c r="B89" s="30"/>
      <c r="C89" s="49"/>
      <c r="D89" s="21"/>
      <c r="E89" s="21"/>
      <c r="F89" s="21"/>
      <c r="G89" s="21"/>
      <c r="H89" s="21"/>
      <c r="I89" s="45" t="str">
        <f t="shared" si="1"/>
        <v>0</v>
      </c>
      <c r="J89" s="45" t="str">
        <f t="shared" si="2"/>
        <v>0</v>
      </c>
      <c r="K89" s="45" t="str">
        <f t="shared" si="3"/>
        <v>0</v>
      </c>
      <c r="L89" s="45" t="str">
        <f t="shared" si="4"/>
        <v>0</v>
      </c>
      <c r="M89" s="45" t="str">
        <f t="shared" si="5"/>
        <v>0</v>
      </c>
      <c r="N89" s="45" t="str">
        <f t="shared" si="6"/>
        <v>0</v>
      </c>
      <c r="O89" s="45" t="str">
        <f t="shared" si="7"/>
        <v>0</v>
      </c>
      <c r="P89" s="2" t="str">
        <f>IF(LEN($B89), MATCH($B89,TeamsDoNotEditThis!$A$2:$A$999)+1, 0)</f>
        <v>0</v>
      </c>
      <c r="Q89" s="45" t="str">
        <f t="shared" si="8"/>
        <v>0</v>
      </c>
      <c r="R89" s="45" t="str">
        <f t="shared" si="9"/>
        <v>0</v>
      </c>
      <c r="S89" s="45" t="str">
        <f t="shared" si="10"/>
        <v>0</v>
      </c>
      <c r="T89" s="45" t="str">
        <f>IF($P89 &gt; 0, MAX(1,ROUNDUP($E89))*INDIRECT("TeamsDoNotEditThis!K"&amp;$P89)/Constants!$B$3, 0)</f>
        <v>0</v>
      </c>
      <c r="U89" s="45" t="str">
        <f>IF($P89 &gt; 0, INDIRECT("TeamsDoNotEditThis!J"&amp;$P89)/Constants!$B$2, 0)</f>
        <v>0</v>
      </c>
      <c r="V89" s="45" t="str">
        <f>IF($P89 &gt; 0, INDIRECT("TeamsDoNotEditThis!K"&amp;$P89)/Constants!$B$3, 0)</f>
        <v>0</v>
      </c>
      <c r="W89" s="45" t="str">
        <f>IF($P89 &gt; 0, INDIRECT("TeamsDoNotEditThis!L"&amp;$P89)/Constants!$B$4, 0)</f>
        <v>0</v>
      </c>
      <c r="X89" s="45" t="str">
        <f>IF($P89 &gt; 0, INDIRECT("TeamsDoNotEditThis!M"&amp;$P89)/Constants!$B$5, 0)</f>
        <v>0</v>
      </c>
    </row>
    <row r="90">
      <c r="A90" s="30"/>
      <c r="B90" s="30"/>
      <c r="C90" s="49"/>
      <c r="D90" s="21"/>
      <c r="E90" s="21"/>
      <c r="F90" s="21"/>
      <c r="G90" s="21"/>
      <c r="H90" s="21"/>
      <c r="I90" s="45" t="str">
        <f t="shared" si="1"/>
        <v>0</v>
      </c>
      <c r="J90" s="45" t="str">
        <f t="shared" si="2"/>
        <v>0</v>
      </c>
      <c r="K90" s="45" t="str">
        <f t="shared" si="3"/>
        <v>0</v>
      </c>
      <c r="L90" s="45" t="str">
        <f t="shared" si="4"/>
        <v>0</v>
      </c>
      <c r="M90" s="45" t="str">
        <f t="shared" si="5"/>
        <v>0</v>
      </c>
      <c r="N90" s="45" t="str">
        <f t="shared" si="6"/>
        <v>0</v>
      </c>
      <c r="O90" s="45" t="str">
        <f t="shared" si="7"/>
        <v>0</v>
      </c>
      <c r="P90" s="2" t="str">
        <f>IF(LEN($B90), MATCH($B90,TeamsDoNotEditThis!$A$2:$A$999)+1, 0)</f>
        <v>0</v>
      </c>
      <c r="Q90" s="45" t="str">
        <f t="shared" si="8"/>
        <v>0</v>
      </c>
      <c r="R90" s="45" t="str">
        <f t="shared" si="9"/>
        <v>0</v>
      </c>
      <c r="S90" s="45" t="str">
        <f t="shared" si="10"/>
        <v>0</v>
      </c>
      <c r="T90" s="45" t="str">
        <f>IF($P90 &gt; 0, MAX(1,ROUNDUP($E90))*INDIRECT("TeamsDoNotEditThis!K"&amp;$P90)/Constants!$B$3, 0)</f>
        <v>0</v>
      </c>
      <c r="U90" s="45" t="str">
        <f>IF($P90 &gt; 0, INDIRECT("TeamsDoNotEditThis!J"&amp;$P90)/Constants!$B$2, 0)</f>
        <v>0</v>
      </c>
      <c r="V90" s="45" t="str">
        <f>IF($P90 &gt; 0, INDIRECT("TeamsDoNotEditThis!K"&amp;$P90)/Constants!$B$3, 0)</f>
        <v>0</v>
      </c>
      <c r="W90" s="45" t="str">
        <f>IF($P90 &gt; 0, INDIRECT("TeamsDoNotEditThis!L"&amp;$P90)/Constants!$B$4, 0)</f>
        <v>0</v>
      </c>
      <c r="X90" s="45" t="str">
        <f>IF($P90 &gt; 0, INDIRECT("TeamsDoNotEditThis!M"&amp;$P90)/Constants!$B$5, 0)</f>
        <v>0</v>
      </c>
    </row>
    <row r="91">
      <c r="A91" s="30"/>
      <c r="B91" s="30"/>
      <c r="C91" s="49"/>
      <c r="D91" s="21"/>
      <c r="E91" s="21"/>
      <c r="F91" s="21"/>
      <c r="G91" s="21"/>
      <c r="H91" s="21"/>
      <c r="I91" s="45" t="str">
        <f t="shared" si="1"/>
        <v>0</v>
      </c>
      <c r="J91" s="45" t="str">
        <f t="shared" si="2"/>
        <v>0</v>
      </c>
      <c r="K91" s="45" t="str">
        <f t="shared" si="3"/>
        <v>0</v>
      </c>
      <c r="L91" s="45" t="str">
        <f t="shared" si="4"/>
        <v>0</v>
      </c>
      <c r="M91" s="45" t="str">
        <f t="shared" si="5"/>
        <v>0</v>
      </c>
      <c r="N91" s="45" t="str">
        <f t="shared" si="6"/>
        <v>0</v>
      </c>
      <c r="O91" s="45" t="str">
        <f t="shared" si="7"/>
        <v>0</v>
      </c>
      <c r="P91" s="2" t="str">
        <f>IF(LEN($B91), MATCH($B91,TeamsDoNotEditThis!$A$2:$A$999)+1, 0)</f>
        <v>0</v>
      </c>
      <c r="Q91" s="45" t="str">
        <f t="shared" si="8"/>
        <v>0</v>
      </c>
      <c r="R91" s="45" t="str">
        <f t="shared" si="9"/>
        <v>0</v>
      </c>
      <c r="S91" s="45" t="str">
        <f t="shared" si="10"/>
        <v>0</v>
      </c>
      <c r="T91" s="45" t="str">
        <f>IF($P91 &gt; 0, MAX(1,ROUNDUP($E91))*INDIRECT("TeamsDoNotEditThis!K"&amp;$P91)/Constants!$B$3, 0)</f>
        <v>0</v>
      </c>
      <c r="U91" s="45" t="str">
        <f>IF($P91 &gt; 0, INDIRECT("TeamsDoNotEditThis!J"&amp;$P91)/Constants!$B$2, 0)</f>
        <v>0</v>
      </c>
      <c r="V91" s="45" t="str">
        <f>IF($P91 &gt; 0, INDIRECT("TeamsDoNotEditThis!K"&amp;$P91)/Constants!$B$3, 0)</f>
        <v>0</v>
      </c>
      <c r="W91" s="45" t="str">
        <f>IF($P91 &gt; 0, INDIRECT("TeamsDoNotEditThis!L"&amp;$P91)/Constants!$B$4, 0)</f>
        <v>0</v>
      </c>
      <c r="X91" s="45" t="str">
        <f>IF($P91 &gt; 0, INDIRECT("TeamsDoNotEditThis!M"&amp;$P91)/Constants!$B$5, 0)</f>
        <v>0</v>
      </c>
    </row>
    <row r="92">
      <c r="A92" s="30"/>
      <c r="B92" s="30"/>
      <c r="C92" s="49"/>
      <c r="D92" s="21"/>
      <c r="E92" s="21"/>
      <c r="F92" s="21"/>
      <c r="G92" s="21"/>
      <c r="H92" s="21"/>
      <c r="I92" s="45" t="str">
        <f t="shared" si="1"/>
        <v>0</v>
      </c>
      <c r="J92" s="45" t="str">
        <f t="shared" si="2"/>
        <v>0</v>
      </c>
      <c r="K92" s="45" t="str">
        <f t="shared" si="3"/>
        <v>0</v>
      </c>
      <c r="L92" s="45" t="str">
        <f t="shared" si="4"/>
        <v>0</v>
      </c>
      <c r="M92" s="45" t="str">
        <f t="shared" si="5"/>
        <v>0</v>
      </c>
      <c r="N92" s="45" t="str">
        <f t="shared" si="6"/>
        <v>0</v>
      </c>
      <c r="O92" s="45" t="str">
        <f t="shared" si="7"/>
        <v>0</v>
      </c>
      <c r="P92" s="2" t="str">
        <f>IF(LEN($B92), MATCH($B92,TeamsDoNotEditThis!$A$2:$A$999)+1, 0)</f>
        <v>0</v>
      </c>
      <c r="Q92" s="45" t="str">
        <f t="shared" si="8"/>
        <v>0</v>
      </c>
      <c r="R92" s="45" t="str">
        <f t="shared" si="9"/>
        <v>0</v>
      </c>
      <c r="S92" s="45" t="str">
        <f t="shared" si="10"/>
        <v>0</v>
      </c>
      <c r="T92" s="45" t="str">
        <f>IF($P92 &gt; 0, MAX(1,ROUNDUP($E92))*INDIRECT("TeamsDoNotEditThis!K"&amp;$P92)/Constants!$B$3, 0)</f>
        <v>0</v>
      </c>
      <c r="U92" s="45" t="str">
        <f>IF($P92 &gt; 0, INDIRECT("TeamsDoNotEditThis!J"&amp;$P92)/Constants!$B$2, 0)</f>
        <v>0</v>
      </c>
      <c r="V92" s="45" t="str">
        <f>IF($P92 &gt; 0, INDIRECT("TeamsDoNotEditThis!K"&amp;$P92)/Constants!$B$3, 0)</f>
        <v>0</v>
      </c>
      <c r="W92" s="45" t="str">
        <f>IF($P92 &gt; 0, INDIRECT("TeamsDoNotEditThis!L"&amp;$P92)/Constants!$B$4, 0)</f>
        <v>0</v>
      </c>
      <c r="X92" s="45" t="str">
        <f>IF($P92 &gt; 0, INDIRECT("TeamsDoNotEditThis!M"&amp;$P92)/Constants!$B$5, 0)</f>
        <v>0</v>
      </c>
    </row>
    <row r="93">
      <c r="A93" s="30"/>
      <c r="B93" s="30"/>
      <c r="C93" s="49"/>
      <c r="D93" s="21"/>
      <c r="E93" s="21"/>
      <c r="F93" s="21"/>
      <c r="G93" s="21"/>
      <c r="H93" s="21"/>
      <c r="I93" s="45" t="str">
        <f t="shared" si="1"/>
        <v>0</v>
      </c>
      <c r="J93" s="45" t="str">
        <f t="shared" si="2"/>
        <v>0</v>
      </c>
      <c r="K93" s="45" t="str">
        <f t="shared" si="3"/>
        <v>0</v>
      </c>
      <c r="L93" s="45" t="str">
        <f t="shared" si="4"/>
        <v>0</v>
      </c>
      <c r="M93" s="45" t="str">
        <f t="shared" si="5"/>
        <v>0</v>
      </c>
      <c r="N93" s="45" t="str">
        <f t="shared" si="6"/>
        <v>0</v>
      </c>
      <c r="O93" s="45" t="str">
        <f t="shared" si="7"/>
        <v>0</v>
      </c>
      <c r="P93" s="2" t="str">
        <f>IF(LEN($B93), MATCH($B93,TeamsDoNotEditThis!$A$2:$A$999)+1, 0)</f>
        <v>0</v>
      </c>
      <c r="Q93" s="45" t="str">
        <f t="shared" si="8"/>
        <v>0</v>
      </c>
      <c r="R93" s="45" t="str">
        <f t="shared" si="9"/>
        <v>0</v>
      </c>
      <c r="S93" s="45" t="str">
        <f t="shared" si="10"/>
        <v>0</v>
      </c>
      <c r="T93" s="45" t="str">
        <f>IF($P93 &gt; 0, MAX(1,ROUNDUP($E93))*INDIRECT("TeamsDoNotEditThis!K"&amp;$P93)/Constants!$B$3, 0)</f>
        <v>0</v>
      </c>
      <c r="U93" s="45" t="str">
        <f>IF($P93 &gt; 0, INDIRECT("TeamsDoNotEditThis!J"&amp;$P93)/Constants!$B$2, 0)</f>
        <v>0</v>
      </c>
      <c r="V93" s="45" t="str">
        <f>IF($P93 &gt; 0, INDIRECT("TeamsDoNotEditThis!K"&amp;$P93)/Constants!$B$3, 0)</f>
        <v>0</v>
      </c>
      <c r="W93" s="45" t="str">
        <f>IF($P93 &gt; 0, INDIRECT("TeamsDoNotEditThis!L"&amp;$P93)/Constants!$B$4, 0)</f>
        <v>0</v>
      </c>
      <c r="X93" s="45" t="str">
        <f>IF($P93 &gt; 0, INDIRECT("TeamsDoNotEditThis!M"&amp;$P93)/Constants!$B$5, 0)</f>
        <v>0</v>
      </c>
    </row>
    <row r="94">
      <c r="A94" s="30"/>
      <c r="B94" s="30"/>
      <c r="C94" s="49"/>
      <c r="D94" s="21"/>
      <c r="E94" s="21"/>
      <c r="F94" s="21"/>
      <c r="G94" s="21"/>
      <c r="H94" s="21"/>
      <c r="I94" s="45" t="str">
        <f t="shared" si="1"/>
        <v>0</v>
      </c>
      <c r="J94" s="45" t="str">
        <f t="shared" si="2"/>
        <v>0</v>
      </c>
      <c r="K94" s="45" t="str">
        <f t="shared" si="3"/>
        <v>0</v>
      </c>
      <c r="L94" s="45" t="str">
        <f t="shared" si="4"/>
        <v>0</v>
      </c>
      <c r="M94" s="45" t="str">
        <f t="shared" si="5"/>
        <v>0</v>
      </c>
      <c r="N94" s="45" t="str">
        <f t="shared" si="6"/>
        <v>0</v>
      </c>
      <c r="O94" s="45" t="str">
        <f t="shared" si="7"/>
        <v>0</v>
      </c>
      <c r="P94" s="2" t="str">
        <f>IF(LEN($B94), MATCH($B94,TeamsDoNotEditThis!$A$2:$A$999)+1, 0)</f>
        <v>0</v>
      </c>
      <c r="Q94" s="45" t="str">
        <f t="shared" si="8"/>
        <v>0</v>
      </c>
      <c r="R94" s="45" t="str">
        <f t="shared" si="9"/>
        <v>0</v>
      </c>
      <c r="S94" s="45" t="str">
        <f t="shared" si="10"/>
        <v>0</v>
      </c>
      <c r="T94" s="45" t="str">
        <f>IF($P94 &gt; 0, MAX(1,ROUNDUP($E94))*INDIRECT("TeamsDoNotEditThis!K"&amp;$P94)/Constants!$B$3, 0)</f>
        <v>0</v>
      </c>
      <c r="U94" s="45" t="str">
        <f>IF($P94 &gt; 0, INDIRECT("TeamsDoNotEditThis!J"&amp;$P94)/Constants!$B$2, 0)</f>
        <v>0</v>
      </c>
      <c r="V94" s="45" t="str">
        <f>IF($P94 &gt; 0, INDIRECT("TeamsDoNotEditThis!K"&amp;$P94)/Constants!$B$3, 0)</f>
        <v>0</v>
      </c>
      <c r="W94" s="45" t="str">
        <f>IF($P94 &gt; 0, INDIRECT("TeamsDoNotEditThis!L"&amp;$P94)/Constants!$B$4, 0)</f>
        <v>0</v>
      </c>
      <c r="X94" s="45" t="str">
        <f>IF($P94 &gt; 0, INDIRECT("TeamsDoNotEditThis!M"&amp;$P94)/Constants!$B$5, 0)</f>
        <v>0</v>
      </c>
    </row>
    <row r="95">
      <c r="A95" s="30"/>
      <c r="B95" s="30"/>
      <c r="C95" s="49"/>
      <c r="D95" s="21"/>
      <c r="E95" s="21"/>
      <c r="F95" s="21"/>
      <c r="G95" s="21"/>
      <c r="H95" s="21"/>
      <c r="I95" s="45" t="str">
        <f t="shared" si="1"/>
        <v>0</v>
      </c>
      <c r="J95" s="45" t="str">
        <f t="shared" si="2"/>
        <v>0</v>
      </c>
      <c r="K95" s="45" t="str">
        <f t="shared" si="3"/>
        <v>0</v>
      </c>
      <c r="L95" s="45" t="str">
        <f t="shared" si="4"/>
        <v>0</v>
      </c>
      <c r="M95" s="45" t="str">
        <f t="shared" si="5"/>
        <v>0</v>
      </c>
      <c r="N95" s="45" t="str">
        <f t="shared" si="6"/>
        <v>0</v>
      </c>
      <c r="O95" s="45" t="str">
        <f t="shared" si="7"/>
        <v>0</v>
      </c>
      <c r="P95" s="2" t="str">
        <f>IF(LEN($B95), MATCH($B95,TeamsDoNotEditThis!$A$2:$A$999)+1, 0)</f>
        <v>0</v>
      </c>
      <c r="Q95" s="45" t="str">
        <f t="shared" si="8"/>
        <v>0</v>
      </c>
      <c r="R95" s="45" t="str">
        <f t="shared" si="9"/>
        <v>0</v>
      </c>
      <c r="S95" s="45" t="str">
        <f t="shared" si="10"/>
        <v>0</v>
      </c>
      <c r="T95" s="45" t="str">
        <f>IF($P95 &gt; 0, MAX(1,ROUNDUP($E95))*INDIRECT("TeamsDoNotEditThis!K"&amp;$P95)/Constants!$B$3, 0)</f>
        <v>0</v>
      </c>
      <c r="U95" s="45" t="str">
        <f>IF($P95 &gt; 0, INDIRECT("TeamsDoNotEditThis!J"&amp;$P95)/Constants!$B$2, 0)</f>
        <v>0</v>
      </c>
      <c r="V95" s="45" t="str">
        <f>IF($P95 &gt; 0, INDIRECT("TeamsDoNotEditThis!K"&amp;$P95)/Constants!$B$3, 0)</f>
        <v>0</v>
      </c>
      <c r="W95" s="45" t="str">
        <f>IF($P95 &gt; 0, INDIRECT("TeamsDoNotEditThis!L"&amp;$P95)/Constants!$B$4, 0)</f>
        <v>0</v>
      </c>
      <c r="X95" s="45" t="str">
        <f>IF($P95 &gt; 0, INDIRECT("TeamsDoNotEditThis!M"&amp;$P95)/Constants!$B$5, 0)</f>
        <v>0</v>
      </c>
    </row>
    <row r="96">
      <c r="A96" s="30"/>
      <c r="B96" s="30"/>
      <c r="C96" s="49"/>
      <c r="D96" s="21"/>
      <c r="E96" s="21"/>
      <c r="F96" s="21"/>
      <c r="G96" s="21"/>
      <c r="H96" s="21"/>
      <c r="I96" s="45" t="str">
        <f t="shared" si="1"/>
        <v>0</v>
      </c>
      <c r="J96" s="45" t="str">
        <f t="shared" si="2"/>
        <v>0</v>
      </c>
      <c r="K96" s="45" t="str">
        <f t="shared" si="3"/>
        <v>0</v>
      </c>
      <c r="L96" s="45" t="str">
        <f t="shared" si="4"/>
        <v>0</v>
      </c>
      <c r="M96" s="45" t="str">
        <f t="shared" si="5"/>
        <v>0</v>
      </c>
      <c r="N96" s="45" t="str">
        <f t="shared" si="6"/>
        <v>0</v>
      </c>
      <c r="O96" s="45" t="str">
        <f t="shared" si="7"/>
        <v>0</v>
      </c>
      <c r="P96" s="2" t="str">
        <f>IF(LEN($B96), MATCH($B96,TeamsDoNotEditThis!$A$2:$A$999)+1, 0)</f>
        <v>0</v>
      </c>
      <c r="Q96" s="45" t="str">
        <f t="shared" si="8"/>
        <v>0</v>
      </c>
      <c r="R96" s="45" t="str">
        <f t="shared" si="9"/>
        <v>0</v>
      </c>
      <c r="S96" s="45" t="str">
        <f t="shared" si="10"/>
        <v>0</v>
      </c>
      <c r="T96" s="45" t="str">
        <f>IF($P96 &gt; 0, MAX(1,ROUNDUP($E96))*INDIRECT("TeamsDoNotEditThis!K"&amp;$P96)/Constants!$B$3, 0)</f>
        <v>0</v>
      </c>
      <c r="U96" s="45" t="str">
        <f>IF($P96 &gt; 0, INDIRECT("TeamsDoNotEditThis!J"&amp;$P96)/Constants!$B$2, 0)</f>
        <v>0</v>
      </c>
      <c r="V96" s="45" t="str">
        <f>IF($P96 &gt; 0, INDIRECT("TeamsDoNotEditThis!K"&amp;$P96)/Constants!$B$3, 0)</f>
        <v>0</v>
      </c>
      <c r="W96" s="45" t="str">
        <f>IF($P96 &gt; 0, INDIRECT("TeamsDoNotEditThis!L"&amp;$P96)/Constants!$B$4, 0)</f>
        <v>0</v>
      </c>
      <c r="X96" s="45" t="str">
        <f>IF($P96 &gt; 0, INDIRECT("TeamsDoNotEditThis!M"&amp;$P96)/Constants!$B$5, 0)</f>
        <v>0</v>
      </c>
    </row>
    <row r="97">
      <c r="A97" s="30"/>
      <c r="B97" s="30"/>
      <c r="C97" s="49"/>
      <c r="D97" s="21"/>
      <c r="E97" s="21"/>
      <c r="F97" s="21"/>
      <c r="G97" s="21"/>
      <c r="H97" s="21"/>
      <c r="I97" s="45" t="str">
        <f t="shared" si="1"/>
        <v>0</v>
      </c>
      <c r="J97" s="45" t="str">
        <f t="shared" si="2"/>
        <v>0</v>
      </c>
      <c r="K97" s="45" t="str">
        <f t="shared" si="3"/>
        <v>0</v>
      </c>
      <c r="L97" s="45" t="str">
        <f t="shared" si="4"/>
        <v>0</v>
      </c>
      <c r="M97" s="45" t="str">
        <f t="shared" si="5"/>
        <v>0</v>
      </c>
      <c r="N97" s="45" t="str">
        <f t="shared" si="6"/>
        <v>0</v>
      </c>
      <c r="O97" s="45" t="str">
        <f t="shared" si="7"/>
        <v>0</v>
      </c>
      <c r="P97" s="2" t="str">
        <f>IF(LEN($B97), MATCH($B97,TeamsDoNotEditThis!$A$2:$A$999)+1, 0)</f>
        <v>0</v>
      </c>
      <c r="Q97" s="45" t="str">
        <f t="shared" si="8"/>
        <v>0</v>
      </c>
      <c r="R97" s="45" t="str">
        <f t="shared" si="9"/>
        <v>0</v>
      </c>
      <c r="S97" s="45" t="str">
        <f t="shared" si="10"/>
        <v>0</v>
      </c>
      <c r="T97" s="45" t="str">
        <f>IF($P97 &gt; 0, MAX(1,ROUNDUP($E97))*INDIRECT("TeamsDoNotEditThis!K"&amp;$P97)/Constants!$B$3, 0)</f>
        <v>0</v>
      </c>
      <c r="U97" s="45" t="str">
        <f>IF($P97 &gt; 0, INDIRECT("TeamsDoNotEditThis!J"&amp;$P97)/Constants!$B$2, 0)</f>
        <v>0</v>
      </c>
      <c r="V97" s="45" t="str">
        <f>IF($P97 &gt; 0, INDIRECT("TeamsDoNotEditThis!K"&amp;$P97)/Constants!$B$3, 0)</f>
        <v>0</v>
      </c>
      <c r="W97" s="45" t="str">
        <f>IF($P97 &gt; 0, INDIRECT("TeamsDoNotEditThis!L"&amp;$P97)/Constants!$B$4, 0)</f>
        <v>0</v>
      </c>
      <c r="X97" s="45" t="str">
        <f>IF($P97 &gt; 0, INDIRECT("TeamsDoNotEditThis!M"&amp;$P97)/Constants!$B$5, 0)</f>
        <v>0</v>
      </c>
    </row>
    <row r="98">
      <c r="A98" s="30"/>
      <c r="B98" s="30"/>
      <c r="C98" s="49"/>
      <c r="D98" s="21"/>
      <c r="E98" s="21"/>
      <c r="F98" s="21"/>
      <c r="G98" s="21"/>
      <c r="H98" s="21"/>
      <c r="I98" s="45" t="str">
        <f t="shared" si="1"/>
        <v>0</v>
      </c>
      <c r="J98" s="45" t="str">
        <f t="shared" si="2"/>
        <v>0</v>
      </c>
      <c r="K98" s="45" t="str">
        <f t="shared" si="3"/>
        <v>0</v>
      </c>
      <c r="L98" s="45" t="str">
        <f t="shared" si="4"/>
        <v>0</v>
      </c>
      <c r="M98" s="45" t="str">
        <f t="shared" si="5"/>
        <v>0</v>
      </c>
      <c r="N98" s="45" t="str">
        <f t="shared" si="6"/>
        <v>0</v>
      </c>
      <c r="O98" s="45" t="str">
        <f t="shared" si="7"/>
        <v>0</v>
      </c>
      <c r="P98" s="2" t="str">
        <f>IF(LEN($B98), MATCH($B98,TeamsDoNotEditThis!$A$2:$A$999)+1, 0)</f>
        <v>0</v>
      </c>
      <c r="Q98" s="45" t="str">
        <f t="shared" si="8"/>
        <v>0</v>
      </c>
      <c r="R98" s="45" t="str">
        <f t="shared" si="9"/>
        <v>0</v>
      </c>
      <c r="S98" s="45" t="str">
        <f t="shared" si="10"/>
        <v>0</v>
      </c>
      <c r="T98" s="45" t="str">
        <f>IF($P98 &gt; 0, MAX(1,ROUNDUP($E98))*INDIRECT("TeamsDoNotEditThis!K"&amp;$P98)/Constants!$B$3, 0)</f>
        <v>0</v>
      </c>
      <c r="U98" s="45" t="str">
        <f>IF($P98 &gt; 0, INDIRECT("TeamsDoNotEditThis!J"&amp;$P98)/Constants!$B$2, 0)</f>
        <v>0</v>
      </c>
      <c r="V98" s="45" t="str">
        <f>IF($P98 &gt; 0, INDIRECT("TeamsDoNotEditThis!K"&amp;$P98)/Constants!$B$3, 0)</f>
        <v>0</v>
      </c>
      <c r="W98" s="45" t="str">
        <f>IF($P98 &gt; 0, INDIRECT("TeamsDoNotEditThis!L"&amp;$P98)/Constants!$B$4, 0)</f>
        <v>0</v>
      </c>
      <c r="X98" s="45" t="str">
        <f>IF($P98 &gt; 0, INDIRECT("TeamsDoNotEditThis!M"&amp;$P98)/Constants!$B$5, 0)</f>
        <v>0</v>
      </c>
    </row>
    <row r="99">
      <c r="A99" s="30"/>
      <c r="B99" s="30"/>
      <c r="C99" s="49"/>
      <c r="D99" s="21"/>
      <c r="E99" s="21"/>
      <c r="F99" s="21"/>
      <c r="G99" s="21"/>
      <c r="H99" s="21"/>
      <c r="I99" s="45" t="str">
        <f t="shared" si="1"/>
        <v>0</v>
      </c>
      <c r="J99" s="45" t="str">
        <f t="shared" si="2"/>
        <v>0</v>
      </c>
      <c r="K99" s="45" t="str">
        <f t="shared" si="3"/>
        <v>0</v>
      </c>
      <c r="L99" s="45" t="str">
        <f t="shared" si="4"/>
        <v>0</v>
      </c>
      <c r="M99" s="45" t="str">
        <f t="shared" si="5"/>
        <v>0</v>
      </c>
      <c r="N99" s="45" t="str">
        <f t="shared" si="6"/>
        <v>0</v>
      </c>
      <c r="O99" s="45" t="str">
        <f t="shared" si="7"/>
        <v>0</v>
      </c>
      <c r="P99" s="2" t="str">
        <f>IF(LEN($B99), MATCH($B99,TeamsDoNotEditThis!$A$2:$A$999)+1, 0)</f>
        <v>0</v>
      </c>
      <c r="Q99" s="45" t="str">
        <f t="shared" si="8"/>
        <v>0</v>
      </c>
      <c r="R99" s="45" t="str">
        <f t="shared" si="9"/>
        <v>0</v>
      </c>
      <c r="S99" s="45" t="str">
        <f t="shared" si="10"/>
        <v>0</v>
      </c>
      <c r="T99" s="45" t="str">
        <f>IF($P99 &gt; 0, MAX(1,ROUNDUP($E99))*INDIRECT("TeamsDoNotEditThis!K"&amp;$P99)/Constants!$B$3, 0)</f>
        <v>0</v>
      </c>
      <c r="U99" s="45" t="str">
        <f>IF($P99 &gt; 0, INDIRECT("TeamsDoNotEditThis!J"&amp;$P99)/Constants!$B$2, 0)</f>
        <v>0</v>
      </c>
      <c r="V99" s="45" t="str">
        <f>IF($P99 &gt; 0, INDIRECT("TeamsDoNotEditThis!K"&amp;$P99)/Constants!$B$3, 0)</f>
        <v>0</v>
      </c>
      <c r="W99" s="45" t="str">
        <f>IF($P99 &gt; 0, INDIRECT("TeamsDoNotEditThis!L"&amp;$P99)/Constants!$B$4, 0)</f>
        <v>0</v>
      </c>
      <c r="X99" s="45" t="str">
        <f>IF($P99 &gt; 0, INDIRECT("TeamsDoNotEditThis!M"&amp;$P99)/Constants!$B$5, 0)</f>
        <v>0</v>
      </c>
    </row>
    <row r="100">
      <c r="A100" s="30"/>
      <c r="B100" s="30"/>
      <c r="C100" s="49"/>
      <c r="D100" s="21"/>
      <c r="E100" s="21"/>
      <c r="F100" s="21"/>
      <c r="G100" s="21"/>
      <c r="H100" s="21"/>
      <c r="I100" s="45" t="str">
        <f t="shared" si="1"/>
        <v>0</v>
      </c>
      <c r="J100" s="45" t="str">
        <f t="shared" si="2"/>
        <v>0</v>
      </c>
      <c r="K100" s="45" t="str">
        <f t="shared" si="3"/>
        <v>0</v>
      </c>
      <c r="L100" s="45" t="str">
        <f t="shared" si="4"/>
        <v>0</v>
      </c>
      <c r="M100" s="45" t="str">
        <f t="shared" si="5"/>
        <v>0</v>
      </c>
      <c r="N100" s="45" t="str">
        <f t="shared" si="6"/>
        <v>0</v>
      </c>
      <c r="O100" s="45" t="str">
        <f t="shared" si="7"/>
        <v>0</v>
      </c>
      <c r="P100" s="2" t="str">
        <f>IF(LEN($B100), MATCH($B100,TeamsDoNotEditThis!$A$2:$A$999)+1, 0)</f>
        <v>0</v>
      </c>
      <c r="Q100" s="45" t="str">
        <f t="shared" si="8"/>
        <v>0</v>
      </c>
      <c r="R100" s="45" t="str">
        <f t="shared" si="9"/>
        <v>0</v>
      </c>
      <c r="S100" s="45" t="str">
        <f t="shared" si="10"/>
        <v>0</v>
      </c>
      <c r="T100" s="45" t="str">
        <f>IF($P100 &gt; 0, MAX(1,ROUNDUP($E100))*INDIRECT("TeamsDoNotEditThis!K"&amp;$P100)/Constants!$B$3, 0)</f>
        <v>0</v>
      </c>
      <c r="U100" s="45" t="str">
        <f>IF($P100 &gt; 0, INDIRECT("TeamsDoNotEditThis!J"&amp;$P100)/Constants!$B$2, 0)</f>
        <v>0</v>
      </c>
      <c r="V100" s="45" t="str">
        <f>IF($P100 &gt; 0, INDIRECT("TeamsDoNotEditThis!K"&amp;$P100)/Constants!$B$3, 0)</f>
        <v>0</v>
      </c>
      <c r="W100" s="45" t="str">
        <f>IF($P100 &gt; 0, INDIRECT("TeamsDoNotEditThis!L"&amp;$P100)/Constants!$B$4, 0)</f>
        <v>0</v>
      </c>
      <c r="X100" s="45" t="str">
        <f>IF($P100 &gt; 0, INDIRECT("TeamsDoNotEditThis!M"&amp;$P100)/Constants!$B$5, 0)</f>
        <v>0</v>
      </c>
    </row>
    <row r="101">
      <c r="A101" s="30"/>
      <c r="B101" s="30"/>
      <c r="C101" s="49"/>
      <c r="D101" s="21"/>
      <c r="E101" s="21"/>
      <c r="F101" s="21"/>
      <c r="G101" s="21"/>
      <c r="H101" s="21"/>
      <c r="I101" s="45" t="str">
        <f t="shared" si="1"/>
        <v>0</v>
      </c>
      <c r="J101" s="45" t="str">
        <f t="shared" si="2"/>
        <v>0</v>
      </c>
      <c r="K101" s="45" t="str">
        <f t="shared" si="3"/>
        <v>0</v>
      </c>
      <c r="L101" s="45" t="str">
        <f t="shared" si="4"/>
        <v>0</v>
      </c>
      <c r="M101" s="45" t="str">
        <f t="shared" si="5"/>
        <v>0</v>
      </c>
      <c r="N101" s="45" t="str">
        <f t="shared" si="6"/>
        <v>0</v>
      </c>
      <c r="O101" s="45" t="str">
        <f t="shared" si="7"/>
        <v>0</v>
      </c>
      <c r="P101" s="2" t="str">
        <f>IF(LEN($B101), MATCH($B101,TeamsDoNotEditThis!$A$2:$A$999)+1, 0)</f>
        <v>0</v>
      </c>
      <c r="Q101" s="45" t="str">
        <f t="shared" si="8"/>
        <v>0</v>
      </c>
      <c r="R101" s="45" t="str">
        <f t="shared" si="9"/>
        <v>0</v>
      </c>
      <c r="S101" s="45" t="str">
        <f t="shared" si="10"/>
        <v>0</v>
      </c>
      <c r="T101" s="45" t="str">
        <f>IF($P101 &gt; 0, MAX(1,ROUNDUP($E101))*INDIRECT("TeamsDoNotEditThis!K"&amp;$P101)/Constants!$B$3, 0)</f>
        <v>0</v>
      </c>
      <c r="U101" s="45" t="str">
        <f>IF($P101 &gt; 0, INDIRECT("TeamsDoNotEditThis!J"&amp;$P101)/Constants!$B$2, 0)</f>
        <v>0</v>
      </c>
      <c r="V101" s="45" t="str">
        <f>IF($P101 &gt; 0, INDIRECT("TeamsDoNotEditThis!K"&amp;$P101)/Constants!$B$3, 0)</f>
        <v>0</v>
      </c>
      <c r="W101" s="45" t="str">
        <f>IF($P101 &gt; 0, INDIRECT("TeamsDoNotEditThis!L"&amp;$P101)/Constants!$B$4, 0)</f>
        <v>0</v>
      </c>
      <c r="X101" s="45" t="str">
        <f>IF($P101 &gt; 0, INDIRECT("TeamsDoNotEditThis!M"&amp;$P101)/Constants!$B$5, 0)</f>
        <v>0</v>
      </c>
    </row>
    <row r="102">
      <c r="A102" s="30"/>
      <c r="B102" s="30"/>
      <c r="C102" s="49"/>
      <c r="D102" s="21"/>
      <c r="E102" s="21"/>
      <c r="F102" s="21"/>
      <c r="G102" s="21"/>
      <c r="H102" s="21"/>
      <c r="I102" s="45" t="str">
        <f t="shared" si="1"/>
        <v>0</v>
      </c>
      <c r="J102" s="45" t="str">
        <f t="shared" si="2"/>
        <v>0</v>
      </c>
      <c r="K102" s="45" t="str">
        <f t="shared" si="3"/>
        <v>0</v>
      </c>
      <c r="L102" s="45" t="str">
        <f t="shared" si="4"/>
        <v>0</v>
      </c>
      <c r="M102" s="45" t="str">
        <f t="shared" si="5"/>
        <v>0</v>
      </c>
      <c r="N102" s="45" t="str">
        <f t="shared" si="6"/>
        <v>0</v>
      </c>
      <c r="O102" s="45" t="str">
        <f t="shared" si="7"/>
        <v>0</v>
      </c>
      <c r="P102" s="2" t="str">
        <f>IF(LEN($B102), MATCH($B102,TeamsDoNotEditThis!$A$2:$A$999)+1, 0)</f>
        <v>0</v>
      </c>
      <c r="Q102" s="45" t="str">
        <f t="shared" si="8"/>
        <v>0</v>
      </c>
      <c r="R102" s="45" t="str">
        <f t="shared" si="9"/>
        <v>0</v>
      </c>
      <c r="S102" s="45" t="str">
        <f t="shared" si="10"/>
        <v>0</v>
      </c>
      <c r="T102" s="45" t="str">
        <f>IF($P102 &gt; 0, MAX(1,ROUNDUP($E102))*INDIRECT("TeamsDoNotEditThis!K"&amp;$P102)/Constants!$B$3, 0)</f>
        <v>0</v>
      </c>
      <c r="U102" s="45" t="str">
        <f>IF($P102 &gt; 0, INDIRECT("TeamsDoNotEditThis!J"&amp;$P102)/Constants!$B$2, 0)</f>
        <v>0</v>
      </c>
      <c r="V102" s="45" t="str">
        <f>IF($P102 &gt; 0, INDIRECT("TeamsDoNotEditThis!K"&amp;$P102)/Constants!$B$3, 0)</f>
        <v>0</v>
      </c>
      <c r="W102" s="45" t="str">
        <f>IF($P102 &gt; 0, INDIRECT("TeamsDoNotEditThis!L"&amp;$P102)/Constants!$B$4, 0)</f>
        <v>0</v>
      </c>
      <c r="X102" s="45" t="str">
        <f>IF($P102 &gt; 0, INDIRECT("TeamsDoNotEditThis!M"&amp;$P102)/Constants!$B$5, 0)</f>
        <v>0</v>
      </c>
    </row>
    <row r="103">
      <c r="A103" s="30"/>
      <c r="B103" s="30"/>
      <c r="C103" s="49"/>
      <c r="D103" s="21"/>
      <c r="E103" s="21"/>
      <c r="F103" s="21"/>
      <c r="G103" s="21"/>
      <c r="H103" s="21"/>
      <c r="I103" s="45" t="str">
        <f t="shared" si="1"/>
        <v>0</v>
      </c>
      <c r="J103" s="45" t="str">
        <f t="shared" si="2"/>
        <v>0</v>
      </c>
      <c r="K103" s="45" t="str">
        <f t="shared" si="3"/>
        <v>0</v>
      </c>
      <c r="L103" s="45" t="str">
        <f t="shared" si="4"/>
        <v>0</v>
      </c>
      <c r="M103" s="45" t="str">
        <f t="shared" si="5"/>
        <v>0</v>
      </c>
      <c r="N103" s="45" t="str">
        <f t="shared" si="6"/>
        <v>0</v>
      </c>
      <c r="O103" s="45" t="str">
        <f t="shared" si="7"/>
        <v>0</v>
      </c>
      <c r="P103" s="2" t="str">
        <f>IF(LEN($B103), MATCH($B103,TeamsDoNotEditThis!$A$2:$A$999)+1, 0)</f>
        <v>0</v>
      </c>
      <c r="Q103" s="45" t="str">
        <f t="shared" si="8"/>
        <v>0</v>
      </c>
      <c r="R103" s="45" t="str">
        <f t="shared" si="9"/>
        <v>0</v>
      </c>
      <c r="S103" s="45" t="str">
        <f t="shared" si="10"/>
        <v>0</v>
      </c>
      <c r="T103" s="45" t="str">
        <f>IF($P103 &gt; 0, MAX(1,ROUNDUP($E103))*INDIRECT("TeamsDoNotEditThis!K"&amp;$P103)/Constants!$B$3, 0)</f>
        <v>0</v>
      </c>
      <c r="U103" s="45" t="str">
        <f>IF($P103 &gt; 0, INDIRECT("TeamsDoNotEditThis!J"&amp;$P103)/Constants!$B$2, 0)</f>
        <v>0</v>
      </c>
      <c r="V103" s="45" t="str">
        <f>IF($P103 &gt; 0, INDIRECT("TeamsDoNotEditThis!K"&amp;$P103)/Constants!$B$3, 0)</f>
        <v>0</v>
      </c>
      <c r="W103" s="45" t="str">
        <f>IF($P103 &gt; 0, INDIRECT("TeamsDoNotEditThis!L"&amp;$P103)/Constants!$B$4, 0)</f>
        <v>0</v>
      </c>
      <c r="X103" s="45" t="str">
        <f>IF($P103 &gt; 0, INDIRECT("TeamsDoNotEditThis!M"&amp;$P103)/Constants!$B$5, 0)</f>
        <v>0</v>
      </c>
    </row>
    <row r="104">
      <c r="A104" s="30"/>
      <c r="B104" s="30"/>
      <c r="C104" s="49"/>
      <c r="D104" s="21"/>
      <c r="E104" s="21"/>
      <c r="F104" s="21"/>
      <c r="G104" s="21"/>
      <c r="H104" s="21"/>
      <c r="I104" s="45" t="str">
        <f t="shared" si="1"/>
        <v>0</v>
      </c>
      <c r="J104" s="45" t="str">
        <f t="shared" si="2"/>
        <v>0</v>
      </c>
      <c r="K104" s="45" t="str">
        <f t="shared" si="3"/>
        <v>0</v>
      </c>
      <c r="L104" s="45" t="str">
        <f t="shared" si="4"/>
        <v>0</v>
      </c>
      <c r="M104" s="45" t="str">
        <f t="shared" si="5"/>
        <v>0</v>
      </c>
      <c r="N104" s="45" t="str">
        <f t="shared" si="6"/>
        <v>0</v>
      </c>
      <c r="O104" s="45" t="str">
        <f t="shared" si="7"/>
        <v>0</v>
      </c>
      <c r="P104" s="2" t="str">
        <f>IF(LEN($B104), MATCH($B104,TeamsDoNotEditThis!$A$2:$A$999)+1, 0)</f>
        <v>0</v>
      </c>
      <c r="Q104" s="45" t="str">
        <f t="shared" si="8"/>
        <v>0</v>
      </c>
      <c r="R104" s="45" t="str">
        <f t="shared" si="9"/>
        <v>0</v>
      </c>
      <c r="S104" s="45" t="str">
        <f t="shared" si="10"/>
        <v>0</v>
      </c>
      <c r="T104" s="45" t="str">
        <f>IF($P104 &gt; 0, MAX(1,ROUNDUP($E104))*INDIRECT("TeamsDoNotEditThis!K"&amp;$P104)/Constants!$B$3, 0)</f>
        <v>0</v>
      </c>
      <c r="U104" s="45" t="str">
        <f>IF($P104 &gt; 0, INDIRECT("TeamsDoNotEditThis!J"&amp;$P104)/Constants!$B$2, 0)</f>
        <v>0</v>
      </c>
      <c r="V104" s="45" t="str">
        <f>IF($P104 &gt; 0, INDIRECT("TeamsDoNotEditThis!K"&amp;$P104)/Constants!$B$3, 0)</f>
        <v>0</v>
      </c>
      <c r="W104" s="45" t="str">
        <f>IF($P104 &gt; 0, INDIRECT("TeamsDoNotEditThis!L"&amp;$P104)/Constants!$B$4, 0)</f>
        <v>0</v>
      </c>
      <c r="X104" s="45" t="str">
        <f>IF($P104 &gt; 0, INDIRECT("TeamsDoNotEditThis!M"&amp;$P104)/Constants!$B$5, 0)</f>
        <v>0</v>
      </c>
    </row>
    <row r="105">
      <c r="A105" s="30"/>
      <c r="B105" s="30"/>
      <c r="C105" s="49"/>
      <c r="D105" s="21"/>
      <c r="E105" s="21"/>
      <c r="F105" s="21"/>
      <c r="G105" s="21"/>
      <c r="H105" s="21"/>
      <c r="I105" s="45" t="str">
        <f t="shared" si="1"/>
        <v>0</v>
      </c>
      <c r="J105" s="45" t="str">
        <f t="shared" si="2"/>
        <v>0</v>
      </c>
      <c r="K105" s="45" t="str">
        <f t="shared" si="3"/>
        <v>0</v>
      </c>
      <c r="L105" s="45" t="str">
        <f t="shared" si="4"/>
        <v>0</v>
      </c>
      <c r="M105" s="45" t="str">
        <f t="shared" si="5"/>
        <v>0</v>
      </c>
      <c r="N105" s="45" t="str">
        <f t="shared" si="6"/>
        <v>0</v>
      </c>
      <c r="O105" s="45" t="str">
        <f t="shared" si="7"/>
        <v>0</v>
      </c>
      <c r="P105" s="2" t="str">
        <f>IF(LEN($B105), MATCH($B105,TeamsDoNotEditThis!$A$2:$A$999)+1, 0)</f>
        <v>0</v>
      </c>
      <c r="Q105" s="45" t="str">
        <f t="shared" si="8"/>
        <v>0</v>
      </c>
      <c r="R105" s="45" t="str">
        <f t="shared" si="9"/>
        <v>0</v>
      </c>
      <c r="S105" s="45" t="str">
        <f t="shared" si="10"/>
        <v>0</v>
      </c>
      <c r="T105" s="45" t="str">
        <f>IF($P105 &gt; 0, MAX(1,ROUNDUP($E105))*INDIRECT("TeamsDoNotEditThis!K"&amp;$P105)/Constants!$B$3, 0)</f>
        <v>0</v>
      </c>
      <c r="U105" s="45" t="str">
        <f>IF($P105 &gt; 0, INDIRECT("TeamsDoNotEditThis!J"&amp;$P105)/Constants!$B$2, 0)</f>
        <v>0</v>
      </c>
      <c r="V105" s="45" t="str">
        <f>IF($P105 &gt; 0, INDIRECT("TeamsDoNotEditThis!K"&amp;$P105)/Constants!$B$3, 0)</f>
        <v>0</v>
      </c>
      <c r="W105" s="45" t="str">
        <f>IF($P105 &gt; 0, INDIRECT("TeamsDoNotEditThis!L"&amp;$P105)/Constants!$B$4, 0)</f>
        <v>0</v>
      </c>
      <c r="X105" s="45" t="str">
        <f>IF($P105 &gt; 0, INDIRECT("TeamsDoNotEditThis!M"&amp;$P105)/Constants!$B$5, 0)</f>
        <v>0</v>
      </c>
    </row>
    <row r="106">
      <c r="A106" s="30"/>
      <c r="B106" s="30"/>
      <c r="C106" s="49"/>
      <c r="D106" s="21"/>
      <c r="E106" s="21"/>
      <c r="F106" s="21"/>
      <c r="G106" s="21"/>
      <c r="H106" s="21"/>
      <c r="I106" s="45" t="str">
        <f t="shared" si="1"/>
        <v>0</v>
      </c>
      <c r="J106" s="45" t="str">
        <f t="shared" si="2"/>
        <v>0</v>
      </c>
      <c r="K106" s="45" t="str">
        <f t="shared" si="3"/>
        <v>0</v>
      </c>
      <c r="L106" s="45" t="str">
        <f t="shared" si="4"/>
        <v>0</v>
      </c>
      <c r="M106" s="45" t="str">
        <f t="shared" si="5"/>
        <v>0</v>
      </c>
      <c r="N106" s="45" t="str">
        <f t="shared" si="6"/>
        <v>0</v>
      </c>
      <c r="O106" s="45" t="str">
        <f t="shared" si="7"/>
        <v>0</v>
      </c>
      <c r="P106" s="2" t="str">
        <f>IF(LEN($B106), MATCH($B106,TeamsDoNotEditThis!$A$2:$A$999)+1, 0)</f>
        <v>0</v>
      </c>
      <c r="Q106" s="45" t="str">
        <f t="shared" si="8"/>
        <v>0</v>
      </c>
      <c r="R106" s="45" t="str">
        <f t="shared" si="9"/>
        <v>0</v>
      </c>
      <c r="S106" s="45" t="str">
        <f t="shared" si="10"/>
        <v>0</v>
      </c>
      <c r="T106" s="45" t="str">
        <f>IF($P106 &gt; 0, MAX(1,ROUNDUP($E106))*INDIRECT("TeamsDoNotEditThis!K"&amp;$P106)/Constants!$B$3, 0)</f>
        <v>0</v>
      </c>
      <c r="U106" s="45" t="str">
        <f>IF($P106 &gt; 0, INDIRECT("TeamsDoNotEditThis!J"&amp;$P106)/Constants!$B$2, 0)</f>
        <v>0</v>
      </c>
      <c r="V106" s="45" t="str">
        <f>IF($P106 &gt; 0, INDIRECT("TeamsDoNotEditThis!K"&amp;$P106)/Constants!$B$3, 0)</f>
        <v>0</v>
      </c>
      <c r="W106" s="45" t="str">
        <f>IF($P106 &gt; 0, INDIRECT("TeamsDoNotEditThis!L"&amp;$P106)/Constants!$B$4, 0)</f>
        <v>0</v>
      </c>
      <c r="X106" s="45" t="str">
        <f>IF($P106 &gt; 0, INDIRECT("TeamsDoNotEditThis!M"&amp;$P106)/Constants!$B$5, 0)</f>
        <v>0</v>
      </c>
    </row>
    <row r="107">
      <c r="A107" s="30"/>
      <c r="B107" s="30"/>
      <c r="C107" s="49"/>
      <c r="D107" s="21"/>
      <c r="E107" s="21"/>
      <c r="F107" s="21"/>
      <c r="G107" s="21"/>
      <c r="H107" s="21"/>
      <c r="I107" s="45" t="str">
        <f t="shared" si="1"/>
        <v>0</v>
      </c>
      <c r="J107" s="45" t="str">
        <f t="shared" si="2"/>
        <v>0</v>
      </c>
      <c r="K107" s="45" t="str">
        <f t="shared" si="3"/>
        <v>0</v>
      </c>
      <c r="L107" s="45" t="str">
        <f t="shared" si="4"/>
        <v>0</v>
      </c>
      <c r="M107" s="45" t="str">
        <f t="shared" si="5"/>
        <v>0</v>
      </c>
      <c r="N107" s="45" t="str">
        <f t="shared" si="6"/>
        <v>0</v>
      </c>
      <c r="O107" s="45" t="str">
        <f t="shared" si="7"/>
        <v>0</v>
      </c>
      <c r="P107" s="2" t="str">
        <f>IF(LEN($B107), MATCH($B107,TeamsDoNotEditThis!$A$2:$A$999)+1, 0)</f>
        <v>0</v>
      </c>
      <c r="Q107" s="45" t="str">
        <f t="shared" si="8"/>
        <v>0</v>
      </c>
      <c r="R107" s="45" t="str">
        <f t="shared" si="9"/>
        <v>0</v>
      </c>
      <c r="S107" s="45" t="str">
        <f t="shared" si="10"/>
        <v>0</v>
      </c>
      <c r="T107" s="45" t="str">
        <f>IF($P107 &gt; 0, MAX(1,ROUNDUP($E107))*INDIRECT("TeamsDoNotEditThis!K"&amp;$P107)/Constants!$B$3, 0)</f>
        <v>0</v>
      </c>
      <c r="U107" s="45" t="str">
        <f>IF($P107 &gt; 0, INDIRECT("TeamsDoNotEditThis!J"&amp;$P107)/Constants!$B$2, 0)</f>
        <v>0</v>
      </c>
      <c r="V107" s="45" t="str">
        <f>IF($P107 &gt; 0, INDIRECT("TeamsDoNotEditThis!K"&amp;$P107)/Constants!$B$3, 0)</f>
        <v>0</v>
      </c>
      <c r="W107" s="45" t="str">
        <f>IF($P107 &gt; 0, INDIRECT("TeamsDoNotEditThis!L"&amp;$P107)/Constants!$B$4, 0)</f>
        <v>0</v>
      </c>
      <c r="X107" s="45" t="str">
        <f>IF($P107 &gt; 0, INDIRECT("TeamsDoNotEditThis!M"&amp;$P107)/Constants!$B$5, 0)</f>
        <v>0</v>
      </c>
    </row>
    <row r="108">
      <c r="A108" s="30"/>
      <c r="B108" s="30"/>
      <c r="C108" s="49"/>
      <c r="D108" s="21"/>
      <c r="E108" s="21"/>
      <c r="F108" s="21"/>
      <c r="G108" s="21"/>
      <c r="H108" s="21"/>
      <c r="I108" s="45" t="str">
        <f t="shared" si="1"/>
        <v>0</v>
      </c>
      <c r="J108" s="45" t="str">
        <f t="shared" si="2"/>
        <v>0</v>
      </c>
      <c r="K108" s="45" t="str">
        <f t="shared" si="3"/>
        <v>0</v>
      </c>
      <c r="L108" s="45" t="str">
        <f t="shared" si="4"/>
        <v>0</v>
      </c>
      <c r="M108" s="45" t="str">
        <f t="shared" si="5"/>
        <v>0</v>
      </c>
      <c r="N108" s="45" t="str">
        <f t="shared" si="6"/>
        <v>0</v>
      </c>
      <c r="O108" s="45" t="str">
        <f t="shared" si="7"/>
        <v>0</v>
      </c>
      <c r="P108" s="2" t="str">
        <f>IF(LEN($B108), MATCH($B108,TeamsDoNotEditThis!$A$2:$A$999)+1, 0)</f>
        <v>0</v>
      </c>
      <c r="Q108" s="45" t="str">
        <f t="shared" si="8"/>
        <v>0</v>
      </c>
      <c r="R108" s="45" t="str">
        <f t="shared" si="9"/>
        <v>0</v>
      </c>
      <c r="S108" s="45" t="str">
        <f t="shared" si="10"/>
        <v>0</v>
      </c>
      <c r="T108" s="45" t="str">
        <f>IF($P108 &gt; 0, MAX(1,ROUNDUP($E108))*INDIRECT("TeamsDoNotEditThis!K"&amp;$P108)/Constants!$B$3, 0)</f>
        <v>0</v>
      </c>
      <c r="U108" s="45" t="str">
        <f>IF($P108 &gt; 0, INDIRECT("TeamsDoNotEditThis!J"&amp;$P108)/Constants!$B$2, 0)</f>
        <v>0</v>
      </c>
      <c r="V108" s="45" t="str">
        <f>IF($P108 &gt; 0, INDIRECT("TeamsDoNotEditThis!K"&amp;$P108)/Constants!$B$3, 0)</f>
        <v>0</v>
      </c>
      <c r="W108" s="45" t="str">
        <f>IF($P108 &gt; 0, INDIRECT("TeamsDoNotEditThis!L"&amp;$P108)/Constants!$B$4, 0)</f>
        <v>0</v>
      </c>
      <c r="X108" s="45" t="str">
        <f>IF($P108 &gt; 0, INDIRECT("TeamsDoNotEditThis!M"&amp;$P108)/Constants!$B$5, 0)</f>
        <v>0</v>
      </c>
    </row>
    <row r="109">
      <c r="A109" s="30"/>
      <c r="B109" s="30"/>
      <c r="C109" s="49"/>
      <c r="D109" s="21"/>
      <c r="E109" s="21"/>
      <c r="F109" s="21"/>
      <c r="G109" s="21"/>
      <c r="H109" s="21"/>
      <c r="I109" s="45" t="str">
        <f t="shared" si="1"/>
        <v>0</v>
      </c>
      <c r="J109" s="45" t="str">
        <f t="shared" si="2"/>
        <v>0</v>
      </c>
      <c r="K109" s="45" t="str">
        <f t="shared" si="3"/>
        <v>0</v>
      </c>
      <c r="L109" s="45" t="str">
        <f t="shared" si="4"/>
        <v>0</v>
      </c>
      <c r="M109" s="45" t="str">
        <f t="shared" si="5"/>
        <v>0</v>
      </c>
      <c r="N109" s="45" t="str">
        <f t="shared" si="6"/>
        <v>0</v>
      </c>
      <c r="O109" s="45" t="str">
        <f t="shared" si="7"/>
        <v>0</v>
      </c>
      <c r="P109" s="2" t="str">
        <f>IF(LEN($B109), MATCH($B109,TeamsDoNotEditThis!$A$2:$A$999)+1, 0)</f>
        <v>0</v>
      </c>
      <c r="Q109" s="45" t="str">
        <f t="shared" si="8"/>
        <v>0</v>
      </c>
      <c r="R109" s="45" t="str">
        <f t="shared" si="9"/>
        <v>0</v>
      </c>
      <c r="S109" s="45" t="str">
        <f t="shared" si="10"/>
        <v>0</v>
      </c>
      <c r="T109" s="45" t="str">
        <f>IF($P109 &gt; 0, MAX(1,ROUNDUP($E109))*INDIRECT("TeamsDoNotEditThis!K"&amp;$P109)/Constants!$B$3, 0)</f>
        <v>0</v>
      </c>
      <c r="U109" s="45" t="str">
        <f>IF($P109 &gt; 0, INDIRECT("TeamsDoNotEditThis!J"&amp;$P109)/Constants!$B$2, 0)</f>
        <v>0</v>
      </c>
      <c r="V109" s="45" t="str">
        <f>IF($P109 &gt; 0, INDIRECT("TeamsDoNotEditThis!K"&amp;$P109)/Constants!$B$3, 0)</f>
        <v>0</v>
      </c>
      <c r="W109" s="45" t="str">
        <f>IF($P109 &gt; 0, INDIRECT("TeamsDoNotEditThis!L"&amp;$P109)/Constants!$B$4, 0)</f>
        <v>0</v>
      </c>
      <c r="X109" s="45" t="str">
        <f>IF($P109 &gt; 0, INDIRECT("TeamsDoNotEditThis!M"&amp;$P109)/Constants!$B$5, 0)</f>
        <v>0</v>
      </c>
    </row>
    <row r="110">
      <c r="A110" s="30"/>
      <c r="B110" s="30"/>
      <c r="C110" s="49"/>
      <c r="D110" s="21"/>
      <c r="E110" s="21"/>
      <c r="F110" s="21"/>
      <c r="G110" s="21"/>
      <c r="H110" s="21"/>
      <c r="I110" s="45" t="str">
        <f t="shared" si="1"/>
        <v>0</v>
      </c>
      <c r="J110" s="45" t="str">
        <f t="shared" si="2"/>
        <v>0</v>
      </c>
      <c r="K110" s="45" t="str">
        <f t="shared" si="3"/>
        <v>0</v>
      </c>
      <c r="L110" s="45" t="str">
        <f t="shared" si="4"/>
        <v>0</v>
      </c>
      <c r="M110" s="45" t="str">
        <f t="shared" si="5"/>
        <v>0</v>
      </c>
      <c r="N110" s="45" t="str">
        <f t="shared" si="6"/>
        <v>0</v>
      </c>
      <c r="O110" s="45" t="str">
        <f t="shared" si="7"/>
        <v>0</v>
      </c>
      <c r="P110" s="2" t="str">
        <f>IF(LEN($B110), MATCH($B110,TeamsDoNotEditThis!$A$2:$A$999)+1, 0)</f>
        <v>0</v>
      </c>
      <c r="Q110" s="45" t="str">
        <f t="shared" si="8"/>
        <v>0</v>
      </c>
      <c r="R110" s="45" t="str">
        <f t="shared" si="9"/>
        <v>0</v>
      </c>
      <c r="S110" s="45" t="str">
        <f t="shared" si="10"/>
        <v>0</v>
      </c>
      <c r="T110" s="45" t="str">
        <f>IF($P110 &gt; 0, MAX(1,ROUNDUP($E110))*INDIRECT("TeamsDoNotEditThis!K"&amp;$P110)/Constants!$B$3, 0)</f>
        <v>0</v>
      </c>
      <c r="U110" s="45" t="str">
        <f>IF($P110 &gt; 0, INDIRECT("TeamsDoNotEditThis!J"&amp;$P110)/Constants!$B$2, 0)</f>
        <v>0</v>
      </c>
      <c r="V110" s="45" t="str">
        <f>IF($P110 &gt; 0, INDIRECT("TeamsDoNotEditThis!K"&amp;$P110)/Constants!$B$3, 0)</f>
        <v>0</v>
      </c>
      <c r="W110" s="45" t="str">
        <f>IF($P110 &gt; 0, INDIRECT("TeamsDoNotEditThis!L"&amp;$P110)/Constants!$B$4, 0)</f>
        <v>0</v>
      </c>
      <c r="X110" s="45" t="str">
        <f>IF($P110 &gt; 0, INDIRECT("TeamsDoNotEditThis!M"&amp;$P110)/Constants!$B$5, 0)</f>
        <v>0</v>
      </c>
    </row>
    <row r="111">
      <c r="A111" s="30"/>
      <c r="B111" s="30"/>
      <c r="C111" s="49"/>
      <c r="D111" s="21"/>
      <c r="E111" s="21"/>
      <c r="F111" s="21"/>
      <c r="G111" s="21"/>
      <c r="H111" s="21"/>
      <c r="I111" s="45" t="str">
        <f t="shared" si="1"/>
        <v>0</v>
      </c>
      <c r="J111" s="45" t="str">
        <f t="shared" si="2"/>
        <v>0</v>
      </c>
      <c r="K111" s="45" t="str">
        <f t="shared" si="3"/>
        <v>0</v>
      </c>
      <c r="L111" s="45" t="str">
        <f t="shared" si="4"/>
        <v>0</v>
      </c>
      <c r="M111" s="45" t="str">
        <f t="shared" si="5"/>
        <v>0</v>
      </c>
      <c r="N111" s="45" t="str">
        <f t="shared" si="6"/>
        <v>0</v>
      </c>
      <c r="O111" s="45" t="str">
        <f t="shared" si="7"/>
        <v>0</v>
      </c>
      <c r="P111" s="2" t="str">
        <f>IF(LEN($B111), MATCH($B111,TeamsDoNotEditThis!$A$2:$A$999)+1, 0)</f>
        <v>0</v>
      </c>
      <c r="Q111" s="45" t="str">
        <f t="shared" si="8"/>
        <v>0</v>
      </c>
      <c r="R111" s="45" t="str">
        <f t="shared" si="9"/>
        <v>0</v>
      </c>
      <c r="S111" s="45" t="str">
        <f t="shared" si="10"/>
        <v>0</v>
      </c>
      <c r="T111" s="45" t="str">
        <f>IF($P111 &gt; 0, MAX(1,ROUNDUP($E111))*INDIRECT("TeamsDoNotEditThis!K"&amp;$P111)/Constants!$B$3, 0)</f>
        <v>0</v>
      </c>
      <c r="U111" s="45" t="str">
        <f>IF($P111 &gt; 0, INDIRECT("TeamsDoNotEditThis!J"&amp;$P111)/Constants!$B$2, 0)</f>
        <v>0</v>
      </c>
      <c r="V111" s="45" t="str">
        <f>IF($P111 &gt; 0, INDIRECT("TeamsDoNotEditThis!K"&amp;$P111)/Constants!$B$3, 0)</f>
        <v>0</v>
      </c>
      <c r="W111" s="45" t="str">
        <f>IF($P111 &gt; 0, INDIRECT("TeamsDoNotEditThis!L"&amp;$P111)/Constants!$B$4, 0)</f>
        <v>0</v>
      </c>
      <c r="X111" s="45" t="str">
        <f>IF($P111 &gt; 0, INDIRECT("TeamsDoNotEditThis!M"&amp;$P111)/Constants!$B$5, 0)</f>
        <v>0</v>
      </c>
    </row>
    <row r="112">
      <c r="A112" s="30"/>
      <c r="B112" s="30"/>
      <c r="C112" s="49"/>
      <c r="D112" s="21"/>
      <c r="E112" s="21"/>
      <c r="F112" s="21"/>
      <c r="G112" s="21"/>
      <c r="H112" s="21"/>
      <c r="I112" s="45" t="str">
        <f t="shared" si="1"/>
        <v>0</v>
      </c>
      <c r="J112" s="45" t="str">
        <f t="shared" si="2"/>
        <v>0</v>
      </c>
      <c r="K112" s="45" t="str">
        <f t="shared" si="3"/>
        <v>0</v>
      </c>
      <c r="L112" s="45" t="str">
        <f t="shared" si="4"/>
        <v>0</v>
      </c>
      <c r="M112" s="45" t="str">
        <f t="shared" si="5"/>
        <v>0</v>
      </c>
      <c r="N112" s="45" t="str">
        <f t="shared" si="6"/>
        <v>0</v>
      </c>
      <c r="O112" s="45" t="str">
        <f t="shared" si="7"/>
        <v>0</v>
      </c>
      <c r="P112" s="2" t="str">
        <f>IF(LEN($B112), MATCH($B112,TeamsDoNotEditThis!$A$2:$A$999)+1, 0)</f>
        <v>0</v>
      </c>
      <c r="Q112" s="45" t="str">
        <f t="shared" si="8"/>
        <v>0</v>
      </c>
      <c r="R112" s="45" t="str">
        <f t="shared" si="9"/>
        <v>0</v>
      </c>
      <c r="S112" s="45" t="str">
        <f t="shared" si="10"/>
        <v>0</v>
      </c>
      <c r="T112" s="45" t="str">
        <f>IF($P112 &gt; 0, MAX(1,ROUNDUP($E112))*INDIRECT("TeamsDoNotEditThis!K"&amp;$P112)/Constants!$B$3, 0)</f>
        <v>0</v>
      </c>
      <c r="U112" s="45" t="str">
        <f>IF($P112 &gt; 0, INDIRECT("TeamsDoNotEditThis!J"&amp;$P112)/Constants!$B$2, 0)</f>
        <v>0</v>
      </c>
      <c r="V112" s="45" t="str">
        <f>IF($P112 &gt; 0, INDIRECT("TeamsDoNotEditThis!K"&amp;$P112)/Constants!$B$3, 0)</f>
        <v>0</v>
      </c>
      <c r="W112" s="45" t="str">
        <f>IF($P112 &gt; 0, INDIRECT("TeamsDoNotEditThis!L"&amp;$P112)/Constants!$B$4, 0)</f>
        <v>0</v>
      </c>
      <c r="X112" s="45" t="str">
        <f>IF($P112 &gt; 0, INDIRECT("TeamsDoNotEditThis!M"&amp;$P112)/Constants!$B$5, 0)</f>
        <v>0</v>
      </c>
    </row>
    <row r="113">
      <c r="A113" s="30"/>
      <c r="B113" s="30"/>
      <c r="C113" s="49"/>
      <c r="D113" s="21"/>
      <c r="E113" s="21"/>
      <c r="F113" s="21"/>
      <c r="G113" s="21"/>
      <c r="H113" s="21"/>
      <c r="I113" s="45" t="str">
        <f t="shared" si="1"/>
        <v>0</v>
      </c>
      <c r="J113" s="45" t="str">
        <f t="shared" si="2"/>
        <v>0</v>
      </c>
      <c r="K113" s="45" t="str">
        <f t="shared" si="3"/>
        <v>0</v>
      </c>
      <c r="L113" s="45" t="str">
        <f t="shared" si="4"/>
        <v>0</v>
      </c>
      <c r="M113" s="45" t="str">
        <f t="shared" si="5"/>
        <v>0</v>
      </c>
      <c r="N113" s="45" t="str">
        <f t="shared" si="6"/>
        <v>0</v>
      </c>
      <c r="O113" s="45" t="str">
        <f t="shared" si="7"/>
        <v>0</v>
      </c>
      <c r="P113" s="2" t="str">
        <f>IF(LEN($B113), MATCH($B113,TeamsDoNotEditThis!$A$2:$A$999)+1, 0)</f>
        <v>0</v>
      </c>
      <c r="Q113" s="45" t="str">
        <f t="shared" si="8"/>
        <v>0</v>
      </c>
      <c r="R113" s="45" t="str">
        <f t="shared" si="9"/>
        <v>0</v>
      </c>
      <c r="S113" s="45" t="str">
        <f t="shared" si="10"/>
        <v>0</v>
      </c>
      <c r="T113" s="45" t="str">
        <f>IF($P113 &gt; 0, MAX(1,ROUNDUP($E113))*INDIRECT("TeamsDoNotEditThis!K"&amp;$P113)/Constants!$B$3, 0)</f>
        <v>0</v>
      </c>
      <c r="U113" s="45" t="str">
        <f>IF($P113 &gt; 0, INDIRECT("TeamsDoNotEditThis!J"&amp;$P113)/Constants!$B$2, 0)</f>
        <v>0</v>
      </c>
      <c r="V113" s="45" t="str">
        <f>IF($P113 &gt; 0, INDIRECT("TeamsDoNotEditThis!K"&amp;$P113)/Constants!$B$3, 0)</f>
        <v>0</v>
      </c>
      <c r="W113" s="45" t="str">
        <f>IF($P113 &gt; 0, INDIRECT("TeamsDoNotEditThis!L"&amp;$P113)/Constants!$B$4, 0)</f>
        <v>0</v>
      </c>
      <c r="X113" s="45" t="str">
        <f>IF($P113 &gt; 0, INDIRECT("TeamsDoNotEditThis!M"&amp;$P113)/Constants!$B$5, 0)</f>
        <v>0</v>
      </c>
    </row>
    <row r="114">
      <c r="A114" s="30"/>
      <c r="B114" s="30"/>
      <c r="C114" s="49"/>
      <c r="D114" s="21"/>
      <c r="E114" s="21"/>
      <c r="F114" s="21"/>
      <c r="G114" s="21"/>
      <c r="H114" s="21"/>
      <c r="I114" s="45" t="str">
        <f t="shared" si="1"/>
        <v>0</v>
      </c>
      <c r="J114" s="45" t="str">
        <f t="shared" si="2"/>
        <v>0</v>
      </c>
      <c r="K114" s="45" t="str">
        <f t="shared" si="3"/>
        <v>0</v>
      </c>
      <c r="L114" s="45" t="str">
        <f t="shared" si="4"/>
        <v>0</v>
      </c>
      <c r="M114" s="45" t="str">
        <f t="shared" si="5"/>
        <v>0</v>
      </c>
      <c r="N114" s="45" t="str">
        <f t="shared" si="6"/>
        <v>0</v>
      </c>
      <c r="O114" s="45" t="str">
        <f t="shared" si="7"/>
        <v>0</v>
      </c>
      <c r="P114" s="2" t="str">
        <f>IF(LEN($B114), MATCH($B114,TeamsDoNotEditThis!$A$2:$A$999)+1, 0)</f>
        <v>0</v>
      </c>
      <c r="Q114" s="45" t="str">
        <f t="shared" si="8"/>
        <v>0</v>
      </c>
      <c r="R114" s="45" t="str">
        <f t="shared" si="9"/>
        <v>0</v>
      </c>
      <c r="S114" s="45" t="str">
        <f t="shared" si="10"/>
        <v>0</v>
      </c>
      <c r="T114" s="45" t="str">
        <f>IF($P114 &gt; 0, MAX(1,ROUNDUP($E114))*INDIRECT("TeamsDoNotEditThis!K"&amp;$P114)/Constants!$B$3, 0)</f>
        <v>0</v>
      </c>
      <c r="U114" s="45" t="str">
        <f>IF($P114 &gt; 0, INDIRECT("TeamsDoNotEditThis!J"&amp;$P114)/Constants!$B$2, 0)</f>
        <v>0</v>
      </c>
      <c r="V114" s="45" t="str">
        <f>IF($P114 &gt; 0, INDIRECT("TeamsDoNotEditThis!K"&amp;$P114)/Constants!$B$3, 0)</f>
        <v>0</v>
      </c>
      <c r="W114" s="45" t="str">
        <f>IF($P114 &gt; 0, INDIRECT("TeamsDoNotEditThis!L"&amp;$P114)/Constants!$B$4, 0)</f>
        <v>0</v>
      </c>
      <c r="X114" s="45" t="str">
        <f>IF($P114 &gt; 0, INDIRECT("TeamsDoNotEditThis!M"&amp;$P114)/Constants!$B$5, 0)</f>
        <v>0</v>
      </c>
    </row>
    <row r="115">
      <c r="A115" s="30"/>
      <c r="B115" s="30"/>
      <c r="C115" s="49"/>
      <c r="D115" s="21"/>
      <c r="E115" s="21"/>
      <c r="F115" s="21"/>
      <c r="G115" s="21"/>
      <c r="H115" s="21"/>
      <c r="I115" s="45" t="str">
        <f t="shared" si="1"/>
        <v>0</v>
      </c>
      <c r="J115" s="45" t="str">
        <f t="shared" si="2"/>
        <v>0</v>
      </c>
      <c r="K115" s="45" t="str">
        <f t="shared" si="3"/>
        <v>0</v>
      </c>
      <c r="L115" s="45" t="str">
        <f t="shared" si="4"/>
        <v>0</v>
      </c>
      <c r="M115" s="45" t="str">
        <f t="shared" si="5"/>
        <v>0</v>
      </c>
      <c r="N115" s="45" t="str">
        <f t="shared" si="6"/>
        <v>0</v>
      </c>
      <c r="O115" s="45" t="str">
        <f t="shared" si="7"/>
        <v>0</v>
      </c>
      <c r="P115" s="2" t="str">
        <f>IF(LEN($B115), MATCH($B115,TeamsDoNotEditThis!$A$2:$A$999)+1, 0)</f>
        <v>0</v>
      </c>
      <c r="Q115" s="45" t="str">
        <f t="shared" si="8"/>
        <v>0</v>
      </c>
      <c r="R115" s="45" t="str">
        <f t="shared" si="9"/>
        <v>0</v>
      </c>
      <c r="S115" s="45" t="str">
        <f t="shared" si="10"/>
        <v>0</v>
      </c>
      <c r="T115" s="45" t="str">
        <f>IF($P115 &gt; 0, MAX(1,ROUNDUP($E115))*INDIRECT("TeamsDoNotEditThis!K"&amp;$P115)/Constants!$B$3, 0)</f>
        <v>0</v>
      </c>
      <c r="U115" s="45" t="str">
        <f>IF($P115 &gt; 0, INDIRECT("TeamsDoNotEditThis!J"&amp;$P115)/Constants!$B$2, 0)</f>
        <v>0</v>
      </c>
      <c r="V115" s="45" t="str">
        <f>IF($P115 &gt; 0, INDIRECT("TeamsDoNotEditThis!K"&amp;$P115)/Constants!$B$3, 0)</f>
        <v>0</v>
      </c>
      <c r="W115" s="45" t="str">
        <f>IF($P115 &gt; 0, INDIRECT("TeamsDoNotEditThis!L"&amp;$P115)/Constants!$B$4, 0)</f>
        <v>0</v>
      </c>
      <c r="X115" s="45" t="str">
        <f>IF($P115 &gt; 0, INDIRECT("TeamsDoNotEditThis!M"&amp;$P115)/Constants!$B$5, 0)</f>
        <v>0</v>
      </c>
    </row>
    <row r="116">
      <c r="A116" s="30"/>
      <c r="B116" s="30"/>
      <c r="C116" s="49"/>
      <c r="D116" s="21"/>
      <c r="E116" s="21"/>
      <c r="F116" s="21"/>
      <c r="G116" s="21"/>
      <c r="H116" s="21"/>
      <c r="I116" s="45" t="str">
        <f t="shared" si="1"/>
        <v>0</v>
      </c>
      <c r="J116" s="45" t="str">
        <f t="shared" si="2"/>
        <v>0</v>
      </c>
      <c r="K116" s="45" t="str">
        <f t="shared" si="3"/>
        <v>0</v>
      </c>
      <c r="L116" s="45" t="str">
        <f t="shared" si="4"/>
        <v>0</v>
      </c>
      <c r="M116" s="45" t="str">
        <f t="shared" si="5"/>
        <v>0</v>
      </c>
      <c r="N116" s="45" t="str">
        <f t="shared" si="6"/>
        <v>0</v>
      </c>
      <c r="O116" s="45" t="str">
        <f t="shared" si="7"/>
        <v>0</v>
      </c>
      <c r="P116" s="2" t="str">
        <f>IF(LEN($B116), MATCH($B116,TeamsDoNotEditThis!$A$2:$A$999)+1, 0)</f>
        <v>0</v>
      </c>
      <c r="Q116" s="45" t="str">
        <f t="shared" si="8"/>
        <v>0</v>
      </c>
      <c r="R116" s="45" t="str">
        <f t="shared" si="9"/>
        <v>0</v>
      </c>
      <c r="S116" s="45" t="str">
        <f t="shared" si="10"/>
        <v>0</v>
      </c>
      <c r="T116" s="45" t="str">
        <f>IF($P116 &gt; 0, MAX(1,ROUNDUP($E116))*INDIRECT("TeamsDoNotEditThis!K"&amp;$P116)/Constants!$B$3, 0)</f>
        <v>0</v>
      </c>
      <c r="U116" s="45" t="str">
        <f>IF($P116 &gt; 0, INDIRECT("TeamsDoNotEditThis!J"&amp;$P116)/Constants!$B$2, 0)</f>
        <v>0</v>
      </c>
      <c r="V116" s="45" t="str">
        <f>IF($P116 &gt; 0, INDIRECT("TeamsDoNotEditThis!K"&amp;$P116)/Constants!$B$3, 0)</f>
        <v>0</v>
      </c>
      <c r="W116" s="45" t="str">
        <f>IF($P116 &gt; 0, INDIRECT("TeamsDoNotEditThis!L"&amp;$P116)/Constants!$B$4, 0)</f>
        <v>0</v>
      </c>
      <c r="X116" s="45" t="str">
        <f>IF($P116 &gt; 0, INDIRECT("TeamsDoNotEditThis!M"&amp;$P116)/Constants!$B$5, 0)</f>
        <v>0</v>
      </c>
    </row>
    <row r="117">
      <c r="A117" s="30"/>
      <c r="B117" s="30"/>
      <c r="C117" s="49"/>
      <c r="D117" s="21"/>
      <c r="E117" s="21"/>
      <c r="F117" s="21"/>
      <c r="G117" s="21"/>
      <c r="H117" s="21"/>
      <c r="I117" s="45" t="str">
        <f t="shared" si="1"/>
        <v>0</v>
      </c>
      <c r="J117" s="45" t="str">
        <f t="shared" si="2"/>
        <v>0</v>
      </c>
      <c r="K117" s="45" t="str">
        <f t="shared" si="3"/>
        <v>0</v>
      </c>
      <c r="L117" s="45" t="str">
        <f t="shared" si="4"/>
        <v>0</v>
      </c>
      <c r="M117" s="45" t="str">
        <f t="shared" si="5"/>
        <v>0</v>
      </c>
      <c r="N117" s="45" t="str">
        <f t="shared" si="6"/>
        <v>0</v>
      </c>
      <c r="O117" s="45" t="str">
        <f t="shared" si="7"/>
        <v>0</v>
      </c>
      <c r="P117" s="2" t="str">
        <f>IF(LEN($B117), MATCH($B117,TeamsDoNotEditThis!$A$2:$A$999)+1, 0)</f>
        <v>0</v>
      </c>
      <c r="Q117" s="45" t="str">
        <f t="shared" si="8"/>
        <v>0</v>
      </c>
      <c r="R117" s="45" t="str">
        <f t="shared" si="9"/>
        <v>0</v>
      </c>
      <c r="S117" s="45" t="str">
        <f t="shared" si="10"/>
        <v>0</v>
      </c>
      <c r="T117" s="45" t="str">
        <f>IF($P117 &gt; 0, MAX(1,ROUNDUP($E117))*INDIRECT("TeamsDoNotEditThis!K"&amp;$P117)/Constants!$B$3, 0)</f>
        <v>0</v>
      </c>
      <c r="U117" s="45" t="str">
        <f>IF($P117 &gt; 0, INDIRECT("TeamsDoNotEditThis!J"&amp;$P117)/Constants!$B$2, 0)</f>
        <v>0</v>
      </c>
      <c r="V117" s="45" t="str">
        <f>IF($P117 &gt; 0, INDIRECT("TeamsDoNotEditThis!K"&amp;$P117)/Constants!$B$3, 0)</f>
        <v>0</v>
      </c>
      <c r="W117" s="45" t="str">
        <f>IF($P117 &gt; 0, INDIRECT("TeamsDoNotEditThis!L"&amp;$P117)/Constants!$B$4, 0)</f>
        <v>0</v>
      </c>
      <c r="X117" s="45" t="str">
        <f>IF($P117 &gt; 0, INDIRECT("TeamsDoNotEditThis!M"&amp;$P117)/Constants!$B$5, 0)</f>
        <v>0</v>
      </c>
    </row>
    <row r="118">
      <c r="A118" s="30"/>
      <c r="B118" s="30"/>
      <c r="C118" s="49"/>
      <c r="D118" s="21"/>
      <c r="E118" s="21"/>
      <c r="F118" s="21"/>
      <c r="G118" s="21"/>
      <c r="H118" s="21"/>
      <c r="I118" s="45" t="str">
        <f t="shared" si="1"/>
        <v>0</v>
      </c>
      <c r="J118" s="45" t="str">
        <f t="shared" si="2"/>
        <v>0</v>
      </c>
      <c r="K118" s="45" t="str">
        <f t="shared" si="3"/>
        <v>0</v>
      </c>
      <c r="L118" s="45" t="str">
        <f t="shared" si="4"/>
        <v>0</v>
      </c>
      <c r="M118" s="45" t="str">
        <f t="shared" si="5"/>
        <v>0</v>
      </c>
      <c r="N118" s="45" t="str">
        <f t="shared" si="6"/>
        <v>0</v>
      </c>
      <c r="O118" s="45" t="str">
        <f t="shared" si="7"/>
        <v>0</v>
      </c>
      <c r="P118" s="2" t="str">
        <f>IF(LEN($B118), MATCH($B118,TeamsDoNotEditThis!$A$2:$A$999)+1, 0)</f>
        <v>0</v>
      </c>
      <c r="Q118" s="45" t="str">
        <f t="shared" si="8"/>
        <v>0</v>
      </c>
      <c r="R118" s="45" t="str">
        <f t="shared" si="9"/>
        <v>0</v>
      </c>
      <c r="S118" s="45" t="str">
        <f t="shared" si="10"/>
        <v>0</v>
      </c>
      <c r="T118" s="45" t="str">
        <f>IF($P118 &gt; 0, MAX(1,ROUNDUP($E118))*INDIRECT("TeamsDoNotEditThis!K"&amp;$P118)/Constants!$B$3, 0)</f>
        <v>0</v>
      </c>
      <c r="U118" s="45" t="str">
        <f>IF($P118 &gt; 0, INDIRECT("TeamsDoNotEditThis!J"&amp;$P118)/Constants!$B$2, 0)</f>
        <v>0</v>
      </c>
      <c r="V118" s="45" t="str">
        <f>IF($P118 &gt; 0, INDIRECT("TeamsDoNotEditThis!K"&amp;$P118)/Constants!$B$3, 0)</f>
        <v>0</v>
      </c>
      <c r="W118" s="45" t="str">
        <f>IF($P118 &gt; 0, INDIRECT("TeamsDoNotEditThis!L"&amp;$P118)/Constants!$B$4, 0)</f>
        <v>0</v>
      </c>
      <c r="X118" s="45" t="str">
        <f>IF($P118 &gt; 0, INDIRECT("TeamsDoNotEditThis!M"&amp;$P118)/Constants!$B$5, 0)</f>
        <v>0</v>
      </c>
    </row>
    <row r="119">
      <c r="A119" s="30"/>
      <c r="B119" s="30"/>
      <c r="C119" s="49"/>
      <c r="D119" s="21"/>
      <c r="E119" s="21"/>
      <c r="F119" s="21"/>
      <c r="G119" s="21"/>
      <c r="H119" s="21"/>
      <c r="I119" s="45" t="str">
        <f t="shared" si="1"/>
        <v>0</v>
      </c>
      <c r="J119" s="45" t="str">
        <f t="shared" si="2"/>
        <v>0</v>
      </c>
      <c r="K119" s="45" t="str">
        <f t="shared" si="3"/>
        <v>0</v>
      </c>
      <c r="L119" s="45" t="str">
        <f t="shared" si="4"/>
        <v>0</v>
      </c>
      <c r="M119" s="45" t="str">
        <f t="shared" si="5"/>
        <v>0</v>
      </c>
      <c r="N119" s="45" t="str">
        <f t="shared" si="6"/>
        <v>0</v>
      </c>
      <c r="O119" s="45" t="str">
        <f t="shared" si="7"/>
        <v>0</v>
      </c>
      <c r="P119" s="2" t="str">
        <f>IF(LEN($B119), MATCH($B119,TeamsDoNotEditThis!$A$2:$A$999)+1, 0)</f>
        <v>0</v>
      </c>
      <c r="Q119" s="45" t="str">
        <f t="shared" si="8"/>
        <v>0</v>
      </c>
      <c r="R119" s="45" t="str">
        <f t="shared" si="9"/>
        <v>0</v>
      </c>
      <c r="S119" s="45" t="str">
        <f t="shared" si="10"/>
        <v>0</v>
      </c>
      <c r="T119" s="45" t="str">
        <f>IF($P119 &gt; 0, MAX(1,ROUNDUP($E119))*INDIRECT("TeamsDoNotEditThis!K"&amp;$P119)/Constants!$B$3, 0)</f>
        <v>0</v>
      </c>
      <c r="U119" s="45" t="str">
        <f>IF($P119 &gt; 0, INDIRECT("TeamsDoNotEditThis!J"&amp;$P119)/Constants!$B$2, 0)</f>
        <v>0</v>
      </c>
      <c r="V119" s="45" t="str">
        <f>IF($P119 &gt; 0, INDIRECT("TeamsDoNotEditThis!K"&amp;$P119)/Constants!$B$3, 0)</f>
        <v>0</v>
      </c>
      <c r="W119" s="45" t="str">
        <f>IF($P119 &gt; 0, INDIRECT("TeamsDoNotEditThis!L"&amp;$P119)/Constants!$B$4, 0)</f>
        <v>0</v>
      </c>
      <c r="X119" s="45" t="str">
        <f>IF($P119 &gt; 0, INDIRECT("TeamsDoNotEditThis!M"&amp;$P119)/Constants!$B$5, 0)</f>
        <v>0</v>
      </c>
    </row>
    <row r="120">
      <c r="A120" s="30"/>
      <c r="B120" s="30"/>
      <c r="C120" s="49"/>
      <c r="D120" s="21"/>
      <c r="E120" s="21"/>
      <c r="F120" s="21"/>
      <c r="G120" s="21"/>
      <c r="H120" s="21"/>
      <c r="I120" s="45" t="str">
        <f t="shared" si="1"/>
        <v>0</v>
      </c>
      <c r="J120" s="45" t="str">
        <f t="shared" si="2"/>
        <v>0</v>
      </c>
      <c r="K120" s="45" t="str">
        <f t="shared" si="3"/>
        <v>0</v>
      </c>
      <c r="L120" s="45" t="str">
        <f t="shared" si="4"/>
        <v>0</v>
      </c>
      <c r="M120" s="45" t="str">
        <f t="shared" si="5"/>
        <v>0</v>
      </c>
      <c r="N120" s="45" t="str">
        <f t="shared" si="6"/>
        <v>0</v>
      </c>
      <c r="O120" s="45" t="str">
        <f t="shared" si="7"/>
        <v>0</v>
      </c>
      <c r="P120" s="2" t="str">
        <f>IF(LEN($B120), MATCH($B120,TeamsDoNotEditThis!$A$2:$A$999)+1, 0)</f>
        <v>0</v>
      </c>
      <c r="Q120" s="45" t="str">
        <f t="shared" si="8"/>
        <v>0</v>
      </c>
      <c r="R120" s="45" t="str">
        <f t="shared" si="9"/>
        <v>0</v>
      </c>
      <c r="S120" s="45" t="str">
        <f t="shared" si="10"/>
        <v>0</v>
      </c>
      <c r="T120" s="45" t="str">
        <f>IF($P120 &gt; 0, MAX(1,ROUNDUP($E120))*INDIRECT("TeamsDoNotEditThis!K"&amp;$P120)/Constants!$B$3, 0)</f>
        <v>0</v>
      </c>
      <c r="U120" s="45" t="str">
        <f>IF($P120 &gt; 0, INDIRECT("TeamsDoNotEditThis!J"&amp;$P120)/Constants!$B$2, 0)</f>
        <v>0</v>
      </c>
      <c r="V120" s="45" t="str">
        <f>IF($P120 &gt; 0, INDIRECT("TeamsDoNotEditThis!K"&amp;$P120)/Constants!$B$3, 0)</f>
        <v>0</v>
      </c>
      <c r="W120" s="45" t="str">
        <f>IF($P120 &gt; 0, INDIRECT("TeamsDoNotEditThis!L"&amp;$P120)/Constants!$B$4, 0)</f>
        <v>0</v>
      </c>
      <c r="X120" s="45" t="str">
        <f>IF($P120 &gt; 0, INDIRECT("TeamsDoNotEditThis!M"&amp;$P120)/Constants!$B$5, 0)</f>
        <v>0</v>
      </c>
    </row>
    <row r="121">
      <c r="A121" s="30"/>
      <c r="B121" s="30"/>
      <c r="C121" s="49"/>
      <c r="D121" s="21"/>
      <c r="E121" s="21"/>
      <c r="F121" s="21"/>
      <c r="G121" s="21"/>
      <c r="H121" s="21"/>
      <c r="I121" s="45" t="str">
        <f t="shared" si="1"/>
        <v>0</v>
      </c>
      <c r="J121" s="45" t="str">
        <f t="shared" si="2"/>
        <v>0</v>
      </c>
      <c r="K121" s="45" t="str">
        <f t="shared" si="3"/>
        <v>0</v>
      </c>
      <c r="L121" s="45" t="str">
        <f t="shared" si="4"/>
        <v>0</v>
      </c>
      <c r="M121" s="45" t="str">
        <f t="shared" si="5"/>
        <v>0</v>
      </c>
      <c r="N121" s="45" t="str">
        <f t="shared" si="6"/>
        <v>0</v>
      </c>
      <c r="O121" s="45" t="str">
        <f t="shared" si="7"/>
        <v>0</v>
      </c>
      <c r="P121" s="2" t="str">
        <f>IF(LEN($B121), MATCH($B121,TeamsDoNotEditThis!$A$2:$A$999)+1, 0)</f>
        <v>0</v>
      </c>
      <c r="Q121" s="45" t="str">
        <f t="shared" si="8"/>
        <v>0</v>
      </c>
      <c r="R121" s="45" t="str">
        <f t="shared" si="9"/>
        <v>0</v>
      </c>
      <c r="S121" s="45" t="str">
        <f t="shared" si="10"/>
        <v>0</v>
      </c>
      <c r="T121" s="45" t="str">
        <f>IF($P121 &gt; 0, MAX(1,ROUNDUP($E121))*INDIRECT("TeamsDoNotEditThis!K"&amp;$P121)/Constants!$B$3, 0)</f>
        <v>0</v>
      </c>
      <c r="U121" s="45" t="str">
        <f>IF($P121 &gt; 0, INDIRECT("TeamsDoNotEditThis!J"&amp;$P121)/Constants!$B$2, 0)</f>
        <v>0</v>
      </c>
      <c r="V121" s="45" t="str">
        <f>IF($P121 &gt; 0, INDIRECT("TeamsDoNotEditThis!K"&amp;$P121)/Constants!$B$3, 0)</f>
        <v>0</v>
      </c>
      <c r="W121" s="45" t="str">
        <f>IF($P121 &gt; 0, INDIRECT("TeamsDoNotEditThis!L"&amp;$P121)/Constants!$B$4, 0)</f>
        <v>0</v>
      </c>
      <c r="X121" s="45" t="str">
        <f>IF($P121 &gt; 0, INDIRECT("TeamsDoNotEditThis!M"&amp;$P121)/Constants!$B$5, 0)</f>
        <v>0</v>
      </c>
    </row>
    <row r="122">
      <c r="A122" s="30"/>
      <c r="B122" s="30"/>
      <c r="C122" s="49"/>
      <c r="D122" s="21"/>
      <c r="E122" s="21"/>
      <c r="F122" s="21"/>
      <c r="G122" s="21"/>
      <c r="H122" s="21"/>
      <c r="I122" s="45" t="str">
        <f t="shared" si="1"/>
        <v>0</v>
      </c>
      <c r="J122" s="45" t="str">
        <f t="shared" si="2"/>
        <v>0</v>
      </c>
      <c r="K122" s="45" t="str">
        <f t="shared" si="3"/>
        <v>0</v>
      </c>
      <c r="L122" s="45" t="str">
        <f t="shared" si="4"/>
        <v>0</v>
      </c>
      <c r="M122" s="45" t="str">
        <f t="shared" si="5"/>
        <v>0</v>
      </c>
      <c r="N122" s="45" t="str">
        <f t="shared" si="6"/>
        <v>0</v>
      </c>
      <c r="O122" s="45" t="str">
        <f t="shared" si="7"/>
        <v>0</v>
      </c>
      <c r="P122" s="2" t="str">
        <f>IF(LEN($B122), MATCH($B122,TeamsDoNotEditThis!$A$2:$A$999)+1, 0)</f>
        <v>0</v>
      </c>
      <c r="Q122" s="45" t="str">
        <f t="shared" si="8"/>
        <v>0</v>
      </c>
      <c r="R122" s="45" t="str">
        <f t="shared" si="9"/>
        <v>0</v>
      </c>
      <c r="S122" s="45" t="str">
        <f t="shared" si="10"/>
        <v>0</v>
      </c>
      <c r="T122" s="45" t="str">
        <f>IF($P122 &gt; 0, MAX(1,ROUNDUP($E122))*INDIRECT("TeamsDoNotEditThis!K"&amp;$P122)/Constants!$B$3, 0)</f>
        <v>0</v>
      </c>
      <c r="U122" s="45" t="str">
        <f>IF($P122 &gt; 0, INDIRECT("TeamsDoNotEditThis!J"&amp;$P122)/Constants!$B$2, 0)</f>
        <v>0</v>
      </c>
      <c r="V122" s="45" t="str">
        <f>IF($P122 &gt; 0, INDIRECT("TeamsDoNotEditThis!K"&amp;$P122)/Constants!$B$3, 0)</f>
        <v>0</v>
      </c>
      <c r="W122" s="45" t="str">
        <f>IF($P122 &gt; 0, INDIRECT("TeamsDoNotEditThis!L"&amp;$P122)/Constants!$B$4, 0)</f>
        <v>0</v>
      </c>
      <c r="X122" s="45" t="str">
        <f>IF($P122 &gt; 0, INDIRECT("TeamsDoNotEditThis!M"&amp;$P122)/Constants!$B$5, 0)</f>
        <v>0</v>
      </c>
    </row>
    <row r="123">
      <c r="A123" s="30"/>
      <c r="B123" s="30"/>
      <c r="C123" s="49"/>
      <c r="D123" s="21"/>
      <c r="E123" s="21"/>
      <c r="F123" s="21"/>
      <c r="G123" s="21"/>
      <c r="H123" s="21"/>
      <c r="I123" s="45" t="str">
        <f t="shared" si="1"/>
        <v>0</v>
      </c>
      <c r="J123" s="45" t="str">
        <f t="shared" si="2"/>
        <v>0</v>
      </c>
      <c r="K123" s="45" t="str">
        <f t="shared" si="3"/>
        <v>0</v>
      </c>
      <c r="L123" s="45" t="str">
        <f t="shared" si="4"/>
        <v>0</v>
      </c>
      <c r="M123" s="45" t="str">
        <f t="shared" si="5"/>
        <v>0</v>
      </c>
      <c r="N123" s="45" t="str">
        <f t="shared" si="6"/>
        <v>0</v>
      </c>
      <c r="O123" s="45" t="str">
        <f t="shared" si="7"/>
        <v>0</v>
      </c>
      <c r="P123" s="2" t="str">
        <f>IF(LEN($B123), MATCH($B123,TeamsDoNotEditThis!$A$2:$A$999)+1, 0)</f>
        <v>0</v>
      </c>
      <c r="Q123" s="45" t="str">
        <f t="shared" si="8"/>
        <v>0</v>
      </c>
      <c r="R123" s="45" t="str">
        <f t="shared" si="9"/>
        <v>0</v>
      </c>
      <c r="S123" s="45" t="str">
        <f t="shared" si="10"/>
        <v>0</v>
      </c>
      <c r="T123" s="45" t="str">
        <f>IF($P123 &gt; 0, MAX(1,ROUNDUP($E123))*INDIRECT("TeamsDoNotEditThis!K"&amp;$P123)/Constants!$B$3, 0)</f>
        <v>0</v>
      </c>
      <c r="U123" s="45" t="str">
        <f>IF($P123 &gt; 0, INDIRECT("TeamsDoNotEditThis!J"&amp;$P123)/Constants!$B$2, 0)</f>
        <v>0</v>
      </c>
      <c r="V123" s="45" t="str">
        <f>IF($P123 &gt; 0, INDIRECT("TeamsDoNotEditThis!K"&amp;$P123)/Constants!$B$3, 0)</f>
        <v>0</v>
      </c>
      <c r="W123" s="45" t="str">
        <f>IF($P123 &gt; 0, INDIRECT("TeamsDoNotEditThis!L"&amp;$P123)/Constants!$B$4, 0)</f>
        <v>0</v>
      </c>
      <c r="X123" s="45" t="str">
        <f>IF($P123 &gt; 0, INDIRECT("TeamsDoNotEditThis!M"&amp;$P123)/Constants!$B$5, 0)</f>
        <v>0</v>
      </c>
    </row>
    <row r="124">
      <c r="A124" s="30"/>
      <c r="B124" s="30"/>
      <c r="C124" s="49"/>
      <c r="D124" s="21"/>
      <c r="E124" s="21"/>
      <c r="F124" s="21"/>
      <c r="G124" s="21"/>
      <c r="H124" s="21"/>
      <c r="I124" s="45" t="str">
        <f t="shared" si="1"/>
        <v>0</v>
      </c>
      <c r="J124" s="45" t="str">
        <f t="shared" si="2"/>
        <v>0</v>
      </c>
      <c r="K124" s="45" t="str">
        <f t="shared" si="3"/>
        <v>0</v>
      </c>
      <c r="L124" s="45" t="str">
        <f t="shared" si="4"/>
        <v>0</v>
      </c>
      <c r="M124" s="45" t="str">
        <f t="shared" si="5"/>
        <v>0</v>
      </c>
      <c r="N124" s="45" t="str">
        <f t="shared" si="6"/>
        <v>0</v>
      </c>
      <c r="O124" s="45" t="str">
        <f t="shared" si="7"/>
        <v>0</v>
      </c>
      <c r="P124" s="2" t="str">
        <f>IF(LEN($B124), MATCH($B124,TeamsDoNotEditThis!$A$2:$A$999)+1, 0)</f>
        <v>0</v>
      </c>
      <c r="Q124" s="45" t="str">
        <f t="shared" si="8"/>
        <v>0</v>
      </c>
      <c r="R124" s="45" t="str">
        <f t="shared" si="9"/>
        <v>0</v>
      </c>
      <c r="S124" s="45" t="str">
        <f t="shared" si="10"/>
        <v>0</v>
      </c>
      <c r="T124" s="45" t="str">
        <f>IF($P124 &gt; 0, MAX(1,ROUNDUP($E124))*INDIRECT("TeamsDoNotEditThis!K"&amp;$P124)/Constants!$B$3, 0)</f>
        <v>0</v>
      </c>
      <c r="U124" s="45" t="str">
        <f>IF($P124 &gt; 0, INDIRECT("TeamsDoNotEditThis!J"&amp;$P124)/Constants!$B$2, 0)</f>
        <v>0</v>
      </c>
      <c r="V124" s="45" t="str">
        <f>IF($P124 &gt; 0, INDIRECT("TeamsDoNotEditThis!K"&amp;$P124)/Constants!$B$3, 0)</f>
        <v>0</v>
      </c>
      <c r="W124" s="45" t="str">
        <f>IF($P124 &gt; 0, INDIRECT("TeamsDoNotEditThis!L"&amp;$P124)/Constants!$B$4, 0)</f>
        <v>0</v>
      </c>
      <c r="X124" s="45" t="str">
        <f>IF($P124 &gt; 0, INDIRECT("TeamsDoNotEditThis!M"&amp;$P124)/Constants!$B$5, 0)</f>
        <v>0</v>
      </c>
    </row>
    <row r="125">
      <c r="A125" s="30"/>
      <c r="B125" s="30"/>
      <c r="C125" s="49"/>
      <c r="D125" s="21"/>
      <c r="E125" s="21"/>
      <c r="F125" s="21"/>
      <c r="G125" s="21"/>
      <c r="H125" s="21"/>
      <c r="I125" s="45" t="str">
        <f t="shared" si="1"/>
        <v>0</v>
      </c>
      <c r="J125" s="45" t="str">
        <f t="shared" si="2"/>
        <v>0</v>
      </c>
      <c r="K125" s="45" t="str">
        <f t="shared" si="3"/>
        <v>0</v>
      </c>
      <c r="L125" s="45" t="str">
        <f t="shared" si="4"/>
        <v>0</v>
      </c>
      <c r="M125" s="45" t="str">
        <f t="shared" si="5"/>
        <v>0</v>
      </c>
      <c r="N125" s="45" t="str">
        <f t="shared" si="6"/>
        <v>0</v>
      </c>
      <c r="O125" s="45" t="str">
        <f t="shared" si="7"/>
        <v>0</v>
      </c>
      <c r="P125" s="2" t="str">
        <f>IF(LEN($B125), MATCH($B125,TeamsDoNotEditThis!$A$2:$A$999)+1, 0)</f>
        <v>0</v>
      </c>
      <c r="Q125" s="45" t="str">
        <f t="shared" si="8"/>
        <v>0</v>
      </c>
      <c r="R125" s="45" t="str">
        <f t="shared" si="9"/>
        <v>0</v>
      </c>
      <c r="S125" s="45" t="str">
        <f t="shared" si="10"/>
        <v>0</v>
      </c>
      <c r="T125" s="45" t="str">
        <f>IF($P125 &gt; 0, MAX(1,ROUNDUP($E125))*INDIRECT("TeamsDoNotEditThis!K"&amp;$P125)/Constants!$B$3, 0)</f>
        <v>0</v>
      </c>
      <c r="U125" s="45" t="str">
        <f>IF($P125 &gt; 0, INDIRECT("TeamsDoNotEditThis!J"&amp;$P125)/Constants!$B$2, 0)</f>
        <v>0</v>
      </c>
      <c r="V125" s="45" t="str">
        <f>IF($P125 &gt; 0, INDIRECT("TeamsDoNotEditThis!K"&amp;$P125)/Constants!$B$3, 0)</f>
        <v>0</v>
      </c>
      <c r="W125" s="45" t="str">
        <f>IF($P125 &gt; 0, INDIRECT("TeamsDoNotEditThis!L"&amp;$P125)/Constants!$B$4, 0)</f>
        <v>0</v>
      </c>
      <c r="X125" s="45" t="str">
        <f>IF($P125 &gt; 0, INDIRECT("TeamsDoNotEditThis!M"&amp;$P125)/Constants!$B$5, 0)</f>
        <v>0</v>
      </c>
    </row>
    <row r="126">
      <c r="A126" s="30"/>
      <c r="B126" s="30"/>
      <c r="C126" s="49"/>
      <c r="D126" s="21"/>
      <c r="E126" s="21"/>
      <c r="F126" s="21"/>
      <c r="G126" s="21"/>
      <c r="H126" s="21"/>
      <c r="I126" s="45" t="str">
        <f t="shared" si="1"/>
        <v>0</v>
      </c>
      <c r="J126" s="45" t="str">
        <f t="shared" si="2"/>
        <v>0</v>
      </c>
      <c r="K126" s="45" t="str">
        <f t="shared" si="3"/>
        <v>0</v>
      </c>
      <c r="L126" s="45" t="str">
        <f t="shared" si="4"/>
        <v>0</v>
      </c>
      <c r="M126" s="45" t="str">
        <f t="shared" si="5"/>
        <v>0</v>
      </c>
      <c r="N126" s="45" t="str">
        <f t="shared" si="6"/>
        <v>0</v>
      </c>
      <c r="O126" s="45" t="str">
        <f t="shared" si="7"/>
        <v>0</v>
      </c>
      <c r="P126" s="2" t="str">
        <f>IF(LEN($B126), MATCH($B126,TeamsDoNotEditThis!$A$2:$A$999)+1, 0)</f>
        <v>0</v>
      </c>
      <c r="Q126" s="45" t="str">
        <f t="shared" si="8"/>
        <v>0</v>
      </c>
      <c r="R126" s="45" t="str">
        <f t="shared" si="9"/>
        <v>0</v>
      </c>
      <c r="S126" s="45" t="str">
        <f t="shared" si="10"/>
        <v>0</v>
      </c>
      <c r="T126" s="45" t="str">
        <f>IF($P126 &gt; 0, MAX(1,ROUNDUP($E126))*INDIRECT("TeamsDoNotEditThis!K"&amp;$P126)/Constants!$B$3, 0)</f>
        <v>0</v>
      </c>
      <c r="U126" s="45" t="str">
        <f>IF($P126 &gt; 0, INDIRECT("TeamsDoNotEditThis!J"&amp;$P126)/Constants!$B$2, 0)</f>
        <v>0</v>
      </c>
      <c r="V126" s="45" t="str">
        <f>IF($P126 &gt; 0, INDIRECT("TeamsDoNotEditThis!K"&amp;$P126)/Constants!$B$3, 0)</f>
        <v>0</v>
      </c>
      <c r="W126" s="45" t="str">
        <f>IF($P126 &gt; 0, INDIRECT("TeamsDoNotEditThis!L"&amp;$P126)/Constants!$B$4, 0)</f>
        <v>0</v>
      </c>
      <c r="X126" s="45" t="str">
        <f>IF($P126 &gt; 0, INDIRECT("TeamsDoNotEditThis!M"&amp;$P126)/Constants!$B$5, 0)</f>
        <v>0</v>
      </c>
    </row>
    <row r="127">
      <c r="A127" s="30"/>
      <c r="B127" s="30"/>
      <c r="C127" s="49"/>
      <c r="D127" s="21"/>
      <c r="E127" s="21"/>
      <c r="F127" s="21"/>
      <c r="G127" s="21"/>
      <c r="H127" s="21"/>
      <c r="I127" s="45" t="str">
        <f t="shared" si="1"/>
        <v>0</v>
      </c>
      <c r="J127" s="45" t="str">
        <f t="shared" si="2"/>
        <v>0</v>
      </c>
      <c r="K127" s="45" t="str">
        <f t="shared" si="3"/>
        <v>0</v>
      </c>
      <c r="L127" s="45" t="str">
        <f t="shared" si="4"/>
        <v>0</v>
      </c>
      <c r="M127" s="45" t="str">
        <f t="shared" si="5"/>
        <v>0</v>
      </c>
      <c r="N127" s="45" t="str">
        <f t="shared" si="6"/>
        <v>0</v>
      </c>
      <c r="O127" s="45" t="str">
        <f t="shared" si="7"/>
        <v>0</v>
      </c>
      <c r="P127" s="2" t="str">
        <f>IF(LEN($B127), MATCH($B127,TeamsDoNotEditThis!$A$2:$A$999)+1, 0)</f>
        <v>0</v>
      </c>
      <c r="Q127" s="45" t="str">
        <f t="shared" si="8"/>
        <v>0</v>
      </c>
      <c r="R127" s="45" t="str">
        <f t="shared" si="9"/>
        <v>0</v>
      </c>
      <c r="S127" s="45" t="str">
        <f t="shared" si="10"/>
        <v>0</v>
      </c>
      <c r="T127" s="45" t="str">
        <f>IF($P127 &gt; 0, MAX(1,ROUNDUP($E127))*INDIRECT("TeamsDoNotEditThis!K"&amp;$P127)/Constants!$B$3, 0)</f>
        <v>0</v>
      </c>
      <c r="U127" s="45" t="str">
        <f>IF($P127 &gt; 0, INDIRECT("TeamsDoNotEditThis!J"&amp;$P127)/Constants!$B$2, 0)</f>
        <v>0</v>
      </c>
      <c r="V127" s="45" t="str">
        <f>IF($P127 &gt; 0, INDIRECT("TeamsDoNotEditThis!K"&amp;$P127)/Constants!$B$3, 0)</f>
        <v>0</v>
      </c>
      <c r="W127" s="45" t="str">
        <f>IF($P127 &gt; 0, INDIRECT("TeamsDoNotEditThis!L"&amp;$P127)/Constants!$B$4, 0)</f>
        <v>0</v>
      </c>
      <c r="X127" s="45" t="str">
        <f>IF($P127 &gt; 0, INDIRECT("TeamsDoNotEditThis!M"&amp;$P127)/Constants!$B$5, 0)</f>
        <v>0</v>
      </c>
    </row>
    <row r="128">
      <c r="A128" s="30"/>
      <c r="B128" s="30"/>
      <c r="C128" s="49"/>
      <c r="D128" s="21"/>
      <c r="E128" s="21"/>
      <c r="F128" s="21"/>
      <c r="G128" s="21"/>
      <c r="H128" s="21"/>
      <c r="I128" s="45" t="str">
        <f t="shared" si="1"/>
        <v>0</v>
      </c>
      <c r="J128" s="45" t="str">
        <f t="shared" si="2"/>
        <v>0</v>
      </c>
      <c r="K128" s="45" t="str">
        <f t="shared" si="3"/>
        <v>0</v>
      </c>
      <c r="L128" s="45" t="str">
        <f t="shared" si="4"/>
        <v>0</v>
      </c>
      <c r="M128" s="45" t="str">
        <f t="shared" si="5"/>
        <v>0</v>
      </c>
      <c r="N128" s="45" t="str">
        <f t="shared" si="6"/>
        <v>0</v>
      </c>
      <c r="O128" s="45" t="str">
        <f t="shared" si="7"/>
        <v>0</v>
      </c>
      <c r="P128" s="2" t="str">
        <f>IF(LEN($B128), MATCH($B128,TeamsDoNotEditThis!$A$2:$A$999)+1, 0)</f>
        <v>0</v>
      </c>
      <c r="Q128" s="45" t="str">
        <f t="shared" si="8"/>
        <v>0</v>
      </c>
      <c r="R128" s="45" t="str">
        <f t="shared" si="9"/>
        <v>0</v>
      </c>
      <c r="S128" s="45" t="str">
        <f t="shared" si="10"/>
        <v>0</v>
      </c>
      <c r="T128" s="45" t="str">
        <f>IF($P128 &gt; 0, MAX(1,ROUNDUP($E128))*INDIRECT("TeamsDoNotEditThis!K"&amp;$P128)/Constants!$B$3, 0)</f>
        <v>0</v>
      </c>
      <c r="U128" s="45" t="str">
        <f>IF($P128 &gt; 0, INDIRECT("TeamsDoNotEditThis!J"&amp;$P128)/Constants!$B$2, 0)</f>
        <v>0</v>
      </c>
      <c r="V128" s="45" t="str">
        <f>IF($P128 &gt; 0, INDIRECT("TeamsDoNotEditThis!K"&amp;$P128)/Constants!$B$3, 0)</f>
        <v>0</v>
      </c>
      <c r="W128" s="45" t="str">
        <f>IF($P128 &gt; 0, INDIRECT("TeamsDoNotEditThis!L"&amp;$P128)/Constants!$B$4, 0)</f>
        <v>0</v>
      </c>
      <c r="X128" s="45" t="str">
        <f>IF($P128 &gt; 0, INDIRECT("TeamsDoNotEditThis!M"&amp;$P128)/Constants!$B$5, 0)</f>
        <v>0</v>
      </c>
    </row>
    <row r="129">
      <c r="A129" s="30"/>
      <c r="B129" s="30"/>
      <c r="C129" s="49"/>
      <c r="D129" s="21"/>
      <c r="E129" s="21"/>
      <c r="F129" s="21"/>
      <c r="G129" s="21"/>
      <c r="H129" s="21"/>
      <c r="I129" s="45" t="str">
        <f t="shared" si="1"/>
        <v>0</v>
      </c>
      <c r="J129" s="45" t="str">
        <f t="shared" si="2"/>
        <v>0</v>
      </c>
      <c r="K129" s="45" t="str">
        <f t="shared" si="3"/>
        <v>0</v>
      </c>
      <c r="L129" s="45" t="str">
        <f t="shared" si="4"/>
        <v>0</v>
      </c>
      <c r="M129" s="45" t="str">
        <f t="shared" si="5"/>
        <v>0</v>
      </c>
      <c r="N129" s="45" t="str">
        <f t="shared" si="6"/>
        <v>0</v>
      </c>
      <c r="O129" s="45" t="str">
        <f t="shared" si="7"/>
        <v>0</v>
      </c>
      <c r="P129" s="2" t="str">
        <f>IF(LEN($B129), MATCH($B129,TeamsDoNotEditThis!$A$2:$A$999)+1, 0)</f>
        <v>0</v>
      </c>
      <c r="Q129" s="45" t="str">
        <f t="shared" si="8"/>
        <v>0</v>
      </c>
      <c r="R129" s="45" t="str">
        <f t="shared" si="9"/>
        <v>0</v>
      </c>
      <c r="S129" s="45" t="str">
        <f t="shared" si="10"/>
        <v>0</v>
      </c>
      <c r="T129" s="45" t="str">
        <f>IF($P129 &gt; 0, MAX(1,ROUNDUP($E129))*INDIRECT("TeamsDoNotEditThis!K"&amp;$P129)/Constants!$B$3, 0)</f>
        <v>0</v>
      </c>
      <c r="U129" s="45" t="str">
        <f>IF($P129 &gt; 0, INDIRECT("TeamsDoNotEditThis!J"&amp;$P129)/Constants!$B$2, 0)</f>
        <v>0</v>
      </c>
      <c r="V129" s="45" t="str">
        <f>IF($P129 &gt; 0, INDIRECT("TeamsDoNotEditThis!K"&amp;$P129)/Constants!$B$3, 0)</f>
        <v>0</v>
      </c>
      <c r="W129" s="45" t="str">
        <f>IF($P129 &gt; 0, INDIRECT("TeamsDoNotEditThis!L"&amp;$P129)/Constants!$B$4, 0)</f>
        <v>0</v>
      </c>
      <c r="X129" s="45" t="str">
        <f>IF($P129 &gt; 0, INDIRECT("TeamsDoNotEditThis!M"&amp;$P129)/Constants!$B$5, 0)</f>
        <v>0</v>
      </c>
    </row>
    <row r="130">
      <c r="A130" s="30"/>
      <c r="B130" s="30"/>
      <c r="C130" s="49"/>
      <c r="D130" s="21"/>
      <c r="E130" s="21"/>
      <c r="F130" s="21"/>
      <c r="G130" s="21"/>
      <c r="H130" s="21"/>
      <c r="I130" s="45" t="str">
        <f t="shared" si="1"/>
        <v>0</v>
      </c>
      <c r="J130" s="45" t="str">
        <f t="shared" si="2"/>
        <v>0</v>
      </c>
      <c r="K130" s="45" t="str">
        <f t="shared" si="3"/>
        <v>0</v>
      </c>
      <c r="L130" s="45" t="str">
        <f t="shared" si="4"/>
        <v>0</v>
      </c>
      <c r="M130" s="45" t="str">
        <f t="shared" si="5"/>
        <v>0</v>
      </c>
      <c r="N130" s="45" t="str">
        <f t="shared" si="6"/>
        <v>0</v>
      </c>
      <c r="O130" s="45" t="str">
        <f t="shared" si="7"/>
        <v>0</v>
      </c>
      <c r="P130" s="2" t="str">
        <f>IF(LEN($B130), MATCH($B130,TeamsDoNotEditThis!$A$2:$A$999)+1, 0)</f>
        <v>0</v>
      </c>
      <c r="Q130" s="45" t="str">
        <f t="shared" si="8"/>
        <v>0</v>
      </c>
      <c r="R130" s="45" t="str">
        <f t="shared" si="9"/>
        <v>0</v>
      </c>
      <c r="S130" s="45" t="str">
        <f t="shared" si="10"/>
        <v>0</v>
      </c>
      <c r="T130" s="45" t="str">
        <f>IF($P130 &gt; 0, MAX(1,ROUNDUP($E130))*INDIRECT("TeamsDoNotEditThis!K"&amp;$P130)/Constants!$B$3, 0)</f>
        <v>0</v>
      </c>
      <c r="U130" s="45" t="str">
        <f>IF($P130 &gt; 0, INDIRECT("TeamsDoNotEditThis!J"&amp;$P130)/Constants!$B$2, 0)</f>
        <v>0</v>
      </c>
      <c r="V130" s="45" t="str">
        <f>IF($P130 &gt; 0, INDIRECT("TeamsDoNotEditThis!K"&amp;$P130)/Constants!$B$3, 0)</f>
        <v>0</v>
      </c>
      <c r="W130" s="45" t="str">
        <f>IF($P130 &gt; 0, INDIRECT("TeamsDoNotEditThis!L"&amp;$P130)/Constants!$B$4, 0)</f>
        <v>0</v>
      </c>
      <c r="X130" s="45" t="str">
        <f>IF($P130 &gt; 0, INDIRECT("TeamsDoNotEditThis!M"&amp;$P130)/Constants!$B$5, 0)</f>
        <v>0</v>
      </c>
    </row>
    <row r="131">
      <c r="A131" s="30"/>
      <c r="B131" s="30"/>
      <c r="C131" s="49"/>
      <c r="D131" s="21"/>
      <c r="E131" s="21"/>
      <c r="F131" s="21"/>
      <c r="G131" s="21"/>
      <c r="H131" s="21"/>
      <c r="I131" s="45" t="str">
        <f t="shared" si="1"/>
        <v>0</v>
      </c>
      <c r="J131" s="45" t="str">
        <f t="shared" si="2"/>
        <v>0</v>
      </c>
      <c r="K131" s="45" t="str">
        <f t="shared" si="3"/>
        <v>0</v>
      </c>
      <c r="L131" s="45" t="str">
        <f t="shared" si="4"/>
        <v>0</v>
      </c>
      <c r="M131" s="45" t="str">
        <f t="shared" si="5"/>
        <v>0</v>
      </c>
      <c r="N131" s="45" t="str">
        <f t="shared" si="6"/>
        <v>0</v>
      </c>
      <c r="O131" s="45" t="str">
        <f t="shared" si="7"/>
        <v>0</v>
      </c>
      <c r="P131" s="2" t="str">
        <f>IF(LEN($B131), MATCH($B131,TeamsDoNotEditThis!$A$2:$A$999)+1, 0)</f>
        <v>0</v>
      </c>
      <c r="Q131" s="45" t="str">
        <f t="shared" si="8"/>
        <v>0</v>
      </c>
      <c r="R131" s="45" t="str">
        <f t="shared" si="9"/>
        <v>0</v>
      </c>
      <c r="S131" s="45" t="str">
        <f t="shared" si="10"/>
        <v>0</v>
      </c>
      <c r="T131" s="45" t="str">
        <f>IF($P131 &gt; 0, MAX(1,ROUNDUP($E131))*INDIRECT("TeamsDoNotEditThis!K"&amp;$P131)/Constants!$B$3, 0)</f>
        <v>0</v>
      </c>
      <c r="U131" s="45" t="str">
        <f>IF($P131 &gt; 0, INDIRECT("TeamsDoNotEditThis!J"&amp;$P131)/Constants!$B$2, 0)</f>
        <v>0</v>
      </c>
      <c r="V131" s="45" t="str">
        <f>IF($P131 &gt; 0, INDIRECT("TeamsDoNotEditThis!K"&amp;$P131)/Constants!$B$3, 0)</f>
        <v>0</v>
      </c>
      <c r="W131" s="45" t="str">
        <f>IF($P131 &gt; 0, INDIRECT("TeamsDoNotEditThis!L"&amp;$P131)/Constants!$B$4, 0)</f>
        <v>0</v>
      </c>
      <c r="X131" s="45" t="str">
        <f>IF($P131 &gt; 0, INDIRECT("TeamsDoNotEditThis!M"&amp;$P131)/Constants!$B$5, 0)</f>
        <v>0</v>
      </c>
    </row>
    <row r="132">
      <c r="A132" s="30"/>
      <c r="B132" s="30"/>
      <c r="C132" s="49"/>
      <c r="D132" s="21"/>
      <c r="E132" s="21"/>
      <c r="F132" s="21"/>
      <c r="G132" s="21"/>
      <c r="H132" s="21"/>
      <c r="I132" s="45" t="str">
        <f t="shared" si="1"/>
        <v>0</v>
      </c>
      <c r="J132" s="45" t="str">
        <f t="shared" si="2"/>
        <v>0</v>
      </c>
      <c r="K132" s="45" t="str">
        <f t="shared" si="3"/>
        <v>0</v>
      </c>
      <c r="L132" s="45" t="str">
        <f t="shared" si="4"/>
        <v>0</v>
      </c>
      <c r="M132" s="45" t="str">
        <f t="shared" si="5"/>
        <v>0</v>
      </c>
      <c r="N132" s="45" t="str">
        <f t="shared" si="6"/>
        <v>0</v>
      </c>
      <c r="O132" s="45" t="str">
        <f t="shared" si="7"/>
        <v>0</v>
      </c>
      <c r="P132" s="2" t="str">
        <f>IF(LEN($B132), MATCH($B132,TeamsDoNotEditThis!$A$2:$A$999)+1, 0)</f>
        <v>0</v>
      </c>
      <c r="Q132" s="45" t="str">
        <f t="shared" si="8"/>
        <v>0</v>
      </c>
      <c r="R132" s="45" t="str">
        <f t="shared" si="9"/>
        <v>0</v>
      </c>
      <c r="S132" s="45" t="str">
        <f t="shared" si="10"/>
        <v>0</v>
      </c>
      <c r="T132" s="45" t="str">
        <f>IF($P132 &gt; 0, MAX(1,ROUNDUP($E132))*INDIRECT("TeamsDoNotEditThis!K"&amp;$P132)/Constants!$B$3, 0)</f>
        <v>0</v>
      </c>
      <c r="U132" s="45" t="str">
        <f>IF($P132 &gt; 0, INDIRECT("TeamsDoNotEditThis!J"&amp;$P132)/Constants!$B$2, 0)</f>
        <v>0</v>
      </c>
      <c r="V132" s="45" t="str">
        <f>IF($P132 &gt; 0, INDIRECT("TeamsDoNotEditThis!K"&amp;$P132)/Constants!$B$3, 0)</f>
        <v>0</v>
      </c>
      <c r="W132" s="45" t="str">
        <f>IF($P132 &gt; 0, INDIRECT("TeamsDoNotEditThis!L"&amp;$P132)/Constants!$B$4, 0)</f>
        <v>0</v>
      </c>
      <c r="X132" s="45" t="str">
        <f>IF($P132 &gt; 0, INDIRECT("TeamsDoNotEditThis!M"&amp;$P132)/Constants!$B$5, 0)</f>
        <v>0</v>
      </c>
    </row>
    <row r="133">
      <c r="A133" s="30"/>
      <c r="B133" s="30"/>
      <c r="C133" s="49"/>
      <c r="D133" s="21"/>
      <c r="E133" s="21"/>
      <c r="F133" s="21"/>
      <c r="G133" s="21"/>
      <c r="H133" s="21"/>
      <c r="I133" s="45" t="str">
        <f t="shared" si="1"/>
        <v>0</v>
      </c>
      <c r="J133" s="45" t="str">
        <f t="shared" si="2"/>
        <v>0</v>
      </c>
      <c r="K133" s="45" t="str">
        <f t="shared" si="3"/>
        <v>0</v>
      </c>
      <c r="L133" s="45" t="str">
        <f t="shared" si="4"/>
        <v>0</v>
      </c>
      <c r="M133" s="45" t="str">
        <f t="shared" si="5"/>
        <v>0</v>
      </c>
      <c r="N133" s="45" t="str">
        <f t="shared" si="6"/>
        <v>0</v>
      </c>
      <c r="O133" s="45" t="str">
        <f t="shared" si="7"/>
        <v>0</v>
      </c>
      <c r="P133" s="2" t="str">
        <f>IF(LEN($B133), MATCH($B133,TeamsDoNotEditThis!$A$2:$A$999)+1, 0)</f>
        <v>0</v>
      </c>
      <c r="Q133" s="45" t="str">
        <f t="shared" si="8"/>
        <v>0</v>
      </c>
      <c r="R133" s="45" t="str">
        <f t="shared" si="9"/>
        <v>0</v>
      </c>
      <c r="S133" s="45" t="str">
        <f t="shared" si="10"/>
        <v>0</v>
      </c>
      <c r="T133" s="45" t="str">
        <f>IF($P133 &gt; 0, MAX(1,ROUNDUP($E133))*INDIRECT("TeamsDoNotEditThis!K"&amp;$P133)/Constants!$B$3, 0)</f>
        <v>0</v>
      </c>
      <c r="U133" s="45" t="str">
        <f>IF($P133 &gt; 0, INDIRECT("TeamsDoNotEditThis!J"&amp;$P133)/Constants!$B$2, 0)</f>
        <v>0</v>
      </c>
      <c r="V133" s="45" t="str">
        <f>IF($P133 &gt; 0, INDIRECT("TeamsDoNotEditThis!K"&amp;$P133)/Constants!$B$3, 0)</f>
        <v>0</v>
      </c>
      <c r="W133" s="45" t="str">
        <f>IF($P133 &gt; 0, INDIRECT("TeamsDoNotEditThis!L"&amp;$P133)/Constants!$B$4, 0)</f>
        <v>0</v>
      </c>
      <c r="X133" s="45" t="str">
        <f>IF($P133 &gt; 0, INDIRECT("TeamsDoNotEditThis!M"&amp;$P133)/Constants!$B$5, 0)</f>
        <v>0</v>
      </c>
    </row>
    <row r="134">
      <c r="A134" s="30"/>
      <c r="B134" s="30"/>
      <c r="C134" s="49"/>
      <c r="D134" s="21"/>
      <c r="E134" s="21"/>
      <c r="F134" s="21"/>
      <c r="G134" s="21"/>
      <c r="H134" s="21"/>
      <c r="I134" s="45" t="str">
        <f t="shared" si="1"/>
        <v>0</v>
      </c>
      <c r="J134" s="45" t="str">
        <f t="shared" si="2"/>
        <v>0</v>
      </c>
      <c r="K134" s="45" t="str">
        <f t="shared" si="3"/>
        <v>0</v>
      </c>
      <c r="L134" s="45" t="str">
        <f t="shared" si="4"/>
        <v>0</v>
      </c>
      <c r="M134" s="45" t="str">
        <f t="shared" si="5"/>
        <v>0</v>
      </c>
      <c r="N134" s="45" t="str">
        <f t="shared" si="6"/>
        <v>0</v>
      </c>
      <c r="O134" s="45" t="str">
        <f t="shared" si="7"/>
        <v>0</v>
      </c>
      <c r="P134" s="2" t="str">
        <f>IF(LEN($B134), MATCH($B134,TeamsDoNotEditThis!$A$2:$A$999)+1, 0)</f>
        <v>0</v>
      </c>
      <c r="Q134" s="45" t="str">
        <f t="shared" si="8"/>
        <v>0</v>
      </c>
      <c r="R134" s="45" t="str">
        <f t="shared" si="9"/>
        <v>0</v>
      </c>
      <c r="S134" s="45" t="str">
        <f t="shared" si="10"/>
        <v>0</v>
      </c>
      <c r="T134" s="45" t="str">
        <f>IF($P134 &gt; 0, MAX(1,ROUNDUP($E134))*INDIRECT("TeamsDoNotEditThis!K"&amp;$P134)/Constants!$B$3, 0)</f>
        <v>0</v>
      </c>
      <c r="U134" s="45" t="str">
        <f>IF($P134 &gt; 0, INDIRECT("TeamsDoNotEditThis!J"&amp;$P134)/Constants!$B$2, 0)</f>
        <v>0</v>
      </c>
      <c r="V134" s="45" t="str">
        <f>IF($P134 &gt; 0, INDIRECT("TeamsDoNotEditThis!K"&amp;$P134)/Constants!$B$3, 0)</f>
        <v>0</v>
      </c>
      <c r="W134" s="45" t="str">
        <f>IF($P134 &gt; 0, INDIRECT("TeamsDoNotEditThis!L"&amp;$P134)/Constants!$B$4, 0)</f>
        <v>0</v>
      </c>
      <c r="X134" s="45" t="str">
        <f>IF($P134 &gt; 0, INDIRECT("TeamsDoNotEditThis!M"&amp;$P134)/Constants!$B$5, 0)</f>
        <v>0</v>
      </c>
    </row>
    <row r="135">
      <c r="A135" s="30"/>
      <c r="B135" s="30"/>
      <c r="C135" s="49"/>
      <c r="D135" s="21"/>
      <c r="E135" s="21"/>
      <c r="F135" s="21"/>
      <c r="G135" s="21"/>
      <c r="H135" s="21"/>
      <c r="I135" s="45" t="str">
        <f t="shared" si="1"/>
        <v>0</v>
      </c>
      <c r="J135" s="45" t="str">
        <f t="shared" si="2"/>
        <v>0</v>
      </c>
      <c r="K135" s="45" t="str">
        <f t="shared" si="3"/>
        <v>0</v>
      </c>
      <c r="L135" s="45" t="str">
        <f t="shared" si="4"/>
        <v>0</v>
      </c>
      <c r="M135" s="45" t="str">
        <f t="shared" si="5"/>
        <v>0</v>
      </c>
      <c r="N135" s="45" t="str">
        <f t="shared" si="6"/>
        <v>0</v>
      </c>
      <c r="O135" s="45" t="str">
        <f t="shared" si="7"/>
        <v>0</v>
      </c>
      <c r="P135" s="2" t="str">
        <f>IF(LEN($B135), MATCH($B135,TeamsDoNotEditThis!$A$2:$A$999)+1, 0)</f>
        <v>0</v>
      </c>
      <c r="Q135" s="45" t="str">
        <f t="shared" si="8"/>
        <v>0</v>
      </c>
      <c r="R135" s="45" t="str">
        <f t="shared" si="9"/>
        <v>0</v>
      </c>
      <c r="S135" s="45" t="str">
        <f t="shared" si="10"/>
        <v>0</v>
      </c>
      <c r="T135" s="45" t="str">
        <f>IF($P135 &gt; 0, MAX(1,ROUNDUP($E135))*INDIRECT("TeamsDoNotEditThis!K"&amp;$P135)/Constants!$B$3, 0)</f>
        <v>0</v>
      </c>
      <c r="U135" s="45" t="str">
        <f>IF($P135 &gt; 0, INDIRECT("TeamsDoNotEditThis!J"&amp;$P135)/Constants!$B$2, 0)</f>
        <v>0</v>
      </c>
      <c r="V135" s="45" t="str">
        <f>IF($P135 &gt; 0, INDIRECT("TeamsDoNotEditThis!K"&amp;$P135)/Constants!$B$3, 0)</f>
        <v>0</v>
      </c>
      <c r="W135" s="45" t="str">
        <f>IF($P135 &gt; 0, INDIRECT("TeamsDoNotEditThis!L"&amp;$P135)/Constants!$B$4, 0)</f>
        <v>0</v>
      </c>
      <c r="X135" s="45" t="str">
        <f>IF($P135 &gt; 0, INDIRECT("TeamsDoNotEditThis!M"&amp;$P135)/Constants!$B$5, 0)</f>
        <v>0</v>
      </c>
    </row>
    <row r="136">
      <c r="A136" s="30"/>
      <c r="B136" s="30"/>
      <c r="C136" s="49"/>
      <c r="D136" s="21"/>
      <c r="E136" s="21"/>
      <c r="F136" s="21"/>
      <c r="G136" s="21"/>
      <c r="H136" s="21"/>
      <c r="I136" s="45" t="str">
        <f t="shared" si="1"/>
        <v>0</v>
      </c>
      <c r="J136" s="45" t="str">
        <f t="shared" si="2"/>
        <v>0</v>
      </c>
      <c r="K136" s="45" t="str">
        <f t="shared" si="3"/>
        <v>0</v>
      </c>
      <c r="L136" s="45" t="str">
        <f t="shared" si="4"/>
        <v>0</v>
      </c>
      <c r="M136" s="45" t="str">
        <f t="shared" si="5"/>
        <v>0</v>
      </c>
      <c r="N136" s="45" t="str">
        <f t="shared" si="6"/>
        <v>0</v>
      </c>
      <c r="O136" s="45" t="str">
        <f t="shared" si="7"/>
        <v>0</v>
      </c>
      <c r="P136" s="2" t="str">
        <f>IF(LEN($B136), MATCH($B136,TeamsDoNotEditThis!$A$2:$A$999)+1, 0)</f>
        <v>0</v>
      </c>
      <c r="Q136" s="45" t="str">
        <f t="shared" si="8"/>
        <v>0</v>
      </c>
      <c r="R136" s="45" t="str">
        <f t="shared" si="9"/>
        <v>0</v>
      </c>
      <c r="S136" s="45" t="str">
        <f t="shared" si="10"/>
        <v>0</v>
      </c>
      <c r="T136" s="45" t="str">
        <f>IF($P136 &gt; 0, MAX(1,ROUNDUP($E136))*INDIRECT("TeamsDoNotEditThis!K"&amp;$P136)/Constants!$B$3, 0)</f>
        <v>0</v>
      </c>
      <c r="U136" s="45" t="str">
        <f>IF($P136 &gt; 0, INDIRECT("TeamsDoNotEditThis!J"&amp;$P136)/Constants!$B$2, 0)</f>
        <v>0</v>
      </c>
      <c r="V136" s="45" t="str">
        <f>IF($P136 &gt; 0, INDIRECT("TeamsDoNotEditThis!K"&amp;$P136)/Constants!$B$3, 0)</f>
        <v>0</v>
      </c>
      <c r="W136" s="45" t="str">
        <f>IF($P136 &gt; 0, INDIRECT("TeamsDoNotEditThis!L"&amp;$P136)/Constants!$B$4, 0)</f>
        <v>0</v>
      </c>
      <c r="X136" s="45" t="str">
        <f>IF($P136 &gt; 0, INDIRECT("TeamsDoNotEditThis!M"&amp;$P136)/Constants!$B$5, 0)</f>
        <v>0</v>
      </c>
    </row>
    <row r="137">
      <c r="A137" s="30"/>
      <c r="B137" s="30"/>
      <c r="C137" s="49"/>
      <c r="D137" s="21"/>
      <c r="E137" s="21"/>
      <c r="F137" s="21"/>
      <c r="G137" s="21"/>
      <c r="H137" s="21"/>
      <c r="I137" s="45" t="str">
        <f t="shared" si="1"/>
        <v>0</v>
      </c>
      <c r="J137" s="45" t="str">
        <f t="shared" si="2"/>
        <v>0</v>
      </c>
      <c r="K137" s="45" t="str">
        <f t="shared" si="3"/>
        <v>0</v>
      </c>
      <c r="L137" s="45" t="str">
        <f t="shared" si="4"/>
        <v>0</v>
      </c>
      <c r="M137" s="45" t="str">
        <f t="shared" si="5"/>
        <v>0</v>
      </c>
      <c r="N137" s="45" t="str">
        <f t="shared" si="6"/>
        <v>0</v>
      </c>
      <c r="O137" s="45" t="str">
        <f t="shared" si="7"/>
        <v>0</v>
      </c>
      <c r="P137" s="2" t="str">
        <f>IF(LEN($B137), MATCH($B137,TeamsDoNotEditThis!$A$2:$A$999)+1, 0)</f>
        <v>0</v>
      </c>
      <c r="Q137" s="45" t="str">
        <f t="shared" si="8"/>
        <v>0</v>
      </c>
      <c r="R137" s="45" t="str">
        <f t="shared" si="9"/>
        <v>0</v>
      </c>
      <c r="S137" s="45" t="str">
        <f t="shared" si="10"/>
        <v>0</v>
      </c>
      <c r="T137" s="45" t="str">
        <f>IF($P137 &gt; 0, MAX(1,ROUNDUP($E137))*INDIRECT("TeamsDoNotEditThis!K"&amp;$P137)/Constants!$B$3, 0)</f>
        <v>0</v>
      </c>
      <c r="U137" s="45" t="str">
        <f>IF($P137 &gt; 0, INDIRECT("TeamsDoNotEditThis!J"&amp;$P137)/Constants!$B$2, 0)</f>
        <v>0</v>
      </c>
      <c r="V137" s="45" t="str">
        <f>IF($P137 &gt; 0, INDIRECT("TeamsDoNotEditThis!K"&amp;$P137)/Constants!$B$3, 0)</f>
        <v>0</v>
      </c>
      <c r="W137" s="45" t="str">
        <f>IF($P137 &gt; 0, INDIRECT("TeamsDoNotEditThis!L"&amp;$P137)/Constants!$B$4, 0)</f>
        <v>0</v>
      </c>
      <c r="X137" s="45" t="str">
        <f>IF($P137 &gt; 0, INDIRECT("TeamsDoNotEditThis!M"&amp;$P137)/Constants!$B$5, 0)</f>
        <v>0</v>
      </c>
    </row>
    <row r="138">
      <c r="A138" s="30"/>
      <c r="B138" s="30"/>
      <c r="C138" s="49"/>
      <c r="D138" s="21"/>
      <c r="E138" s="21"/>
      <c r="F138" s="21"/>
      <c r="G138" s="21"/>
      <c r="H138" s="21"/>
      <c r="I138" s="45" t="str">
        <f t="shared" si="1"/>
        <v>0</v>
      </c>
      <c r="J138" s="45" t="str">
        <f t="shared" si="2"/>
        <v>0</v>
      </c>
      <c r="K138" s="45" t="str">
        <f t="shared" si="3"/>
        <v>0</v>
      </c>
      <c r="L138" s="45" t="str">
        <f t="shared" si="4"/>
        <v>0</v>
      </c>
      <c r="M138" s="45" t="str">
        <f t="shared" si="5"/>
        <v>0</v>
      </c>
      <c r="N138" s="45" t="str">
        <f t="shared" si="6"/>
        <v>0</v>
      </c>
      <c r="O138" s="45" t="str">
        <f t="shared" si="7"/>
        <v>0</v>
      </c>
      <c r="P138" s="2" t="str">
        <f>IF(LEN($B138), MATCH($B138,TeamsDoNotEditThis!$A$2:$A$999)+1, 0)</f>
        <v>0</v>
      </c>
      <c r="Q138" s="45" t="str">
        <f t="shared" si="8"/>
        <v>0</v>
      </c>
      <c r="R138" s="45" t="str">
        <f t="shared" si="9"/>
        <v>0</v>
      </c>
      <c r="S138" s="45" t="str">
        <f t="shared" si="10"/>
        <v>0</v>
      </c>
      <c r="T138" s="45" t="str">
        <f>IF($P138 &gt; 0, MAX(1,ROUNDUP($E138))*INDIRECT("TeamsDoNotEditThis!K"&amp;$P138)/Constants!$B$3, 0)</f>
        <v>0</v>
      </c>
      <c r="U138" s="45" t="str">
        <f>IF($P138 &gt; 0, INDIRECT("TeamsDoNotEditThis!J"&amp;$P138)/Constants!$B$2, 0)</f>
        <v>0</v>
      </c>
      <c r="V138" s="45" t="str">
        <f>IF($P138 &gt; 0, INDIRECT("TeamsDoNotEditThis!K"&amp;$P138)/Constants!$B$3, 0)</f>
        <v>0</v>
      </c>
      <c r="W138" s="45" t="str">
        <f>IF($P138 &gt; 0, INDIRECT("TeamsDoNotEditThis!L"&amp;$P138)/Constants!$B$4, 0)</f>
        <v>0</v>
      </c>
      <c r="X138" s="45" t="str">
        <f>IF($P138 &gt; 0, INDIRECT("TeamsDoNotEditThis!M"&amp;$P138)/Constants!$B$5, 0)</f>
        <v>0</v>
      </c>
    </row>
    <row r="139">
      <c r="A139" s="30"/>
      <c r="B139" s="30"/>
      <c r="C139" s="49"/>
      <c r="D139" s="21"/>
      <c r="E139" s="21"/>
      <c r="F139" s="21"/>
      <c r="G139" s="21"/>
      <c r="H139" s="21"/>
      <c r="I139" s="45" t="str">
        <f t="shared" si="1"/>
        <v>0</v>
      </c>
      <c r="J139" s="45" t="str">
        <f t="shared" si="2"/>
        <v>0</v>
      </c>
      <c r="K139" s="45" t="str">
        <f t="shared" si="3"/>
        <v>0</v>
      </c>
      <c r="L139" s="45" t="str">
        <f t="shared" si="4"/>
        <v>0</v>
      </c>
      <c r="M139" s="45" t="str">
        <f t="shared" si="5"/>
        <v>0</v>
      </c>
      <c r="N139" s="45" t="str">
        <f t="shared" si="6"/>
        <v>0</v>
      </c>
      <c r="O139" s="45" t="str">
        <f t="shared" si="7"/>
        <v>0</v>
      </c>
      <c r="P139" s="2" t="str">
        <f>IF(LEN($B139), MATCH($B139,TeamsDoNotEditThis!$A$2:$A$999)+1, 0)</f>
        <v>0</v>
      </c>
      <c r="Q139" s="45" t="str">
        <f t="shared" si="8"/>
        <v>0</v>
      </c>
      <c r="R139" s="45" t="str">
        <f t="shared" si="9"/>
        <v>0</v>
      </c>
      <c r="S139" s="45" t="str">
        <f t="shared" si="10"/>
        <v>0</v>
      </c>
      <c r="T139" s="45" t="str">
        <f>IF($P139 &gt; 0, MAX(1,ROUNDUP($E139))*INDIRECT("TeamsDoNotEditThis!K"&amp;$P139)/Constants!$B$3, 0)</f>
        <v>0</v>
      </c>
      <c r="U139" s="45" t="str">
        <f>IF($P139 &gt; 0, INDIRECT("TeamsDoNotEditThis!J"&amp;$P139)/Constants!$B$2, 0)</f>
        <v>0</v>
      </c>
      <c r="V139" s="45" t="str">
        <f>IF($P139 &gt; 0, INDIRECT("TeamsDoNotEditThis!K"&amp;$P139)/Constants!$B$3, 0)</f>
        <v>0</v>
      </c>
      <c r="W139" s="45" t="str">
        <f>IF($P139 &gt; 0, INDIRECT("TeamsDoNotEditThis!L"&amp;$P139)/Constants!$B$4, 0)</f>
        <v>0</v>
      </c>
      <c r="X139" s="45" t="str">
        <f>IF($P139 &gt; 0, INDIRECT("TeamsDoNotEditThis!M"&amp;$P139)/Constants!$B$5, 0)</f>
        <v>0</v>
      </c>
    </row>
    <row r="140">
      <c r="A140" s="30"/>
      <c r="B140" s="30"/>
      <c r="C140" s="49"/>
      <c r="D140" s="21"/>
      <c r="E140" s="21"/>
      <c r="F140" s="21"/>
      <c r="G140" s="21"/>
      <c r="H140" s="21"/>
      <c r="I140" s="45" t="str">
        <f t="shared" si="1"/>
        <v>0</v>
      </c>
      <c r="J140" s="45" t="str">
        <f t="shared" si="2"/>
        <v>0</v>
      </c>
      <c r="K140" s="45" t="str">
        <f t="shared" si="3"/>
        <v>0</v>
      </c>
      <c r="L140" s="45" t="str">
        <f t="shared" si="4"/>
        <v>0</v>
      </c>
      <c r="M140" s="45" t="str">
        <f t="shared" si="5"/>
        <v>0</v>
      </c>
      <c r="N140" s="45" t="str">
        <f t="shared" si="6"/>
        <v>0</v>
      </c>
      <c r="O140" s="45" t="str">
        <f t="shared" si="7"/>
        <v>0</v>
      </c>
      <c r="P140" s="2" t="str">
        <f>IF(LEN($B140), MATCH($B140,TeamsDoNotEditThis!$A$2:$A$999)+1, 0)</f>
        <v>0</v>
      </c>
      <c r="Q140" s="45" t="str">
        <f t="shared" si="8"/>
        <v>0</v>
      </c>
      <c r="R140" s="45" t="str">
        <f t="shared" si="9"/>
        <v>0</v>
      </c>
      <c r="S140" s="45" t="str">
        <f t="shared" si="10"/>
        <v>0</v>
      </c>
      <c r="T140" s="45" t="str">
        <f>IF($P140 &gt; 0, MAX(1,ROUNDUP($E140))*INDIRECT("TeamsDoNotEditThis!K"&amp;$P140)/Constants!$B$3, 0)</f>
        <v>0</v>
      </c>
      <c r="U140" s="45" t="str">
        <f>IF($P140 &gt; 0, INDIRECT("TeamsDoNotEditThis!J"&amp;$P140)/Constants!$B$2, 0)</f>
        <v>0</v>
      </c>
      <c r="V140" s="45" t="str">
        <f>IF($P140 &gt; 0, INDIRECT("TeamsDoNotEditThis!K"&amp;$P140)/Constants!$B$3, 0)</f>
        <v>0</v>
      </c>
      <c r="W140" s="45" t="str">
        <f>IF($P140 &gt; 0, INDIRECT("TeamsDoNotEditThis!L"&amp;$P140)/Constants!$B$4, 0)</f>
        <v>0</v>
      </c>
      <c r="X140" s="45" t="str">
        <f>IF($P140 &gt; 0, INDIRECT("TeamsDoNotEditThis!M"&amp;$P140)/Constants!$B$5, 0)</f>
        <v>0</v>
      </c>
    </row>
    <row r="141">
      <c r="A141" s="30"/>
      <c r="B141" s="30"/>
      <c r="C141" s="49"/>
      <c r="D141" s="21"/>
      <c r="E141" s="21"/>
      <c r="F141" s="21"/>
      <c r="G141" s="21"/>
      <c r="H141" s="21"/>
      <c r="I141" s="45" t="str">
        <f t="shared" si="1"/>
        <v>0</v>
      </c>
      <c r="J141" s="45" t="str">
        <f t="shared" si="2"/>
        <v>0</v>
      </c>
      <c r="K141" s="45" t="str">
        <f t="shared" si="3"/>
        <v>0</v>
      </c>
      <c r="L141" s="45" t="str">
        <f t="shared" si="4"/>
        <v>0</v>
      </c>
      <c r="M141" s="45" t="str">
        <f t="shared" si="5"/>
        <v>0</v>
      </c>
      <c r="N141" s="45" t="str">
        <f t="shared" si="6"/>
        <v>0</v>
      </c>
      <c r="O141" s="45" t="str">
        <f t="shared" si="7"/>
        <v>0</v>
      </c>
      <c r="P141" s="2" t="str">
        <f>IF(LEN($B141), MATCH($B141,TeamsDoNotEditThis!$A$2:$A$999)+1, 0)</f>
        <v>0</v>
      </c>
      <c r="Q141" s="45" t="str">
        <f t="shared" si="8"/>
        <v>0</v>
      </c>
      <c r="R141" s="45" t="str">
        <f t="shared" si="9"/>
        <v>0</v>
      </c>
      <c r="S141" s="45" t="str">
        <f t="shared" si="10"/>
        <v>0</v>
      </c>
      <c r="T141" s="45" t="str">
        <f>IF($P141 &gt; 0, MAX(1,ROUNDUP($E141))*INDIRECT("TeamsDoNotEditThis!K"&amp;$P141)/Constants!$B$3, 0)</f>
        <v>0</v>
      </c>
      <c r="U141" s="45" t="str">
        <f>IF($P141 &gt; 0, INDIRECT("TeamsDoNotEditThis!J"&amp;$P141)/Constants!$B$2, 0)</f>
        <v>0</v>
      </c>
      <c r="V141" s="45" t="str">
        <f>IF($P141 &gt; 0, INDIRECT("TeamsDoNotEditThis!K"&amp;$P141)/Constants!$B$3, 0)</f>
        <v>0</v>
      </c>
      <c r="W141" s="45" t="str">
        <f>IF($P141 &gt; 0, INDIRECT("TeamsDoNotEditThis!L"&amp;$P141)/Constants!$B$4, 0)</f>
        <v>0</v>
      </c>
      <c r="X141" s="45" t="str">
        <f>IF($P141 &gt; 0, INDIRECT("TeamsDoNotEditThis!M"&amp;$P141)/Constants!$B$5, 0)</f>
        <v>0</v>
      </c>
    </row>
    <row r="142">
      <c r="A142" s="30"/>
      <c r="B142" s="30"/>
      <c r="C142" s="49"/>
      <c r="D142" s="21"/>
      <c r="E142" s="21"/>
      <c r="F142" s="21"/>
      <c r="G142" s="21"/>
      <c r="H142" s="21"/>
      <c r="I142" s="45" t="str">
        <f t="shared" si="1"/>
        <v>0</v>
      </c>
      <c r="J142" s="45" t="str">
        <f t="shared" si="2"/>
        <v>0</v>
      </c>
      <c r="K142" s="45" t="str">
        <f t="shared" si="3"/>
        <v>0</v>
      </c>
      <c r="L142" s="45" t="str">
        <f t="shared" si="4"/>
        <v>0</v>
      </c>
      <c r="M142" s="45" t="str">
        <f t="shared" si="5"/>
        <v>0</v>
      </c>
      <c r="N142" s="45" t="str">
        <f t="shared" si="6"/>
        <v>0</v>
      </c>
      <c r="O142" s="45" t="str">
        <f t="shared" si="7"/>
        <v>0</v>
      </c>
      <c r="P142" s="2" t="str">
        <f>IF(LEN($B142), MATCH($B142,TeamsDoNotEditThis!$A$2:$A$999)+1, 0)</f>
        <v>0</v>
      </c>
      <c r="Q142" s="45" t="str">
        <f t="shared" si="8"/>
        <v>0</v>
      </c>
      <c r="R142" s="45" t="str">
        <f t="shared" si="9"/>
        <v>0</v>
      </c>
      <c r="S142" s="45" t="str">
        <f t="shared" si="10"/>
        <v>0</v>
      </c>
      <c r="T142" s="45" t="str">
        <f>IF($P142 &gt; 0, MAX(1,ROUNDUP($E142))*INDIRECT("TeamsDoNotEditThis!K"&amp;$P142)/Constants!$B$3, 0)</f>
        <v>0</v>
      </c>
      <c r="U142" s="45" t="str">
        <f>IF($P142 &gt; 0, INDIRECT("TeamsDoNotEditThis!J"&amp;$P142)/Constants!$B$2, 0)</f>
        <v>0</v>
      </c>
      <c r="V142" s="45" t="str">
        <f>IF($P142 &gt; 0, INDIRECT("TeamsDoNotEditThis!K"&amp;$P142)/Constants!$B$3, 0)</f>
        <v>0</v>
      </c>
      <c r="W142" s="45" t="str">
        <f>IF($P142 &gt; 0, INDIRECT("TeamsDoNotEditThis!L"&amp;$P142)/Constants!$B$4, 0)</f>
        <v>0</v>
      </c>
      <c r="X142" s="45" t="str">
        <f>IF($P142 &gt; 0, INDIRECT("TeamsDoNotEditThis!M"&amp;$P142)/Constants!$B$5, 0)</f>
        <v>0</v>
      </c>
    </row>
    <row r="143">
      <c r="A143" s="30"/>
      <c r="B143" s="30"/>
      <c r="C143" s="49"/>
      <c r="D143" s="21"/>
      <c r="E143" s="21"/>
      <c r="F143" s="21"/>
      <c r="G143" s="21"/>
      <c r="H143" s="21"/>
      <c r="I143" s="45" t="str">
        <f t="shared" si="1"/>
        <v>0</v>
      </c>
      <c r="J143" s="45" t="str">
        <f t="shared" si="2"/>
        <v>0</v>
      </c>
      <c r="K143" s="45" t="str">
        <f t="shared" si="3"/>
        <v>0</v>
      </c>
      <c r="L143" s="45" t="str">
        <f t="shared" si="4"/>
        <v>0</v>
      </c>
      <c r="M143" s="45" t="str">
        <f t="shared" si="5"/>
        <v>0</v>
      </c>
      <c r="N143" s="45" t="str">
        <f t="shared" si="6"/>
        <v>0</v>
      </c>
      <c r="O143" s="45" t="str">
        <f t="shared" si="7"/>
        <v>0</v>
      </c>
      <c r="P143" s="2" t="str">
        <f>IF(LEN($B143), MATCH($B143,TeamsDoNotEditThis!$A$2:$A$999)+1, 0)</f>
        <v>0</v>
      </c>
      <c r="Q143" s="45" t="str">
        <f t="shared" si="8"/>
        <v>0</v>
      </c>
      <c r="R143" s="45" t="str">
        <f t="shared" si="9"/>
        <v>0</v>
      </c>
      <c r="S143" s="45" t="str">
        <f t="shared" si="10"/>
        <v>0</v>
      </c>
      <c r="T143" s="45" t="str">
        <f>IF($P143 &gt; 0, MAX(1,ROUNDUP($E143))*INDIRECT("TeamsDoNotEditThis!K"&amp;$P143)/Constants!$B$3, 0)</f>
        <v>0</v>
      </c>
      <c r="U143" s="45" t="str">
        <f>IF($P143 &gt; 0, INDIRECT("TeamsDoNotEditThis!J"&amp;$P143)/Constants!$B$2, 0)</f>
        <v>0</v>
      </c>
      <c r="V143" s="45" t="str">
        <f>IF($P143 &gt; 0, INDIRECT("TeamsDoNotEditThis!K"&amp;$P143)/Constants!$B$3, 0)</f>
        <v>0</v>
      </c>
      <c r="W143" s="45" t="str">
        <f>IF($P143 &gt; 0, INDIRECT("TeamsDoNotEditThis!L"&amp;$P143)/Constants!$B$4, 0)</f>
        <v>0</v>
      </c>
      <c r="X143" s="45" t="str">
        <f>IF($P143 &gt; 0, INDIRECT("TeamsDoNotEditThis!M"&amp;$P143)/Constants!$B$5, 0)</f>
        <v>0</v>
      </c>
    </row>
    <row r="144">
      <c r="A144" s="30"/>
      <c r="B144" s="30"/>
      <c r="C144" s="49"/>
      <c r="D144" s="21"/>
      <c r="E144" s="21"/>
      <c r="F144" s="21"/>
      <c r="G144" s="21"/>
      <c r="H144" s="21"/>
      <c r="I144" s="45" t="str">
        <f t="shared" si="1"/>
        <v>0</v>
      </c>
      <c r="J144" s="45" t="str">
        <f t="shared" si="2"/>
        <v>0</v>
      </c>
      <c r="K144" s="45" t="str">
        <f t="shared" si="3"/>
        <v>0</v>
      </c>
      <c r="L144" s="45" t="str">
        <f t="shared" si="4"/>
        <v>0</v>
      </c>
      <c r="M144" s="45" t="str">
        <f t="shared" si="5"/>
        <v>0</v>
      </c>
      <c r="N144" s="45" t="str">
        <f t="shared" si="6"/>
        <v>0</v>
      </c>
      <c r="O144" s="45" t="str">
        <f t="shared" si="7"/>
        <v>0</v>
      </c>
      <c r="P144" s="2" t="str">
        <f>IF(LEN($B144), MATCH($B144,TeamsDoNotEditThis!$A$2:$A$999)+1, 0)</f>
        <v>0</v>
      </c>
      <c r="Q144" s="45" t="str">
        <f t="shared" si="8"/>
        <v>0</v>
      </c>
      <c r="R144" s="45" t="str">
        <f t="shared" si="9"/>
        <v>0</v>
      </c>
      <c r="S144" s="45" t="str">
        <f t="shared" si="10"/>
        <v>0</v>
      </c>
      <c r="T144" s="45" t="str">
        <f>IF($P144 &gt; 0, MAX(1,ROUNDUP($E144))*INDIRECT("TeamsDoNotEditThis!K"&amp;$P144)/Constants!$B$3, 0)</f>
        <v>0</v>
      </c>
      <c r="U144" s="45" t="str">
        <f>IF($P144 &gt; 0, INDIRECT("TeamsDoNotEditThis!J"&amp;$P144)/Constants!$B$2, 0)</f>
        <v>0</v>
      </c>
      <c r="V144" s="45" t="str">
        <f>IF($P144 &gt; 0, INDIRECT("TeamsDoNotEditThis!K"&amp;$P144)/Constants!$B$3, 0)</f>
        <v>0</v>
      </c>
      <c r="W144" s="45" t="str">
        <f>IF($P144 &gt; 0, INDIRECT("TeamsDoNotEditThis!L"&amp;$P144)/Constants!$B$4, 0)</f>
        <v>0</v>
      </c>
      <c r="X144" s="45" t="str">
        <f>IF($P144 &gt; 0, INDIRECT("TeamsDoNotEditThis!M"&amp;$P144)/Constants!$B$5, 0)</f>
        <v>0</v>
      </c>
    </row>
    <row r="145">
      <c r="A145" s="30"/>
      <c r="B145" s="30"/>
      <c r="C145" s="49"/>
      <c r="D145" s="21"/>
      <c r="E145" s="21"/>
      <c r="F145" s="21"/>
      <c r="G145" s="21"/>
      <c r="H145" s="21"/>
      <c r="I145" s="45" t="str">
        <f t="shared" si="1"/>
        <v>0</v>
      </c>
      <c r="J145" s="45" t="str">
        <f t="shared" si="2"/>
        <v>0</v>
      </c>
      <c r="K145" s="45" t="str">
        <f t="shared" si="3"/>
        <v>0</v>
      </c>
      <c r="L145" s="45" t="str">
        <f t="shared" si="4"/>
        <v>0</v>
      </c>
      <c r="M145" s="45" t="str">
        <f t="shared" si="5"/>
        <v>0</v>
      </c>
      <c r="N145" s="45" t="str">
        <f t="shared" si="6"/>
        <v>0</v>
      </c>
      <c r="O145" s="45" t="str">
        <f t="shared" si="7"/>
        <v>0</v>
      </c>
      <c r="P145" s="2" t="str">
        <f>IF(LEN($B145), MATCH($B145,TeamsDoNotEditThis!$A$2:$A$999)+1, 0)</f>
        <v>0</v>
      </c>
      <c r="Q145" s="45" t="str">
        <f t="shared" si="8"/>
        <v>0</v>
      </c>
      <c r="R145" s="45" t="str">
        <f t="shared" si="9"/>
        <v>0</v>
      </c>
      <c r="S145" s="45" t="str">
        <f t="shared" si="10"/>
        <v>0</v>
      </c>
      <c r="T145" s="45" t="str">
        <f>IF($P145 &gt; 0, MAX(1,ROUNDUP($E145))*INDIRECT("TeamsDoNotEditThis!K"&amp;$P145)/Constants!$B$3, 0)</f>
        <v>0</v>
      </c>
      <c r="U145" s="45" t="str">
        <f>IF($P145 &gt; 0, INDIRECT("TeamsDoNotEditThis!J"&amp;$P145)/Constants!$B$2, 0)</f>
        <v>0</v>
      </c>
      <c r="V145" s="45" t="str">
        <f>IF($P145 &gt; 0, INDIRECT("TeamsDoNotEditThis!K"&amp;$P145)/Constants!$B$3, 0)</f>
        <v>0</v>
      </c>
      <c r="W145" s="45" t="str">
        <f>IF($P145 &gt; 0, INDIRECT("TeamsDoNotEditThis!L"&amp;$P145)/Constants!$B$4, 0)</f>
        <v>0</v>
      </c>
      <c r="X145" s="45" t="str">
        <f>IF($P145 &gt; 0, INDIRECT("TeamsDoNotEditThis!M"&amp;$P145)/Constants!$B$5, 0)</f>
        <v>0</v>
      </c>
    </row>
    <row r="146">
      <c r="A146" s="30"/>
      <c r="B146" s="30"/>
      <c r="C146" s="49"/>
      <c r="D146" s="21"/>
      <c r="E146" s="21"/>
      <c r="F146" s="21"/>
      <c r="G146" s="21"/>
      <c r="H146" s="21"/>
      <c r="I146" s="45" t="str">
        <f t="shared" si="1"/>
        <v>0</v>
      </c>
      <c r="J146" s="45" t="str">
        <f t="shared" si="2"/>
        <v>0</v>
      </c>
      <c r="K146" s="45" t="str">
        <f t="shared" si="3"/>
        <v>0</v>
      </c>
      <c r="L146" s="45" t="str">
        <f t="shared" si="4"/>
        <v>0</v>
      </c>
      <c r="M146" s="45" t="str">
        <f t="shared" si="5"/>
        <v>0</v>
      </c>
      <c r="N146" s="45" t="str">
        <f t="shared" si="6"/>
        <v>0</v>
      </c>
      <c r="O146" s="45" t="str">
        <f t="shared" si="7"/>
        <v>0</v>
      </c>
      <c r="P146" s="2" t="str">
        <f>IF(LEN($B146), MATCH($B146,TeamsDoNotEditThis!$A$2:$A$999)+1, 0)</f>
        <v>0</v>
      </c>
      <c r="Q146" s="45" t="str">
        <f t="shared" si="8"/>
        <v>0</v>
      </c>
      <c r="R146" s="45" t="str">
        <f t="shared" si="9"/>
        <v>0</v>
      </c>
      <c r="S146" s="45" t="str">
        <f t="shared" si="10"/>
        <v>0</v>
      </c>
      <c r="T146" s="45" t="str">
        <f>IF($P146 &gt; 0, MAX(1,ROUNDUP($E146))*INDIRECT("TeamsDoNotEditThis!K"&amp;$P146)/Constants!$B$3, 0)</f>
        <v>0</v>
      </c>
      <c r="U146" s="45" t="str">
        <f>IF($P146 &gt; 0, INDIRECT("TeamsDoNotEditThis!J"&amp;$P146)/Constants!$B$2, 0)</f>
        <v>0</v>
      </c>
      <c r="V146" s="45" t="str">
        <f>IF($P146 &gt; 0, INDIRECT("TeamsDoNotEditThis!K"&amp;$P146)/Constants!$B$3, 0)</f>
        <v>0</v>
      </c>
      <c r="W146" s="45" t="str">
        <f>IF($P146 &gt; 0, INDIRECT("TeamsDoNotEditThis!L"&amp;$P146)/Constants!$B$4, 0)</f>
        <v>0</v>
      </c>
      <c r="X146" s="45" t="str">
        <f>IF($P146 &gt; 0, INDIRECT("TeamsDoNotEditThis!M"&amp;$P146)/Constants!$B$5, 0)</f>
        <v>0</v>
      </c>
    </row>
    <row r="147">
      <c r="A147" s="30"/>
      <c r="B147" s="30"/>
      <c r="C147" s="49"/>
      <c r="D147" s="21"/>
      <c r="E147" s="21"/>
      <c r="F147" s="21"/>
      <c r="G147" s="21"/>
      <c r="H147" s="21"/>
      <c r="I147" s="45" t="str">
        <f t="shared" si="1"/>
        <v>0</v>
      </c>
      <c r="J147" s="45" t="str">
        <f t="shared" si="2"/>
        <v>0</v>
      </c>
      <c r="K147" s="45" t="str">
        <f t="shared" si="3"/>
        <v>0</v>
      </c>
      <c r="L147" s="45" t="str">
        <f t="shared" si="4"/>
        <v>0</v>
      </c>
      <c r="M147" s="45" t="str">
        <f t="shared" si="5"/>
        <v>0</v>
      </c>
      <c r="N147" s="45" t="str">
        <f t="shared" si="6"/>
        <v>0</v>
      </c>
      <c r="O147" s="45" t="str">
        <f t="shared" si="7"/>
        <v>0</v>
      </c>
      <c r="P147" s="2" t="str">
        <f>IF(LEN($B147), MATCH($B147,TeamsDoNotEditThis!$A$2:$A$999)+1, 0)</f>
        <v>0</v>
      </c>
      <c r="Q147" s="45" t="str">
        <f t="shared" si="8"/>
        <v>0</v>
      </c>
      <c r="R147" s="45" t="str">
        <f t="shared" si="9"/>
        <v>0</v>
      </c>
      <c r="S147" s="45" t="str">
        <f t="shared" si="10"/>
        <v>0</v>
      </c>
      <c r="T147" s="45" t="str">
        <f>IF($P147 &gt; 0, MAX(1,ROUNDUP($E147))*INDIRECT("TeamsDoNotEditThis!K"&amp;$P147)/Constants!$B$3, 0)</f>
        <v>0</v>
      </c>
      <c r="U147" s="45" t="str">
        <f>IF($P147 &gt; 0, INDIRECT("TeamsDoNotEditThis!J"&amp;$P147)/Constants!$B$2, 0)</f>
        <v>0</v>
      </c>
      <c r="V147" s="45" t="str">
        <f>IF($P147 &gt; 0, INDIRECT("TeamsDoNotEditThis!K"&amp;$P147)/Constants!$B$3, 0)</f>
        <v>0</v>
      </c>
      <c r="W147" s="45" t="str">
        <f>IF($P147 &gt; 0, INDIRECT("TeamsDoNotEditThis!L"&amp;$P147)/Constants!$B$4, 0)</f>
        <v>0</v>
      </c>
      <c r="X147" s="45" t="str">
        <f>IF($P147 &gt; 0, INDIRECT("TeamsDoNotEditThis!M"&amp;$P147)/Constants!$B$5, 0)</f>
        <v>0</v>
      </c>
    </row>
    <row r="148">
      <c r="A148" s="30"/>
      <c r="B148" s="30"/>
      <c r="C148" s="49"/>
      <c r="D148" s="21"/>
      <c r="E148" s="21"/>
      <c r="F148" s="21"/>
      <c r="G148" s="21"/>
      <c r="H148" s="21"/>
      <c r="I148" s="45" t="str">
        <f t="shared" si="1"/>
        <v>0</v>
      </c>
      <c r="J148" s="45" t="str">
        <f t="shared" si="2"/>
        <v>0</v>
      </c>
      <c r="K148" s="45" t="str">
        <f t="shared" si="3"/>
        <v>0</v>
      </c>
      <c r="L148" s="45" t="str">
        <f t="shared" si="4"/>
        <v>0</v>
      </c>
      <c r="M148" s="45" t="str">
        <f t="shared" si="5"/>
        <v>0</v>
      </c>
      <c r="N148" s="45" t="str">
        <f t="shared" si="6"/>
        <v>0</v>
      </c>
      <c r="O148" s="45" t="str">
        <f t="shared" si="7"/>
        <v>0</v>
      </c>
      <c r="P148" s="2" t="str">
        <f>IF(LEN($B148), MATCH($B148,TeamsDoNotEditThis!$A$2:$A$999)+1, 0)</f>
        <v>0</v>
      </c>
      <c r="Q148" s="45" t="str">
        <f t="shared" si="8"/>
        <v>0</v>
      </c>
      <c r="R148" s="45" t="str">
        <f t="shared" si="9"/>
        <v>0</v>
      </c>
      <c r="S148" s="45" t="str">
        <f t="shared" si="10"/>
        <v>0</v>
      </c>
      <c r="T148" s="45" t="str">
        <f>IF($P148 &gt; 0, MAX(1,ROUNDUP($E148))*INDIRECT("TeamsDoNotEditThis!K"&amp;$P148)/Constants!$B$3, 0)</f>
        <v>0</v>
      </c>
      <c r="U148" s="45" t="str">
        <f>IF($P148 &gt; 0, INDIRECT("TeamsDoNotEditThis!J"&amp;$P148)/Constants!$B$2, 0)</f>
        <v>0</v>
      </c>
      <c r="V148" s="45" t="str">
        <f>IF($P148 &gt; 0, INDIRECT("TeamsDoNotEditThis!K"&amp;$P148)/Constants!$B$3, 0)</f>
        <v>0</v>
      </c>
      <c r="W148" s="45" t="str">
        <f>IF($P148 &gt; 0, INDIRECT("TeamsDoNotEditThis!L"&amp;$P148)/Constants!$B$4, 0)</f>
        <v>0</v>
      </c>
      <c r="X148" s="45" t="str">
        <f>IF($P148 &gt; 0, INDIRECT("TeamsDoNotEditThis!M"&amp;$P148)/Constants!$B$5, 0)</f>
        <v>0</v>
      </c>
    </row>
    <row r="149">
      <c r="A149" s="30"/>
      <c r="B149" s="30"/>
      <c r="C149" s="49"/>
      <c r="D149" s="21"/>
      <c r="E149" s="21"/>
      <c r="F149" s="21"/>
      <c r="G149" s="21"/>
      <c r="H149" s="21"/>
      <c r="I149" s="45" t="str">
        <f t="shared" si="1"/>
        <v>0</v>
      </c>
      <c r="J149" s="45" t="str">
        <f t="shared" si="2"/>
        <v>0</v>
      </c>
      <c r="K149" s="45" t="str">
        <f t="shared" si="3"/>
        <v>0</v>
      </c>
      <c r="L149" s="45" t="str">
        <f t="shared" si="4"/>
        <v>0</v>
      </c>
      <c r="M149" s="45" t="str">
        <f t="shared" si="5"/>
        <v>0</v>
      </c>
      <c r="N149" s="45" t="str">
        <f t="shared" si="6"/>
        <v>0</v>
      </c>
      <c r="O149" s="45" t="str">
        <f t="shared" si="7"/>
        <v>0</v>
      </c>
      <c r="P149" s="2" t="str">
        <f>IF(LEN($B149), MATCH($B149,TeamsDoNotEditThis!$A$2:$A$999)+1, 0)</f>
        <v>0</v>
      </c>
      <c r="Q149" s="45" t="str">
        <f t="shared" si="8"/>
        <v>0</v>
      </c>
      <c r="R149" s="45" t="str">
        <f t="shared" si="9"/>
        <v>0</v>
      </c>
      <c r="S149" s="45" t="str">
        <f t="shared" si="10"/>
        <v>0</v>
      </c>
      <c r="T149" s="45" t="str">
        <f>IF($P149 &gt; 0, MAX(1,ROUNDUP($E149))*INDIRECT("TeamsDoNotEditThis!K"&amp;$P149)/Constants!$B$3, 0)</f>
        <v>0</v>
      </c>
      <c r="U149" s="45" t="str">
        <f>IF($P149 &gt; 0, INDIRECT("TeamsDoNotEditThis!J"&amp;$P149)/Constants!$B$2, 0)</f>
        <v>0</v>
      </c>
      <c r="V149" s="45" t="str">
        <f>IF($P149 &gt; 0, INDIRECT("TeamsDoNotEditThis!K"&amp;$P149)/Constants!$B$3, 0)</f>
        <v>0</v>
      </c>
      <c r="W149" s="45" t="str">
        <f>IF($P149 &gt; 0, INDIRECT("TeamsDoNotEditThis!L"&amp;$P149)/Constants!$B$4, 0)</f>
        <v>0</v>
      </c>
      <c r="X149" s="45" t="str">
        <f>IF($P149 &gt; 0, INDIRECT("TeamsDoNotEditThis!M"&amp;$P149)/Constants!$B$5, 0)</f>
        <v>0</v>
      </c>
    </row>
    <row r="150">
      <c r="A150" s="30"/>
      <c r="B150" s="30"/>
      <c r="C150" s="49"/>
      <c r="D150" s="21"/>
      <c r="E150" s="21"/>
      <c r="F150" s="21"/>
      <c r="G150" s="21"/>
      <c r="H150" s="21"/>
      <c r="I150" s="45" t="str">
        <f t="shared" si="1"/>
        <v>0</v>
      </c>
      <c r="J150" s="45" t="str">
        <f t="shared" si="2"/>
        <v>0</v>
      </c>
      <c r="K150" s="45" t="str">
        <f t="shared" si="3"/>
        <v>0</v>
      </c>
      <c r="L150" s="45" t="str">
        <f t="shared" si="4"/>
        <v>0</v>
      </c>
      <c r="M150" s="45" t="str">
        <f t="shared" si="5"/>
        <v>0</v>
      </c>
      <c r="N150" s="45" t="str">
        <f t="shared" si="6"/>
        <v>0</v>
      </c>
      <c r="O150" s="45" t="str">
        <f t="shared" si="7"/>
        <v>0</v>
      </c>
      <c r="P150" s="2" t="str">
        <f>IF(LEN($B150), MATCH($B150,TeamsDoNotEditThis!$A$2:$A$999)+1, 0)</f>
        <v>0</v>
      </c>
      <c r="Q150" s="45" t="str">
        <f t="shared" si="8"/>
        <v>0</v>
      </c>
      <c r="R150" s="45" t="str">
        <f t="shared" si="9"/>
        <v>0</v>
      </c>
      <c r="S150" s="45" t="str">
        <f t="shared" si="10"/>
        <v>0</v>
      </c>
      <c r="T150" s="45" t="str">
        <f>IF($P150 &gt; 0, MAX(1,ROUNDUP($E150))*INDIRECT("TeamsDoNotEditThis!K"&amp;$P150)/Constants!$B$3, 0)</f>
        <v>0</v>
      </c>
      <c r="U150" s="45" t="str">
        <f>IF($P150 &gt; 0, INDIRECT("TeamsDoNotEditThis!J"&amp;$P150)/Constants!$B$2, 0)</f>
        <v>0</v>
      </c>
      <c r="V150" s="45" t="str">
        <f>IF($P150 &gt; 0, INDIRECT("TeamsDoNotEditThis!K"&amp;$P150)/Constants!$B$3, 0)</f>
        <v>0</v>
      </c>
      <c r="W150" s="45" t="str">
        <f>IF($P150 &gt; 0, INDIRECT("TeamsDoNotEditThis!L"&amp;$P150)/Constants!$B$4, 0)</f>
        <v>0</v>
      </c>
      <c r="X150" s="45" t="str">
        <f>IF($P150 &gt; 0, INDIRECT("TeamsDoNotEditThis!M"&amp;$P150)/Constants!$B$5, 0)</f>
        <v>0</v>
      </c>
    </row>
    <row r="151">
      <c r="A151" s="30"/>
      <c r="B151" s="30"/>
      <c r="C151" s="49"/>
      <c r="D151" s="21"/>
      <c r="E151" s="21"/>
      <c r="F151" s="21"/>
      <c r="G151" s="21"/>
      <c r="H151" s="21"/>
      <c r="I151" s="45" t="str">
        <f t="shared" si="1"/>
        <v>0</v>
      </c>
      <c r="J151" s="45" t="str">
        <f t="shared" si="2"/>
        <v>0</v>
      </c>
      <c r="K151" s="45" t="str">
        <f t="shared" si="3"/>
        <v>0</v>
      </c>
      <c r="L151" s="45" t="str">
        <f t="shared" si="4"/>
        <v>0</v>
      </c>
      <c r="M151" s="45" t="str">
        <f t="shared" si="5"/>
        <v>0</v>
      </c>
      <c r="N151" s="45" t="str">
        <f t="shared" si="6"/>
        <v>0</v>
      </c>
      <c r="O151" s="45" t="str">
        <f t="shared" si="7"/>
        <v>0</v>
      </c>
      <c r="P151" s="2" t="str">
        <f>IF(LEN($B151), MATCH($B151,TeamsDoNotEditThis!$A$2:$A$999)+1, 0)</f>
        <v>0</v>
      </c>
      <c r="Q151" s="45" t="str">
        <f t="shared" si="8"/>
        <v>0</v>
      </c>
      <c r="R151" s="45" t="str">
        <f t="shared" si="9"/>
        <v>0</v>
      </c>
      <c r="S151" s="45" t="str">
        <f t="shared" si="10"/>
        <v>0</v>
      </c>
      <c r="T151" s="45" t="str">
        <f>IF($P151 &gt; 0, MAX(1,ROUNDUP($E151))*INDIRECT("TeamsDoNotEditThis!K"&amp;$P151)/Constants!$B$3, 0)</f>
        <v>0</v>
      </c>
      <c r="U151" s="45" t="str">
        <f>IF($P151 &gt; 0, INDIRECT("TeamsDoNotEditThis!J"&amp;$P151)/Constants!$B$2, 0)</f>
        <v>0</v>
      </c>
      <c r="V151" s="45" t="str">
        <f>IF($P151 &gt; 0, INDIRECT("TeamsDoNotEditThis!K"&amp;$P151)/Constants!$B$3, 0)</f>
        <v>0</v>
      </c>
      <c r="W151" s="45" t="str">
        <f>IF($P151 &gt; 0, INDIRECT("TeamsDoNotEditThis!L"&amp;$P151)/Constants!$B$4, 0)</f>
        <v>0</v>
      </c>
      <c r="X151" s="45" t="str">
        <f>IF($P151 &gt; 0, INDIRECT("TeamsDoNotEditThis!M"&amp;$P151)/Constants!$B$5, 0)</f>
        <v>0</v>
      </c>
    </row>
    <row r="152">
      <c r="A152" s="30"/>
      <c r="B152" s="30"/>
      <c r="C152" s="49"/>
      <c r="D152" s="21"/>
      <c r="E152" s="21"/>
      <c r="F152" s="21"/>
      <c r="G152" s="21"/>
      <c r="H152" s="21"/>
      <c r="I152" s="45" t="str">
        <f t="shared" si="1"/>
        <v>0</v>
      </c>
      <c r="J152" s="45" t="str">
        <f t="shared" si="2"/>
        <v>0</v>
      </c>
      <c r="K152" s="45" t="str">
        <f t="shared" si="3"/>
        <v>0</v>
      </c>
      <c r="L152" s="45" t="str">
        <f t="shared" si="4"/>
        <v>0</v>
      </c>
      <c r="M152" s="45" t="str">
        <f t="shared" si="5"/>
        <v>0</v>
      </c>
      <c r="N152" s="45" t="str">
        <f t="shared" si="6"/>
        <v>0</v>
      </c>
      <c r="O152" s="45" t="str">
        <f t="shared" si="7"/>
        <v>0</v>
      </c>
      <c r="P152" s="2" t="str">
        <f>IF(LEN($B152), MATCH($B152,TeamsDoNotEditThis!$A$2:$A$999)+1, 0)</f>
        <v>0</v>
      </c>
      <c r="Q152" s="45" t="str">
        <f t="shared" si="8"/>
        <v>0</v>
      </c>
      <c r="R152" s="45" t="str">
        <f t="shared" si="9"/>
        <v>0</v>
      </c>
      <c r="S152" s="45" t="str">
        <f t="shared" si="10"/>
        <v>0</v>
      </c>
      <c r="T152" s="45" t="str">
        <f>IF($P152 &gt; 0, MAX(1,ROUNDUP($E152))*INDIRECT("TeamsDoNotEditThis!K"&amp;$P152)/Constants!$B$3, 0)</f>
        <v>0</v>
      </c>
      <c r="U152" s="45" t="str">
        <f>IF($P152 &gt; 0, INDIRECT("TeamsDoNotEditThis!J"&amp;$P152)/Constants!$B$2, 0)</f>
        <v>0</v>
      </c>
      <c r="V152" s="45" t="str">
        <f>IF($P152 &gt; 0, INDIRECT("TeamsDoNotEditThis!K"&amp;$P152)/Constants!$B$3, 0)</f>
        <v>0</v>
      </c>
      <c r="W152" s="45" t="str">
        <f>IF($P152 &gt; 0, INDIRECT("TeamsDoNotEditThis!L"&amp;$P152)/Constants!$B$4, 0)</f>
        <v>0</v>
      </c>
      <c r="X152" s="45" t="str">
        <f>IF($P152 &gt; 0, INDIRECT("TeamsDoNotEditThis!M"&amp;$P152)/Constants!$B$5, 0)</f>
        <v>0</v>
      </c>
    </row>
    <row r="153">
      <c r="A153" s="30"/>
      <c r="B153" s="30"/>
      <c r="C153" s="49"/>
      <c r="D153" s="21"/>
      <c r="E153" s="21"/>
      <c r="F153" s="21"/>
      <c r="G153" s="21"/>
      <c r="H153" s="21"/>
      <c r="I153" s="45" t="str">
        <f t="shared" si="1"/>
        <v>0</v>
      </c>
      <c r="J153" s="45" t="str">
        <f t="shared" si="2"/>
        <v>0</v>
      </c>
      <c r="K153" s="45" t="str">
        <f t="shared" si="3"/>
        <v>0</v>
      </c>
      <c r="L153" s="45" t="str">
        <f t="shared" si="4"/>
        <v>0</v>
      </c>
      <c r="M153" s="45" t="str">
        <f t="shared" si="5"/>
        <v>0</v>
      </c>
      <c r="N153" s="45" t="str">
        <f t="shared" si="6"/>
        <v>0</v>
      </c>
      <c r="O153" s="45" t="str">
        <f t="shared" si="7"/>
        <v>0</v>
      </c>
      <c r="P153" s="2" t="str">
        <f>IF(LEN($B153), MATCH($B153,TeamsDoNotEditThis!$A$2:$A$999)+1, 0)</f>
        <v>0</v>
      </c>
      <c r="Q153" s="45" t="str">
        <f t="shared" si="8"/>
        <v>0</v>
      </c>
      <c r="R153" s="45" t="str">
        <f t="shared" si="9"/>
        <v>0</v>
      </c>
      <c r="S153" s="45" t="str">
        <f t="shared" si="10"/>
        <v>0</v>
      </c>
      <c r="T153" s="45" t="str">
        <f>IF($P153 &gt; 0, MAX(1,ROUNDUP($E153))*INDIRECT("TeamsDoNotEditThis!K"&amp;$P153)/Constants!$B$3, 0)</f>
        <v>0</v>
      </c>
      <c r="U153" s="45" t="str">
        <f>IF($P153 &gt; 0, INDIRECT("TeamsDoNotEditThis!J"&amp;$P153)/Constants!$B$2, 0)</f>
        <v>0</v>
      </c>
      <c r="V153" s="45" t="str">
        <f>IF($P153 &gt; 0, INDIRECT("TeamsDoNotEditThis!K"&amp;$P153)/Constants!$B$3, 0)</f>
        <v>0</v>
      </c>
      <c r="W153" s="45" t="str">
        <f>IF($P153 &gt; 0, INDIRECT("TeamsDoNotEditThis!L"&amp;$P153)/Constants!$B$4, 0)</f>
        <v>0</v>
      </c>
      <c r="X153" s="45" t="str">
        <f>IF($P153 &gt; 0, INDIRECT("TeamsDoNotEditThis!M"&amp;$P153)/Constants!$B$5, 0)</f>
        <v>0</v>
      </c>
    </row>
    <row r="154">
      <c r="A154" s="30"/>
      <c r="B154" s="30"/>
      <c r="C154" s="49"/>
      <c r="D154" s="21"/>
      <c r="E154" s="21"/>
      <c r="F154" s="21"/>
      <c r="G154" s="21"/>
      <c r="H154" s="21"/>
      <c r="I154" s="45" t="str">
        <f t="shared" si="1"/>
        <v>0</v>
      </c>
      <c r="J154" s="45" t="str">
        <f t="shared" si="2"/>
        <v>0</v>
      </c>
      <c r="K154" s="45" t="str">
        <f t="shared" si="3"/>
        <v>0</v>
      </c>
      <c r="L154" s="45" t="str">
        <f t="shared" si="4"/>
        <v>0</v>
      </c>
      <c r="M154" s="45" t="str">
        <f t="shared" si="5"/>
        <v>0</v>
      </c>
      <c r="N154" s="45" t="str">
        <f t="shared" si="6"/>
        <v>0</v>
      </c>
      <c r="O154" s="45" t="str">
        <f t="shared" si="7"/>
        <v>0</v>
      </c>
      <c r="P154" s="2" t="str">
        <f>IF(LEN($B154), MATCH($B154,TeamsDoNotEditThis!$A$2:$A$999)+1, 0)</f>
        <v>0</v>
      </c>
      <c r="Q154" s="45" t="str">
        <f t="shared" si="8"/>
        <v>0</v>
      </c>
      <c r="R154" s="45" t="str">
        <f t="shared" si="9"/>
        <v>0</v>
      </c>
      <c r="S154" s="45" t="str">
        <f t="shared" si="10"/>
        <v>0</v>
      </c>
      <c r="T154" s="45" t="str">
        <f>IF($P154 &gt; 0, MAX(1,ROUNDUP($E154))*INDIRECT("TeamsDoNotEditThis!K"&amp;$P154)/Constants!$B$3, 0)</f>
        <v>0</v>
      </c>
      <c r="U154" s="45" t="str">
        <f>IF($P154 &gt; 0, INDIRECT("TeamsDoNotEditThis!J"&amp;$P154)/Constants!$B$2, 0)</f>
        <v>0</v>
      </c>
      <c r="V154" s="45" t="str">
        <f>IF($P154 &gt; 0, INDIRECT("TeamsDoNotEditThis!K"&amp;$P154)/Constants!$B$3, 0)</f>
        <v>0</v>
      </c>
      <c r="W154" s="45" t="str">
        <f>IF($P154 &gt; 0, INDIRECT("TeamsDoNotEditThis!L"&amp;$P154)/Constants!$B$4, 0)</f>
        <v>0</v>
      </c>
      <c r="X154" s="45" t="str">
        <f>IF($P154 &gt; 0, INDIRECT("TeamsDoNotEditThis!M"&amp;$P154)/Constants!$B$5, 0)</f>
        <v>0</v>
      </c>
    </row>
    <row r="155">
      <c r="A155" s="30"/>
      <c r="B155" s="30"/>
      <c r="C155" s="49"/>
      <c r="D155" s="21"/>
      <c r="E155" s="21"/>
      <c r="F155" s="21"/>
      <c r="G155" s="21"/>
      <c r="H155" s="21"/>
      <c r="I155" s="45" t="str">
        <f t="shared" si="1"/>
        <v>0</v>
      </c>
      <c r="J155" s="45" t="str">
        <f t="shared" si="2"/>
        <v>0</v>
      </c>
      <c r="K155" s="45" t="str">
        <f t="shared" si="3"/>
        <v>0</v>
      </c>
      <c r="L155" s="45" t="str">
        <f t="shared" si="4"/>
        <v>0</v>
      </c>
      <c r="M155" s="45" t="str">
        <f t="shared" si="5"/>
        <v>0</v>
      </c>
      <c r="N155" s="45" t="str">
        <f t="shared" si="6"/>
        <v>0</v>
      </c>
      <c r="O155" s="45" t="str">
        <f t="shared" si="7"/>
        <v>0</v>
      </c>
      <c r="P155" s="2" t="str">
        <f>IF(LEN($B155), MATCH($B155,TeamsDoNotEditThis!$A$2:$A$999)+1, 0)</f>
        <v>0</v>
      </c>
      <c r="Q155" s="45" t="str">
        <f t="shared" si="8"/>
        <v>0</v>
      </c>
      <c r="R155" s="45" t="str">
        <f t="shared" si="9"/>
        <v>0</v>
      </c>
      <c r="S155" s="45" t="str">
        <f t="shared" si="10"/>
        <v>0</v>
      </c>
      <c r="T155" s="45" t="str">
        <f>IF($P155 &gt; 0, MAX(1,ROUNDUP($E155))*INDIRECT("TeamsDoNotEditThis!K"&amp;$P155)/Constants!$B$3, 0)</f>
        <v>0</v>
      </c>
      <c r="U155" s="45" t="str">
        <f>IF($P155 &gt; 0, INDIRECT("TeamsDoNotEditThis!J"&amp;$P155)/Constants!$B$2, 0)</f>
        <v>0</v>
      </c>
      <c r="V155" s="45" t="str">
        <f>IF($P155 &gt; 0, INDIRECT("TeamsDoNotEditThis!K"&amp;$P155)/Constants!$B$3, 0)</f>
        <v>0</v>
      </c>
      <c r="W155" s="45" t="str">
        <f>IF($P155 &gt; 0, INDIRECT("TeamsDoNotEditThis!L"&amp;$P155)/Constants!$B$4, 0)</f>
        <v>0</v>
      </c>
      <c r="X155" s="45" t="str">
        <f>IF($P155 &gt; 0, INDIRECT("TeamsDoNotEditThis!M"&amp;$P155)/Constants!$B$5, 0)</f>
        <v>0</v>
      </c>
    </row>
    <row r="156">
      <c r="A156" s="30"/>
      <c r="B156" s="30"/>
      <c r="C156" s="49"/>
      <c r="D156" s="21"/>
      <c r="E156" s="21"/>
      <c r="F156" s="21"/>
      <c r="G156" s="21"/>
      <c r="H156" s="21"/>
      <c r="I156" s="45" t="str">
        <f t="shared" si="1"/>
        <v>0</v>
      </c>
      <c r="J156" s="45" t="str">
        <f t="shared" si="2"/>
        <v>0</v>
      </c>
      <c r="K156" s="45" t="str">
        <f t="shared" si="3"/>
        <v>0</v>
      </c>
      <c r="L156" s="45" t="str">
        <f t="shared" si="4"/>
        <v>0</v>
      </c>
      <c r="M156" s="45" t="str">
        <f t="shared" si="5"/>
        <v>0</v>
      </c>
      <c r="N156" s="45" t="str">
        <f t="shared" si="6"/>
        <v>0</v>
      </c>
      <c r="O156" s="45" t="str">
        <f t="shared" si="7"/>
        <v>0</v>
      </c>
      <c r="P156" s="2" t="str">
        <f>IF(LEN($B156), MATCH($B156,TeamsDoNotEditThis!$A$2:$A$999)+1, 0)</f>
        <v>0</v>
      </c>
      <c r="Q156" s="45" t="str">
        <f t="shared" si="8"/>
        <v>0</v>
      </c>
      <c r="R156" s="45" t="str">
        <f t="shared" si="9"/>
        <v>0</v>
      </c>
      <c r="S156" s="45" t="str">
        <f t="shared" si="10"/>
        <v>0</v>
      </c>
      <c r="T156" s="45" t="str">
        <f>IF($P156 &gt; 0, MAX(1,ROUNDUP($E156))*INDIRECT("TeamsDoNotEditThis!K"&amp;$P156)/Constants!$B$3, 0)</f>
        <v>0</v>
      </c>
      <c r="U156" s="45" t="str">
        <f>IF($P156 &gt; 0, INDIRECT("TeamsDoNotEditThis!J"&amp;$P156)/Constants!$B$2, 0)</f>
        <v>0</v>
      </c>
      <c r="V156" s="45" t="str">
        <f>IF($P156 &gt; 0, INDIRECT("TeamsDoNotEditThis!K"&amp;$P156)/Constants!$B$3, 0)</f>
        <v>0</v>
      </c>
      <c r="W156" s="45" t="str">
        <f>IF($P156 &gt; 0, INDIRECT("TeamsDoNotEditThis!L"&amp;$P156)/Constants!$B$4, 0)</f>
        <v>0</v>
      </c>
      <c r="X156" s="45" t="str">
        <f>IF($P156 &gt; 0, INDIRECT("TeamsDoNotEditThis!M"&amp;$P156)/Constants!$B$5, 0)</f>
        <v>0</v>
      </c>
    </row>
    <row r="157">
      <c r="A157" s="30"/>
      <c r="B157" s="30"/>
      <c r="C157" s="49"/>
      <c r="D157" s="21"/>
      <c r="E157" s="21"/>
      <c r="F157" s="21"/>
      <c r="G157" s="21"/>
      <c r="H157" s="21"/>
      <c r="I157" s="45" t="str">
        <f t="shared" si="1"/>
        <v>0</v>
      </c>
      <c r="J157" s="45" t="str">
        <f t="shared" si="2"/>
        <v>0</v>
      </c>
      <c r="K157" s="45" t="str">
        <f t="shared" si="3"/>
        <v>0</v>
      </c>
      <c r="L157" s="45" t="str">
        <f t="shared" si="4"/>
        <v>0</v>
      </c>
      <c r="M157" s="45" t="str">
        <f t="shared" si="5"/>
        <v>0</v>
      </c>
      <c r="N157" s="45" t="str">
        <f t="shared" si="6"/>
        <v>0</v>
      </c>
      <c r="O157" s="45" t="str">
        <f t="shared" si="7"/>
        <v>0</v>
      </c>
      <c r="P157" s="2" t="str">
        <f>IF(LEN($B157), MATCH($B157,TeamsDoNotEditThis!$A$2:$A$999)+1, 0)</f>
        <v>0</v>
      </c>
      <c r="Q157" s="45" t="str">
        <f t="shared" si="8"/>
        <v>0</v>
      </c>
      <c r="R157" s="45" t="str">
        <f t="shared" si="9"/>
        <v>0</v>
      </c>
      <c r="S157" s="45" t="str">
        <f t="shared" si="10"/>
        <v>0</v>
      </c>
      <c r="T157" s="45" t="str">
        <f>IF($P157 &gt; 0, MAX(1,ROUNDUP($E157))*INDIRECT("TeamsDoNotEditThis!K"&amp;$P157)/Constants!$B$3, 0)</f>
        <v>0</v>
      </c>
      <c r="U157" s="45" t="str">
        <f>IF($P157 &gt; 0, INDIRECT("TeamsDoNotEditThis!J"&amp;$P157)/Constants!$B$2, 0)</f>
        <v>0</v>
      </c>
      <c r="V157" s="45" t="str">
        <f>IF($P157 &gt; 0, INDIRECT("TeamsDoNotEditThis!K"&amp;$P157)/Constants!$B$3, 0)</f>
        <v>0</v>
      </c>
      <c r="W157" s="45" t="str">
        <f>IF($P157 &gt; 0, INDIRECT("TeamsDoNotEditThis!L"&amp;$P157)/Constants!$B$4, 0)</f>
        <v>0</v>
      </c>
      <c r="X157" s="45" t="str">
        <f>IF($P157 &gt; 0, INDIRECT("TeamsDoNotEditThis!M"&amp;$P157)/Constants!$B$5, 0)</f>
        <v>0</v>
      </c>
    </row>
    <row r="158">
      <c r="A158" s="30"/>
      <c r="B158" s="30"/>
      <c r="C158" s="49"/>
      <c r="D158" s="21"/>
      <c r="E158" s="21"/>
      <c r="F158" s="21"/>
      <c r="G158" s="21"/>
      <c r="H158" s="21"/>
      <c r="I158" s="45" t="str">
        <f t="shared" si="1"/>
        <v>0</v>
      </c>
      <c r="J158" s="45" t="str">
        <f t="shared" si="2"/>
        <v>0</v>
      </c>
      <c r="K158" s="45" t="str">
        <f t="shared" si="3"/>
        <v>0</v>
      </c>
      <c r="L158" s="45" t="str">
        <f t="shared" si="4"/>
        <v>0</v>
      </c>
      <c r="M158" s="45" t="str">
        <f t="shared" si="5"/>
        <v>0</v>
      </c>
      <c r="N158" s="45" t="str">
        <f t="shared" si="6"/>
        <v>0</v>
      </c>
      <c r="O158" s="45" t="str">
        <f t="shared" si="7"/>
        <v>0</v>
      </c>
      <c r="P158" s="2" t="str">
        <f>IF(LEN($B158), MATCH($B158,TeamsDoNotEditThis!$A$2:$A$999)+1, 0)</f>
        <v>0</v>
      </c>
      <c r="Q158" s="45" t="str">
        <f t="shared" si="8"/>
        <v>0</v>
      </c>
      <c r="R158" s="45" t="str">
        <f t="shared" si="9"/>
        <v>0</v>
      </c>
      <c r="S158" s="45" t="str">
        <f t="shared" si="10"/>
        <v>0</v>
      </c>
      <c r="T158" s="45" t="str">
        <f>IF($P158 &gt; 0, MAX(1,ROUNDUP($E158))*INDIRECT("TeamsDoNotEditThis!K"&amp;$P158)/Constants!$B$3, 0)</f>
        <v>0</v>
      </c>
      <c r="U158" s="45" t="str">
        <f>IF($P158 &gt; 0, INDIRECT("TeamsDoNotEditThis!J"&amp;$P158)/Constants!$B$2, 0)</f>
        <v>0</v>
      </c>
      <c r="V158" s="45" t="str">
        <f>IF($P158 &gt; 0, INDIRECT("TeamsDoNotEditThis!K"&amp;$P158)/Constants!$B$3, 0)</f>
        <v>0</v>
      </c>
      <c r="W158" s="45" t="str">
        <f>IF($P158 &gt; 0, INDIRECT("TeamsDoNotEditThis!L"&amp;$P158)/Constants!$B$4, 0)</f>
        <v>0</v>
      </c>
      <c r="X158" s="45" t="str">
        <f>IF($P158 &gt; 0, INDIRECT("TeamsDoNotEditThis!M"&amp;$P158)/Constants!$B$5, 0)</f>
        <v>0</v>
      </c>
    </row>
    <row r="159">
      <c r="A159" s="30"/>
      <c r="B159" s="30"/>
      <c r="C159" s="49"/>
      <c r="D159" s="21"/>
      <c r="E159" s="21"/>
      <c r="F159" s="21"/>
      <c r="G159" s="21"/>
      <c r="H159" s="21"/>
      <c r="I159" s="45" t="str">
        <f t="shared" si="1"/>
        <v>0</v>
      </c>
      <c r="J159" s="45" t="str">
        <f t="shared" si="2"/>
        <v>0</v>
      </c>
      <c r="K159" s="45" t="str">
        <f t="shared" si="3"/>
        <v>0</v>
      </c>
      <c r="L159" s="45" t="str">
        <f t="shared" si="4"/>
        <v>0</v>
      </c>
      <c r="M159" s="45" t="str">
        <f t="shared" si="5"/>
        <v>0</v>
      </c>
      <c r="N159" s="45" t="str">
        <f t="shared" si="6"/>
        <v>0</v>
      </c>
      <c r="O159" s="45" t="str">
        <f t="shared" si="7"/>
        <v>0</v>
      </c>
      <c r="P159" s="2" t="str">
        <f>IF(LEN($B159), MATCH($B159,TeamsDoNotEditThis!$A$2:$A$999)+1, 0)</f>
        <v>0</v>
      </c>
      <c r="Q159" s="45" t="str">
        <f t="shared" si="8"/>
        <v>0</v>
      </c>
      <c r="R159" s="45" t="str">
        <f t="shared" si="9"/>
        <v>0</v>
      </c>
      <c r="S159" s="45" t="str">
        <f t="shared" si="10"/>
        <v>0</v>
      </c>
      <c r="T159" s="45" t="str">
        <f>IF($P159 &gt; 0, MAX(1,ROUNDUP($E159))*INDIRECT("TeamsDoNotEditThis!K"&amp;$P159)/Constants!$B$3, 0)</f>
        <v>0</v>
      </c>
      <c r="U159" s="45" t="str">
        <f>IF($P159 &gt; 0, INDIRECT("TeamsDoNotEditThis!J"&amp;$P159)/Constants!$B$2, 0)</f>
        <v>0</v>
      </c>
      <c r="V159" s="45" t="str">
        <f>IF($P159 &gt; 0, INDIRECT("TeamsDoNotEditThis!K"&amp;$P159)/Constants!$B$3, 0)</f>
        <v>0</v>
      </c>
      <c r="W159" s="45" t="str">
        <f>IF($P159 &gt; 0, INDIRECT("TeamsDoNotEditThis!L"&amp;$P159)/Constants!$B$4, 0)</f>
        <v>0</v>
      </c>
      <c r="X159" s="45" t="str">
        <f>IF($P159 &gt; 0, INDIRECT("TeamsDoNotEditThis!M"&amp;$P159)/Constants!$B$5, 0)</f>
        <v>0</v>
      </c>
    </row>
    <row r="160">
      <c r="A160" s="30"/>
      <c r="B160" s="30"/>
      <c r="C160" s="49"/>
      <c r="D160" s="21"/>
      <c r="E160" s="21"/>
      <c r="F160" s="21"/>
      <c r="G160" s="21"/>
      <c r="H160" s="21"/>
      <c r="I160" s="45" t="str">
        <f t="shared" si="1"/>
        <v>0</v>
      </c>
      <c r="J160" s="45" t="str">
        <f t="shared" si="2"/>
        <v>0</v>
      </c>
      <c r="K160" s="45" t="str">
        <f t="shared" si="3"/>
        <v>0</v>
      </c>
      <c r="L160" s="45" t="str">
        <f t="shared" si="4"/>
        <v>0</v>
      </c>
      <c r="M160" s="45" t="str">
        <f t="shared" si="5"/>
        <v>0</v>
      </c>
      <c r="N160" s="45" t="str">
        <f t="shared" si="6"/>
        <v>0</v>
      </c>
      <c r="O160" s="45" t="str">
        <f t="shared" si="7"/>
        <v>0</v>
      </c>
      <c r="P160" s="2" t="str">
        <f>IF(LEN($B160), MATCH($B160,TeamsDoNotEditThis!$A$2:$A$999)+1, 0)</f>
        <v>0</v>
      </c>
      <c r="Q160" s="45" t="str">
        <f t="shared" si="8"/>
        <v>0</v>
      </c>
      <c r="R160" s="45" t="str">
        <f t="shared" si="9"/>
        <v>0</v>
      </c>
      <c r="S160" s="45" t="str">
        <f t="shared" si="10"/>
        <v>0</v>
      </c>
      <c r="T160" s="45" t="str">
        <f>IF($P160 &gt; 0, MAX(1,ROUNDUP($E160))*INDIRECT("TeamsDoNotEditThis!K"&amp;$P160)/Constants!$B$3, 0)</f>
        <v>0</v>
      </c>
      <c r="U160" s="45" t="str">
        <f>IF($P160 &gt; 0, INDIRECT("TeamsDoNotEditThis!J"&amp;$P160)/Constants!$B$2, 0)</f>
        <v>0</v>
      </c>
      <c r="V160" s="45" t="str">
        <f>IF($P160 &gt; 0, INDIRECT("TeamsDoNotEditThis!K"&amp;$P160)/Constants!$B$3, 0)</f>
        <v>0</v>
      </c>
      <c r="W160" s="45" t="str">
        <f>IF($P160 &gt; 0, INDIRECT("TeamsDoNotEditThis!L"&amp;$P160)/Constants!$B$4, 0)</f>
        <v>0</v>
      </c>
      <c r="X160" s="45" t="str">
        <f>IF($P160 &gt; 0, INDIRECT("TeamsDoNotEditThis!M"&amp;$P160)/Constants!$B$5, 0)</f>
        <v>0</v>
      </c>
    </row>
    <row r="161">
      <c r="A161" s="30"/>
      <c r="B161" s="30"/>
      <c r="C161" s="49"/>
      <c r="D161" s="21"/>
      <c r="E161" s="21"/>
      <c r="F161" s="21"/>
      <c r="G161" s="21"/>
      <c r="H161" s="21"/>
      <c r="I161" s="45" t="str">
        <f t="shared" si="1"/>
        <v>0</v>
      </c>
      <c r="J161" s="45" t="str">
        <f t="shared" si="2"/>
        <v>0</v>
      </c>
      <c r="K161" s="45" t="str">
        <f t="shared" si="3"/>
        <v>0</v>
      </c>
      <c r="L161" s="45" t="str">
        <f t="shared" si="4"/>
        <v>0</v>
      </c>
      <c r="M161" s="45" t="str">
        <f t="shared" si="5"/>
        <v>0</v>
      </c>
      <c r="N161" s="45" t="str">
        <f t="shared" si="6"/>
        <v>0</v>
      </c>
      <c r="O161" s="45" t="str">
        <f t="shared" si="7"/>
        <v>0</v>
      </c>
      <c r="P161" s="2" t="str">
        <f>IF(LEN($B161), MATCH($B161,TeamsDoNotEditThis!$A$2:$A$999)+1, 0)</f>
        <v>0</v>
      </c>
      <c r="Q161" s="45" t="str">
        <f t="shared" si="8"/>
        <v>0</v>
      </c>
      <c r="R161" s="45" t="str">
        <f t="shared" si="9"/>
        <v>0</v>
      </c>
      <c r="S161" s="45" t="str">
        <f t="shared" si="10"/>
        <v>0</v>
      </c>
      <c r="T161" s="45" t="str">
        <f>IF($P161 &gt; 0, MAX(1,ROUNDUP($E161))*INDIRECT("TeamsDoNotEditThis!K"&amp;$P161)/Constants!$B$3, 0)</f>
        <v>0</v>
      </c>
      <c r="U161" s="45" t="str">
        <f>IF($P161 &gt; 0, INDIRECT("TeamsDoNotEditThis!J"&amp;$P161)/Constants!$B$2, 0)</f>
        <v>0</v>
      </c>
      <c r="V161" s="45" t="str">
        <f>IF($P161 &gt; 0, INDIRECT("TeamsDoNotEditThis!K"&amp;$P161)/Constants!$B$3, 0)</f>
        <v>0</v>
      </c>
      <c r="W161" s="45" t="str">
        <f>IF($P161 &gt; 0, INDIRECT("TeamsDoNotEditThis!L"&amp;$P161)/Constants!$B$4, 0)</f>
        <v>0</v>
      </c>
      <c r="X161" s="45" t="str">
        <f>IF($P161 &gt; 0, INDIRECT("TeamsDoNotEditThis!M"&amp;$P161)/Constants!$B$5, 0)</f>
        <v>0</v>
      </c>
    </row>
    <row r="162">
      <c r="A162" s="30"/>
      <c r="B162" s="30"/>
      <c r="C162" s="49"/>
      <c r="D162" s="21"/>
      <c r="E162" s="21"/>
      <c r="F162" s="21"/>
      <c r="G162" s="21"/>
      <c r="H162" s="21"/>
      <c r="I162" s="45" t="str">
        <f t="shared" si="1"/>
        <v>0</v>
      </c>
      <c r="J162" s="45" t="str">
        <f t="shared" si="2"/>
        <v>0</v>
      </c>
      <c r="K162" s="45" t="str">
        <f t="shared" si="3"/>
        <v>0</v>
      </c>
      <c r="L162" s="45" t="str">
        <f t="shared" si="4"/>
        <v>0</v>
      </c>
      <c r="M162" s="45" t="str">
        <f t="shared" si="5"/>
        <v>0</v>
      </c>
      <c r="N162" s="45" t="str">
        <f t="shared" si="6"/>
        <v>0</v>
      </c>
      <c r="O162" s="45" t="str">
        <f t="shared" si="7"/>
        <v>0</v>
      </c>
      <c r="P162" s="2" t="str">
        <f>IF(LEN($B162), MATCH($B162,TeamsDoNotEditThis!$A$2:$A$999)+1, 0)</f>
        <v>0</v>
      </c>
      <c r="Q162" s="45" t="str">
        <f t="shared" si="8"/>
        <v>0</v>
      </c>
      <c r="R162" s="45" t="str">
        <f t="shared" si="9"/>
        <v>0</v>
      </c>
      <c r="S162" s="45" t="str">
        <f t="shared" si="10"/>
        <v>0</v>
      </c>
      <c r="T162" s="45" t="str">
        <f>IF($P162 &gt; 0, MAX(1,ROUNDUP($E162))*INDIRECT("TeamsDoNotEditThis!K"&amp;$P162)/Constants!$B$3, 0)</f>
        <v>0</v>
      </c>
      <c r="U162" s="45" t="str">
        <f>IF($P162 &gt; 0, INDIRECT("TeamsDoNotEditThis!J"&amp;$P162)/Constants!$B$2, 0)</f>
        <v>0</v>
      </c>
      <c r="V162" s="45" t="str">
        <f>IF($P162 &gt; 0, INDIRECT("TeamsDoNotEditThis!K"&amp;$P162)/Constants!$B$3, 0)</f>
        <v>0</v>
      </c>
      <c r="W162" s="45" t="str">
        <f>IF($P162 &gt; 0, INDIRECT("TeamsDoNotEditThis!L"&amp;$P162)/Constants!$B$4, 0)</f>
        <v>0</v>
      </c>
      <c r="X162" s="45" t="str">
        <f>IF($P162 &gt; 0, INDIRECT("TeamsDoNotEditThis!M"&amp;$P162)/Constants!$B$5, 0)</f>
        <v>0</v>
      </c>
    </row>
    <row r="163">
      <c r="A163" s="30"/>
      <c r="B163" s="30"/>
      <c r="C163" s="49"/>
      <c r="D163" s="21"/>
      <c r="E163" s="21"/>
      <c r="F163" s="21"/>
      <c r="G163" s="21"/>
      <c r="H163" s="21"/>
      <c r="I163" s="45" t="str">
        <f t="shared" si="1"/>
        <v>0</v>
      </c>
      <c r="J163" s="45" t="str">
        <f t="shared" si="2"/>
        <v>0</v>
      </c>
      <c r="K163" s="45" t="str">
        <f t="shared" si="3"/>
        <v>0</v>
      </c>
      <c r="L163" s="45" t="str">
        <f t="shared" si="4"/>
        <v>0</v>
      </c>
      <c r="M163" s="45" t="str">
        <f t="shared" si="5"/>
        <v>0</v>
      </c>
      <c r="N163" s="45" t="str">
        <f t="shared" si="6"/>
        <v>0</v>
      </c>
      <c r="O163" s="45" t="str">
        <f t="shared" si="7"/>
        <v>0</v>
      </c>
      <c r="P163" s="2" t="str">
        <f>IF(LEN($B163), MATCH($B163,TeamsDoNotEditThis!$A$2:$A$999)+1, 0)</f>
        <v>0</v>
      </c>
      <c r="Q163" s="45" t="str">
        <f t="shared" si="8"/>
        <v>0</v>
      </c>
      <c r="R163" s="45" t="str">
        <f t="shared" si="9"/>
        <v>0</v>
      </c>
      <c r="S163" s="45" t="str">
        <f t="shared" si="10"/>
        <v>0</v>
      </c>
      <c r="T163" s="45" t="str">
        <f>IF($P163 &gt; 0, MAX(1,ROUNDUP($E163))*INDIRECT("TeamsDoNotEditThis!K"&amp;$P163)/Constants!$B$3, 0)</f>
        <v>0</v>
      </c>
      <c r="U163" s="45" t="str">
        <f>IF($P163 &gt; 0, INDIRECT("TeamsDoNotEditThis!J"&amp;$P163)/Constants!$B$2, 0)</f>
        <v>0</v>
      </c>
      <c r="V163" s="45" t="str">
        <f>IF($P163 &gt; 0, INDIRECT("TeamsDoNotEditThis!K"&amp;$P163)/Constants!$B$3, 0)</f>
        <v>0</v>
      </c>
      <c r="W163" s="45" t="str">
        <f>IF($P163 &gt; 0, INDIRECT("TeamsDoNotEditThis!L"&amp;$P163)/Constants!$B$4, 0)</f>
        <v>0</v>
      </c>
      <c r="X163" s="45" t="str">
        <f>IF($P163 &gt; 0, INDIRECT("TeamsDoNotEditThis!M"&amp;$P163)/Constants!$B$5, 0)</f>
        <v>0</v>
      </c>
    </row>
    <row r="164">
      <c r="A164" s="30"/>
      <c r="B164" s="30"/>
      <c r="C164" s="49"/>
      <c r="D164" s="21"/>
      <c r="E164" s="21"/>
      <c r="F164" s="21"/>
      <c r="G164" s="21"/>
      <c r="H164" s="21"/>
      <c r="I164" s="45" t="str">
        <f t="shared" si="1"/>
        <v>0</v>
      </c>
      <c r="J164" s="45" t="str">
        <f t="shared" si="2"/>
        <v>0</v>
      </c>
      <c r="K164" s="45" t="str">
        <f t="shared" si="3"/>
        <v>0</v>
      </c>
      <c r="L164" s="45" t="str">
        <f t="shared" si="4"/>
        <v>0</v>
      </c>
      <c r="M164" s="45" t="str">
        <f t="shared" si="5"/>
        <v>0</v>
      </c>
      <c r="N164" s="45" t="str">
        <f t="shared" si="6"/>
        <v>0</v>
      </c>
      <c r="O164" s="45" t="str">
        <f t="shared" si="7"/>
        <v>0</v>
      </c>
      <c r="P164" s="2" t="str">
        <f>IF(LEN($B164), MATCH($B164,TeamsDoNotEditThis!$A$2:$A$999)+1, 0)</f>
        <v>0</v>
      </c>
      <c r="Q164" s="45" t="str">
        <f t="shared" si="8"/>
        <v>0</v>
      </c>
      <c r="R164" s="45" t="str">
        <f t="shared" si="9"/>
        <v>0</v>
      </c>
      <c r="S164" s="45" t="str">
        <f t="shared" si="10"/>
        <v>0</v>
      </c>
      <c r="T164" s="45" t="str">
        <f>IF($P164 &gt; 0, MAX(1,ROUNDUP($E164))*INDIRECT("TeamsDoNotEditThis!K"&amp;$P164)/Constants!$B$3, 0)</f>
        <v>0</v>
      </c>
      <c r="U164" s="45" t="str">
        <f>IF($P164 &gt; 0, INDIRECT("TeamsDoNotEditThis!J"&amp;$P164)/Constants!$B$2, 0)</f>
        <v>0</v>
      </c>
      <c r="V164" s="45" t="str">
        <f>IF($P164 &gt; 0, INDIRECT("TeamsDoNotEditThis!K"&amp;$P164)/Constants!$B$3, 0)</f>
        <v>0</v>
      </c>
      <c r="W164" s="45" t="str">
        <f>IF($P164 &gt; 0, INDIRECT("TeamsDoNotEditThis!L"&amp;$P164)/Constants!$B$4, 0)</f>
        <v>0</v>
      </c>
      <c r="X164" s="45" t="str">
        <f>IF($P164 &gt; 0, INDIRECT("TeamsDoNotEditThis!M"&amp;$P164)/Constants!$B$5, 0)</f>
        <v>0</v>
      </c>
    </row>
    <row r="165">
      <c r="A165" s="30"/>
      <c r="B165" s="30"/>
      <c r="C165" s="49"/>
      <c r="D165" s="21"/>
      <c r="E165" s="21"/>
      <c r="F165" s="21"/>
      <c r="G165" s="21"/>
      <c r="H165" s="21"/>
      <c r="I165" s="45" t="str">
        <f t="shared" si="1"/>
        <v>0</v>
      </c>
      <c r="J165" s="45" t="str">
        <f t="shared" si="2"/>
        <v>0</v>
      </c>
      <c r="K165" s="45" t="str">
        <f t="shared" si="3"/>
        <v>0</v>
      </c>
      <c r="L165" s="45" t="str">
        <f t="shared" si="4"/>
        <v>0</v>
      </c>
      <c r="M165" s="45" t="str">
        <f t="shared" si="5"/>
        <v>0</v>
      </c>
      <c r="N165" s="45" t="str">
        <f t="shared" si="6"/>
        <v>0</v>
      </c>
      <c r="O165" s="45" t="str">
        <f t="shared" si="7"/>
        <v>0</v>
      </c>
      <c r="P165" s="2" t="str">
        <f>IF(LEN($B165), MATCH($B165,TeamsDoNotEditThis!$A$2:$A$999)+1, 0)</f>
        <v>0</v>
      </c>
      <c r="Q165" s="45" t="str">
        <f t="shared" si="8"/>
        <v>0</v>
      </c>
      <c r="R165" s="45" t="str">
        <f t="shared" si="9"/>
        <v>0</v>
      </c>
      <c r="S165" s="45" t="str">
        <f t="shared" si="10"/>
        <v>0</v>
      </c>
      <c r="T165" s="45" t="str">
        <f>IF($P165 &gt; 0, MAX(1,ROUNDUP($E165))*INDIRECT("TeamsDoNotEditThis!K"&amp;$P165)/Constants!$B$3, 0)</f>
        <v>0</v>
      </c>
      <c r="U165" s="45" t="str">
        <f>IF($P165 &gt; 0, INDIRECT("TeamsDoNotEditThis!J"&amp;$P165)/Constants!$B$2, 0)</f>
        <v>0</v>
      </c>
      <c r="V165" s="45" t="str">
        <f>IF($P165 &gt; 0, INDIRECT("TeamsDoNotEditThis!K"&amp;$P165)/Constants!$B$3, 0)</f>
        <v>0</v>
      </c>
      <c r="W165" s="45" t="str">
        <f>IF($P165 &gt; 0, INDIRECT("TeamsDoNotEditThis!L"&amp;$P165)/Constants!$B$4, 0)</f>
        <v>0</v>
      </c>
      <c r="X165" s="45" t="str">
        <f>IF($P165 &gt; 0, INDIRECT("TeamsDoNotEditThis!M"&amp;$P165)/Constants!$B$5, 0)</f>
        <v>0</v>
      </c>
    </row>
    <row r="166">
      <c r="A166" s="30"/>
      <c r="B166" s="30"/>
      <c r="C166" s="49"/>
      <c r="D166" s="21"/>
      <c r="E166" s="21"/>
      <c r="F166" s="21"/>
      <c r="G166" s="21"/>
      <c r="H166" s="21"/>
      <c r="I166" s="45" t="str">
        <f t="shared" si="1"/>
        <v>0</v>
      </c>
      <c r="J166" s="45" t="str">
        <f t="shared" si="2"/>
        <v>0</v>
      </c>
      <c r="K166" s="45" t="str">
        <f t="shared" si="3"/>
        <v>0</v>
      </c>
      <c r="L166" s="45" t="str">
        <f t="shared" si="4"/>
        <v>0</v>
      </c>
      <c r="M166" s="45" t="str">
        <f t="shared" si="5"/>
        <v>0</v>
      </c>
      <c r="N166" s="45" t="str">
        <f t="shared" si="6"/>
        <v>0</v>
      </c>
      <c r="O166" s="45" t="str">
        <f t="shared" si="7"/>
        <v>0</v>
      </c>
      <c r="P166" s="2" t="str">
        <f>IF(LEN($B166), MATCH($B166,TeamsDoNotEditThis!$A$2:$A$999)+1, 0)</f>
        <v>0</v>
      </c>
      <c r="Q166" s="45" t="str">
        <f t="shared" si="8"/>
        <v>0</v>
      </c>
      <c r="R166" s="45" t="str">
        <f t="shared" si="9"/>
        <v>0</v>
      </c>
      <c r="S166" s="45" t="str">
        <f t="shared" si="10"/>
        <v>0</v>
      </c>
      <c r="T166" s="45" t="str">
        <f>IF($P166 &gt; 0, MAX(1,ROUNDUP($E166))*INDIRECT("TeamsDoNotEditThis!K"&amp;$P166)/Constants!$B$3, 0)</f>
        <v>0</v>
      </c>
      <c r="U166" s="45" t="str">
        <f>IF($P166 &gt; 0, INDIRECT("TeamsDoNotEditThis!J"&amp;$P166)/Constants!$B$2, 0)</f>
        <v>0</v>
      </c>
      <c r="V166" s="45" t="str">
        <f>IF($P166 &gt; 0, INDIRECT("TeamsDoNotEditThis!K"&amp;$P166)/Constants!$B$3, 0)</f>
        <v>0</v>
      </c>
      <c r="W166" s="45" t="str">
        <f>IF($P166 &gt; 0, INDIRECT("TeamsDoNotEditThis!L"&amp;$P166)/Constants!$B$4, 0)</f>
        <v>0</v>
      </c>
      <c r="X166" s="45" t="str">
        <f>IF($P166 &gt; 0, INDIRECT("TeamsDoNotEditThis!M"&amp;$P166)/Constants!$B$5, 0)</f>
        <v>0</v>
      </c>
    </row>
    <row r="167">
      <c r="A167" s="30"/>
      <c r="B167" s="30"/>
      <c r="C167" s="49"/>
      <c r="D167" s="21"/>
      <c r="E167" s="21"/>
      <c r="F167" s="21"/>
      <c r="G167" s="21"/>
      <c r="H167" s="21"/>
      <c r="I167" s="45" t="str">
        <f t="shared" si="1"/>
        <v>0</v>
      </c>
      <c r="J167" s="45" t="str">
        <f t="shared" si="2"/>
        <v>0</v>
      </c>
      <c r="K167" s="45" t="str">
        <f t="shared" si="3"/>
        <v>0</v>
      </c>
      <c r="L167" s="45" t="str">
        <f t="shared" si="4"/>
        <v>0</v>
      </c>
      <c r="M167" s="45" t="str">
        <f t="shared" si="5"/>
        <v>0</v>
      </c>
      <c r="N167" s="45" t="str">
        <f t="shared" si="6"/>
        <v>0</v>
      </c>
      <c r="O167" s="45" t="str">
        <f t="shared" si="7"/>
        <v>0</v>
      </c>
      <c r="P167" s="2" t="str">
        <f>IF(LEN($B167), MATCH($B167,TeamsDoNotEditThis!$A$2:$A$999)+1, 0)</f>
        <v>0</v>
      </c>
      <c r="Q167" s="45" t="str">
        <f t="shared" si="8"/>
        <v>0</v>
      </c>
      <c r="R167" s="45" t="str">
        <f t="shared" si="9"/>
        <v>0</v>
      </c>
      <c r="S167" s="45" t="str">
        <f t="shared" si="10"/>
        <v>0</v>
      </c>
      <c r="T167" s="45" t="str">
        <f>IF($P167 &gt; 0, MAX(1,ROUNDUP($E167))*INDIRECT("TeamsDoNotEditThis!K"&amp;$P167)/Constants!$B$3, 0)</f>
        <v>0</v>
      </c>
      <c r="U167" s="45" t="str">
        <f>IF($P167 &gt; 0, INDIRECT("TeamsDoNotEditThis!J"&amp;$P167)/Constants!$B$2, 0)</f>
        <v>0</v>
      </c>
      <c r="V167" s="45" t="str">
        <f>IF($P167 &gt; 0, INDIRECT("TeamsDoNotEditThis!K"&amp;$P167)/Constants!$B$3, 0)</f>
        <v>0</v>
      </c>
      <c r="W167" s="45" t="str">
        <f>IF($P167 &gt; 0, INDIRECT("TeamsDoNotEditThis!L"&amp;$P167)/Constants!$B$4, 0)</f>
        <v>0</v>
      </c>
      <c r="X167" s="45" t="str">
        <f>IF($P167 &gt; 0, INDIRECT("TeamsDoNotEditThis!M"&amp;$P167)/Constants!$B$5, 0)</f>
        <v>0</v>
      </c>
    </row>
    <row r="168">
      <c r="A168" s="30"/>
      <c r="B168" s="30"/>
      <c r="C168" s="49"/>
      <c r="D168" s="21"/>
      <c r="E168" s="21"/>
      <c r="F168" s="21"/>
      <c r="G168" s="21"/>
      <c r="H168" s="21"/>
      <c r="I168" s="45" t="str">
        <f t="shared" si="1"/>
        <v>0</v>
      </c>
      <c r="J168" s="45" t="str">
        <f t="shared" si="2"/>
        <v>0</v>
      </c>
      <c r="K168" s="45" t="str">
        <f t="shared" si="3"/>
        <v>0</v>
      </c>
      <c r="L168" s="45" t="str">
        <f t="shared" si="4"/>
        <v>0</v>
      </c>
      <c r="M168" s="45" t="str">
        <f t="shared" si="5"/>
        <v>0</v>
      </c>
      <c r="N168" s="45" t="str">
        <f t="shared" si="6"/>
        <v>0</v>
      </c>
      <c r="O168" s="45" t="str">
        <f t="shared" si="7"/>
        <v>0</v>
      </c>
      <c r="P168" s="2" t="str">
        <f>IF(LEN($B168), MATCH($B168,TeamsDoNotEditThis!$A$2:$A$999)+1, 0)</f>
        <v>0</v>
      </c>
      <c r="Q168" s="45" t="str">
        <f t="shared" si="8"/>
        <v>0</v>
      </c>
      <c r="R168" s="45" t="str">
        <f t="shared" si="9"/>
        <v>0</v>
      </c>
      <c r="S168" s="45" t="str">
        <f t="shared" si="10"/>
        <v>0</v>
      </c>
      <c r="T168" s="45" t="str">
        <f>IF($P168 &gt; 0, MAX(1,ROUNDUP($E168))*INDIRECT("TeamsDoNotEditThis!K"&amp;$P168)/Constants!$B$3, 0)</f>
        <v>0</v>
      </c>
      <c r="U168" s="45" t="str">
        <f>IF($P168 &gt; 0, INDIRECT("TeamsDoNotEditThis!J"&amp;$P168)/Constants!$B$2, 0)</f>
        <v>0</v>
      </c>
      <c r="V168" s="45" t="str">
        <f>IF($P168 &gt; 0, INDIRECT("TeamsDoNotEditThis!K"&amp;$P168)/Constants!$B$3, 0)</f>
        <v>0</v>
      </c>
      <c r="W168" s="45" t="str">
        <f>IF($P168 &gt; 0, INDIRECT("TeamsDoNotEditThis!L"&amp;$P168)/Constants!$B$4, 0)</f>
        <v>0</v>
      </c>
      <c r="X168" s="45" t="str">
        <f>IF($P168 &gt; 0, INDIRECT("TeamsDoNotEditThis!M"&amp;$P168)/Constants!$B$5, 0)</f>
        <v>0</v>
      </c>
    </row>
    <row r="169">
      <c r="A169" s="30"/>
      <c r="B169" s="30"/>
      <c r="C169" s="49"/>
      <c r="D169" s="21"/>
      <c r="E169" s="21"/>
      <c r="F169" s="21"/>
      <c r="G169" s="21"/>
      <c r="H169" s="21"/>
      <c r="I169" s="45" t="str">
        <f t="shared" si="1"/>
        <v>0</v>
      </c>
      <c r="J169" s="45" t="str">
        <f t="shared" si="2"/>
        <v>0</v>
      </c>
      <c r="K169" s="45" t="str">
        <f t="shared" si="3"/>
        <v>0</v>
      </c>
      <c r="L169" s="45" t="str">
        <f t="shared" si="4"/>
        <v>0</v>
      </c>
      <c r="M169" s="45" t="str">
        <f t="shared" si="5"/>
        <v>0</v>
      </c>
      <c r="N169" s="45" t="str">
        <f t="shared" si="6"/>
        <v>0</v>
      </c>
      <c r="O169" s="45" t="str">
        <f t="shared" si="7"/>
        <v>0</v>
      </c>
      <c r="P169" s="2" t="str">
        <f>IF(LEN($B169), MATCH($B169,TeamsDoNotEditThis!$A$2:$A$999)+1, 0)</f>
        <v>0</v>
      </c>
      <c r="Q169" s="45" t="str">
        <f t="shared" si="8"/>
        <v>0</v>
      </c>
      <c r="R169" s="45" t="str">
        <f t="shared" si="9"/>
        <v>0</v>
      </c>
      <c r="S169" s="45" t="str">
        <f t="shared" si="10"/>
        <v>0</v>
      </c>
      <c r="T169" s="45" t="str">
        <f>IF($P169 &gt; 0, MAX(1,ROUNDUP($E169))*INDIRECT("TeamsDoNotEditThis!K"&amp;$P169)/Constants!$B$3, 0)</f>
        <v>0</v>
      </c>
      <c r="U169" s="45" t="str">
        <f>IF($P169 &gt; 0, INDIRECT("TeamsDoNotEditThis!J"&amp;$P169)/Constants!$B$2, 0)</f>
        <v>0</v>
      </c>
      <c r="V169" s="45" t="str">
        <f>IF($P169 &gt; 0, INDIRECT("TeamsDoNotEditThis!K"&amp;$P169)/Constants!$B$3, 0)</f>
        <v>0</v>
      </c>
      <c r="W169" s="45" t="str">
        <f>IF($P169 &gt; 0, INDIRECT("TeamsDoNotEditThis!L"&amp;$P169)/Constants!$B$4, 0)</f>
        <v>0</v>
      </c>
      <c r="X169" s="45" t="str">
        <f>IF($P169 &gt; 0, INDIRECT("TeamsDoNotEditThis!M"&amp;$P169)/Constants!$B$5, 0)</f>
        <v>0</v>
      </c>
    </row>
    <row r="170">
      <c r="A170" s="30"/>
      <c r="B170" s="30"/>
      <c r="C170" s="49"/>
      <c r="D170" s="21"/>
      <c r="E170" s="21"/>
      <c r="F170" s="21"/>
      <c r="G170" s="21"/>
      <c r="H170" s="21"/>
      <c r="I170" s="45" t="str">
        <f t="shared" si="1"/>
        <v>0</v>
      </c>
      <c r="J170" s="45" t="str">
        <f t="shared" si="2"/>
        <v>0</v>
      </c>
      <c r="K170" s="45" t="str">
        <f t="shared" si="3"/>
        <v>0</v>
      </c>
      <c r="L170" s="45" t="str">
        <f t="shared" si="4"/>
        <v>0</v>
      </c>
      <c r="M170" s="45" t="str">
        <f t="shared" si="5"/>
        <v>0</v>
      </c>
      <c r="N170" s="45" t="str">
        <f t="shared" si="6"/>
        <v>0</v>
      </c>
      <c r="O170" s="45" t="str">
        <f t="shared" si="7"/>
        <v>0</v>
      </c>
      <c r="P170" s="2" t="str">
        <f>IF(LEN($B170), MATCH($B170,TeamsDoNotEditThis!$A$2:$A$999)+1, 0)</f>
        <v>0</v>
      </c>
      <c r="Q170" s="45" t="str">
        <f t="shared" si="8"/>
        <v>0</v>
      </c>
      <c r="R170" s="45" t="str">
        <f t="shared" si="9"/>
        <v>0</v>
      </c>
      <c r="S170" s="45" t="str">
        <f t="shared" si="10"/>
        <v>0</v>
      </c>
      <c r="T170" s="45" t="str">
        <f>IF($P170 &gt; 0, MAX(1,ROUNDUP($E170))*INDIRECT("TeamsDoNotEditThis!K"&amp;$P170)/Constants!$B$3, 0)</f>
        <v>0</v>
      </c>
      <c r="U170" s="45" t="str">
        <f>IF($P170 &gt; 0, INDIRECT("TeamsDoNotEditThis!J"&amp;$P170)/Constants!$B$2, 0)</f>
        <v>0</v>
      </c>
      <c r="V170" s="45" t="str">
        <f>IF($P170 &gt; 0, INDIRECT("TeamsDoNotEditThis!K"&amp;$P170)/Constants!$B$3, 0)</f>
        <v>0</v>
      </c>
      <c r="W170" s="45" t="str">
        <f>IF($P170 &gt; 0, INDIRECT("TeamsDoNotEditThis!L"&amp;$P170)/Constants!$B$4, 0)</f>
        <v>0</v>
      </c>
      <c r="X170" s="45" t="str">
        <f>IF($P170 &gt; 0, INDIRECT("TeamsDoNotEditThis!M"&amp;$P170)/Constants!$B$5, 0)</f>
        <v>0</v>
      </c>
    </row>
    <row r="171">
      <c r="A171" s="30"/>
      <c r="B171" s="30"/>
      <c r="C171" s="49"/>
      <c r="D171" s="21"/>
      <c r="E171" s="21"/>
      <c r="F171" s="21"/>
      <c r="G171" s="21"/>
      <c r="H171" s="21"/>
      <c r="I171" s="45" t="str">
        <f t="shared" si="1"/>
        <v>0</v>
      </c>
      <c r="J171" s="45" t="str">
        <f t="shared" si="2"/>
        <v>0</v>
      </c>
      <c r="K171" s="45" t="str">
        <f t="shared" si="3"/>
        <v>0</v>
      </c>
      <c r="L171" s="45" t="str">
        <f t="shared" si="4"/>
        <v>0</v>
      </c>
      <c r="M171" s="45" t="str">
        <f t="shared" si="5"/>
        <v>0</v>
      </c>
      <c r="N171" s="45" t="str">
        <f t="shared" si="6"/>
        <v>0</v>
      </c>
      <c r="O171" s="45" t="str">
        <f t="shared" si="7"/>
        <v>0</v>
      </c>
      <c r="P171" s="2" t="str">
        <f>IF(LEN($B171), MATCH($B171,TeamsDoNotEditThis!$A$2:$A$999)+1, 0)</f>
        <v>0</v>
      </c>
      <c r="Q171" s="45" t="str">
        <f t="shared" si="8"/>
        <v>0</v>
      </c>
      <c r="R171" s="45" t="str">
        <f t="shared" si="9"/>
        <v>0</v>
      </c>
      <c r="S171" s="45" t="str">
        <f t="shared" si="10"/>
        <v>0</v>
      </c>
      <c r="T171" s="45" t="str">
        <f>IF($P171 &gt; 0, MAX(1,ROUNDUP($E171))*INDIRECT("TeamsDoNotEditThis!K"&amp;$P171)/Constants!$B$3, 0)</f>
        <v>0</v>
      </c>
      <c r="U171" s="45" t="str">
        <f>IF($P171 &gt; 0, INDIRECT("TeamsDoNotEditThis!J"&amp;$P171)/Constants!$B$2, 0)</f>
        <v>0</v>
      </c>
      <c r="V171" s="45" t="str">
        <f>IF($P171 &gt; 0, INDIRECT("TeamsDoNotEditThis!K"&amp;$P171)/Constants!$B$3, 0)</f>
        <v>0</v>
      </c>
      <c r="W171" s="45" t="str">
        <f>IF($P171 &gt; 0, INDIRECT("TeamsDoNotEditThis!L"&amp;$P171)/Constants!$B$4, 0)</f>
        <v>0</v>
      </c>
      <c r="X171" s="45" t="str">
        <f>IF($P171 &gt; 0, INDIRECT("TeamsDoNotEditThis!M"&amp;$P171)/Constants!$B$5, 0)</f>
        <v>0</v>
      </c>
    </row>
    <row r="172">
      <c r="A172" s="30"/>
      <c r="B172" s="30"/>
      <c r="C172" s="49"/>
      <c r="D172" s="21"/>
      <c r="E172" s="21"/>
      <c r="F172" s="21"/>
      <c r="G172" s="21"/>
      <c r="H172" s="21"/>
      <c r="I172" s="45" t="str">
        <f t="shared" si="1"/>
        <v>0</v>
      </c>
      <c r="J172" s="45" t="str">
        <f t="shared" si="2"/>
        <v>0</v>
      </c>
      <c r="K172" s="45" t="str">
        <f t="shared" si="3"/>
        <v>0</v>
      </c>
      <c r="L172" s="45" t="str">
        <f t="shared" si="4"/>
        <v>0</v>
      </c>
      <c r="M172" s="45" t="str">
        <f t="shared" si="5"/>
        <v>0</v>
      </c>
      <c r="N172" s="45" t="str">
        <f t="shared" si="6"/>
        <v>0</v>
      </c>
      <c r="O172" s="45" t="str">
        <f t="shared" si="7"/>
        <v>0</v>
      </c>
      <c r="P172" s="2" t="str">
        <f>IF(LEN($B172), MATCH($B172,TeamsDoNotEditThis!$A$2:$A$999)+1, 0)</f>
        <v>0</v>
      </c>
      <c r="Q172" s="45" t="str">
        <f t="shared" si="8"/>
        <v>0</v>
      </c>
      <c r="R172" s="45" t="str">
        <f t="shared" si="9"/>
        <v>0</v>
      </c>
      <c r="S172" s="45" t="str">
        <f t="shared" si="10"/>
        <v>0</v>
      </c>
      <c r="T172" s="45" t="str">
        <f>IF($P172 &gt; 0, MAX(1,ROUNDUP($E172))*INDIRECT("TeamsDoNotEditThis!K"&amp;$P172)/Constants!$B$3, 0)</f>
        <v>0</v>
      </c>
      <c r="U172" s="45" t="str">
        <f>IF($P172 &gt; 0, INDIRECT("TeamsDoNotEditThis!J"&amp;$P172)/Constants!$B$2, 0)</f>
        <v>0</v>
      </c>
      <c r="V172" s="45" t="str">
        <f>IF($P172 &gt; 0, INDIRECT("TeamsDoNotEditThis!K"&amp;$P172)/Constants!$B$3, 0)</f>
        <v>0</v>
      </c>
      <c r="W172" s="45" t="str">
        <f>IF($P172 &gt; 0, INDIRECT("TeamsDoNotEditThis!L"&amp;$P172)/Constants!$B$4, 0)</f>
        <v>0</v>
      </c>
      <c r="X172" s="45" t="str">
        <f>IF($P172 &gt; 0, INDIRECT("TeamsDoNotEditThis!M"&amp;$P172)/Constants!$B$5, 0)</f>
        <v>0</v>
      </c>
    </row>
    <row r="173">
      <c r="A173" s="30"/>
      <c r="B173" s="30"/>
      <c r="C173" s="49"/>
      <c r="D173" s="21"/>
      <c r="E173" s="21"/>
      <c r="F173" s="21"/>
      <c r="G173" s="21"/>
      <c r="H173" s="21"/>
      <c r="I173" s="45" t="str">
        <f t="shared" si="1"/>
        <v>0</v>
      </c>
      <c r="J173" s="45" t="str">
        <f t="shared" si="2"/>
        <v>0</v>
      </c>
      <c r="K173" s="45" t="str">
        <f t="shared" si="3"/>
        <v>0</v>
      </c>
      <c r="L173" s="45" t="str">
        <f t="shared" si="4"/>
        <v>0</v>
      </c>
      <c r="M173" s="45" t="str">
        <f t="shared" si="5"/>
        <v>0</v>
      </c>
      <c r="N173" s="45" t="str">
        <f t="shared" si="6"/>
        <v>0</v>
      </c>
      <c r="O173" s="45" t="str">
        <f t="shared" si="7"/>
        <v>0</v>
      </c>
      <c r="P173" s="2" t="str">
        <f>IF(LEN($B173), MATCH($B173,TeamsDoNotEditThis!$A$2:$A$999)+1, 0)</f>
        <v>0</v>
      </c>
      <c r="Q173" s="45" t="str">
        <f t="shared" si="8"/>
        <v>0</v>
      </c>
      <c r="R173" s="45" t="str">
        <f t="shared" si="9"/>
        <v>0</v>
      </c>
      <c r="S173" s="45" t="str">
        <f t="shared" si="10"/>
        <v>0</v>
      </c>
      <c r="T173" s="45" t="str">
        <f>IF($P173 &gt; 0, MAX(1,ROUNDUP($E173))*INDIRECT("TeamsDoNotEditThis!K"&amp;$P173)/Constants!$B$3, 0)</f>
        <v>0</v>
      </c>
      <c r="U173" s="45" t="str">
        <f>IF($P173 &gt; 0, INDIRECT("TeamsDoNotEditThis!J"&amp;$P173)/Constants!$B$2, 0)</f>
        <v>0</v>
      </c>
      <c r="V173" s="45" t="str">
        <f>IF($P173 &gt; 0, INDIRECT("TeamsDoNotEditThis!K"&amp;$P173)/Constants!$B$3, 0)</f>
        <v>0</v>
      </c>
      <c r="W173" s="45" t="str">
        <f>IF($P173 &gt; 0, INDIRECT("TeamsDoNotEditThis!L"&amp;$P173)/Constants!$B$4, 0)</f>
        <v>0</v>
      </c>
      <c r="X173" s="45" t="str">
        <f>IF($P173 &gt; 0, INDIRECT("TeamsDoNotEditThis!M"&amp;$P173)/Constants!$B$5, 0)</f>
        <v>0</v>
      </c>
    </row>
    <row r="174">
      <c r="A174" s="30"/>
      <c r="B174" s="30"/>
      <c r="C174" s="49"/>
      <c r="D174" s="21"/>
      <c r="E174" s="21"/>
      <c r="F174" s="21"/>
      <c r="G174" s="21"/>
      <c r="H174" s="21"/>
      <c r="I174" s="45" t="str">
        <f t="shared" si="1"/>
        <v>0</v>
      </c>
      <c r="J174" s="45" t="str">
        <f t="shared" si="2"/>
        <v>0</v>
      </c>
      <c r="K174" s="45" t="str">
        <f t="shared" si="3"/>
        <v>0</v>
      </c>
      <c r="L174" s="45" t="str">
        <f t="shared" si="4"/>
        <v>0</v>
      </c>
      <c r="M174" s="45" t="str">
        <f t="shared" si="5"/>
        <v>0</v>
      </c>
      <c r="N174" s="45" t="str">
        <f t="shared" si="6"/>
        <v>0</v>
      </c>
      <c r="O174" s="45" t="str">
        <f t="shared" si="7"/>
        <v>0</v>
      </c>
      <c r="P174" s="2" t="str">
        <f>IF(LEN($B174), MATCH($B174,TeamsDoNotEditThis!$A$2:$A$999)+1, 0)</f>
        <v>0</v>
      </c>
      <c r="Q174" s="45" t="str">
        <f t="shared" si="8"/>
        <v>0</v>
      </c>
      <c r="R174" s="45" t="str">
        <f t="shared" si="9"/>
        <v>0</v>
      </c>
      <c r="S174" s="45" t="str">
        <f t="shared" si="10"/>
        <v>0</v>
      </c>
      <c r="T174" s="45" t="str">
        <f>IF($P174 &gt; 0, MAX(1,ROUNDUP($E174))*INDIRECT("TeamsDoNotEditThis!K"&amp;$P174)/Constants!$B$3, 0)</f>
        <v>0</v>
      </c>
      <c r="U174" s="45" t="str">
        <f>IF($P174 &gt; 0, INDIRECT("TeamsDoNotEditThis!J"&amp;$P174)/Constants!$B$2, 0)</f>
        <v>0</v>
      </c>
      <c r="V174" s="45" t="str">
        <f>IF($P174 &gt; 0, INDIRECT("TeamsDoNotEditThis!K"&amp;$P174)/Constants!$B$3, 0)</f>
        <v>0</v>
      </c>
      <c r="W174" s="45" t="str">
        <f>IF($P174 &gt; 0, INDIRECT("TeamsDoNotEditThis!L"&amp;$P174)/Constants!$B$4, 0)</f>
        <v>0</v>
      </c>
      <c r="X174" s="45" t="str">
        <f>IF($P174 &gt; 0, INDIRECT("TeamsDoNotEditThis!M"&amp;$P174)/Constants!$B$5, 0)</f>
        <v>0</v>
      </c>
    </row>
    <row r="175">
      <c r="A175" s="30"/>
      <c r="B175" s="30"/>
      <c r="C175" s="49"/>
      <c r="D175" s="21"/>
      <c r="E175" s="21"/>
      <c r="F175" s="21"/>
      <c r="G175" s="21"/>
      <c r="H175" s="21"/>
      <c r="I175" s="45" t="str">
        <f t="shared" si="1"/>
        <v>0</v>
      </c>
      <c r="J175" s="45" t="str">
        <f t="shared" si="2"/>
        <v>0</v>
      </c>
      <c r="K175" s="45" t="str">
        <f t="shared" si="3"/>
        <v>0</v>
      </c>
      <c r="L175" s="45" t="str">
        <f t="shared" si="4"/>
        <v>0</v>
      </c>
      <c r="M175" s="45" t="str">
        <f t="shared" si="5"/>
        <v>0</v>
      </c>
      <c r="N175" s="45" t="str">
        <f t="shared" si="6"/>
        <v>0</v>
      </c>
      <c r="O175" s="45" t="str">
        <f t="shared" si="7"/>
        <v>0</v>
      </c>
      <c r="P175" s="2" t="str">
        <f>IF(LEN($B175), MATCH($B175,TeamsDoNotEditThis!$A$2:$A$999)+1, 0)</f>
        <v>0</v>
      </c>
      <c r="Q175" s="45" t="str">
        <f t="shared" si="8"/>
        <v>0</v>
      </c>
      <c r="R175" s="45" t="str">
        <f t="shared" si="9"/>
        <v>0</v>
      </c>
      <c r="S175" s="45" t="str">
        <f t="shared" si="10"/>
        <v>0</v>
      </c>
      <c r="T175" s="45" t="str">
        <f>IF($P175 &gt; 0, MAX(1,ROUNDUP($E175))*INDIRECT("TeamsDoNotEditThis!K"&amp;$P175)/Constants!$B$3, 0)</f>
        <v>0</v>
      </c>
      <c r="U175" s="45" t="str">
        <f>IF($P175 &gt; 0, INDIRECT("TeamsDoNotEditThis!J"&amp;$P175)/Constants!$B$2, 0)</f>
        <v>0</v>
      </c>
      <c r="V175" s="45" t="str">
        <f>IF($P175 &gt; 0, INDIRECT("TeamsDoNotEditThis!K"&amp;$P175)/Constants!$B$3, 0)</f>
        <v>0</v>
      </c>
      <c r="W175" s="45" t="str">
        <f>IF($P175 &gt; 0, INDIRECT("TeamsDoNotEditThis!L"&amp;$P175)/Constants!$B$4, 0)</f>
        <v>0</v>
      </c>
      <c r="X175" s="45" t="str">
        <f>IF($P175 &gt; 0, INDIRECT("TeamsDoNotEditThis!M"&amp;$P175)/Constants!$B$5, 0)</f>
        <v>0</v>
      </c>
    </row>
    <row r="176">
      <c r="A176" s="30"/>
      <c r="B176" s="30"/>
      <c r="C176" s="49"/>
      <c r="D176" s="21"/>
      <c r="E176" s="21"/>
      <c r="F176" s="21"/>
      <c r="G176" s="21"/>
      <c r="H176" s="21"/>
      <c r="I176" s="45" t="str">
        <f t="shared" si="1"/>
        <v>0</v>
      </c>
      <c r="J176" s="45" t="str">
        <f t="shared" si="2"/>
        <v>0</v>
      </c>
      <c r="K176" s="45" t="str">
        <f t="shared" si="3"/>
        <v>0</v>
      </c>
      <c r="L176" s="45" t="str">
        <f t="shared" si="4"/>
        <v>0</v>
      </c>
      <c r="M176" s="45" t="str">
        <f t="shared" si="5"/>
        <v>0</v>
      </c>
      <c r="N176" s="45" t="str">
        <f t="shared" si="6"/>
        <v>0</v>
      </c>
      <c r="O176" s="45" t="str">
        <f t="shared" si="7"/>
        <v>0</v>
      </c>
      <c r="P176" s="2" t="str">
        <f>IF(LEN($B176), MATCH($B176,TeamsDoNotEditThis!$A$2:$A$999)+1, 0)</f>
        <v>0</v>
      </c>
      <c r="Q176" s="45" t="str">
        <f t="shared" si="8"/>
        <v>0</v>
      </c>
      <c r="R176" s="45" t="str">
        <f t="shared" si="9"/>
        <v>0</v>
      </c>
      <c r="S176" s="45" t="str">
        <f t="shared" si="10"/>
        <v>0</v>
      </c>
      <c r="T176" s="45" t="str">
        <f>IF($P176 &gt; 0, MAX(1,ROUNDUP($E176))*INDIRECT("TeamsDoNotEditThis!K"&amp;$P176)/Constants!$B$3, 0)</f>
        <v>0</v>
      </c>
      <c r="U176" s="45" t="str">
        <f>IF($P176 &gt; 0, INDIRECT("TeamsDoNotEditThis!J"&amp;$P176)/Constants!$B$2, 0)</f>
        <v>0</v>
      </c>
      <c r="V176" s="45" t="str">
        <f>IF($P176 &gt; 0, INDIRECT("TeamsDoNotEditThis!K"&amp;$P176)/Constants!$B$3, 0)</f>
        <v>0</v>
      </c>
      <c r="W176" s="45" t="str">
        <f>IF($P176 &gt; 0, INDIRECT("TeamsDoNotEditThis!L"&amp;$P176)/Constants!$B$4, 0)</f>
        <v>0</v>
      </c>
      <c r="X176" s="45" t="str">
        <f>IF($P176 &gt; 0, INDIRECT("TeamsDoNotEditThis!M"&amp;$P176)/Constants!$B$5, 0)</f>
        <v>0</v>
      </c>
    </row>
    <row r="177">
      <c r="A177" s="30"/>
      <c r="B177" s="30"/>
      <c r="C177" s="49"/>
      <c r="D177" s="21"/>
      <c r="E177" s="21"/>
      <c r="F177" s="21"/>
      <c r="G177" s="21"/>
      <c r="H177" s="21"/>
      <c r="I177" s="45" t="str">
        <f t="shared" si="1"/>
        <v>0</v>
      </c>
      <c r="J177" s="45" t="str">
        <f t="shared" si="2"/>
        <v>0</v>
      </c>
      <c r="K177" s="45" t="str">
        <f t="shared" si="3"/>
        <v>0</v>
      </c>
      <c r="L177" s="45" t="str">
        <f t="shared" si="4"/>
        <v>0</v>
      </c>
      <c r="M177" s="45" t="str">
        <f t="shared" si="5"/>
        <v>0</v>
      </c>
      <c r="N177" s="45" t="str">
        <f t="shared" si="6"/>
        <v>0</v>
      </c>
      <c r="O177" s="45" t="str">
        <f t="shared" si="7"/>
        <v>0</v>
      </c>
      <c r="P177" s="2" t="str">
        <f>IF(LEN($B177), MATCH($B177,TeamsDoNotEditThis!$A$2:$A$999)+1, 0)</f>
        <v>0</v>
      </c>
      <c r="Q177" s="45" t="str">
        <f t="shared" si="8"/>
        <v>0</v>
      </c>
      <c r="R177" s="45" t="str">
        <f t="shared" si="9"/>
        <v>0</v>
      </c>
      <c r="S177" s="45" t="str">
        <f t="shared" si="10"/>
        <v>0</v>
      </c>
      <c r="T177" s="45" t="str">
        <f>IF($P177 &gt; 0, MAX(1,ROUNDUP($E177))*INDIRECT("TeamsDoNotEditThis!K"&amp;$P177)/Constants!$B$3, 0)</f>
        <v>0</v>
      </c>
      <c r="U177" s="45" t="str">
        <f>IF($P177 &gt; 0, INDIRECT("TeamsDoNotEditThis!J"&amp;$P177)/Constants!$B$2, 0)</f>
        <v>0</v>
      </c>
      <c r="V177" s="45" t="str">
        <f>IF($P177 &gt; 0, INDIRECT("TeamsDoNotEditThis!K"&amp;$P177)/Constants!$B$3, 0)</f>
        <v>0</v>
      </c>
      <c r="W177" s="45" t="str">
        <f>IF($P177 &gt; 0, INDIRECT("TeamsDoNotEditThis!L"&amp;$P177)/Constants!$B$4, 0)</f>
        <v>0</v>
      </c>
      <c r="X177" s="45" t="str">
        <f>IF($P177 &gt; 0, INDIRECT("TeamsDoNotEditThis!M"&amp;$P177)/Constants!$B$5, 0)</f>
        <v>0</v>
      </c>
    </row>
    <row r="178">
      <c r="A178" s="30"/>
      <c r="B178" s="30"/>
      <c r="C178" s="49"/>
      <c r="D178" s="21"/>
      <c r="E178" s="21"/>
      <c r="F178" s="21"/>
      <c r="G178" s="21"/>
      <c r="H178" s="21"/>
      <c r="I178" s="45" t="str">
        <f t="shared" si="1"/>
        <v>0</v>
      </c>
      <c r="J178" s="45" t="str">
        <f t="shared" si="2"/>
        <v>0</v>
      </c>
      <c r="K178" s="45" t="str">
        <f t="shared" si="3"/>
        <v>0</v>
      </c>
      <c r="L178" s="45" t="str">
        <f t="shared" si="4"/>
        <v>0</v>
      </c>
      <c r="M178" s="45" t="str">
        <f t="shared" si="5"/>
        <v>0</v>
      </c>
      <c r="N178" s="45" t="str">
        <f t="shared" si="6"/>
        <v>0</v>
      </c>
      <c r="O178" s="45" t="str">
        <f t="shared" si="7"/>
        <v>0</v>
      </c>
      <c r="P178" s="2" t="str">
        <f>IF(LEN($B178), MATCH($B178,TeamsDoNotEditThis!$A$2:$A$999)+1, 0)</f>
        <v>0</v>
      </c>
      <c r="Q178" s="45" t="str">
        <f t="shared" si="8"/>
        <v>0</v>
      </c>
      <c r="R178" s="45" t="str">
        <f t="shared" si="9"/>
        <v>0</v>
      </c>
      <c r="S178" s="45" t="str">
        <f t="shared" si="10"/>
        <v>0</v>
      </c>
      <c r="T178" s="45" t="str">
        <f>IF($P178 &gt; 0, MAX(1,ROUNDUP($E178))*INDIRECT("TeamsDoNotEditThis!K"&amp;$P178)/Constants!$B$3, 0)</f>
        <v>0</v>
      </c>
      <c r="U178" s="45" t="str">
        <f>IF($P178 &gt; 0, INDIRECT("TeamsDoNotEditThis!J"&amp;$P178)/Constants!$B$2, 0)</f>
        <v>0</v>
      </c>
      <c r="V178" s="45" t="str">
        <f>IF($P178 &gt; 0, INDIRECT("TeamsDoNotEditThis!K"&amp;$P178)/Constants!$B$3, 0)</f>
        <v>0</v>
      </c>
      <c r="W178" s="45" t="str">
        <f>IF($P178 &gt; 0, INDIRECT("TeamsDoNotEditThis!L"&amp;$P178)/Constants!$B$4, 0)</f>
        <v>0</v>
      </c>
      <c r="X178" s="45" t="str">
        <f>IF($P178 &gt; 0, INDIRECT("TeamsDoNotEditThis!M"&amp;$P178)/Constants!$B$5, 0)</f>
        <v>0</v>
      </c>
    </row>
    <row r="179">
      <c r="A179" s="30"/>
      <c r="B179" s="30"/>
      <c r="C179" s="49"/>
      <c r="D179" s="21"/>
      <c r="E179" s="21"/>
      <c r="F179" s="21"/>
      <c r="G179" s="21"/>
      <c r="H179" s="21"/>
      <c r="I179" s="45" t="str">
        <f t="shared" si="1"/>
        <v>0</v>
      </c>
      <c r="J179" s="45" t="str">
        <f t="shared" si="2"/>
        <v>0</v>
      </c>
      <c r="K179" s="45" t="str">
        <f t="shared" si="3"/>
        <v>0</v>
      </c>
      <c r="L179" s="45" t="str">
        <f t="shared" si="4"/>
        <v>0</v>
      </c>
      <c r="M179" s="45" t="str">
        <f t="shared" si="5"/>
        <v>0</v>
      </c>
      <c r="N179" s="45" t="str">
        <f t="shared" si="6"/>
        <v>0</v>
      </c>
      <c r="O179" s="45" t="str">
        <f t="shared" si="7"/>
        <v>0</v>
      </c>
      <c r="P179" s="2" t="str">
        <f>IF(LEN($B179), MATCH($B179,TeamsDoNotEditThis!$A$2:$A$999)+1, 0)</f>
        <v>0</v>
      </c>
      <c r="Q179" s="45" t="str">
        <f t="shared" si="8"/>
        <v>0</v>
      </c>
      <c r="R179" s="45" t="str">
        <f t="shared" si="9"/>
        <v>0</v>
      </c>
      <c r="S179" s="45" t="str">
        <f t="shared" si="10"/>
        <v>0</v>
      </c>
      <c r="T179" s="45" t="str">
        <f>IF($P179 &gt; 0, MAX(1,ROUNDUP($E179))*INDIRECT("TeamsDoNotEditThis!K"&amp;$P179)/Constants!$B$3, 0)</f>
        <v>0</v>
      </c>
      <c r="U179" s="45" t="str">
        <f>IF($P179 &gt; 0, INDIRECT("TeamsDoNotEditThis!J"&amp;$P179)/Constants!$B$2, 0)</f>
        <v>0</v>
      </c>
      <c r="V179" s="45" t="str">
        <f>IF($P179 &gt; 0, INDIRECT("TeamsDoNotEditThis!K"&amp;$P179)/Constants!$B$3, 0)</f>
        <v>0</v>
      </c>
      <c r="W179" s="45" t="str">
        <f>IF($P179 &gt; 0, INDIRECT("TeamsDoNotEditThis!L"&amp;$P179)/Constants!$B$4, 0)</f>
        <v>0</v>
      </c>
      <c r="X179" s="45" t="str">
        <f>IF($P179 &gt; 0, INDIRECT("TeamsDoNotEditThis!M"&amp;$P179)/Constants!$B$5, 0)</f>
        <v>0</v>
      </c>
    </row>
    <row r="180">
      <c r="A180" s="30"/>
      <c r="B180" s="30"/>
      <c r="C180" s="49"/>
      <c r="D180" s="21"/>
      <c r="E180" s="21"/>
      <c r="F180" s="21"/>
      <c r="G180" s="21"/>
      <c r="H180" s="21"/>
      <c r="I180" s="45" t="str">
        <f t="shared" si="1"/>
        <v>0</v>
      </c>
      <c r="J180" s="45" t="str">
        <f t="shared" si="2"/>
        <v>0</v>
      </c>
      <c r="K180" s="45" t="str">
        <f t="shared" si="3"/>
        <v>0</v>
      </c>
      <c r="L180" s="45" t="str">
        <f t="shared" si="4"/>
        <v>0</v>
      </c>
      <c r="M180" s="45" t="str">
        <f t="shared" si="5"/>
        <v>0</v>
      </c>
      <c r="N180" s="45" t="str">
        <f t="shared" si="6"/>
        <v>0</v>
      </c>
      <c r="O180" s="45" t="str">
        <f t="shared" si="7"/>
        <v>0</v>
      </c>
      <c r="P180" s="2" t="str">
        <f>IF(LEN($B180), MATCH($B180,TeamsDoNotEditThis!$A$2:$A$999)+1, 0)</f>
        <v>0</v>
      </c>
      <c r="Q180" s="45" t="str">
        <f t="shared" si="8"/>
        <v>0</v>
      </c>
      <c r="R180" s="45" t="str">
        <f t="shared" si="9"/>
        <v>0</v>
      </c>
      <c r="S180" s="45" t="str">
        <f t="shared" si="10"/>
        <v>0</v>
      </c>
      <c r="T180" s="45" t="str">
        <f>IF($P180 &gt; 0, MAX(1,ROUNDUP($E180))*INDIRECT("TeamsDoNotEditThis!K"&amp;$P180)/Constants!$B$3, 0)</f>
        <v>0</v>
      </c>
      <c r="U180" s="45" t="str">
        <f>IF($P180 &gt; 0, INDIRECT("TeamsDoNotEditThis!J"&amp;$P180)/Constants!$B$2, 0)</f>
        <v>0</v>
      </c>
      <c r="V180" s="45" t="str">
        <f>IF($P180 &gt; 0, INDIRECT("TeamsDoNotEditThis!K"&amp;$P180)/Constants!$B$3, 0)</f>
        <v>0</v>
      </c>
      <c r="W180" s="45" t="str">
        <f>IF($P180 &gt; 0, INDIRECT("TeamsDoNotEditThis!L"&amp;$P180)/Constants!$B$4, 0)</f>
        <v>0</v>
      </c>
      <c r="X180" s="45" t="str">
        <f>IF($P180 &gt; 0, INDIRECT("TeamsDoNotEditThis!M"&amp;$P180)/Constants!$B$5, 0)</f>
        <v>0</v>
      </c>
    </row>
    <row r="181">
      <c r="A181" s="30"/>
      <c r="B181" s="30"/>
      <c r="C181" s="49"/>
      <c r="D181" s="21"/>
      <c r="E181" s="21"/>
      <c r="F181" s="21"/>
      <c r="G181" s="21"/>
      <c r="H181" s="21"/>
      <c r="I181" s="45" t="str">
        <f t="shared" si="1"/>
        <v>0</v>
      </c>
      <c r="J181" s="45" t="str">
        <f t="shared" si="2"/>
        <v>0</v>
      </c>
      <c r="K181" s="45" t="str">
        <f t="shared" si="3"/>
        <v>0</v>
      </c>
      <c r="L181" s="45" t="str">
        <f t="shared" si="4"/>
        <v>0</v>
      </c>
      <c r="M181" s="45" t="str">
        <f t="shared" si="5"/>
        <v>0</v>
      </c>
      <c r="N181" s="45" t="str">
        <f t="shared" si="6"/>
        <v>0</v>
      </c>
      <c r="O181" s="45" t="str">
        <f t="shared" si="7"/>
        <v>0</v>
      </c>
      <c r="P181" s="2" t="str">
        <f>IF(LEN($B181), MATCH($B181,TeamsDoNotEditThis!$A$2:$A$999)+1, 0)</f>
        <v>0</v>
      </c>
      <c r="Q181" s="45" t="str">
        <f t="shared" si="8"/>
        <v>0</v>
      </c>
      <c r="R181" s="45" t="str">
        <f t="shared" si="9"/>
        <v>0</v>
      </c>
      <c r="S181" s="45" t="str">
        <f t="shared" si="10"/>
        <v>0</v>
      </c>
      <c r="T181" s="45" t="str">
        <f>IF($P181 &gt; 0, MAX(1,ROUNDUP($E181))*INDIRECT("TeamsDoNotEditThis!K"&amp;$P181)/Constants!$B$3, 0)</f>
        <v>0</v>
      </c>
      <c r="U181" s="45" t="str">
        <f>IF($P181 &gt; 0, INDIRECT("TeamsDoNotEditThis!J"&amp;$P181)/Constants!$B$2, 0)</f>
        <v>0</v>
      </c>
      <c r="V181" s="45" t="str">
        <f>IF($P181 &gt; 0, INDIRECT("TeamsDoNotEditThis!K"&amp;$P181)/Constants!$B$3, 0)</f>
        <v>0</v>
      </c>
      <c r="W181" s="45" t="str">
        <f>IF($P181 &gt; 0, INDIRECT("TeamsDoNotEditThis!L"&amp;$P181)/Constants!$B$4, 0)</f>
        <v>0</v>
      </c>
      <c r="X181" s="45" t="str">
        <f>IF($P181 &gt; 0, INDIRECT("TeamsDoNotEditThis!M"&amp;$P181)/Constants!$B$5, 0)</f>
        <v>0</v>
      </c>
    </row>
    <row r="182">
      <c r="A182" s="30"/>
      <c r="B182" s="30"/>
      <c r="C182" s="49"/>
      <c r="D182" s="21"/>
      <c r="E182" s="21"/>
      <c r="F182" s="21"/>
      <c r="G182" s="21"/>
      <c r="H182" s="21"/>
      <c r="I182" s="45" t="str">
        <f t="shared" si="1"/>
        <v>0</v>
      </c>
      <c r="J182" s="45" t="str">
        <f t="shared" si="2"/>
        <v>0</v>
      </c>
      <c r="K182" s="45" t="str">
        <f t="shared" si="3"/>
        <v>0</v>
      </c>
      <c r="L182" s="45" t="str">
        <f t="shared" si="4"/>
        <v>0</v>
      </c>
      <c r="M182" s="45" t="str">
        <f t="shared" si="5"/>
        <v>0</v>
      </c>
      <c r="N182" s="45" t="str">
        <f t="shared" si="6"/>
        <v>0</v>
      </c>
      <c r="O182" s="45" t="str">
        <f t="shared" si="7"/>
        <v>0</v>
      </c>
      <c r="P182" s="2" t="str">
        <f>IF(LEN($B182), MATCH($B182,TeamsDoNotEditThis!$A$2:$A$999)+1, 0)</f>
        <v>0</v>
      </c>
      <c r="Q182" s="45" t="str">
        <f t="shared" si="8"/>
        <v>0</v>
      </c>
      <c r="R182" s="45" t="str">
        <f t="shared" si="9"/>
        <v>0</v>
      </c>
      <c r="S182" s="45" t="str">
        <f t="shared" si="10"/>
        <v>0</v>
      </c>
      <c r="T182" s="45" t="str">
        <f>IF($P182 &gt; 0, MAX(1,ROUNDUP($E182))*INDIRECT("TeamsDoNotEditThis!K"&amp;$P182)/Constants!$B$3, 0)</f>
        <v>0</v>
      </c>
      <c r="U182" s="45" t="str">
        <f>IF($P182 &gt; 0, INDIRECT("TeamsDoNotEditThis!J"&amp;$P182)/Constants!$B$2, 0)</f>
        <v>0</v>
      </c>
      <c r="V182" s="45" t="str">
        <f>IF($P182 &gt; 0, INDIRECT("TeamsDoNotEditThis!K"&amp;$P182)/Constants!$B$3, 0)</f>
        <v>0</v>
      </c>
      <c r="W182" s="45" t="str">
        <f>IF($P182 &gt; 0, INDIRECT("TeamsDoNotEditThis!L"&amp;$P182)/Constants!$B$4, 0)</f>
        <v>0</v>
      </c>
      <c r="X182" s="45" t="str">
        <f>IF($P182 &gt; 0, INDIRECT("TeamsDoNotEditThis!M"&amp;$P182)/Constants!$B$5, 0)</f>
        <v>0</v>
      </c>
    </row>
    <row r="183">
      <c r="A183" s="30"/>
      <c r="B183" s="30"/>
      <c r="C183" s="49"/>
      <c r="D183" s="21"/>
      <c r="E183" s="21"/>
      <c r="F183" s="21"/>
      <c r="G183" s="21"/>
      <c r="H183" s="21"/>
      <c r="I183" s="45" t="str">
        <f t="shared" si="1"/>
        <v>0</v>
      </c>
      <c r="J183" s="45" t="str">
        <f t="shared" si="2"/>
        <v>0</v>
      </c>
      <c r="K183" s="45" t="str">
        <f t="shared" si="3"/>
        <v>0</v>
      </c>
      <c r="L183" s="45" t="str">
        <f t="shared" si="4"/>
        <v>0</v>
      </c>
      <c r="M183" s="45" t="str">
        <f t="shared" si="5"/>
        <v>0</v>
      </c>
      <c r="N183" s="45" t="str">
        <f t="shared" si="6"/>
        <v>0</v>
      </c>
      <c r="O183" s="45" t="str">
        <f t="shared" si="7"/>
        <v>0</v>
      </c>
      <c r="P183" s="2" t="str">
        <f>IF(LEN($B183), MATCH($B183,TeamsDoNotEditThis!$A$2:$A$999)+1, 0)</f>
        <v>0</v>
      </c>
      <c r="Q183" s="45" t="str">
        <f t="shared" si="8"/>
        <v>0</v>
      </c>
      <c r="R183" s="45" t="str">
        <f t="shared" si="9"/>
        <v>0</v>
      </c>
      <c r="S183" s="45" t="str">
        <f t="shared" si="10"/>
        <v>0</v>
      </c>
      <c r="T183" s="45" t="str">
        <f>IF($P183 &gt; 0, MAX(1,ROUNDUP($E183))*INDIRECT("TeamsDoNotEditThis!K"&amp;$P183)/Constants!$B$3, 0)</f>
        <v>0</v>
      </c>
      <c r="U183" s="45" t="str">
        <f>IF($P183 &gt; 0, INDIRECT("TeamsDoNotEditThis!J"&amp;$P183)/Constants!$B$2, 0)</f>
        <v>0</v>
      </c>
      <c r="V183" s="45" t="str">
        <f>IF($P183 &gt; 0, INDIRECT("TeamsDoNotEditThis!K"&amp;$P183)/Constants!$B$3, 0)</f>
        <v>0</v>
      </c>
      <c r="W183" s="45" t="str">
        <f>IF($P183 &gt; 0, INDIRECT("TeamsDoNotEditThis!L"&amp;$P183)/Constants!$B$4, 0)</f>
        <v>0</v>
      </c>
      <c r="X183" s="45" t="str">
        <f>IF($P183 &gt; 0, INDIRECT("TeamsDoNotEditThis!M"&amp;$P183)/Constants!$B$5, 0)</f>
        <v>0</v>
      </c>
    </row>
    <row r="184">
      <c r="A184" s="30"/>
      <c r="B184" s="30"/>
      <c r="C184" s="49"/>
      <c r="D184" s="21"/>
      <c r="E184" s="21"/>
      <c r="F184" s="21"/>
      <c r="G184" s="21"/>
      <c r="H184" s="21"/>
      <c r="I184" s="45" t="str">
        <f t="shared" si="1"/>
        <v>0</v>
      </c>
      <c r="J184" s="45" t="str">
        <f t="shared" si="2"/>
        <v>0</v>
      </c>
      <c r="K184" s="45" t="str">
        <f t="shared" si="3"/>
        <v>0</v>
      </c>
      <c r="L184" s="45" t="str">
        <f t="shared" si="4"/>
        <v>0</v>
      </c>
      <c r="M184" s="45" t="str">
        <f t="shared" si="5"/>
        <v>0</v>
      </c>
      <c r="N184" s="45" t="str">
        <f t="shared" si="6"/>
        <v>0</v>
      </c>
      <c r="O184" s="45" t="str">
        <f t="shared" si="7"/>
        <v>0</v>
      </c>
      <c r="P184" s="2" t="str">
        <f>IF(LEN($B184), MATCH($B184,TeamsDoNotEditThis!$A$2:$A$999)+1, 0)</f>
        <v>0</v>
      </c>
      <c r="Q184" s="45" t="str">
        <f t="shared" si="8"/>
        <v>0</v>
      </c>
      <c r="R184" s="45" t="str">
        <f t="shared" si="9"/>
        <v>0</v>
      </c>
      <c r="S184" s="45" t="str">
        <f t="shared" si="10"/>
        <v>0</v>
      </c>
      <c r="T184" s="45" t="str">
        <f>IF($P184 &gt; 0, MAX(1,ROUNDUP($E184))*INDIRECT("TeamsDoNotEditThis!K"&amp;$P184)/Constants!$B$3, 0)</f>
        <v>0</v>
      </c>
      <c r="U184" s="45" t="str">
        <f>IF($P184 &gt; 0, INDIRECT("TeamsDoNotEditThis!J"&amp;$P184)/Constants!$B$2, 0)</f>
        <v>0</v>
      </c>
      <c r="V184" s="45" t="str">
        <f>IF($P184 &gt; 0, INDIRECT("TeamsDoNotEditThis!K"&amp;$P184)/Constants!$B$3, 0)</f>
        <v>0</v>
      </c>
      <c r="W184" s="45" t="str">
        <f>IF($P184 &gt; 0, INDIRECT("TeamsDoNotEditThis!L"&amp;$P184)/Constants!$B$4, 0)</f>
        <v>0</v>
      </c>
      <c r="X184" s="45" t="str">
        <f>IF($P184 &gt; 0, INDIRECT("TeamsDoNotEditThis!M"&amp;$P184)/Constants!$B$5, 0)</f>
        <v>0</v>
      </c>
    </row>
    <row r="185">
      <c r="A185" s="30"/>
      <c r="B185" s="30"/>
      <c r="C185" s="49"/>
      <c r="D185" s="21"/>
      <c r="E185" s="21"/>
      <c r="F185" s="21"/>
      <c r="G185" s="21"/>
      <c r="H185" s="21"/>
      <c r="I185" s="45" t="str">
        <f t="shared" si="1"/>
        <v>0</v>
      </c>
      <c r="J185" s="45" t="str">
        <f t="shared" si="2"/>
        <v>0</v>
      </c>
      <c r="K185" s="45" t="str">
        <f t="shared" si="3"/>
        <v>0</v>
      </c>
      <c r="L185" s="45" t="str">
        <f t="shared" si="4"/>
        <v>0</v>
      </c>
      <c r="M185" s="45" t="str">
        <f t="shared" si="5"/>
        <v>0</v>
      </c>
      <c r="N185" s="45" t="str">
        <f t="shared" si="6"/>
        <v>0</v>
      </c>
      <c r="O185" s="45" t="str">
        <f t="shared" si="7"/>
        <v>0</v>
      </c>
      <c r="P185" s="2" t="str">
        <f>IF(LEN($B185), MATCH($B185,TeamsDoNotEditThis!$A$2:$A$999)+1, 0)</f>
        <v>0</v>
      </c>
      <c r="Q185" s="45" t="str">
        <f t="shared" si="8"/>
        <v>0</v>
      </c>
      <c r="R185" s="45" t="str">
        <f t="shared" si="9"/>
        <v>0</v>
      </c>
      <c r="S185" s="45" t="str">
        <f t="shared" si="10"/>
        <v>0</v>
      </c>
      <c r="T185" s="45" t="str">
        <f>IF($P185 &gt; 0, MAX(1,ROUNDUP($E185))*INDIRECT("TeamsDoNotEditThis!K"&amp;$P185)/Constants!$B$3, 0)</f>
        <v>0</v>
      </c>
      <c r="U185" s="45" t="str">
        <f>IF($P185 &gt; 0, INDIRECT("TeamsDoNotEditThis!J"&amp;$P185)/Constants!$B$2, 0)</f>
        <v>0</v>
      </c>
      <c r="V185" s="45" t="str">
        <f>IF($P185 &gt; 0, INDIRECT("TeamsDoNotEditThis!K"&amp;$P185)/Constants!$B$3, 0)</f>
        <v>0</v>
      </c>
      <c r="W185" s="45" t="str">
        <f>IF($P185 &gt; 0, INDIRECT("TeamsDoNotEditThis!L"&amp;$P185)/Constants!$B$4, 0)</f>
        <v>0</v>
      </c>
      <c r="X185" s="45" t="str">
        <f>IF($P185 &gt; 0, INDIRECT("TeamsDoNotEditThis!M"&amp;$P185)/Constants!$B$5, 0)</f>
        <v>0</v>
      </c>
    </row>
    <row r="186">
      <c r="A186" s="30"/>
      <c r="B186" s="30"/>
      <c r="C186" s="49"/>
      <c r="D186" s="21"/>
      <c r="E186" s="21"/>
      <c r="F186" s="21"/>
      <c r="G186" s="21"/>
      <c r="H186" s="21"/>
      <c r="I186" s="45" t="str">
        <f t="shared" si="1"/>
        <v>0</v>
      </c>
      <c r="J186" s="45" t="str">
        <f t="shared" si="2"/>
        <v>0</v>
      </c>
      <c r="K186" s="45" t="str">
        <f t="shared" si="3"/>
        <v>0</v>
      </c>
      <c r="L186" s="45" t="str">
        <f t="shared" si="4"/>
        <v>0</v>
      </c>
      <c r="M186" s="45" t="str">
        <f t="shared" si="5"/>
        <v>0</v>
      </c>
      <c r="N186" s="45" t="str">
        <f t="shared" si="6"/>
        <v>0</v>
      </c>
      <c r="O186" s="45" t="str">
        <f t="shared" si="7"/>
        <v>0</v>
      </c>
      <c r="P186" s="2" t="str">
        <f>IF(LEN($B186), MATCH($B186,TeamsDoNotEditThis!$A$2:$A$999)+1, 0)</f>
        <v>0</v>
      </c>
      <c r="Q186" s="45" t="str">
        <f t="shared" si="8"/>
        <v>0</v>
      </c>
      <c r="R186" s="45" t="str">
        <f t="shared" si="9"/>
        <v>0</v>
      </c>
      <c r="S186" s="45" t="str">
        <f t="shared" si="10"/>
        <v>0</v>
      </c>
      <c r="T186" s="45" t="str">
        <f>IF($P186 &gt; 0, MAX(1,ROUNDUP($E186))*INDIRECT("TeamsDoNotEditThis!K"&amp;$P186)/Constants!$B$3, 0)</f>
        <v>0</v>
      </c>
      <c r="U186" s="45" t="str">
        <f>IF($P186 &gt; 0, INDIRECT("TeamsDoNotEditThis!J"&amp;$P186)/Constants!$B$2, 0)</f>
        <v>0</v>
      </c>
      <c r="V186" s="45" t="str">
        <f>IF($P186 &gt; 0, INDIRECT("TeamsDoNotEditThis!K"&amp;$P186)/Constants!$B$3, 0)</f>
        <v>0</v>
      </c>
      <c r="W186" s="45" t="str">
        <f>IF($P186 &gt; 0, INDIRECT("TeamsDoNotEditThis!L"&amp;$P186)/Constants!$B$4, 0)</f>
        <v>0</v>
      </c>
      <c r="X186" s="45" t="str">
        <f>IF($P186 &gt; 0, INDIRECT("TeamsDoNotEditThis!M"&amp;$P186)/Constants!$B$5, 0)</f>
        <v>0</v>
      </c>
    </row>
    <row r="187">
      <c r="A187" s="30"/>
      <c r="B187" s="30"/>
      <c r="C187" s="49"/>
      <c r="D187" s="21"/>
      <c r="E187" s="21"/>
      <c r="F187" s="21"/>
      <c r="G187" s="21"/>
      <c r="H187" s="21"/>
      <c r="I187" s="45" t="str">
        <f t="shared" si="1"/>
        <v>0</v>
      </c>
      <c r="J187" s="45" t="str">
        <f t="shared" si="2"/>
        <v>0</v>
      </c>
      <c r="K187" s="45" t="str">
        <f t="shared" si="3"/>
        <v>0</v>
      </c>
      <c r="L187" s="45" t="str">
        <f t="shared" si="4"/>
        <v>0</v>
      </c>
      <c r="M187" s="45" t="str">
        <f t="shared" si="5"/>
        <v>0</v>
      </c>
      <c r="N187" s="45" t="str">
        <f t="shared" si="6"/>
        <v>0</v>
      </c>
      <c r="O187" s="45" t="str">
        <f t="shared" si="7"/>
        <v>0</v>
      </c>
      <c r="P187" s="2" t="str">
        <f>IF(LEN($B187), MATCH($B187,TeamsDoNotEditThis!$A$2:$A$999)+1, 0)</f>
        <v>0</v>
      </c>
      <c r="Q187" s="45" t="str">
        <f t="shared" si="8"/>
        <v>0</v>
      </c>
      <c r="R187" s="45" t="str">
        <f t="shared" si="9"/>
        <v>0</v>
      </c>
      <c r="S187" s="45" t="str">
        <f t="shared" si="10"/>
        <v>0</v>
      </c>
      <c r="T187" s="45" t="str">
        <f>IF($P187 &gt; 0, MAX(1,ROUNDUP($E187))*INDIRECT("TeamsDoNotEditThis!K"&amp;$P187)/Constants!$B$3, 0)</f>
        <v>0</v>
      </c>
      <c r="U187" s="45" t="str">
        <f>IF($P187 &gt; 0, INDIRECT("TeamsDoNotEditThis!J"&amp;$P187)/Constants!$B$2, 0)</f>
        <v>0</v>
      </c>
      <c r="V187" s="45" t="str">
        <f>IF($P187 &gt; 0, INDIRECT("TeamsDoNotEditThis!K"&amp;$P187)/Constants!$B$3, 0)</f>
        <v>0</v>
      </c>
      <c r="W187" s="45" t="str">
        <f>IF($P187 &gt; 0, INDIRECT("TeamsDoNotEditThis!L"&amp;$P187)/Constants!$B$4, 0)</f>
        <v>0</v>
      </c>
      <c r="X187" s="45" t="str">
        <f>IF($P187 &gt; 0, INDIRECT("TeamsDoNotEditThis!M"&amp;$P187)/Constants!$B$5, 0)</f>
        <v>0</v>
      </c>
    </row>
    <row r="188">
      <c r="A188" s="30"/>
      <c r="B188" s="30"/>
      <c r="C188" s="49"/>
      <c r="D188" s="21"/>
      <c r="E188" s="21"/>
      <c r="F188" s="21"/>
      <c r="G188" s="21"/>
      <c r="H188" s="21"/>
      <c r="I188" s="45" t="str">
        <f t="shared" si="1"/>
        <v>0</v>
      </c>
      <c r="J188" s="45" t="str">
        <f t="shared" si="2"/>
        <v>0</v>
      </c>
      <c r="K188" s="45" t="str">
        <f t="shared" si="3"/>
        <v>0</v>
      </c>
      <c r="L188" s="45" t="str">
        <f t="shared" si="4"/>
        <v>0</v>
      </c>
      <c r="M188" s="45" t="str">
        <f t="shared" si="5"/>
        <v>0</v>
      </c>
      <c r="N188" s="45" t="str">
        <f t="shared" si="6"/>
        <v>0</v>
      </c>
      <c r="O188" s="45" t="str">
        <f t="shared" si="7"/>
        <v>0</v>
      </c>
      <c r="P188" s="2" t="str">
        <f>IF(LEN($B188), MATCH($B188,TeamsDoNotEditThis!$A$2:$A$999)+1, 0)</f>
        <v>0</v>
      </c>
      <c r="Q188" s="45" t="str">
        <f t="shared" si="8"/>
        <v>0</v>
      </c>
      <c r="R188" s="45" t="str">
        <f t="shared" si="9"/>
        <v>0</v>
      </c>
      <c r="S188" s="45" t="str">
        <f t="shared" si="10"/>
        <v>0</v>
      </c>
      <c r="T188" s="45" t="str">
        <f>IF($P188 &gt; 0, MAX(1,ROUNDUP($E188))*INDIRECT("TeamsDoNotEditThis!K"&amp;$P188)/Constants!$B$3, 0)</f>
        <v>0</v>
      </c>
      <c r="U188" s="45" t="str">
        <f>IF($P188 &gt; 0, INDIRECT("TeamsDoNotEditThis!J"&amp;$P188)/Constants!$B$2, 0)</f>
        <v>0</v>
      </c>
      <c r="V188" s="45" t="str">
        <f>IF($P188 &gt; 0, INDIRECT("TeamsDoNotEditThis!K"&amp;$P188)/Constants!$B$3, 0)</f>
        <v>0</v>
      </c>
      <c r="W188" s="45" t="str">
        <f>IF($P188 &gt; 0, INDIRECT("TeamsDoNotEditThis!L"&amp;$P188)/Constants!$B$4, 0)</f>
        <v>0</v>
      </c>
      <c r="X188" s="45" t="str">
        <f>IF($P188 &gt; 0, INDIRECT("TeamsDoNotEditThis!M"&amp;$P188)/Constants!$B$5, 0)</f>
        <v>0</v>
      </c>
    </row>
    <row r="189">
      <c r="A189" s="30"/>
      <c r="B189" s="30"/>
      <c r="C189" s="49"/>
      <c r="D189" s="21"/>
      <c r="E189" s="21"/>
      <c r="F189" s="21"/>
      <c r="G189" s="21"/>
      <c r="H189" s="21"/>
      <c r="I189" s="45" t="str">
        <f t="shared" si="1"/>
        <v>0</v>
      </c>
      <c r="J189" s="45" t="str">
        <f t="shared" si="2"/>
        <v>0</v>
      </c>
      <c r="K189" s="45" t="str">
        <f t="shared" si="3"/>
        <v>0</v>
      </c>
      <c r="L189" s="45" t="str">
        <f t="shared" si="4"/>
        <v>0</v>
      </c>
      <c r="M189" s="45" t="str">
        <f t="shared" si="5"/>
        <v>0</v>
      </c>
      <c r="N189" s="45" t="str">
        <f t="shared" si="6"/>
        <v>0</v>
      </c>
      <c r="O189" s="45" t="str">
        <f t="shared" si="7"/>
        <v>0</v>
      </c>
      <c r="P189" s="2" t="str">
        <f>IF(LEN($B189), MATCH($B189,TeamsDoNotEditThis!$A$2:$A$999)+1, 0)</f>
        <v>0</v>
      </c>
      <c r="Q189" s="45" t="str">
        <f t="shared" si="8"/>
        <v>0</v>
      </c>
      <c r="R189" s="45" t="str">
        <f t="shared" si="9"/>
        <v>0</v>
      </c>
      <c r="S189" s="45" t="str">
        <f t="shared" si="10"/>
        <v>0</v>
      </c>
      <c r="T189" s="45" t="str">
        <f>IF($P189 &gt; 0, MAX(1,ROUNDUP($E189))*INDIRECT("TeamsDoNotEditThis!K"&amp;$P189)/Constants!$B$3, 0)</f>
        <v>0</v>
      </c>
      <c r="U189" s="45" t="str">
        <f>IF($P189 &gt; 0, INDIRECT("TeamsDoNotEditThis!J"&amp;$P189)/Constants!$B$2, 0)</f>
        <v>0</v>
      </c>
      <c r="V189" s="45" t="str">
        <f>IF($P189 &gt; 0, INDIRECT("TeamsDoNotEditThis!K"&amp;$P189)/Constants!$B$3, 0)</f>
        <v>0</v>
      </c>
      <c r="W189" s="45" t="str">
        <f>IF($P189 &gt; 0, INDIRECT("TeamsDoNotEditThis!L"&amp;$P189)/Constants!$B$4, 0)</f>
        <v>0</v>
      </c>
      <c r="X189" s="45" t="str">
        <f>IF($P189 &gt; 0, INDIRECT("TeamsDoNotEditThis!M"&amp;$P189)/Constants!$B$5, 0)</f>
        <v>0</v>
      </c>
    </row>
    <row r="190">
      <c r="A190" s="30"/>
      <c r="B190" s="30"/>
      <c r="C190" s="49"/>
      <c r="D190" s="21"/>
      <c r="E190" s="21"/>
      <c r="F190" s="21"/>
      <c r="G190" s="21"/>
      <c r="H190" s="21"/>
      <c r="I190" s="45" t="str">
        <f t="shared" si="1"/>
        <v>0</v>
      </c>
      <c r="J190" s="45" t="str">
        <f t="shared" si="2"/>
        <v>0</v>
      </c>
      <c r="K190" s="45" t="str">
        <f t="shared" si="3"/>
        <v>0</v>
      </c>
      <c r="L190" s="45" t="str">
        <f t="shared" si="4"/>
        <v>0</v>
      </c>
      <c r="M190" s="45" t="str">
        <f t="shared" si="5"/>
        <v>0</v>
      </c>
      <c r="N190" s="45" t="str">
        <f t="shared" si="6"/>
        <v>0</v>
      </c>
      <c r="O190" s="45" t="str">
        <f t="shared" si="7"/>
        <v>0</v>
      </c>
      <c r="P190" s="2" t="str">
        <f>IF(LEN($B190), MATCH($B190,TeamsDoNotEditThis!$A$2:$A$999)+1, 0)</f>
        <v>0</v>
      </c>
      <c r="Q190" s="45" t="str">
        <f t="shared" si="8"/>
        <v>0</v>
      </c>
      <c r="R190" s="45" t="str">
        <f t="shared" si="9"/>
        <v>0</v>
      </c>
      <c r="S190" s="45" t="str">
        <f t="shared" si="10"/>
        <v>0</v>
      </c>
      <c r="T190" s="45" t="str">
        <f>IF($P190 &gt; 0, MAX(1,ROUNDUP($E190))*INDIRECT("TeamsDoNotEditThis!K"&amp;$P190)/Constants!$B$3, 0)</f>
        <v>0</v>
      </c>
      <c r="U190" s="45" t="str">
        <f>IF($P190 &gt; 0, INDIRECT("TeamsDoNotEditThis!J"&amp;$P190)/Constants!$B$2, 0)</f>
        <v>0</v>
      </c>
      <c r="V190" s="45" t="str">
        <f>IF($P190 &gt; 0, INDIRECT("TeamsDoNotEditThis!K"&amp;$P190)/Constants!$B$3, 0)</f>
        <v>0</v>
      </c>
      <c r="W190" s="45" t="str">
        <f>IF($P190 &gt; 0, INDIRECT("TeamsDoNotEditThis!L"&amp;$P190)/Constants!$B$4, 0)</f>
        <v>0</v>
      </c>
      <c r="X190" s="45" t="str">
        <f>IF($P190 &gt; 0, INDIRECT("TeamsDoNotEditThis!M"&amp;$P190)/Constants!$B$5, 0)</f>
        <v>0</v>
      </c>
    </row>
    <row r="191">
      <c r="A191" s="30"/>
      <c r="B191" s="30"/>
      <c r="C191" s="49"/>
      <c r="D191" s="21"/>
      <c r="E191" s="21"/>
      <c r="F191" s="21"/>
      <c r="G191" s="21"/>
      <c r="H191" s="21"/>
      <c r="I191" s="45" t="str">
        <f t="shared" si="1"/>
        <v>0</v>
      </c>
      <c r="J191" s="45" t="str">
        <f t="shared" si="2"/>
        <v>0</v>
      </c>
      <c r="K191" s="45" t="str">
        <f t="shared" si="3"/>
        <v>0</v>
      </c>
      <c r="L191" s="45" t="str">
        <f t="shared" si="4"/>
        <v>0</v>
      </c>
      <c r="M191" s="45" t="str">
        <f t="shared" si="5"/>
        <v>0</v>
      </c>
      <c r="N191" s="45" t="str">
        <f t="shared" si="6"/>
        <v>0</v>
      </c>
      <c r="O191" s="45" t="str">
        <f t="shared" si="7"/>
        <v>0</v>
      </c>
      <c r="P191" s="2" t="str">
        <f>IF(LEN($B191), MATCH($B191,TeamsDoNotEditThis!$A$2:$A$999)+1, 0)</f>
        <v>0</v>
      </c>
      <c r="Q191" s="45" t="str">
        <f t="shared" si="8"/>
        <v>0</v>
      </c>
      <c r="R191" s="45" t="str">
        <f t="shared" si="9"/>
        <v>0</v>
      </c>
      <c r="S191" s="45" t="str">
        <f t="shared" si="10"/>
        <v>0</v>
      </c>
      <c r="T191" s="45" t="str">
        <f>IF($P191 &gt; 0, MAX(1,ROUNDUP($E191))*INDIRECT("TeamsDoNotEditThis!K"&amp;$P191)/Constants!$B$3, 0)</f>
        <v>0</v>
      </c>
      <c r="U191" s="45" t="str">
        <f>IF($P191 &gt; 0, INDIRECT("TeamsDoNotEditThis!J"&amp;$P191)/Constants!$B$2, 0)</f>
        <v>0</v>
      </c>
      <c r="V191" s="45" t="str">
        <f>IF($P191 &gt; 0, INDIRECT("TeamsDoNotEditThis!K"&amp;$P191)/Constants!$B$3, 0)</f>
        <v>0</v>
      </c>
      <c r="W191" s="45" t="str">
        <f>IF($P191 &gt; 0, INDIRECT("TeamsDoNotEditThis!L"&amp;$P191)/Constants!$B$4, 0)</f>
        <v>0</v>
      </c>
      <c r="X191" s="45" t="str">
        <f>IF($P191 &gt; 0, INDIRECT("TeamsDoNotEditThis!M"&amp;$P191)/Constants!$B$5, 0)</f>
        <v>0</v>
      </c>
    </row>
    <row r="192">
      <c r="A192" s="30"/>
      <c r="B192" s="30"/>
      <c r="C192" s="49"/>
      <c r="D192" s="21"/>
      <c r="E192" s="21"/>
      <c r="F192" s="21"/>
      <c r="G192" s="21"/>
      <c r="H192" s="21"/>
      <c r="I192" s="45" t="str">
        <f t="shared" si="1"/>
        <v>0</v>
      </c>
      <c r="J192" s="45" t="str">
        <f t="shared" si="2"/>
        <v>0</v>
      </c>
      <c r="K192" s="45" t="str">
        <f t="shared" si="3"/>
        <v>0</v>
      </c>
      <c r="L192" s="45" t="str">
        <f t="shared" si="4"/>
        <v>0</v>
      </c>
      <c r="M192" s="45" t="str">
        <f t="shared" si="5"/>
        <v>0</v>
      </c>
      <c r="N192" s="45" t="str">
        <f t="shared" si="6"/>
        <v>0</v>
      </c>
      <c r="O192" s="45" t="str">
        <f t="shared" si="7"/>
        <v>0</v>
      </c>
      <c r="P192" s="2" t="str">
        <f>IF(LEN($B192), MATCH($B192,TeamsDoNotEditThis!$A$2:$A$999)+1, 0)</f>
        <v>0</v>
      </c>
      <c r="Q192" s="45" t="str">
        <f t="shared" si="8"/>
        <v>0</v>
      </c>
      <c r="R192" s="45" t="str">
        <f t="shared" si="9"/>
        <v>0</v>
      </c>
      <c r="S192" s="45" t="str">
        <f t="shared" si="10"/>
        <v>0</v>
      </c>
      <c r="T192" s="45" t="str">
        <f>IF($P192 &gt; 0, MAX(1,ROUNDUP($E192))*INDIRECT("TeamsDoNotEditThis!K"&amp;$P192)/Constants!$B$3, 0)</f>
        <v>0</v>
      </c>
      <c r="U192" s="45" t="str">
        <f>IF($P192 &gt; 0, INDIRECT("TeamsDoNotEditThis!J"&amp;$P192)/Constants!$B$2, 0)</f>
        <v>0</v>
      </c>
      <c r="V192" s="45" t="str">
        <f>IF($P192 &gt; 0, INDIRECT("TeamsDoNotEditThis!K"&amp;$P192)/Constants!$B$3, 0)</f>
        <v>0</v>
      </c>
      <c r="W192" s="45" t="str">
        <f>IF($P192 &gt; 0, INDIRECT("TeamsDoNotEditThis!L"&amp;$P192)/Constants!$B$4, 0)</f>
        <v>0</v>
      </c>
      <c r="X192" s="45" t="str">
        <f>IF($P192 &gt; 0, INDIRECT("TeamsDoNotEditThis!M"&amp;$P192)/Constants!$B$5, 0)</f>
        <v>0</v>
      </c>
    </row>
    <row r="193">
      <c r="A193" s="30"/>
      <c r="B193" s="30"/>
      <c r="C193" s="49"/>
      <c r="D193" s="21"/>
      <c r="E193" s="21"/>
      <c r="F193" s="21"/>
      <c r="G193" s="21"/>
      <c r="H193" s="21"/>
      <c r="I193" s="45" t="str">
        <f t="shared" si="1"/>
        <v>0</v>
      </c>
      <c r="J193" s="45" t="str">
        <f t="shared" si="2"/>
        <v>0</v>
      </c>
      <c r="K193" s="45" t="str">
        <f t="shared" si="3"/>
        <v>0</v>
      </c>
      <c r="L193" s="45" t="str">
        <f t="shared" si="4"/>
        <v>0</v>
      </c>
      <c r="M193" s="45" t="str">
        <f t="shared" si="5"/>
        <v>0</v>
      </c>
      <c r="N193" s="45" t="str">
        <f t="shared" si="6"/>
        <v>0</v>
      </c>
      <c r="O193" s="45" t="str">
        <f t="shared" si="7"/>
        <v>0</v>
      </c>
      <c r="P193" s="2" t="str">
        <f>IF(LEN($B193), MATCH($B193,TeamsDoNotEditThis!$A$2:$A$999)+1, 0)</f>
        <v>0</v>
      </c>
      <c r="Q193" s="45" t="str">
        <f t="shared" si="8"/>
        <v>0</v>
      </c>
      <c r="R193" s="45" t="str">
        <f t="shared" si="9"/>
        <v>0</v>
      </c>
      <c r="S193" s="45" t="str">
        <f t="shared" si="10"/>
        <v>0</v>
      </c>
      <c r="T193" s="45" t="str">
        <f>IF($P193 &gt; 0, MAX(1,ROUNDUP($E193))*INDIRECT("TeamsDoNotEditThis!K"&amp;$P193)/Constants!$B$3, 0)</f>
        <v>0</v>
      </c>
      <c r="U193" s="45" t="str">
        <f>IF($P193 &gt; 0, INDIRECT("TeamsDoNotEditThis!J"&amp;$P193)/Constants!$B$2, 0)</f>
        <v>0</v>
      </c>
      <c r="V193" s="45" t="str">
        <f>IF($P193 &gt; 0, INDIRECT("TeamsDoNotEditThis!K"&amp;$P193)/Constants!$B$3, 0)</f>
        <v>0</v>
      </c>
      <c r="W193" s="45" t="str">
        <f>IF($P193 &gt; 0, INDIRECT("TeamsDoNotEditThis!L"&amp;$P193)/Constants!$B$4, 0)</f>
        <v>0</v>
      </c>
      <c r="X193" s="45" t="str">
        <f>IF($P193 &gt; 0, INDIRECT("TeamsDoNotEditThis!M"&amp;$P193)/Constants!$B$5, 0)</f>
        <v>0</v>
      </c>
    </row>
    <row r="194">
      <c r="A194" s="30"/>
      <c r="B194" s="30"/>
      <c r="C194" s="49"/>
      <c r="D194" s="21"/>
      <c r="E194" s="21"/>
      <c r="F194" s="21"/>
      <c r="G194" s="21"/>
      <c r="H194" s="21"/>
      <c r="I194" s="45" t="str">
        <f t="shared" si="1"/>
        <v>0</v>
      </c>
      <c r="J194" s="45" t="str">
        <f t="shared" si="2"/>
        <v>0</v>
      </c>
      <c r="K194" s="45" t="str">
        <f t="shared" si="3"/>
        <v>0</v>
      </c>
      <c r="L194" s="45" t="str">
        <f t="shared" si="4"/>
        <v>0</v>
      </c>
      <c r="M194" s="45" t="str">
        <f t="shared" si="5"/>
        <v>0</v>
      </c>
      <c r="N194" s="45" t="str">
        <f t="shared" si="6"/>
        <v>0</v>
      </c>
      <c r="O194" s="45" t="str">
        <f t="shared" si="7"/>
        <v>0</v>
      </c>
      <c r="P194" s="2" t="str">
        <f>IF(LEN($B194), MATCH($B194,TeamsDoNotEditThis!$A$2:$A$999)+1, 0)</f>
        <v>0</v>
      </c>
      <c r="Q194" s="45" t="str">
        <f t="shared" si="8"/>
        <v>0</v>
      </c>
      <c r="R194" s="45" t="str">
        <f t="shared" si="9"/>
        <v>0</v>
      </c>
      <c r="S194" s="45" t="str">
        <f t="shared" si="10"/>
        <v>0</v>
      </c>
      <c r="T194" s="45" t="str">
        <f>IF($P194 &gt; 0, MAX(1,ROUNDUP($E194))*INDIRECT("TeamsDoNotEditThis!K"&amp;$P194)/Constants!$B$3, 0)</f>
        <v>0</v>
      </c>
      <c r="U194" s="45" t="str">
        <f>IF($P194 &gt; 0, INDIRECT("TeamsDoNotEditThis!J"&amp;$P194)/Constants!$B$2, 0)</f>
        <v>0</v>
      </c>
      <c r="V194" s="45" t="str">
        <f>IF($P194 &gt; 0, INDIRECT("TeamsDoNotEditThis!K"&amp;$P194)/Constants!$B$3, 0)</f>
        <v>0</v>
      </c>
      <c r="W194" s="45" t="str">
        <f>IF($P194 &gt; 0, INDIRECT("TeamsDoNotEditThis!L"&amp;$P194)/Constants!$B$4, 0)</f>
        <v>0</v>
      </c>
      <c r="X194" s="45" t="str">
        <f>IF($P194 &gt; 0, INDIRECT("TeamsDoNotEditThis!M"&amp;$P194)/Constants!$B$5, 0)</f>
        <v>0</v>
      </c>
    </row>
    <row r="195">
      <c r="A195" s="30"/>
      <c r="B195" s="30"/>
      <c r="C195" s="49"/>
      <c r="D195" s="21"/>
      <c r="E195" s="21"/>
      <c r="F195" s="21"/>
      <c r="G195" s="21"/>
      <c r="H195" s="21"/>
      <c r="I195" s="45" t="str">
        <f t="shared" si="1"/>
        <v>0</v>
      </c>
      <c r="J195" s="45" t="str">
        <f t="shared" si="2"/>
        <v>0</v>
      </c>
      <c r="K195" s="45" t="str">
        <f t="shared" si="3"/>
        <v>0</v>
      </c>
      <c r="L195" s="45" t="str">
        <f t="shared" si="4"/>
        <v>0</v>
      </c>
      <c r="M195" s="45" t="str">
        <f t="shared" si="5"/>
        <v>0</v>
      </c>
      <c r="N195" s="45" t="str">
        <f t="shared" si="6"/>
        <v>0</v>
      </c>
      <c r="O195" s="45" t="str">
        <f t="shared" si="7"/>
        <v>0</v>
      </c>
      <c r="P195" s="2" t="str">
        <f>IF(LEN($B195), MATCH($B195,TeamsDoNotEditThis!$A$2:$A$999)+1, 0)</f>
        <v>0</v>
      </c>
      <c r="Q195" s="45" t="str">
        <f t="shared" si="8"/>
        <v>0</v>
      </c>
      <c r="R195" s="45" t="str">
        <f t="shared" si="9"/>
        <v>0</v>
      </c>
      <c r="S195" s="45" t="str">
        <f t="shared" si="10"/>
        <v>0</v>
      </c>
      <c r="T195" s="45" t="str">
        <f>IF($P195 &gt; 0, MAX(1,ROUNDUP($E195))*INDIRECT("TeamsDoNotEditThis!K"&amp;$P195)/Constants!$B$3, 0)</f>
        <v>0</v>
      </c>
      <c r="U195" s="45" t="str">
        <f>IF($P195 &gt; 0, INDIRECT("TeamsDoNotEditThis!J"&amp;$P195)/Constants!$B$2, 0)</f>
        <v>0</v>
      </c>
      <c r="V195" s="45" t="str">
        <f>IF($P195 &gt; 0, INDIRECT("TeamsDoNotEditThis!K"&amp;$P195)/Constants!$B$3, 0)</f>
        <v>0</v>
      </c>
      <c r="W195" s="45" t="str">
        <f>IF($P195 &gt; 0, INDIRECT("TeamsDoNotEditThis!L"&amp;$P195)/Constants!$B$4, 0)</f>
        <v>0</v>
      </c>
      <c r="X195" s="45" t="str">
        <f>IF($P195 &gt; 0, INDIRECT("TeamsDoNotEditThis!M"&amp;$P195)/Constants!$B$5, 0)</f>
        <v>0</v>
      </c>
    </row>
    <row r="196">
      <c r="A196" s="30"/>
      <c r="B196" s="30"/>
      <c r="C196" s="49"/>
      <c r="D196" s="21"/>
      <c r="E196" s="21"/>
      <c r="F196" s="21"/>
      <c r="G196" s="21"/>
      <c r="H196" s="21"/>
      <c r="I196" s="45" t="str">
        <f t="shared" si="1"/>
        <v>0</v>
      </c>
      <c r="J196" s="45" t="str">
        <f t="shared" si="2"/>
        <v>0</v>
      </c>
      <c r="K196" s="45" t="str">
        <f t="shared" si="3"/>
        <v>0</v>
      </c>
      <c r="L196" s="45" t="str">
        <f t="shared" si="4"/>
        <v>0</v>
      </c>
      <c r="M196" s="45" t="str">
        <f t="shared" si="5"/>
        <v>0</v>
      </c>
      <c r="N196" s="45" t="str">
        <f t="shared" si="6"/>
        <v>0</v>
      </c>
      <c r="O196" s="45" t="str">
        <f t="shared" si="7"/>
        <v>0</v>
      </c>
      <c r="P196" s="2" t="str">
        <f>IF(LEN($B196), MATCH($B196,TeamsDoNotEditThis!$A$2:$A$999)+1, 0)</f>
        <v>0</v>
      </c>
      <c r="Q196" s="45" t="str">
        <f t="shared" si="8"/>
        <v>0</v>
      </c>
      <c r="R196" s="45" t="str">
        <f t="shared" si="9"/>
        <v>0</v>
      </c>
      <c r="S196" s="45" t="str">
        <f t="shared" si="10"/>
        <v>0</v>
      </c>
      <c r="T196" s="45" t="str">
        <f>IF($P196 &gt; 0, MAX(1,ROUNDUP($E196))*INDIRECT("TeamsDoNotEditThis!K"&amp;$P196)/Constants!$B$3, 0)</f>
        <v>0</v>
      </c>
      <c r="U196" s="45" t="str">
        <f>IF($P196 &gt; 0, INDIRECT("TeamsDoNotEditThis!J"&amp;$P196)/Constants!$B$2, 0)</f>
        <v>0</v>
      </c>
      <c r="V196" s="45" t="str">
        <f>IF($P196 &gt; 0, INDIRECT("TeamsDoNotEditThis!K"&amp;$P196)/Constants!$B$3, 0)</f>
        <v>0</v>
      </c>
      <c r="W196" s="45" t="str">
        <f>IF($P196 &gt; 0, INDIRECT("TeamsDoNotEditThis!L"&amp;$P196)/Constants!$B$4, 0)</f>
        <v>0</v>
      </c>
      <c r="X196" s="45" t="str">
        <f>IF($P196 &gt; 0, INDIRECT("TeamsDoNotEditThis!M"&amp;$P196)/Constants!$B$5, 0)</f>
        <v>0</v>
      </c>
    </row>
    <row r="197">
      <c r="A197" s="30"/>
      <c r="B197" s="30"/>
      <c r="C197" s="49"/>
      <c r="D197" s="21"/>
      <c r="E197" s="21"/>
      <c r="F197" s="21"/>
      <c r="G197" s="21"/>
      <c r="H197" s="21"/>
      <c r="I197" s="45" t="str">
        <f t="shared" si="1"/>
        <v>0</v>
      </c>
      <c r="J197" s="45" t="str">
        <f t="shared" si="2"/>
        <v>0</v>
      </c>
      <c r="K197" s="45" t="str">
        <f t="shared" si="3"/>
        <v>0</v>
      </c>
      <c r="L197" s="45" t="str">
        <f t="shared" si="4"/>
        <v>0</v>
      </c>
      <c r="M197" s="45" t="str">
        <f t="shared" si="5"/>
        <v>0</v>
      </c>
      <c r="N197" s="45" t="str">
        <f t="shared" si="6"/>
        <v>0</v>
      </c>
      <c r="O197" s="45" t="str">
        <f t="shared" si="7"/>
        <v>0</v>
      </c>
      <c r="P197" s="2" t="str">
        <f>IF(LEN($B197), MATCH($B197,TeamsDoNotEditThis!$A$2:$A$999)+1, 0)</f>
        <v>0</v>
      </c>
      <c r="Q197" s="45" t="str">
        <f t="shared" si="8"/>
        <v>0</v>
      </c>
      <c r="R197" s="45" t="str">
        <f t="shared" si="9"/>
        <v>0</v>
      </c>
      <c r="S197" s="45" t="str">
        <f t="shared" si="10"/>
        <v>0</v>
      </c>
      <c r="T197" s="45" t="str">
        <f>IF($P197 &gt; 0, MAX(1,ROUNDUP($E197))*INDIRECT("TeamsDoNotEditThis!K"&amp;$P197)/Constants!$B$3, 0)</f>
        <v>0</v>
      </c>
      <c r="U197" s="45" t="str">
        <f>IF($P197 &gt; 0, INDIRECT("TeamsDoNotEditThis!J"&amp;$P197)/Constants!$B$2, 0)</f>
        <v>0</v>
      </c>
      <c r="V197" s="45" t="str">
        <f>IF($P197 &gt; 0, INDIRECT("TeamsDoNotEditThis!K"&amp;$P197)/Constants!$B$3, 0)</f>
        <v>0</v>
      </c>
      <c r="W197" s="45" t="str">
        <f>IF($P197 &gt; 0, INDIRECT("TeamsDoNotEditThis!L"&amp;$P197)/Constants!$B$4, 0)</f>
        <v>0</v>
      </c>
      <c r="X197" s="45" t="str">
        <f>IF($P197 &gt; 0, INDIRECT("TeamsDoNotEditThis!M"&amp;$P197)/Constants!$B$5, 0)</f>
        <v>0</v>
      </c>
    </row>
    <row r="198">
      <c r="A198" s="30"/>
      <c r="B198" s="30"/>
      <c r="C198" s="49"/>
      <c r="D198" s="21"/>
      <c r="E198" s="21"/>
      <c r="F198" s="21"/>
      <c r="G198" s="21"/>
      <c r="H198" s="21"/>
      <c r="I198" s="45" t="str">
        <f t="shared" si="1"/>
        <v>0</v>
      </c>
      <c r="J198" s="45" t="str">
        <f t="shared" si="2"/>
        <v>0</v>
      </c>
      <c r="K198" s="45" t="str">
        <f t="shared" si="3"/>
        <v>0</v>
      </c>
      <c r="L198" s="45" t="str">
        <f t="shared" si="4"/>
        <v>0</v>
      </c>
      <c r="M198" s="45" t="str">
        <f t="shared" si="5"/>
        <v>0</v>
      </c>
      <c r="N198" s="45" t="str">
        <f t="shared" si="6"/>
        <v>0</v>
      </c>
      <c r="O198" s="45" t="str">
        <f t="shared" si="7"/>
        <v>0</v>
      </c>
      <c r="P198" s="2" t="str">
        <f>IF(LEN($B198), MATCH($B198,TeamsDoNotEditThis!$A$2:$A$999)+1, 0)</f>
        <v>0</v>
      </c>
      <c r="Q198" s="45" t="str">
        <f t="shared" si="8"/>
        <v>0</v>
      </c>
      <c r="R198" s="45" t="str">
        <f t="shared" si="9"/>
        <v>0</v>
      </c>
      <c r="S198" s="45" t="str">
        <f t="shared" si="10"/>
        <v>0</v>
      </c>
      <c r="T198" s="45" t="str">
        <f>IF($P198 &gt; 0, MAX(1,ROUNDUP($E198))*INDIRECT("TeamsDoNotEditThis!K"&amp;$P198)/Constants!$B$3, 0)</f>
        <v>0</v>
      </c>
      <c r="U198" s="45" t="str">
        <f>IF($P198 &gt; 0, INDIRECT("TeamsDoNotEditThis!J"&amp;$P198)/Constants!$B$2, 0)</f>
        <v>0</v>
      </c>
      <c r="V198" s="45" t="str">
        <f>IF($P198 &gt; 0, INDIRECT("TeamsDoNotEditThis!K"&amp;$P198)/Constants!$B$3, 0)</f>
        <v>0</v>
      </c>
      <c r="W198" s="45" t="str">
        <f>IF($P198 &gt; 0, INDIRECT("TeamsDoNotEditThis!L"&amp;$P198)/Constants!$B$4, 0)</f>
        <v>0</v>
      </c>
      <c r="X198" s="45" t="str">
        <f>IF($P198 &gt; 0, INDIRECT("TeamsDoNotEditThis!M"&amp;$P198)/Constants!$B$5, 0)</f>
        <v>0</v>
      </c>
    </row>
    <row r="199">
      <c r="A199" s="30"/>
      <c r="B199" s="30"/>
      <c r="C199" s="49"/>
      <c r="D199" s="21"/>
      <c r="E199" s="21"/>
      <c r="F199" s="21"/>
      <c r="G199" s="21"/>
      <c r="H199" s="21"/>
      <c r="I199" s="45" t="str">
        <f t="shared" si="1"/>
        <v>0</v>
      </c>
      <c r="J199" s="45" t="str">
        <f t="shared" si="2"/>
        <v>0</v>
      </c>
      <c r="K199" s="45" t="str">
        <f t="shared" si="3"/>
        <v>0</v>
      </c>
      <c r="L199" s="45" t="str">
        <f t="shared" si="4"/>
        <v>0</v>
      </c>
      <c r="M199" s="45" t="str">
        <f t="shared" si="5"/>
        <v>0</v>
      </c>
      <c r="N199" s="45" t="str">
        <f t="shared" si="6"/>
        <v>0</v>
      </c>
      <c r="O199" s="45" t="str">
        <f t="shared" si="7"/>
        <v>0</v>
      </c>
      <c r="P199" s="2" t="str">
        <f>IF(LEN($B199), MATCH($B199,TeamsDoNotEditThis!$A$2:$A$999)+1, 0)</f>
        <v>0</v>
      </c>
      <c r="Q199" s="45" t="str">
        <f t="shared" si="8"/>
        <v>0</v>
      </c>
      <c r="R199" s="45" t="str">
        <f t="shared" si="9"/>
        <v>0</v>
      </c>
      <c r="S199" s="45" t="str">
        <f t="shared" si="10"/>
        <v>0</v>
      </c>
      <c r="T199" s="45" t="str">
        <f>IF($P199 &gt; 0, MAX(1,ROUNDUP($E199))*INDIRECT("TeamsDoNotEditThis!K"&amp;$P199)/Constants!$B$3, 0)</f>
        <v>0</v>
      </c>
      <c r="U199" s="45" t="str">
        <f>IF($P199 &gt; 0, INDIRECT("TeamsDoNotEditThis!J"&amp;$P199)/Constants!$B$2, 0)</f>
        <v>0</v>
      </c>
      <c r="V199" s="45" t="str">
        <f>IF($P199 &gt; 0, INDIRECT("TeamsDoNotEditThis!K"&amp;$P199)/Constants!$B$3, 0)</f>
        <v>0</v>
      </c>
      <c r="W199" s="45" t="str">
        <f>IF($P199 &gt; 0, INDIRECT("TeamsDoNotEditThis!L"&amp;$P199)/Constants!$B$4, 0)</f>
        <v>0</v>
      </c>
      <c r="X199" s="45" t="str">
        <f>IF($P199 &gt; 0, INDIRECT("TeamsDoNotEditThis!M"&amp;$P199)/Constants!$B$5, 0)</f>
        <v>0</v>
      </c>
    </row>
    <row r="200">
      <c r="A200" s="30"/>
      <c r="B200" s="30"/>
      <c r="C200" s="49"/>
      <c r="D200" s="21"/>
      <c r="E200" s="21"/>
      <c r="F200" s="21"/>
      <c r="G200" s="21"/>
      <c r="H200" s="21"/>
      <c r="I200" s="45" t="str">
        <f t="shared" si="1"/>
        <v>0</v>
      </c>
      <c r="J200" s="45" t="str">
        <f t="shared" si="2"/>
        <v>0</v>
      </c>
      <c r="K200" s="45" t="str">
        <f t="shared" si="3"/>
        <v>0</v>
      </c>
      <c r="L200" s="45" t="str">
        <f t="shared" si="4"/>
        <v>0</v>
      </c>
      <c r="M200" s="45" t="str">
        <f t="shared" si="5"/>
        <v>0</v>
      </c>
      <c r="N200" s="45" t="str">
        <f t="shared" si="6"/>
        <v>0</v>
      </c>
      <c r="O200" s="45" t="str">
        <f t="shared" si="7"/>
        <v>0</v>
      </c>
      <c r="P200" s="2" t="str">
        <f>IF(LEN($B200), MATCH($B200,TeamsDoNotEditThis!$A$2:$A$999)+1, 0)</f>
        <v>0</v>
      </c>
      <c r="Q200" s="45" t="str">
        <f t="shared" si="8"/>
        <v>0</v>
      </c>
      <c r="R200" s="45" t="str">
        <f t="shared" si="9"/>
        <v>0</v>
      </c>
      <c r="S200" s="45" t="str">
        <f t="shared" si="10"/>
        <v>0</v>
      </c>
      <c r="T200" s="45" t="str">
        <f>IF($P200 &gt; 0, MAX(1,ROUNDUP($E200))*INDIRECT("TeamsDoNotEditThis!K"&amp;$P200)/Constants!$B$3, 0)</f>
        <v>0</v>
      </c>
      <c r="U200" s="45" t="str">
        <f>IF($P200 &gt; 0, INDIRECT("TeamsDoNotEditThis!J"&amp;$P200)/Constants!$B$2, 0)</f>
        <v>0</v>
      </c>
      <c r="V200" s="45" t="str">
        <f>IF($P200 &gt; 0, INDIRECT("TeamsDoNotEditThis!K"&amp;$P200)/Constants!$B$3, 0)</f>
        <v>0</v>
      </c>
      <c r="W200" s="45" t="str">
        <f>IF($P200 &gt; 0, INDIRECT("TeamsDoNotEditThis!L"&amp;$P200)/Constants!$B$4, 0)</f>
        <v>0</v>
      </c>
      <c r="X200" s="45" t="str">
        <f>IF($P200 &gt; 0, INDIRECT("TeamsDoNotEditThis!M"&amp;$P200)/Constants!$B$5, 0)</f>
        <v>0</v>
      </c>
    </row>
    <row r="201">
      <c r="A201" s="30"/>
      <c r="B201" s="30"/>
      <c r="C201" s="49"/>
      <c r="D201" s="21"/>
      <c r="E201" s="21"/>
      <c r="F201" s="21"/>
      <c r="G201" s="21"/>
      <c r="H201" s="21"/>
      <c r="I201" s="45" t="str">
        <f t="shared" si="1"/>
        <v>0</v>
      </c>
      <c r="J201" s="45" t="str">
        <f t="shared" si="2"/>
        <v>0</v>
      </c>
      <c r="K201" s="45" t="str">
        <f t="shared" si="3"/>
        <v>0</v>
      </c>
      <c r="L201" s="45" t="str">
        <f t="shared" si="4"/>
        <v>0</v>
      </c>
      <c r="M201" s="45" t="str">
        <f t="shared" si="5"/>
        <v>0</v>
      </c>
      <c r="N201" s="45" t="str">
        <f t="shared" si="6"/>
        <v>0</v>
      </c>
      <c r="O201" s="45" t="str">
        <f t="shared" si="7"/>
        <v>0</v>
      </c>
      <c r="P201" s="2" t="str">
        <f>IF(LEN($B201), MATCH($B201,TeamsDoNotEditThis!$A$2:$A$999)+1, 0)</f>
        <v>0</v>
      </c>
      <c r="Q201" s="45" t="str">
        <f t="shared" si="8"/>
        <v>0</v>
      </c>
      <c r="R201" s="45" t="str">
        <f t="shared" si="9"/>
        <v>0</v>
      </c>
      <c r="S201" s="45" t="str">
        <f t="shared" si="10"/>
        <v>0</v>
      </c>
      <c r="T201" s="45" t="str">
        <f>IF($P201 &gt; 0, MAX(1,ROUNDUP($E201))*INDIRECT("TeamsDoNotEditThis!K"&amp;$P201)/Constants!$B$3, 0)</f>
        <v>0</v>
      </c>
      <c r="U201" s="45" t="str">
        <f>IF($P201 &gt; 0, INDIRECT("TeamsDoNotEditThis!J"&amp;$P201)/Constants!$B$2, 0)</f>
        <v>0</v>
      </c>
      <c r="V201" s="45" t="str">
        <f>IF($P201 &gt; 0, INDIRECT("TeamsDoNotEditThis!K"&amp;$P201)/Constants!$B$3, 0)</f>
        <v>0</v>
      </c>
      <c r="W201" s="45" t="str">
        <f>IF($P201 &gt; 0, INDIRECT("TeamsDoNotEditThis!L"&amp;$P201)/Constants!$B$4, 0)</f>
        <v>0</v>
      </c>
      <c r="X201" s="45" t="str">
        <f>IF($P201 &gt; 0, INDIRECT("TeamsDoNotEditThis!M"&amp;$P201)/Constants!$B$5, 0)</f>
        <v>0</v>
      </c>
    </row>
    <row r="202">
      <c r="A202" s="30"/>
      <c r="B202" s="30"/>
      <c r="C202" s="49"/>
      <c r="D202" s="21"/>
      <c r="E202" s="21"/>
      <c r="F202" s="21"/>
      <c r="G202" s="21"/>
      <c r="H202" s="21"/>
      <c r="I202" s="45" t="str">
        <f t="shared" si="1"/>
        <v>0</v>
      </c>
      <c r="J202" s="45" t="str">
        <f t="shared" si="2"/>
        <v>0</v>
      </c>
      <c r="K202" s="45" t="str">
        <f t="shared" si="3"/>
        <v>0</v>
      </c>
      <c r="L202" s="45" t="str">
        <f t="shared" si="4"/>
        <v>0</v>
      </c>
      <c r="M202" s="45" t="str">
        <f t="shared" si="5"/>
        <v>0</v>
      </c>
      <c r="N202" s="45" t="str">
        <f t="shared" si="6"/>
        <v>0</v>
      </c>
      <c r="O202" s="45" t="str">
        <f t="shared" si="7"/>
        <v>0</v>
      </c>
      <c r="P202" s="2" t="str">
        <f>IF(LEN($B202), MATCH($B202,TeamsDoNotEditThis!$A$2:$A$999)+1, 0)</f>
        <v>0</v>
      </c>
      <c r="Q202" s="45" t="str">
        <f t="shared" si="8"/>
        <v>0</v>
      </c>
      <c r="R202" s="45" t="str">
        <f t="shared" si="9"/>
        <v>0</v>
      </c>
      <c r="S202" s="45" t="str">
        <f t="shared" si="10"/>
        <v>0</v>
      </c>
      <c r="T202" s="45" t="str">
        <f>IF($P202 &gt; 0, MAX(1,ROUNDUP($E202))*INDIRECT("TeamsDoNotEditThis!K"&amp;$P202)/Constants!$B$3, 0)</f>
        <v>0</v>
      </c>
      <c r="U202" s="45" t="str">
        <f>IF($P202 &gt; 0, INDIRECT("TeamsDoNotEditThis!J"&amp;$P202)/Constants!$B$2, 0)</f>
        <v>0</v>
      </c>
      <c r="V202" s="45" t="str">
        <f>IF($P202 &gt; 0, INDIRECT("TeamsDoNotEditThis!K"&amp;$P202)/Constants!$B$3, 0)</f>
        <v>0</v>
      </c>
      <c r="W202" s="45" t="str">
        <f>IF($P202 &gt; 0, INDIRECT("TeamsDoNotEditThis!L"&amp;$P202)/Constants!$B$4, 0)</f>
        <v>0</v>
      </c>
      <c r="X202" s="45" t="str">
        <f>IF($P202 &gt; 0, INDIRECT("TeamsDoNotEditThis!M"&amp;$P202)/Constants!$B$5, 0)</f>
        <v>0</v>
      </c>
    </row>
    <row r="203">
      <c r="A203" s="30"/>
      <c r="B203" s="30"/>
      <c r="C203" s="49"/>
      <c r="D203" s="21"/>
      <c r="E203" s="21"/>
      <c r="F203" s="21"/>
      <c r="G203" s="21"/>
      <c r="H203" s="21"/>
      <c r="I203" s="45" t="str">
        <f t="shared" si="1"/>
        <v>0</v>
      </c>
      <c r="J203" s="45" t="str">
        <f t="shared" si="2"/>
        <v>0</v>
      </c>
      <c r="K203" s="45" t="str">
        <f t="shared" si="3"/>
        <v>0</v>
      </c>
      <c r="L203" s="45" t="str">
        <f t="shared" si="4"/>
        <v>0</v>
      </c>
      <c r="M203" s="45" t="str">
        <f t="shared" si="5"/>
        <v>0</v>
      </c>
      <c r="N203" s="45" t="str">
        <f t="shared" si="6"/>
        <v>0</v>
      </c>
      <c r="O203" s="45" t="str">
        <f t="shared" si="7"/>
        <v>0</v>
      </c>
      <c r="P203" s="2" t="str">
        <f>IF(LEN($B203), MATCH($B203,TeamsDoNotEditThis!$A$2:$A$999)+1, 0)</f>
        <v>0</v>
      </c>
      <c r="Q203" s="45" t="str">
        <f t="shared" si="8"/>
        <v>0</v>
      </c>
      <c r="R203" s="45" t="str">
        <f t="shared" si="9"/>
        <v>0</v>
      </c>
      <c r="S203" s="45" t="str">
        <f t="shared" si="10"/>
        <v>0</v>
      </c>
      <c r="T203" s="45" t="str">
        <f>IF($P203 &gt; 0, MAX(1,ROUNDUP($E203))*INDIRECT("TeamsDoNotEditThis!K"&amp;$P203)/Constants!$B$3, 0)</f>
        <v>0</v>
      </c>
      <c r="U203" s="45" t="str">
        <f>IF($P203 &gt; 0, INDIRECT("TeamsDoNotEditThis!J"&amp;$P203)/Constants!$B$2, 0)</f>
        <v>0</v>
      </c>
      <c r="V203" s="45" t="str">
        <f>IF($P203 &gt; 0, INDIRECT("TeamsDoNotEditThis!K"&amp;$P203)/Constants!$B$3, 0)</f>
        <v>0</v>
      </c>
      <c r="W203" s="45" t="str">
        <f>IF($P203 &gt; 0, INDIRECT("TeamsDoNotEditThis!L"&amp;$P203)/Constants!$B$4, 0)</f>
        <v>0</v>
      </c>
      <c r="X203" s="45" t="str">
        <f>IF($P203 &gt; 0, INDIRECT("TeamsDoNotEditThis!M"&amp;$P203)/Constants!$B$5, 0)</f>
        <v>0</v>
      </c>
    </row>
    <row r="204">
      <c r="A204" s="30"/>
      <c r="B204" s="30"/>
      <c r="C204" s="49"/>
      <c r="D204" s="21"/>
      <c r="E204" s="21"/>
      <c r="F204" s="21"/>
      <c r="G204" s="21"/>
      <c r="H204" s="21"/>
      <c r="I204" s="45" t="str">
        <f t="shared" si="1"/>
        <v>0</v>
      </c>
      <c r="J204" s="45" t="str">
        <f t="shared" si="2"/>
        <v>0</v>
      </c>
      <c r="K204" s="45" t="str">
        <f t="shared" si="3"/>
        <v>0</v>
      </c>
      <c r="L204" s="45" t="str">
        <f t="shared" si="4"/>
        <v>0</v>
      </c>
      <c r="M204" s="45" t="str">
        <f t="shared" si="5"/>
        <v>0</v>
      </c>
      <c r="N204" s="45" t="str">
        <f t="shared" si="6"/>
        <v>0</v>
      </c>
      <c r="O204" s="45" t="str">
        <f t="shared" si="7"/>
        <v>0</v>
      </c>
      <c r="P204" s="2" t="str">
        <f>IF(LEN($B204), MATCH($B204,TeamsDoNotEditThis!$A$2:$A$999)+1, 0)</f>
        <v>0</v>
      </c>
      <c r="Q204" s="45" t="str">
        <f t="shared" si="8"/>
        <v>0</v>
      </c>
      <c r="R204" s="45" t="str">
        <f t="shared" si="9"/>
        <v>0</v>
      </c>
      <c r="S204" s="45" t="str">
        <f t="shared" si="10"/>
        <v>0</v>
      </c>
      <c r="T204" s="45" t="str">
        <f>IF($P204 &gt; 0, MAX(1,ROUNDUP($E204))*INDIRECT("TeamsDoNotEditThis!K"&amp;$P204)/Constants!$B$3, 0)</f>
        <v>0</v>
      </c>
      <c r="U204" s="45" t="str">
        <f>IF($P204 &gt; 0, INDIRECT("TeamsDoNotEditThis!J"&amp;$P204)/Constants!$B$2, 0)</f>
        <v>0</v>
      </c>
      <c r="V204" s="45" t="str">
        <f>IF($P204 &gt; 0, INDIRECT("TeamsDoNotEditThis!K"&amp;$P204)/Constants!$B$3, 0)</f>
        <v>0</v>
      </c>
      <c r="W204" s="45" t="str">
        <f>IF($P204 &gt; 0, INDIRECT("TeamsDoNotEditThis!L"&amp;$P204)/Constants!$B$4, 0)</f>
        <v>0</v>
      </c>
      <c r="X204" s="45" t="str">
        <f>IF($P204 &gt; 0, INDIRECT("TeamsDoNotEditThis!M"&amp;$P204)/Constants!$B$5, 0)</f>
        <v>0</v>
      </c>
    </row>
    <row r="205">
      <c r="A205" s="30"/>
      <c r="B205" s="30"/>
      <c r="C205" s="49"/>
      <c r="D205" s="21"/>
      <c r="E205" s="21"/>
      <c r="F205" s="21"/>
      <c r="G205" s="21"/>
      <c r="H205" s="21"/>
      <c r="I205" s="45" t="str">
        <f t="shared" si="1"/>
        <v>0</v>
      </c>
      <c r="J205" s="45" t="str">
        <f t="shared" si="2"/>
        <v>0</v>
      </c>
      <c r="K205" s="45" t="str">
        <f t="shared" si="3"/>
        <v>0</v>
      </c>
      <c r="L205" s="45" t="str">
        <f t="shared" si="4"/>
        <v>0</v>
      </c>
      <c r="M205" s="45" t="str">
        <f t="shared" si="5"/>
        <v>0</v>
      </c>
      <c r="N205" s="45" t="str">
        <f t="shared" si="6"/>
        <v>0</v>
      </c>
      <c r="O205" s="45" t="str">
        <f t="shared" si="7"/>
        <v>0</v>
      </c>
      <c r="P205" s="2" t="str">
        <f>IF(LEN($B205), MATCH($B205,TeamsDoNotEditThis!$A$2:$A$999)+1, 0)</f>
        <v>0</v>
      </c>
      <c r="Q205" s="45" t="str">
        <f t="shared" si="8"/>
        <v>0</v>
      </c>
      <c r="R205" s="45" t="str">
        <f t="shared" si="9"/>
        <v>0</v>
      </c>
      <c r="S205" s="45" t="str">
        <f t="shared" si="10"/>
        <v>0</v>
      </c>
      <c r="T205" s="45" t="str">
        <f>IF($P205 &gt; 0, MAX(1,ROUNDUP($E205))*INDIRECT("TeamsDoNotEditThis!K"&amp;$P205)/Constants!$B$3, 0)</f>
        <v>0</v>
      </c>
      <c r="U205" s="45" t="str">
        <f>IF($P205 &gt; 0, INDIRECT("TeamsDoNotEditThis!J"&amp;$P205)/Constants!$B$2, 0)</f>
        <v>0</v>
      </c>
      <c r="V205" s="45" t="str">
        <f>IF($P205 &gt; 0, INDIRECT("TeamsDoNotEditThis!K"&amp;$P205)/Constants!$B$3, 0)</f>
        <v>0</v>
      </c>
      <c r="W205" s="45" t="str">
        <f>IF($P205 &gt; 0, INDIRECT("TeamsDoNotEditThis!L"&amp;$P205)/Constants!$B$4, 0)</f>
        <v>0</v>
      </c>
      <c r="X205" s="45" t="str">
        <f>IF($P205 &gt; 0, INDIRECT("TeamsDoNotEditThis!M"&amp;$P205)/Constants!$B$5, 0)</f>
        <v>0</v>
      </c>
    </row>
    <row r="206">
      <c r="A206" s="30"/>
      <c r="B206" s="30"/>
      <c r="C206" s="49"/>
      <c r="D206" s="21"/>
      <c r="E206" s="21"/>
      <c r="F206" s="21"/>
      <c r="G206" s="21"/>
      <c r="H206" s="21"/>
      <c r="I206" s="45" t="str">
        <f t="shared" si="1"/>
        <v>0</v>
      </c>
      <c r="J206" s="45" t="str">
        <f t="shared" si="2"/>
        <v>0</v>
      </c>
      <c r="K206" s="45" t="str">
        <f t="shared" si="3"/>
        <v>0</v>
      </c>
      <c r="L206" s="45" t="str">
        <f t="shared" si="4"/>
        <v>0</v>
      </c>
      <c r="M206" s="45" t="str">
        <f t="shared" si="5"/>
        <v>0</v>
      </c>
      <c r="N206" s="45" t="str">
        <f t="shared" si="6"/>
        <v>0</v>
      </c>
      <c r="O206" s="45" t="str">
        <f t="shared" si="7"/>
        <v>0</v>
      </c>
      <c r="P206" s="2" t="str">
        <f>IF(LEN($B206), MATCH($B206,TeamsDoNotEditThis!$A$2:$A$999)+1, 0)</f>
        <v>0</v>
      </c>
      <c r="Q206" s="45" t="str">
        <f t="shared" si="8"/>
        <v>0</v>
      </c>
      <c r="R206" s="45" t="str">
        <f t="shared" si="9"/>
        <v>0</v>
      </c>
      <c r="S206" s="45" t="str">
        <f t="shared" si="10"/>
        <v>0</v>
      </c>
      <c r="T206" s="45" t="str">
        <f>IF($P206 &gt; 0, MAX(1,ROUNDUP($E206))*INDIRECT("TeamsDoNotEditThis!K"&amp;$P206)/Constants!$B$3, 0)</f>
        <v>0</v>
      </c>
      <c r="U206" s="45" t="str">
        <f>IF($P206 &gt; 0, INDIRECT("TeamsDoNotEditThis!J"&amp;$P206)/Constants!$B$2, 0)</f>
        <v>0</v>
      </c>
      <c r="V206" s="45" t="str">
        <f>IF($P206 &gt; 0, INDIRECT("TeamsDoNotEditThis!K"&amp;$P206)/Constants!$B$3, 0)</f>
        <v>0</v>
      </c>
      <c r="W206" s="45" t="str">
        <f>IF($P206 &gt; 0, INDIRECT("TeamsDoNotEditThis!L"&amp;$P206)/Constants!$B$4, 0)</f>
        <v>0</v>
      </c>
      <c r="X206" s="45" t="str">
        <f>IF($P206 &gt; 0, INDIRECT("TeamsDoNotEditThis!M"&amp;$P206)/Constants!$B$5, 0)</f>
        <v>0</v>
      </c>
    </row>
    <row r="207">
      <c r="A207" s="30"/>
      <c r="B207" s="30"/>
      <c r="C207" s="49"/>
      <c r="D207" s="21"/>
      <c r="E207" s="21"/>
      <c r="F207" s="21"/>
      <c r="G207" s="21"/>
      <c r="H207" s="21"/>
      <c r="I207" s="45" t="str">
        <f t="shared" si="1"/>
        <v>0</v>
      </c>
      <c r="J207" s="45" t="str">
        <f t="shared" si="2"/>
        <v>0</v>
      </c>
      <c r="K207" s="45" t="str">
        <f t="shared" si="3"/>
        <v>0</v>
      </c>
      <c r="L207" s="45" t="str">
        <f t="shared" si="4"/>
        <v>0</v>
      </c>
      <c r="M207" s="45" t="str">
        <f t="shared" si="5"/>
        <v>0</v>
      </c>
      <c r="N207" s="45" t="str">
        <f t="shared" si="6"/>
        <v>0</v>
      </c>
      <c r="O207" s="45" t="str">
        <f t="shared" si="7"/>
        <v>0</v>
      </c>
      <c r="P207" s="2" t="str">
        <f>IF(LEN($B207), MATCH($B207,TeamsDoNotEditThis!$A$2:$A$999)+1, 0)</f>
        <v>0</v>
      </c>
      <c r="Q207" s="45" t="str">
        <f t="shared" si="8"/>
        <v>0</v>
      </c>
      <c r="R207" s="45" t="str">
        <f t="shared" si="9"/>
        <v>0</v>
      </c>
      <c r="S207" s="45" t="str">
        <f t="shared" si="10"/>
        <v>0</v>
      </c>
      <c r="T207" s="45" t="str">
        <f>IF($P207 &gt; 0, MAX(1,ROUNDUP($E207))*INDIRECT("TeamsDoNotEditThis!K"&amp;$P207)/Constants!$B$3, 0)</f>
        <v>0</v>
      </c>
      <c r="U207" s="45" t="str">
        <f>IF($P207 &gt; 0, INDIRECT("TeamsDoNotEditThis!J"&amp;$P207)/Constants!$B$2, 0)</f>
        <v>0</v>
      </c>
      <c r="V207" s="45" t="str">
        <f>IF($P207 &gt; 0, INDIRECT("TeamsDoNotEditThis!K"&amp;$P207)/Constants!$B$3, 0)</f>
        <v>0</v>
      </c>
      <c r="W207" s="45" t="str">
        <f>IF($P207 &gt; 0, INDIRECT("TeamsDoNotEditThis!L"&amp;$P207)/Constants!$B$4, 0)</f>
        <v>0</v>
      </c>
      <c r="X207" s="45" t="str">
        <f>IF($P207 &gt; 0, INDIRECT("TeamsDoNotEditThis!M"&amp;$P207)/Constants!$B$5, 0)</f>
        <v>0</v>
      </c>
    </row>
    <row r="208">
      <c r="A208" s="30"/>
      <c r="B208" s="30"/>
      <c r="C208" s="49"/>
      <c r="D208" s="21"/>
      <c r="E208" s="21"/>
      <c r="F208" s="21"/>
      <c r="G208" s="21"/>
      <c r="H208" s="21"/>
      <c r="I208" s="45" t="str">
        <f t="shared" si="1"/>
        <v>0</v>
      </c>
      <c r="J208" s="45" t="str">
        <f t="shared" si="2"/>
        <v>0</v>
      </c>
      <c r="K208" s="45" t="str">
        <f t="shared" si="3"/>
        <v>0</v>
      </c>
      <c r="L208" s="45" t="str">
        <f t="shared" si="4"/>
        <v>0</v>
      </c>
      <c r="M208" s="45" t="str">
        <f t="shared" si="5"/>
        <v>0</v>
      </c>
      <c r="N208" s="45" t="str">
        <f t="shared" si="6"/>
        <v>0</v>
      </c>
      <c r="O208" s="45" t="str">
        <f t="shared" si="7"/>
        <v>0</v>
      </c>
      <c r="P208" s="2" t="str">
        <f>IF(LEN($B208), MATCH($B208,TeamsDoNotEditThis!$A$2:$A$999)+1, 0)</f>
        <v>0</v>
      </c>
      <c r="Q208" s="45" t="str">
        <f t="shared" si="8"/>
        <v>0</v>
      </c>
      <c r="R208" s="45" t="str">
        <f t="shared" si="9"/>
        <v>0</v>
      </c>
      <c r="S208" s="45" t="str">
        <f t="shared" si="10"/>
        <v>0</v>
      </c>
      <c r="T208" s="45" t="str">
        <f>IF($P208 &gt; 0, MAX(1,ROUNDUP($E208))*INDIRECT("TeamsDoNotEditThis!K"&amp;$P208)/Constants!$B$3, 0)</f>
        <v>0</v>
      </c>
      <c r="U208" s="45" t="str">
        <f>IF($P208 &gt; 0, INDIRECT("TeamsDoNotEditThis!J"&amp;$P208)/Constants!$B$2, 0)</f>
        <v>0</v>
      </c>
      <c r="V208" s="45" t="str">
        <f>IF($P208 &gt; 0, INDIRECT("TeamsDoNotEditThis!K"&amp;$P208)/Constants!$B$3, 0)</f>
        <v>0</v>
      </c>
      <c r="W208" s="45" t="str">
        <f>IF($P208 &gt; 0, INDIRECT("TeamsDoNotEditThis!L"&amp;$P208)/Constants!$B$4, 0)</f>
        <v>0</v>
      </c>
      <c r="X208" s="45" t="str">
        <f>IF($P208 &gt; 0, INDIRECT("TeamsDoNotEditThis!M"&amp;$P208)/Constants!$B$5, 0)</f>
        <v>0</v>
      </c>
    </row>
    <row r="209">
      <c r="A209" s="30"/>
      <c r="B209" s="30"/>
      <c r="C209" s="49"/>
      <c r="D209" s="21"/>
      <c r="E209" s="21"/>
      <c r="F209" s="21"/>
      <c r="G209" s="21"/>
      <c r="H209" s="21"/>
      <c r="I209" s="45" t="str">
        <f t="shared" si="1"/>
        <v>0</v>
      </c>
      <c r="J209" s="45" t="str">
        <f t="shared" si="2"/>
        <v>0</v>
      </c>
      <c r="K209" s="45" t="str">
        <f t="shared" si="3"/>
        <v>0</v>
      </c>
      <c r="L209" s="45" t="str">
        <f t="shared" si="4"/>
        <v>0</v>
      </c>
      <c r="M209" s="45" t="str">
        <f t="shared" si="5"/>
        <v>0</v>
      </c>
      <c r="N209" s="45" t="str">
        <f t="shared" si="6"/>
        <v>0</v>
      </c>
      <c r="O209" s="45" t="str">
        <f t="shared" si="7"/>
        <v>0</v>
      </c>
      <c r="P209" s="2" t="str">
        <f>IF(LEN($B209), MATCH($B209,TeamsDoNotEditThis!$A$2:$A$999)+1, 0)</f>
        <v>0</v>
      </c>
      <c r="Q209" s="45" t="str">
        <f t="shared" si="8"/>
        <v>0</v>
      </c>
      <c r="R209" s="45" t="str">
        <f t="shared" si="9"/>
        <v>0</v>
      </c>
      <c r="S209" s="45" t="str">
        <f t="shared" si="10"/>
        <v>0</v>
      </c>
      <c r="T209" s="45" t="str">
        <f>IF($P209 &gt; 0, MAX(1,ROUNDUP($E209))*INDIRECT("TeamsDoNotEditThis!K"&amp;$P209)/Constants!$B$3, 0)</f>
        <v>0</v>
      </c>
      <c r="U209" s="45" t="str">
        <f>IF($P209 &gt; 0, INDIRECT("TeamsDoNotEditThis!J"&amp;$P209)/Constants!$B$2, 0)</f>
        <v>0</v>
      </c>
      <c r="V209" s="45" t="str">
        <f>IF($P209 &gt; 0, INDIRECT("TeamsDoNotEditThis!K"&amp;$P209)/Constants!$B$3, 0)</f>
        <v>0</v>
      </c>
      <c r="W209" s="45" t="str">
        <f>IF($P209 &gt; 0, INDIRECT("TeamsDoNotEditThis!L"&amp;$P209)/Constants!$B$4, 0)</f>
        <v>0</v>
      </c>
      <c r="X209" s="45" t="str">
        <f>IF($P209 &gt; 0, INDIRECT("TeamsDoNotEditThis!M"&amp;$P209)/Constants!$B$5, 0)</f>
        <v>0</v>
      </c>
    </row>
    <row r="210">
      <c r="A210" s="30"/>
      <c r="B210" s="30"/>
      <c r="C210" s="49"/>
      <c r="D210" s="21"/>
      <c r="E210" s="21"/>
      <c r="F210" s="21"/>
      <c r="G210" s="21"/>
      <c r="H210" s="21"/>
      <c r="I210" s="45" t="str">
        <f t="shared" si="1"/>
        <v>0</v>
      </c>
      <c r="J210" s="45" t="str">
        <f t="shared" si="2"/>
        <v>0</v>
      </c>
      <c r="K210" s="45" t="str">
        <f t="shared" si="3"/>
        <v>0</v>
      </c>
      <c r="L210" s="45" t="str">
        <f t="shared" si="4"/>
        <v>0</v>
      </c>
      <c r="M210" s="45" t="str">
        <f t="shared" si="5"/>
        <v>0</v>
      </c>
      <c r="N210" s="45" t="str">
        <f t="shared" si="6"/>
        <v>0</v>
      </c>
      <c r="O210" s="45" t="str">
        <f t="shared" si="7"/>
        <v>0</v>
      </c>
      <c r="P210" s="2" t="str">
        <f>IF(LEN($B210), MATCH($B210,TeamsDoNotEditThis!$A$2:$A$999)+1, 0)</f>
        <v>0</v>
      </c>
      <c r="Q210" s="45" t="str">
        <f t="shared" si="8"/>
        <v>0</v>
      </c>
      <c r="R210" s="45" t="str">
        <f t="shared" si="9"/>
        <v>0</v>
      </c>
      <c r="S210" s="45" t="str">
        <f t="shared" si="10"/>
        <v>0</v>
      </c>
      <c r="T210" s="45" t="str">
        <f>IF($P210 &gt; 0, MAX(1,ROUNDUP($E210))*INDIRECT("TeamsDoNotEditThis!K"&amp;$P210)/Constants!$B$3, 0)</f>
        <v>0</v>
      </c>
      <c r="U210" s="45" t="str">
        <f>IF($P210 &gt; 0, INDIRECT("TeamsDoNotEditThis!J"&amp;$P210)/Constants!$B$2, 0)</f>
        <v>0</v>
      </c>
      <c r="V210" s="45" t="str">
        <f>IF($P210 &gt; 0, INDIRECT("TeamsDoNotEditThis!K"&amp;$P210)/Constants!$B$3, 0)</f>
        <v>0</v>
      </c>
      <c r="W210" s="45" t="str">
        <f>IF($P210 &gt; 0, INDIRECT("TeamsDoNotEditThis!L"&amp;$P210)/Constants!$B$4, 0)</f>
        <v>0</v>
      </c>
      <c r="X210" s="45" t="str">
        <f>IF($P210 &gt; 0, INDIRECT("TeamsDoNotEditThis!M"&amp;$P210)/Constants!$B$5, 0)</f>
        <v>0</v>
      </c>
    </row>
    <row r="211">
      <c r="A211" s="30"/>
      <c r="B211" s="30"/>
      <c r="C211" s="49"/>
      <c r="D211" s="21"/>
      <c r="E211" s="21"/>
      <c r="F211" s="21"/>
      <c r="G211" s="21"/>
      <c r="H211" s="21"/>
      <c r="I211" s="45" t="str">
        <f t="shared" si="1"/>
        <v>0</v>
      </c>
      <c r="J211" s="45" t="str">
        <f t="shared" si="2"/>
        <v>0</v>
      </c>
      <c r="K211" s="45" t="str">
        <f t="shared" si="3"/>
        <v>0</v>
      </c>
      <c r="L211" s="45" t="str">
        <f t="shared" si="4"/>
        <v>0</v>
      </c>
      <c r="M211" s="45" t="str">
        <f t="shared" si="5"/>
        <v>0</v>
      </c>
      <c r="N211" s="45" t="str">
        <f t="shared" si="6"/>
        <v>0</v>
      </c>
      <c r="O211" s="45" t="str">
        <f t="shared" si="7"/>
        <v>0</v>
      </c>
      <c r="P211" s="2" t="str">
        <f>IF(LEN($B211), MATCH($B211,TeamsDoNotEditThis!$A$2:$A$999)+1, 0)</f>
        <v>0</v>
      </c>
      <c r="Q211" s="45" t="str">
        <f t="shared" si="8"/>
        <v>0</v>
      </c>
      <c r="R211" s="45" t="str">
        <f t="shared" si="9"/>
        <v>0</v>
      </c>
      <c r="S211" s="45" t="str">
        <f t="shared" si="10"/>
        <v>0</v>
      </c>
      <c r="T211" s="45" t="str">
        <f>IF($P211 &gt; 0, MAX(1,ROUNDUP($E211))*INDIRECT("TeamsDoNotEditThis!K"&amp;$P211)/Constants!$B$3, 0)</f>
        <v>0</v>
      </c>
      <c r="U211" s="45" t="str">
        <f>IF($P211 &gt; 0, INDIRECT("TeamsDoNotEditThis!J"&amp;$P211)/Constants!$B$2, 0)</f>
        <v>0</v>
      </c>
      <c r="V211" s="45" t="str">
        <f>IF($P211 &gt; 0, INDIRECT("TeamsDoNotEditThis!K"&amp;$P211)/Constants!$B$3, 0)</f>
        <v>0</v>
      </c>
      <c r="W211" s="45" t="str">
        <f>IF($P211 &gt; 0, INDIRECT("TeamsDoNotEditThis!L"&amp;$P211)/Constants!$B$4, 0)</f>
        <v>0</v>
      </c>
      <c r="X211" s="45" t="str">
        <f>IF($P211 &gt; 0, INDIRECT("TeamsDoNotEditThis!M"&amp;$P211)/Constants!$B$5, 0)</f>
        <v>0</v>
      </c>
    </row>
    <row r="212">
      <c r="A212" s="30"/>
      <c r="B212" s="30"/>
      <c r="C212" s="49"/>
      <c r="D212" s="21"/>
      <c r="E212" s="21"/>
      <c r="F212" s="21"/>
      <c r="G212" s="21"/>
      <c r="H212" s="21"/>
      <c r="I212" s="45" t="str">
        <f t="shared" si="1"/>
        <v>0</v>
      </c>
      <c r="J212" s="45" t="str">
        <f t="shared" si="2"/>
        <v>0</v>
      </c>
      <c r="K212" s="45" t="str">
        <f t="shared" si="3"/>
        <v>0</v>
      </c>
      <c r="L212" s="45" t="str">
        <f t="shared" si="4"/>
        <v>0</v>
      </c>
      <c r="M212" s="45" t="str">
        <f t="shared" si="5"/>
        <v>0</v>
      </c>
      <c r="N212" s="45" t="str">
        <f t="shared" si="6"/>
        <v>0</v>
      </c>
      <c r="O212" s="45" t="str">
        <f t="shared" si="7"/>
        <v>0</v>
      </c>
      <c r="P212" s="2" t="str">
        <f>IF(LEN($B212), MATCH($B212,TeamsDoNotEditThis!$A$2:$A$999)+1, 0)</f>
        <v>0</v>
      </c>
      <c r="Q212" s="45" t="str">
        <f t="shared" si="8"/>
        <v>0</v>
      </c>
      <c r="R212" s="45" t="str">
        <f t="shared" si="9"/>
        <v>0</v>
      </c>
      <c r="S212" s="45" t="str">
        <f t="shared" si="10"/>
        <v>0</v>
      </c>
      <c r="T212" s="45" t="str">
        <f>IF($P212 &gt; 0, MAX(1,ROUNDUP($E212))*INDIRECT("TeamsDoNotEditThis!K"&amp;$P212)/Constants!$B$3, 0)</f>
        <v>0</v>
      </c>
      <c r="U212" s="45" t="str">
        <f>IF($P212 &gt; 0, INDIRECT("TeamsDoNotEditThis!J"&amp;$P212)/Constants!$B$2, 0)</f>
        <v>0</v>
      </c>
      <c r="V212" s="45" t="str">
        <f>IF($P212 &gt; 0, INDIRECT("TeamsDoNotEditThis!K"&amp;$P212)/Constants!$B$3, 0)</f>
        <v>0</v>
      </c>
      <c r="W212" s="45" t="str">
        <f>IF($P212 &gt; 0, INDIRECT("TeamsDoNotEditThis!L"&amp;$P212)/Constants!$B$4, 0)</f>
        <v>0</v>
      </c>
      <c r="X212" s="45" t="str">
        <f>IF($P212 &gt; 0, INDIRECT("TeamsDoNotEditThis!M"&amp;$P212)/Constants!$B$5, 0)</f>
        <v>0</v>
      </c>
    </row>
    <row r="213">
      <c r="A213" s="30"/>
      <c r="B213" s="30"/>
      <c r="C213" s="49"/>
      <c r="D213" s="21"/>
      <c r="E213" s="21"/>
      <c r="F213" s="21"/>
      <c r="G213" s="21"/>
      <c r="H213" s="21"/>
      <c r="I213" s="45" t="str">
        <f t="shared" si="1"/>
        <v>0</v>
      </c>
      <c r="J213" s="45" t="str">
        <f t="shared" si="2"/>
        <v>0</v>
      </c>
      <c r="K213" s="45" t="str">
        <f t="shared" si="3"/>
        <v>0</v>
      </c>
      <c r="L213" s="45" t="str">
        <f t="shared" si="4"/>
        <v>0</v>
      </c>
      <c r="M213" s="45" t="str">
        <f t="shared" si="5"/>
        <v>0</v>
      </c>
      <c r="N213" s="45" t="str">
        <f t="shared" si="6"/>
        <v>0</v>
      </c>
      <c r="O213" s="45" t="str">
        <f t="shared" si="7"/>
        <v>0</v>
      </c>
      <c r="P213" s="2" t="str">
        <f>IF(LEN($B213), MATCH($B213,TeamsDoNotEditThis!$A$2:$A$999)+1, 0)</f>
        <v>0</v>
      </c>
      <c r="Q213" s="45" t="str">
        <f t="shared" si="8"/>
        <v>0</v>
      </c>
      <c r="R213" s="45" t="str">
        <f t="shared" si="9"/>
        <v>0</v>
      </c>
      <c r="S213" s="45" t="str">
        <f t="shared" si="10"/>
        <v>0</v>
      </c>
      <c r="T213" s="45" t="str">
        <f>IF($P213 &gt; 0, MAX(1,ROUNDUP($E213))*INDIRECT("TeamsDoNotEditThis!K"&amp;$P213)/Constants!$B$3, 0)</f>
        <v>0</v>
      </c>
      <c r="U213" s="45" t="str">
        <f>IF($P213 &gt; 0, INDIRECT("TeamsDoNotEditThis!J"&amp;$P213)/Constants!$B$2, 0)</f>
        <v>0</v>
      </c>
      <c r="V213" s="45" t="str">
        <f>IF($P213 &gt; 0, INDIRECT("TeamsDoNotEditThis!K"&amp;$P213)/Constants!$B$3, 0)</f>
        <v>0</v>
      </c>
      <c r="W213" s="45" t="str">
        <f>IF($P213 &gt; 0, INDIRECT("TeamsDoNotEditThis!L"&amp;$P213)/Constants!$B$4, 0)</f>
        <v>0</v>
      </c>
      <c r="X213" s="45" t="str">
        <f>IF($P213 &gt; 0, INDIRECT("TeamsDoNotEditThis!M"&amp;$P213)/Constants!$B$5, 0)</f>
        <v>0</v>
      </c>
    </row>
    <row r="214">
      <c r="A214" s="30"/>
      <c r="B214" s="30"/>
      <c r="C214" s="49"/>
      <c r="D214" s="21"/>
      <c r="E214" s="21"/>
      <c r="F214" s="21"/>
      <c r="G214" s="21"/>
      <c r="H214" s="21"/>
      <c r="I214" s="45" t="str">
        <f t="shared" si="1"/>
        <v>0</v>
      </c>
      <c r="J214" s="45" t="str">
        <f t="shared" si="2"/>
        <v>0</v>
      </c>
      <c r="K214" s="45" t="str">
        <f t="shared" si="3"/>
        <v>0</v>
      </c>
      <c r="L214" s="45" t="str">
        <f t="shared" si="4"/>
        <v>0</v>
      </c>
      <c r="M214" s="45" t="str">
        <f t="shared" si="5"/>
        <v>0</v>
      </c>
      <c r="N214" s="45" t="str">
        <f t="shared" si="6"/>
        <v>0</v>
      </c>
      <c r="O214" s="45" t="str">
        <f t="shared" si="7"/>
        <v>0</v>
      </c>
      <c r="P214" s="2" t="str">
        <f>IF(LEN($B214), MATCH($B214,TeamsDoNotEditThis!$A$2:$A$999)+1, 0)</f>
        <v>0</v>
      </c>
      <c r="Q214" s="45" t="str">
        <f t="shared" si="8"/>
        <v>0</v>
      </c>
      <c r="R214" s="45" t="str">
        <f t="shared" si="9"/>
        <v>0</v>
      </c>
      <c r="S214" s="45" t="str">
        <f t="shared" si="10"/>
        <v>0</v>
      </c>
      <c r="T214" s="45" t="str">
        <f>IF($P214 &gt; 0, MAX(1,ROUNDUP($E214))*INDIRECT("TeamsDoNotEditThis!K"&amp;$P214)/Constants!$B$3, 0)</f>
        <v>0</v>
      </c>
      <c r="U214" s="45" t="str">
        <f>IF($P214 &gt; 0, INDIRECT("TeamsDoNotEditThis!J"&amp;$P214)/Constants!$B$2, 0)</f>
        <v>0</v>
      </c>
      <c r="V214" s="45" t="str">
        <f>IF($P214 &gt; 0, INDIRECT("TeamsDoNotEditThis!K"&amp;$P214)/Constants!$B$3, 0)</f>
        <v>0</v>
      </c>
      <c r="W214" s="45" t="str">
        <f>IF($P214 &gt; 0, INDIRECT("TeamsDoNotEditThis!L"&amp;$P214)/Constants!$B$4, 0)</f>
        <v>0</v>
      </c>
      <c r="X214" s="45" t="str">
        <f>IF($P214 &gt; 0, INDIRECT("TeamsDoNotEditThis!M"&amp;$P214)/Constants!$B$5, 0)</f>
        <v>0</v>
      </c>
    </row>
    <row r="215">
      <c r="A215" s="30"/>
      <c r="B215" s="30"/>
      <c r="C215" s="49"/>
      <c r="D215" s="21"/>
      <c r="E215" s="21"/>
      <c r="F215" s="21"/>
      <c r="G215" s="21"/>
      <c r="H215" s="21"/>
      <c r="I215" s="45" t="str">
        <f t="shared" si="1"/>
        <v>0</v>
      </c>
      <c r="J215" s="45" t="str">
        <f t="shared" si="2"/>
        <v>0</v>
      </c>
      <c r="K215" s="45" t="str">
        <f t="shared" si="3"/>
        <v>0</v>
      </c>
      <c r="L215" s="45" t="str">
        <f t="shared" si="4"/>
        <v>0</v>
      </c>
      <c r="M215" s="45" t="str">
        <f t="shared" si="5"/>
        <v>0</v>
      </c>
      <c r="N215" s="45" t="str">
        <f t="shared" si="6"/>
        <v>0</v>
      </c>
      <c r="O215" s="45" t="str">
        <f t="shared" si="7"/>
        <v>0</v>
      </c>
      <c r="P215" s="2" t="str">
        <f>IF(LEN($B215), MATCH($B215,TeamsDoNotEditThis!$A$2:$A$999)+1, 0)</f>
        <v>0</v>
      </c>
      <c r="Q215" s="45" t="str">
        <f t="shared" si="8"/>
        <v>0</v>
      </c>
      <c r="R215" s="45" t="str">
        <f t="shared" si="9"/>
        <v>0</v>
      </c>
      <c r="S215" s="45" t="str">
        <f t="shared" si="10"/>
        <v>0</v>
      </c>
      <c r="T215" s="45" t="str">
        <f>IF($P215 &gt; 0, MAX(1,ROUNDUP($E215))*INDIRECT("TeamsDoNotEditThis!K"&amp;$P215)/Constants!$B$3, 0)</f>
        <v>0</v>
      </c>
      <c r="U215" s="45" t="str">
        <f>IF($P215 &gt; 0, INDIRECT("TeamsDoNotEditThis!J"&amp;$P215)/Constants!$B$2, 0)</f>
        <v>0</v>
      </c>
      <c r="V215" s="45" t="str">
        <f>IF($P215 &gt; 0, INDIRECT("TeamsDoNotEditThis!K"&amp;$P215)/Constants!$B$3, 0)</f>
        <v>0</v>
      </c>
      <c r="W215" s="45" t="str">
        <f>IF($P215 &gt; 0, INDIRECT("TeamsDoNotEditThis!L"&amp;$P215)/Constants!$B$4, 0)</f>
        <v>0</v>
      </c>
      <c r="X215" s="45" t="str">
        <f>IF($P215 &gt; 0, INDIRECT("TeamsDoNotEditThis!M"&amp;$P215)/Constants!$B$5, 0)</f>
        <v>0</v>
      </c>
    </row>
    <row r="216">
      <c r="A216" s="30"/>
      <c r="B216" s="30"/>
      <c r="C216" s="49"/>
      <c r="D216" s="21"/>
      <c r="E216" s="21"/>
      <c r="F216" s="21"/>
      <c r="G216" s="21"/>
      <c r="H216" s="21"/>
      <c r="I216" s="45" t="str">
        <f t="shared" si="1"/>
        <v>0</v>
      </c>
      <c r="J216" s="45" t="str">
        <f t="shared" si="2"/>
        <v>0</v>
      </c>
      <c r="K216" s="45" t="str">
        <f t="shared" si="3"/>
        <v>0</v>
      </c>
      <c r="L216" s="45" t="str">
        <f t="shared" si="4"/>
        <v>0</v>
      </c>
      <c r="M216" s="45" t="str">
        <f t="shared" si="5"/>
        <v>0</v>
      </c>
      <c r="N216" s="45" t="str">
        <f t="shared" si="6"/>
        <v>0</v>
      </c>
      <c r="O216" s="45" t="str">
        <f t="shared" si="7"/>
        <v>0</v>
      </c>
      <c r="P216" s="2" t="str">
        <f>IF(LEN($B216), MATCH($B216,TeamsDoNotEditThis!$A$2:$A$999)+1, 0)</f>
        <v>0</v>
      </c>
      <c r="Q216" s="45" t="str">
        <f t="shared" si="8"/>
        <v>0</v>
      </c>
      <c r="R216" s="45" t="str">
        <f t="shared" si="9"/>
        <v>0</v>
      </c>
      <c r="S216" s="45" t="str">
        <f t="shared" si="10"/>
        <v>0</v>
      </c>
      <c r="T216" s="45" t="str">
        <f>IF($P216 &gt; 0, MAX(1,ROUNDUP($E216))*INDIRECT("TeamsDoNotEditThis!K"&amp;$P216)/Constants!$B$3, 0)</f>
        <v>0</v>
      </c>
      <c r="U216" s="45" t="str">
        <f>IF($P216 &gt; 0, INDIRECT("TeamsDoNotEditThis!J"&amp;$P216)/Constants!$B$2, 0)</f>
        <v>0</v>
      </c>
      <c r="V216" s="45" t="str">
        <f>IF($P216 &gt; 0, INDIRECT("TeamsDoNotEditThis!K"&amp;$P216)/Constants!$B$3, 0)</f>
        <v>0</v>
      </c>
      <c r="W216" s="45" t="str">
        <f>IF($P216 &gt; 0, INDIRECT("TeamsDoNotEditThis!L"&amp;$P216)/Constants!$B$4, 0)</f>
        <v>0</v>
      </c>
      <c r="X216" s="45" t="str">
        <f>IF($P216 &gt; 0, INDIRECT("TeamsDoNotEditThis!M"&amp;$P216)/Constants!$B$5, 0)</f>
        <v>0</v>
      </c>
    </row>
    <row r="217">
      <c r="A217" s="30"/>
      <c r="B217" s="30"/>
      <c r="C217" s="49"/>
      <c r="D217" s="21"/>
      <c r="E217" s="21"/>
      <c r="F217" s="21"/>
      <c r="G217" s="21"/>
      <c r="H217" s="21"/>
      <c r="I217" s="45" t="str">
        <f t="shared" si="1"/>
        <v>0</v>
      </c>
      <c r="J217" s="45" t="str">
        <f t="shared" si="2"/>
        <v>0</v>
      </c>
      <c r="K217" s="45" t="str">
        <f t="shared" si="3"/>
        <v>0</v>
      </c>
      <c r="L217" s="45" t="str">
        <f t="shared" si="4"/>
        <v>0</v>
      </c>
      <c r="M217" s="45" t="str">
        <f t="shared" si="5"/>
        <v>0</v>
      </c>
      <c r="N217" s="45" t="str">
        <f t="shared" si="6"/>
        <v>0</v>
      </c>
      <c r="O217" s="45" t="str">
        <f t="shared" si="7"/>
        <v>0</v>
      </c>
      <c r="P217" s="2" t="str">
        <f>IF(LEN($B217), MATCH($B217,TeamsDoNotEditThis!$A$2:$A$999)+1, 0)</f>
        <v>0</v>
      </c>
      <c r="Q217" s="45" t="str">
        <f t="shared" si="8"/>
        <v>0</v>
      </c>
      <c r="R217" s="45" t="str">
        <f t="shared" si="9"/>
        <v>0</v>
      </c>
      <c r="S217" s="45" t="str">
        <f t="shared" si="10"/>
        <v>0</v>
      </c>
      <c r="T217" s="45" t="str">
        <f>IF($P217 &gt; 0, MAX(1,ROUNDUP($E217))*INDIRECT("TeamsDoNotEditThis!K"&amp;$P217)/Constants!$B$3, 0)</f>
        <v>0</v>
      </c>
      <c r="U217" s="45" t="str">
        <f>IF($P217 &gt; 0, INDIRECT("TeamsDoNotEditThis!J"&amp;$P217)/Constants!$B$2, 0)</f>
        <v>0</v>
      </c>
      <c r="V217" s="45" t="str">
        <f>IF($P217 &gt; 0, INDIRECT("TeamsDoNotEditThis!K"&amp;$P217)/Constants!$B$3, 0)</f>
        <v>0</v>
      </c>
      <c r="W217" s="45" t="str">
        <f>IF($P217 &gt; 0, INDIRECT("TeamsDoNotEditThis!L"&amp;$P217)/Constants!$B$4, 0)</f>
        <v>0</v>
      </c>
      <c r="X217" s="45" t="str">
        <f>IF($P217 &gt; 0, INDIRECT("TeamsDoNotEditThis!M"&amp;$P217)/Constants!$B$5, 0)</f>
        <v>0</v>
      </c>
    </row>
    <row r="218">
      <c r="A218" s="30"/>
      <c r="B218" s="30"/>
      <c r="C218" s="49"/>
      <c r="D218" s="21"/>
      <c r="E218" s="21"/>
      <c r="F218" s="21"/>
      <c r="G218" s="21"/>
      <c r="H218" s="21"/>
      <c r="I218" s="45" t="str">
        <f t="shared" si="1"/>
        <v>0</v>
      </c>
      <c r="J218" s="45" t="str">
        <f t="shared" si="2"/>
        <v>0</v>
      </c>
      <c r="K218" s="45" t="str">
        <f t="shared" si="3"/>
        <v>0</v>
      </c>
      <c r="L218" s="45" t="str">
        <f t="shared" si="4"/>
        <v>0</v>
      </c>
      <c r="M218" s="45" t="str">
        <f t="shared" si="5"/>
        <v>0</v>
      </c>
      <c r="N218" s="45" t="str">
        <f t="shared" si="6"/>
        <v>0</v>
      </c>
      <c r="O218" s="45" t="str">
        <f t="shared" si="7"/>
        <v>0</v>
      </c>
      <c r="P218" s="2" t="str">
        <f>IF(LEN($B218), MATCH($B218,TeamsDoNotEditThis!$A$2:$A$999)+1, 0)</f>
        <v>0</v>
      </c>
      <c r="Q218" s="45" t="str">
        <f t="shared" si="8"/>
        <v>0</v>
      </c>
      <c r="R218" s="45" t="str">
        <f t="shared" si="9"/>
        <v>0</v>
      </c>
      <c r="S218" s="45" t="str">
        <f t="shared" si="10"/>
        <v>0</v>
      </c>
      <c r="T218" s="45" t="str">
        <f>IF($P218 &gt; 0, MAX(1,ROUNDUP($E218))*INDIRECT("TeamsDoNotEditThis!K"&amp;$P218)/Constants!$B$3, 0)</f>
        <v>0</v>
      </c>
      <c r="U218" s="45" t="str">
        <f>IF($P218 &gt; 0, INDIRECT("TeamsDoNotEditThis!J"&amp;$P218)/Constants!$B$2, 0)</f>
        <v>0</v>
      </c>
      <c r="V218" s="45" t="str">
        <f>IF($P218 &gt; 0, INDIRECT("TeamsDoNotEditThis!K"&amp;$P218)/Constants!$B$3, 0)</f>
        <v>0</v>
      </c>
      <c r="W218" s="45" t="str">
        <f>IF($P218 &gt; 0, INDIRECT("TeamsDoNotEditThis!L"&amp;$P218)/Constants!$B$4, 0)</f>
        <v>0</v>
      </c>
      <c r="X218" s="45" t="str">
        <f>IF($P218 &gt; 0, INDIRECT("TeamsDoNotEditThis!M"&amp;$P218)/Constants!$B$5, 0)</f>
        <v>0</v>
      </c>
    </row>
    <row r="219">
      <c r="A219" s="30"/>
      <c r="B219" s="30"/>
      <c r="C219" s="49"/>
      <c r="D219" s="21"/>
      <c r="E219" s="21"/>
      <c r="F219" s="21"/>
      <c r="G219" s="21"/>
      <c r="H219" s="21"/>
      <c r="I219" s="45" t="str">
        <f t="shared" si="1"/>
        <v>0</v>
      </c>
      <c r="J219" s="45" t="str">
        <f t="shared" si="2"/>
        <v>0</v>
      </c>
      <c r="K219" s="45" t="str">
        <f t="shared" si="3"/>
        <v>0</v>
      </c>
      <c r="L219" s="45" t="str">
        <f t="shared" si="4"/>
        <v>0</v>
      </c>
      <c r="M219" s="45" t="str">
        <f t="shared" si="5"/>
        <v>0</v>
      </c>
      <c r="N219" s="45" t="str">
        <f t="shared" si="6"/>
        <v>0</v>
      </c>
      <c r="O219" s="45" t="str">
        <f t="shared" si="7"/>
        <v>0</v>
      </c>
      <c r="P219" s="2" t="str">
        <f>IF(LEN($B219), MATCH($B219,TeamsDoNotEditThis!$A$2:$A$999)+1, 0)</f>
        <v>0</v>
      </c>
      <c r="Q219" s="45" t="str">
        <f t="shared" si="8"/>
        <v>0</v>
      </c>
      <c r="R219" s="45" t="str">
        <f t="shared" si="9"/>
        <v>0</v>
      </c>
      <c r="S219" s="45" t="str">
        <f t="shared" si="10"/>
        <v>0</v>
      </c>
      <c r="T219" s="45" t="str">
        <f>IF($P219 &gt; 0, MAX(1,ROUNDUP($E219))*INDIRECT("TeamsDoNotEditThis!K"&amp;$P219)/Constants!$B$3, 0)</f>
        <v>0</v>
      </c>
      <c r="U219" s="45" t="str">
        <f>IF($P219 &gt; 0, INDIRECT("TeamsDoNotEditThis!J"&amp;$P219)/Constants!$B$2, 0)</f>
        <v>0</v>
      </c>
      <c r="V219" s="45" t="str">
        <f>IF($P219 &gt; 0, INDIRECT("TeamsDoNotEditThis!K"&amp;$P219)/Constants!$B$3, 0)</f>
        <v>0</v>
      </c>
      <c r="W219" s="45" t="str">
        <f>IF($P219 &gt; 0, INDIRECT("TeamsDoNotEditThis!L"&amp;$P219)/Constants!$B$4, 0)</f>
        <v>0</v>
      </c>
      <c r="X219" s="45" t="str">
        <f>IF($P219 &gt; 0, INDIRECT("TeamsDoNotEditThis!M"&amp;$P219)/Constants!$B$5, 0)</f>
        <v>0</v>
      </c>
    </row>
    <row r="220">
      <c r="A220" s="30"/>
      <c r="B220" s="30"/>
      <c r="C220" s="49"/>
      <c r="D220" s="21"/>
      <c r="E220" s="21"/>
      <c r="F220" s="21"/>
      <c r="G220" s="21"/>
      <c r="H220" s="21"/>
      <c r="I220" s="45" t="str">
        <f t="shared" si="1"/>
        <v>0</v>
      </c>
      <c r="J220" s="45" t="str">
        <f t="shared" si="2"/>
        <v>0</v>
      </c>
      <c r="K220" s="45" t="str">
        <f t="shared" si="3"/>
        <v>0</v>
      </c>
      <c r="L220" s="45" t="str">
        <f t="shared" si="4"/>
        <v>0</v>
      </c>
      <c r="M220" s="45" t="str">
        <f t="shared" si="5"/>
        <v>0</v>
      </c>
      <c r="N220" s="45" t="str">
        <f t="shared" si="6"/>
        <v>0</v>
      </c>
      <c r="O220" s="45" t="str">
        <f t="shared" si="7"/>
        <v>0</v>
      </c>
      <c r="P220" s="2" t="str">
        <f>IF(LEN($B220), MATCH($B220,TeamsDoNotEditThis!$A$2:$A$999)+1, 0)</f>
        <v>0</v>
      </c>
      <c r="Q220" s="45" t="str">
        <f t="shared" si="8"/>
        <v>0</v>
      </c>
      <c r="R220" s="45" t="str">
        <f t="shared" si="9"/>
        <v>0</v>
      </c>
      <c r="S220" s="45" t="str">
        <f t="shared" si="10"/>
        <v>0</v>
      </c>
      <c r="T220" s="45" t="str">
        <f>IF($P220 &gt; 0, MAX(1,ROUNDUP($E220))*INDIRECT("TeamsDoNotEditThis!K"&amp;$P220)/Constants!$B$3, 0)</f>
        <v>0</v>
      </c>
      <c r="U220" s="45" t="str">
        <f>IF($P220 &gt; 0, INDIRECT("TeamsDoNotEditThis!J"&amp;$P220)/Constants!$B$2, 0)</f>
        <v>0</v>
      </c>
      <c r="V220" s="45" t="str">
        <f>IF($P220 &gt; 0, INDIRECT("TeamsDoNotEditThis!K"&amp;$P220)/Constants!$B$3, 0)</f>
        <v>0</v>
      </c>
      <c r="W220" s="45" t="str">
        <f>IF($P220 &gt; 0, INDIRECT("TeamsDoNotEditThis!L"&amp;$P220)/Constants!$B$4, 0)</f>
        <v>0</v>
      </c>
      <c r="X220" s="45" t="str">
        <f>IF($P220 &gt; 0, INDIRECT("TeamsDoNotEditThis!M"&amp;$P220)/Constants!$B$5, 0)</f>
        <v>0</v>
      </c>
    </row>
    <row r="221">
      <c r="A221" s="30"/>
      <c r="B221" s="30"/>
      <c r="C221" s="49"/>
      <c r="D221" s="21"/>
      <c r="E221" s="21"/>
      <c r="F221" s="21"/>
      <c r="G221" s="21"/>
      <c r="H221" s="21"/>
      <c r="I221" s="45" t="str">
        <f t="shared" si="1"/>
        <v>0</v>
      </c>
      <c r="J221" s="45" t="str">
        <f t="shared" si="2"/>
        <v>0</v>
      </c>
      <c r="K221" s="45" t="str">
        <f t="shared" si="3"/>
        <v>0</v>
      </c>
      <c r="L221" s="45" t="str">
        <f t="shared" si="4"/>
        <v>0</v>
      </c>
      <c r="M221" s="45" t="str">
        <f t="shared" si="5"/>
        <v>0</v>
      </c>
      <c r="N221" s="45" t="str">
        <f t="shared" si="6"/>
        <v>0</v>
      </c>
      <c r="O221" s="45" t="str">
        <f t="shared" si="7"/>
        <v>0</v>
      </c>
      <c r="P221" s="2" t="str">
        <f>IF(LEN($B221), MATCH($B221,TeamsDoNotEditThis!$A$2:$A$999)+1, 0)</f>
        <v>0</v>
      </c>
      <c r="Q221" s="45" t="str">
        <f t="shared" si="8"/>
        <v>0</v>
      </c>
      <c r="R221" s="45" t="str">
        <f t="shared" si="9"/>
        <v>0</v>
      </c>
      <c r="S221" s="45" t="str">
        <f t="shared" si="10"/>
        <v>0</v>
      </c>
      <c r="T221" s="45" t="str">
        <f>IF($P221 &gt; 0, MAX(1,ROUNDUP($E221))*INDIRECT("TeamsDoNotEditThis!K"&amp;$P221)/Constants!$B$3, 0)</f>
        <v>0</v>
      </c>
      <c r="U221" s="45" t="str">
        <f>IF($P221 &gt; 0, INDIRECT("TeamsDoNotEditThis!J"&amp;$P221)/Constants!$B$2, 0)</f>
        <v>0</v>
      </c>
      <c r="V221" s="45" t="str">
        <f>IF($P221 &gt; 0, INDIRECT("TeamsDoNotEditThis!K"&amp;$P221)/Constants!$B$3, 0)</f>
        <v>0</v>
      </c>
      <c r="W221" s="45" t="str">
        <f>IF($P221 &gt; 0, INDIRECT("TeamsDoNotEditThis!L"&amp;$P221)/Constants!$B$4, 0)</f>
        <v>0</v>
      </c>
      <c r="X221" s="45" t="str">
        <f>IF($P221 &gt; 0, INDIRECT("TeamsDoNotEditThis!M"&amp;$P221)/Constants!$B$5, 0)</f>
        <v>0</v>
      </c>
    </row>
    <row r="222">
      <c r="A222" s="30"/>
      <c r="B222" s="30"/>
      <c r="C222" s="49"/>
      <c r="D222" s="21"/>
      <c r="E222" s="21"/>
      <c r="F222" s="21"/>
      <c r="G222" s="21"/>
      <c r="H222" s="21"/>
      <c r="I222" s="45" t="str">
        <f t="shared" si="1"/>
        <v>0</v>
      </c>
      <c r="J222" s="45" t="str">
        <f t="shared" si="2"/>
        <v>0</v>
      </c>
      <c r="K222" s="45" t="str">
        <f t="shared" si="3"/>
        <v>0</v>
      </c>
      <c r="L222" s="45" t="str">
        <f t="shared" si="4"/>
        <v>0</v>
      </c>
      <c r="M222" s="45" t="str">
        <f t="shared" si="5"/>
        <v>0</v>
      </c>
      <c r="N222" s="45" t="str">
        <f t="shared" si="6"/>
        <v>0</v>
      </c>
      <c r="O222" s="45" t="str">
        <f t="shared" si="7"/>
        <v>0</v>
      </c>
      <c r="P222" s="2" t="str">
        <f>IF(LEN($B222), MATCH($B222,TeamsDoNotEditThis!$A$2:$A$999)+1, 0)</f>
        <v>0</v>
      </c>
      <c r="Q222" s="45" t="str">
        <f t="shared" si="8"/>
        <v>0</v>
      </c>
      <c r="R222" s="45" t="str">
        <f t="shared" si="9"/>
        <v>0</v>
      </c>
      <c r="S222" s="45" t="str">
        <f t="shared" si="10"/>
        <v>0</v>
      </c>
      <c r="T222" s="45" t="str">
        <f>IF($P222 &gt; 0, MAX(1,ROUNDUP($E222))*INDIRECT("TeamsDoNotEditThis!K"&amp;$P222)/Constants!$B$3, 0)</f>
        <v>0</v>
      </c>
      <c r="U222" s="45" t="str">
        <f>IF($P222 &gt; 0, INDIRECT("TeamsDoNotEditThis!J"&amp;$P222)/Constants!$B$2, 0)</f>
        <v>0</v>
      </c>
      <c r="V222" s="45" t="str">
        <f>IF($P222 &gt; 0, INDIRECT("TeamsDoNotEditThis!K"&amp;$P222)/Constants!$B$3, 0)</f>
        <v>0</v>
      </c>
      <c r="W222" s="45" t="str">
        <f>IF($P222 &gt; 0, INDIRECT("TeamsDoNotEditThis!L"&amp;$P222)/Constants!$B$4, 0)</f>
        <v>0</v>
      </c>
      <c r="X222" s="45" t="str">
        <f>IF($P222 &gt; 0, INDIRECT("TeamsDoNotEditThis!M"&amp;$P222)/Constants!$B$5, 0)</f>
        <v>0</v>
      </c>
    </row>
    <row r="223">
      <c r="A223" s="30"/>
      <c r="B223" s="30"/>
      <c r="C223" s="49"/>
      <c r="D223" s="21"/>
      <c r="E223" s="21"/>
      <c r="F223" s="21"/>
      <c r="G223" s="21"/>
      <c r="H223" s="21"/>
      <c r="I223" s="45" t="str">
        <f t="shared" si="1"/>
        <v>0</v>
      </c>
      <c r="J223" s="45" t="str">
        <f t="shared" si="2"/>
        <v>0</v>
      </c>
      <c r="K223" s="45" t="str">
        <f t="shared" si="3"/>
        <v>0</v>
      </c>
      <c r="L223" s="45" t="str">
        <f t="shared" si="4"/>
        <v>0</v>
      </c>
      <c r="M223" s="45" t="str">
        <f t="shared" si="5"/>
        <v>0</v>
      </c>
      <c r="N223" s="45" t="str">
        <f t="shared" si="6"/>
        <v>0</v>
      </c>
      <c r="O223" s="45" t="str">
        <f t="shared" si="7"/>
        <v>0</v>
      </c>
      <c r="P223" s="2" t="str">
        <f>IF(LEN($B223), MATCH($B223,TeamsDoNotEditThis!$A$2:$A$999)+1, 0)</f>
        <v>0</v>
      </c>
      <c r="Q223" s="45" t="str">
        <f t="shared" si="8"/>
        <v>0</v>
      </c>
      <c r="R223" s="45" t="str">
        <f t="shared" si="9"/>
        <v>0</v>
      </c>
      <c r="S223" s="45" t="str">
        <f t="shared" si="10"/>
        <v>0</v>
      </c>
      <c r="T223" s="45" t="str">
        <f>IF($P223 &gt; 0, MAX(1,ROUNDUP($E223))*INDIRECT("TeamsDoNotEditThis!K"&amp;$P223)/Constants!$B$3, 0)</f>
        <v>0</v>
      </c>
      <c r="U223" s="45" t="str">
        <f>IF($P223 &gt; 0, INDIRECT("TeamsDoNotEditThis!J"&amp;$P223)/Constants!$B$2, 0)</f>
        <v>0</v>
      </c>
      <c r="V223" s="45" t="str">
        <f>IF($P223 &gt; 0, INDIRECT("TeamsDoNotEditThis!K"&amp;$P223)/Constants!$B$3, 0)</f>
        <v>0</v>
      </c>
      <c r="W223" s="45" t="str">
        <f>IF($P223 &gt; 0, INDIRECT("TeamsDoNotEditThis!L"&amp;$P223)/Constants!$B$4, 0)</f>
        <v>0</v>
      </c>
      <c r="X223" s="45" t="str">
        <f>IF($P223 &gt; 0, INDIRECT("TeamsDoNotEditThis!M"&amp;$P223)/Constants!$B$5, 0)</f>
        <v>0</v>
      </c>
    </row>
    <row r="224">
      <c r="A224" s="30"/>
      <c r="B224" s="30"/>
      <c r="C224" s="49"/>
      <c r="D224" s="21"/>
      <c r="E224" s="21"/>
      <c r="F224" s="21"/>
      <c r="G224" s="21"/>
      <c r="H224" s="21"/>
      <c r="I224" s="45" t="str">
        <f t="shared" si="1"/>
        <v>0</v>
      </c>
      <c r="J224" s="45" t="str">
        <f t="shared" si="2"/>
        <v>0</v>
      </c>
      <c r="K224" s="45" t="str">
        <f t="shared" si="3"/>
        <v>0</v>
      </c>
      <c r="L224" s="45" t="str">
        <f t="shared" si="4"/>
        <v>0</v>
      </c>
      <c r="M224" s="45" t="str">
        <f t="shared" si="5"/>
        <v>0</v>
      </c>
      <c r="N224" s="45" t="str">
        <f t="shared" si="6"/>
        <v>0</v>
      </c>
      <c r="O224" s="45" t="str">
        <f t="shared" si="7"/>
        <v>0</v>
      </c>
      <c r="P224" s="2" t="str">
        <f>IF(LEN($B224), MATCH($B224,TeamsDoNotEditThis!$A$2:$A$999)+1, 0)</f>
        <v>0</v>
      </c>
      <c r="Q224" s="45" t="str">
        <f t="shared" si="8"/>
        <v>0</v>
      </c>
      <c r="R224" s="45" t="str">
        <f t="shared" si="9"/>
        <v>0</v>
      </c>
      <c r="S224" s="45" t="str">
        <f t="shared" si="10"/>
        <v>0</v>
      </c>
      <c r="T224" s="45" t="str">
        <f>IF($P224 &gt; 0, MAX(1,ROUNDUP($E224))*INDIRECT("TeamsDoNotEditThis!K"&amp;$P224)/Constants!$B$3, 0)</f>
        <v>0</v>
      </c>
      <c r="U224" s="45" t="str">
        <f>IF($P224 &gt; 0, INDIRECT("TeamsDoNotEditThis!J"&amp;$P224)/Constants!$B$2, 0)</f>
        <v>0</v>
      </c>
      <c r="V224" s="45" t="str">
        <f>IF($P224 &gt; 0, INDIRECT("TeamsDoNotEditThis!K"&amp;$P224)/Constants!$B$3, 0)</f>
        <v>0</v>
      </c>
      <c r="W224" s="45" t="str">
        <f>IF($P224 &gt; 0, INDIRECT("TeamsDoNotEditThis!L"&amp;$P224)/Constants!$B$4, 0)</f>
        <v>0</v>
      </c>
      <c r="X224" s="45" t="str">
        <f>IF($P224 &gt; 0, INDIRECT("TeamsDoNotEditThis!M"&amp;$P224)/Constants!$B$5, 0)</f>
        <v>0</v>
      </c>
    </row>
    <row r="225">
      <c r="A225" s="30"/>
      <c r="B225" s="30"/>
      <c r="C225" s="49"/>
      <c r="D225" s="21"/>
      <c r="E225" s="21"/>
      <c r="F225" s="21"/>
      <c r="G225" s="21"/>
      <c r="H225" s="21"/>
      <c r="I225" s="45" t="str">
        <f t="shared" si="1"/>
        <v>0</v>
      </c>
      <c r="J225" s="45" t="str">
        <f t="shared" si="2"/>
        <v>0</v>
      </c>
      <c r="K225" s="45" t="str">
        <f t="shared" si="3"/>
        <v>0</v>
      </c>
      <c r="L225" s="45" t="str">
        <f t="shared" si="4"/>
        <v>0</v>
      </c>
      <c r="M225" s="45" t="str">
        <f t="shared" si="5"/>
        <v>0</v>
      </c>
      <c r="N225" s="45" t="str">
        <f t="shared" si="6"/>
        <v>0</v>
      </c>
      <c r="O225" s="45" t="str">
        <f t="shared" si="7"/>
        <v>0</v>
      </c>
      <c r="P225" s="2" t="str">
        <f>IF(LEN($B225), MATCH($B225,TeamsDoNotEditThis!$A$2:$A$999)+1, 0)</f>
        <v>0</v>
      </c>
      <c r="Q225" s="45" t="str">
        <f t="shared" si="8"/>
        <v>0</v>
      </c>
      <c r="R225" s="45" t="str">
        <f t="shared" si="9"/>
        <v>0</v>
      </c>
      <c r="S225" s="45" t="str">
        <f t="shared" si="10"/>
        <v>0</v>
      </c>
      <c r="T225" s="45" t="str">
        <f>IF($P225 &gt; 0, MAX(1,ROUNDUP($E225))*INDIRECT("TeamsDoNotEditThis!K"&amp;$P225)/Constants!$B$3, 0)</f>
        <v>0</v>
      </c>
      <c r="U225" s="45" t="str">
        <f>IF($P225 &gt; 0, INDIRECT("TeamsDoNotEditThis!J"&amp;$P225)/Constants!$B$2, 0)</f>
        <v>0</v>
      </c>
      <c r="V225" s="45" t="str">
        <f>IF($P225 &gt; 0, INDIRECT("TeamsDoNotEditThis!K"&amp;$P225)/Constants!$B$3, 0)</f>
        <v>0</v>
      </c>
      <c r="W225" s="45" t="str">
        <f>IF($P225 &gt; 0, INDIRECT("TeamsDoNotEditThis!L"&amp;$P225)/Constants!$B$4, 0)</f>
        <v>0</v>
      </c>
      <c r="X225" s="45" t="str">
        <f>IF($P225 &gt; 0, INDIRECT("TeamsDoNotEditThis!M"&amp;$P225)/Constants!$B$5, 0)</f>
        <v>0</v>
      </c>
    </row>
    <row r="226">
      <c r="A226" s="30"/>
      <c r="B226" s="30"/>
      <c r="C226" s="49"/>
      <c r="D226" s="21"/>
      <c r="E226" s="21"/>
      <c r="F226" s="21"/>
      <c r="G226" s="21"/>
      <c r="H226" s="21"/>
      <c r="I226" s="45" t="str">
        <f t="shared" si="1"/>
        <v>0</v>
      </c>
      <c r="J226" s="45" t="str">
        <f t="shared" si="2"/>
        <v>0</v>
      </c>
      <c r="K226" s="45" t="str">
        <f t="shared" si="3"/>
        <v>0</v>
      </c>
      <c r="L226" s="45" t="str">
        <f t="shared" si="4"/>
        <v>0</v>
      </c>
      <c r="M226" s="45" t="str">
        <f t="shared" si="5"/>
        <v>0</v>
      </c>
      <c r="N226" s="45" t="str">
        <f t="shared" si="6"/>
        <v>0</v>
      </c>
      <c r="O226" s="45" t="str">
        <f t="shared" si="7"/>
        <v>0</v>
      </c>
      <c r="P226" s="2" t="str">
        <f>IF(LEN($B226), MATCH($B226,TeamsDoNotEditThis!$A$2:$A$999)+1, 0)</f>
        <v>0</v>
      </c>
      <c r="Q226" s="45" t="str">
        <f t="shared" si="8"/>
        <v>0</v>
      </c>
      <c r="R226" s="45" t="str">
        <f t="shared" si="9"/>
        <v>0</v>
      </c>
      <c r="S226" s="45" t="str">
        <f t="shared" si="10"/>
        <v>0</v>
      </c>
      <c r="T226" s="45" t="str">
        <f>IF($P226 &gt; 0, MAX(1,ROUNDUP($E226))*INDIRECT("TeamsDoNotEditThis!K"&amp;$P226)/Constants!$B$3, 0)</f>
        <v>0</v>
      </c>
      <c r="U226" s="45" t="str">
        <f>IF($P226 &gt; 0, INDIRECT("TeamsDoNotEditThis!J"&amp;$P226)/Constants!$B$2, 0)</f>
        <v>0</v>
      </c>
      <c r="V226" s="45" t="str">
        <f>IF($P226 &gt; 0, INDIRECT("TeamsDoNotEditThis!K"&amp;$P226)/Constants!$B$3, 0)</f>
        <v>0</v>
      </c>
      <c r="W226" s="45" t="str">
        <f>IF($P226 &gt; 0, INDIRECT("TeamsDoNotEditThis!L"&amp;$P226)/Constants!$B$4, 0)</f>
        <v>0</v>
      </c>
      <c r="X226" s="45" t="str">
        <f>IF($P226 &gt; 0, INDIRECT("TeamsDoNotEditThis!M"&amp;$P226)/Constants!$B$5, 0)</f>
        <v>0</v>
      </c>
    </row>
    <row r="227">
      <c r="A227" s="30"/>
      <c r="B227" s="30"/>
      <c r="C227" s="49"/>
      <c r="D227" s="21"/>
      <c r="E227" s="21"/>
      <c r="F227" s="21"/>
      <c r="G227" s="21"/>
      <c r="H227" s="21"/>
      <c r="I227" s="45" t="str">
        <f t="shared" si="1"/>
        <v>0</v>
      </c>
      <c r="J227" s="45" t="str">
        <f t="shared" si="2"/>
        <v>0</v>
      </c>
      <c r="K227" s="45" t="str">
        <f t="shared" si="3"/>
        <v>0</v>
      </c>
      <c r="L227" s="45" t="str">
        <f t="shared" si="4"/>
        <v>0</v>
      </c>
      <c r="M227" s="45" t="str">
        <f t="shared" si="5"/>
        <v>0</v>
      </c>
      <c r="N227" s="45" t="str">
        <f t="shared" si="6"/>
        <v>0</v>
      </c>
      <c r="O227" s="45" t="str">
        <f t="shared" si="7"/>
        <v>0</v>
      </c>
      <c r="P227" s="2" t="str">
        <f>IF(LEN($B227), MATCH($B227,TeamsDoNotEditThis!$A$2:$A$999)+1, 0)</f>
        <v>0</v>
      </c>
      <c r="Q227" s="45" t="str">
        <f t="shared" si="8"/>
        <v>0</v>
      </c>
      <c r="R227" s="45" t="str">
        <f t="shared" si="9"/>
        <v>0</v>
      </c>
      <c r="S227" s="45" t="str">
        <f t="shared" si="10"/>
        <v>0</v>
      </c>
      <c r="T227" s="45" t="str">
        <f>IF($P227 &gt; 0, MAX(1,ROUNDUP($E227))*INDIRECT("TeamsDoNotEditThis!K"&amp;$P227)/Constants!$B$3, 0)</f>
        <v>0</v>
      </c>
      <c r="U227" s="45" t="str">
        <f>IF($P227 &gt; 0, INDIRECT("TeamsDoNotEditThis!J"&amp;$P227)/Constants!$B$2, 0)</f>
        <v>0</v>
      </c>
      <c r="V227" s="45" t="str">
        <f>IF($P227 &gt; 0, INDIRECT("TeamsDoNotEditThis!K"&amp;$P227)/Constants!$B$3, 0)</f>
        <v>0</v>
      </c>
      <c r="W227" s="45" t="str">
        <f>IF($P227 &gt; 0, INDIRECT("TeamsDoNotEditThis!L"&amp;$P227)/Constants!$B$4, 0)</f>
        <v>0</v>
      </c>
      <c r="X227" s="45" t="str">
        <f>IF($P227 &gt; 0, INDIRECT("TeamsDoNotEditThis!M"&amp;$P227)/Constants!$B$5, 0)</f>
        <v>0</v>
      </c>
    </row>
    <row r="228">
      <c r="A228" s="30"/>
      <c r="B228" s="30"/>
      <c r="C228" s="49"/>
      <c r="D228" s="21"/>
      <c r="E228" s="21"/>
      <c r="F228" s="21"/>
      <c r="G228" s="21"/>
      <c r="H228" s="21"/>
      <c r="I228" s="45" t="str">
        <f t="shared" si="1"/>
        <v>0</v>
      </c>
      <c r="J228" s="45" t="str">
        <f t="shared" si="2"/>
        <v>0</v>
      </c>
      <c r="K228" s="45" t="str">
        <f t="shared" si="3"/>
        <v>0</v>
      </c>
      <c r="L228" s="45" t="str">
        <f t="shared" si="4"/>
        <v>0</v>
      </c>
      <c r="M228" s="45" t="str">
        <f t="shared" si="5"/>
        <v>0</v>
      </c>
      <c r="N228" s="45" t="str">
        <f t="shared" si="6"/>
        <v>0</v>
      </c>
      <c r="O228" s="45" t="str">
        <f t="shared" si="7"/>
        <v>0</v>
      </c>
      <c r="P228" s="2" t="str">
        <f>IF(LEN($B228), MATCH($B228,TeamsDoNotEditThis!$A$2:$A$999)+1, 0)</f>
        <v>0</v>
      </c>
      <c r="Q228" s="45" t="str">
        <f t="shared" si="8"/>
        <v>0</v>
      </c>
      <c r="R228" s="45" t="str">
        <f t="shared" si="9"/>
        <v>0</v>
      </c>
      <c r="S228" s="45" t="str">
        <f t="shared" si="10"/>
        <v>0</v>
      </c>
      <c r="T228" s="45" t="str">
        <f>IF($P228 &gt; 0, MAX(1,ROUNDUP($E228))*INDIRECT("TeamsDoNotEditThis!K"&amp;$P228)/Constants!$B$3, 0)</f>
        <v>0</v>
      </c>
      <c r="U228" s="45" t="str">
        <f>IF($P228 &gt; 0, INDIRECT("TeamsDoNotEditThis!J"&amp;$P228)/Constants!$B$2, 0)</f>
        <v>0</v>
      </c>
      <c r="V228" s="45" t="str">
        <f>IF($P228 &gt; 0, INDIRECT("TeamsDoNotEditThis!K"&amp;$P228)/Constants!$B$3, 0)</f>
        <v>0</v>
      </c>
      <c r="W228" s="45" t="str">
        <f>IF($P228 &gt; 0, INDIRECT("TeamsDoNotEditThis!L"&amp;$P228)/Constants!$B$4, 0)</f>
        <v>0</v>
      </c>
      <c r="X228" s="45" t="str">
        <f>IF($P228 &gt; 0, INDIRECT("TeamsDoNotEditThis!M"&amp;$P228)/Constants!$B$5, 0)</f>
        <v>0</v>
      </c>
    </row>
    <row r="229">
      <c r="A229" s="30"/>
      <c r="B229" s="30"/>
      <c r="C229" s="49"/>
      <c r="D229" s="21"/>
      <c r="E229" s="21"/>
      <c r="F229" s="21"/>
      <c r="G229" s="21"/>
      <c r="H229" s="21"/>
      <c r="I229" s="45" t="str">
        <f t="shared" si="1"/>
        <v>0</v>
      </c>
      <c r="J229" s="45" t="str">
        <f t="shared" si="2"/>
        <v>0</v>
      </c>
      <c r="K229" s="45" t="str">
        <f t="shared" si="3"/>
        <v>0</v>
      </c>
      <c r="L229" s="45" t="str">
        <f t="shared" si="4"/>
        <v>0</v>
      </c>
      <c r="M229" s="45" t="str">
        <f t="shared" si="5"/>
        <v>0</v>
      </c>
      <c r="N229" s="45" t="str">
        <f t="shared" si="6"/>
        <v>0</v>
      </c>
      <c r="O229" s="45" t="str">
        <f t="shared" si="7"/>
        <v>0</v>
      </c>
      <c r="P229" s="2" t="str">
        <f>IF(LEN($B229), MATCH($B229,TeamsDoNotEditThis!$A$2:$A$999)+1, 0)</f>
        <v>0</v>
      </c>
      <c r="Q229" s="45" t="str">
        <f t="shared" si="8"/>
        <v>0</v>
      </c>
      <c r="R229" s="45" t="str">
        <f t="shared" si="9"/>
        <v>0</v>
      </c>
      <c r="S229" s="45" t="str">
        <f t="shared" si="10"/>
        <v>0</v>
      </c>
      <c r="T229" s="45" t="str">
        <f>IF($P229 &gt; 0, MAX(1,ROUNDUP($E229))*INDIRECT("TeamsDoNotEditThis!K"&amp;$P229)/Constants!$B$3, 0)</f>
        <v>0</v>
      </c>
      <c r="U229" s="45" t="str">
        <f>IF($P229 &gt; 0, INDIRECT("TeamsDoNotEditThis!J"&amp;$P229)/Constants!$B$2, 0)</f>
        <v>0</v>
      </c>
      <c r="V229" s="45" t="str">
        <f>IF($P229 &gt; 0, INDIRECT("TeamsDoNotEditThis!K"&amp;$P229)/Constants!$B$3, 0)</f>
        <v>0</v>
      </c>
      <c r="W229" s="45" t="str">
        <f>IF($P229 &gt; 0, INDIRECT("TeamsDoNotEditThis!L"&amp;$P229)/Constants!$B$4, 0)</f>
        <v>0</v>
      </c>
      <c r="X229" s="45" t="str">
        <f>IF($P229 &gt; 0, INDIRECT("TeamsDoNotEditThis!M"&amp;$P229)/Constants!$B$5, 0)</f>
        <v>0</v>
      </c>
    </row>
    <row r="230">
      <c r="A230" s="30"/>
      <c r="B230" s="30"/>
      <c r="C230" s="49"/>
      <c r="D230" s="21"/>
      <c r="E230" s="21"/>
      <c r="F230" s="21"/>
      <c r="G230" s="21"/>
      <c r="H230" s="21"/>
      <c r="I230" s="45" t="str">
        <f t="shared" si="1"/>
        <v>0</v>
      </c>
      <c r="J230" s="45" t="str">
        <f t="shared" si="2"/>
        <v>0</v>
      </c>
      <c r="K230" s="45" t="str">
        <f t="shared" si="3"/>
        <v>0</v>
      </c>
      <c r="L230" s="45" t="str">
        <f t="shared" si="4"/>
        <v>0</v>
      </c>
      <c r="M230" s="45" t="str">
        <f t="shared" si="5"/>
        <v>0</v>
      </c>
      <c r="N230" s="45" t="str">
        <f t="shared" si="6"/>
        <v>0</v>
      </c>
      <c r="O230" s="45" t="str">
        <f t="shared" si="7"/>
        <v>0</v>
      </c>
      <c r="P230" s="2" t="str">
        <f>IF(LEN($B230), MATCH($B230,TeamsDoNotEditThis!$A$2:$A$999)+1, 0)</f>
        <v>0</v>
      </c>
      <c r="Q230" s="45" t="str">
        <f t="shared" si="8"/>
        <v>0</v>
      </c>
      <c r="R230" s="45" t="str">
        <f t="shared" si="9"/>
        <v>0</v>
      </c>
      <c r="S230" s="45" t="str">
        <f t="shared" si="10"/>
        <v>0</v>
      </c>
      <c r="T230" s="45" t="str">
        <f>IF($P230 &gt; 0, MAX(1,ROUNDUP($E230))*INDIRECT("TeamsDoNotEditThis!K"&amp;$P230)/Constants!$B$3, 0)</f>
        <v>0</v>
      </c>
      <c r="U230" s="45" t="str">
        <f>IF($P230 &gt; 0, INDIRECT("TeamsDoNotEditThis!J"&amp;$P230)/Constants!$B$2, 0)</f>
        <v>0</v>
      </c>
      <c r="V230" s="45" t="str">
        <f>IF($P230 &gt; 0, INDIRECT("TeamsDoNotEditThis!K"&amp;$P230)/Constants!$B$3, 0)</f>
        <v>0</v>
      </c>
      <c r="W230" s="45" t="str">
        <f>IF($P230 &gt; 0, INDIRECT("TeamsDoNotEditThis!L"&amp;$P230)/Constants!$B$4, 0)</f>
        <v>0</v>
      </c>
      <c r="X230" s="45" t="str">
        <f>IF($P230 &gt; 0, INDIRECT("TeamsDoNotEditThis!M"&amp;$P230)/Constants!$B$5, 0)</f>
        <v>0</v>
      </c>
    </row>
    <row r="231">
      <c r="A231" s="30"/>
      <c r="B231" s="30"/>
      <c r="C231" s="49"/>
      <c r="D231" s="21"/>
      <c r="E231" s="21"/>
      <c r="F231" s="21"/>
      <c r="G231" s="21"/>
      <c r="H231" s="21"/>
      <c r="I231" s="45" t="str">
        <f t="shared" si="1"/>
        <v>0</v>
      </c>
      <c r="J231" s="45" t="str">
        <f t="shared" si="2"/>
        <v>0</v>
      </c>
      <c r="K231" s="45" t="str">
        <f t="shared" si="3"/>
        <v>0</v>
      </c>
      <c r="L231" s="45" t="str">
        <f t="shared" si="4"/>
        <v>0</v>
      </c>
      <c r="M231" s="45" t="str">
        <f t="shared" si="5"/>
        <v>0</v>
      </c>
      <c r="N231" s="45" t="str">
        <f t="shared" si="6"/>
        <v>0</v>
      </c>
      <c r="O231" s="45" t="str">
        <f t="shared" si="7"/>
        <v>0</v>
      </c>
      <c r="P231" s="2" t="str">
        <f>IF(LEN($B231), MATCH($B231,TeamsDoNotEditThis!$A$2:$A$999)+1, 0)</f>
        <v>0</v>
      </c>
      <c r="Q231" s="45" t="str">
        <f t="shared" si="8"/>
        <v>0</v>
      </c>
      <c r="R231" s="45" t="str">
        <f t="shared" si="9"/>
        <v>0</v>
      </c>
      <c r="S231" s="45" t="str">
        <f t="shared" si="10"/>
        <v>0</v>
      </c>
      <c r="T231" s="45" t="str">
        <f>IF($P231 &gt; 0, MAX(1,ROUNDUP($E231))*INDIRECT("TeamsDoNotEditThis!K"&amp;$P231)/Constants!$B$3, 0)</f>
        <v>0</v>
      </c>
      <c r="U231" s="45" t="str">
        <f>IF($P231 &gt; 0, INDIRECT("TeamsDoNotEditThis!J"&amp;$P231)/Constants!$B$2, 0)</f>
        <v>0</v>
      </c>
      <c r="V231" s="45" t="str">
        <f>IF($P231 &gt; 0, INDIRECT("TeamsDoNotEditThis!K"&amp;$P231)/Constants!$B$3, 0)</f>
        <v>0</v>
      </c>
      <c r="W231" s="45" t="str">
        <f>IF($P231 &gt; 0, INDIRECT("TeamsDoNotEditThis!L"&amp;$P231)/Constants!$B$4, 0)</f>
        <v>0</v>
      </c>
      <c r="X231" s="45" t="str">
        <f>IF($P231 &gt; 0, INDIRECT("TeamsDoNotEditThis!M"&amp;$P231)/Constants!$B$5, 0)</f>
        <v>0</v>
      </c>
    </row>
    <row r="232">
      <c r="A232" s="30"/>
      <c r="B232" s="30"/>
      <c r="C232" s="49"/>
      <c r="D232" s="21"/>
      <c r="E232" s="21"/>
      <c r="F232" s="21"/>
      <c r="G232" s="21"/>
      <c r="H232" s="21"/>
      <c r="I232" s="45" t="str">
        <f t="shared" si="1"/>
        <v>0</v>
      </c>
      <c r="J232" s="45" t="str">
        <f t="shared" si="2"/>
        <v>0</v>
      </c>
      <c r="K232" s="45" t="str">
        <f t="shared" si="3"/>
        <v>0</v>
      </c>
      <c r="L232" s="45" t="str">
        <f t="shared" si="4"/>
        <v>0</v>
      </c>
      <c r="M232" s="45" t="str">
        <f t="shared" si="5"/>
        <v>0</v>
      </c>
      <c r="N232" s="45" t="str">
        <f t="shared" si="6"/>
        <v>0</v>
      </c>
      <c r="O232" s="45" t="str">
        <f t="shared" si="7"/>
        <v>0</v>
      </c>
      <c r="P232" s="2" t="str">
        <f>IF(LEN($B232), MATCH($B232,TeamsDoNotEditThis!$A$2:$A$999)+1, 0)</f>
        <v>0</v>
      </c>
      <c r="Q232" s="45" t="str">
        <f t="shared" si="8"/>
        <v>0</v>
      </c>
      <c r="R232" s="45" t="str">
        <f t="shared" si="9"/>
        <v>0</v>
      </c>
      <c r="S232" s="45" t="str">
        <f t="shared" si="10"/>
        <v>0</v>
      </c>
      <c r="T232" s="45" t="str">
        <f>IF($P232 &gt; 0, MAX(1,ROUNDUP($E232))*INDIRECT("TeamsDoNotEditThis!K"&amp;$P232)/Constants!$B$3, 0)</f>
        <v>0</v>
      </c>
      <c r="U232" s="45" t="str">
        <f>IF($P232 &gt; 0, INDIRECT("TeamsDoNotEditThis!J"&amp;$P232)/Constants!$B$2, 0)</f>
        <v>0</v>
      </c>
      <c r="V232" s="45" t="str">
        <f>IF($P232 &gt; 0, INDIRECT("TeamsDoNotEditThis!K"&amp;$P232)/Constants!$B$3, 0)</f>
        <v>0</v>
      </c>
      <c r="W232" s="45" t="str">
        <f>IF($P232 &gt; 0, INDIRECT("TeamsDoNotEditThis!L"&amp;$P232)/Constants!$B$4, 0)</f>
        <v>0</v>
      </c>
      <c r="X232" s="45" t="str">
        <f>IF($P232 &gt; 0, INDIRECT("TeamsDoNotEditThis!M"&amp;$P232)/Constants!$B$5, 0)</f>
        <v>0</v>
      </c>
    </row>
    <row r="233">
      <c r="A233" s="30"/>
      <c r="B233" s="30"/>
      <c r="C233" s="49"/>
      <c r="D233" s="21"/>
      <c r="E233" s="21"/>
      <c r="F233" s="21"/>
      <c r="G233" s="21"/>
      <c r="H233" s="21"/>
      <c r="I233" s="45" t="str">
        <f t="shared" si="1"/>
        <v>0</v>
      </c>
      <c r="J233" s="45" t="str">
        <f t="shared" si="2"/>
        <v>0</v>
      </c>
      <c r="K233" s="45" t="str">
        <f t="shared" si="3"/>
        <v>0</v>
      </c>
      <c r="L233" s="45" t="str">
        <f t="shared" si="4"/>
        <v>0</v>
      </c>
      <c r="M233" s="45" t="str">
        <f t="shared" si="5"/>
        <v>0</v>
      </c>
      <c r="N233" s="45" t="str">
        <f t="shared" si="6"/>
        <v>0</v>
      </c>
      <c r="O233" s="45" t="str">
        <f t="shared" si="7"/>
        <v>0</v>
      </c>
      <c r="P233" s="2" t="str">
        <f>IF(LEN($B233), MATCH($B233,TeamsDoNotEditThis!$A$2:$A$999)+1, 0)</f>
        <v>0</v>
      </c>
      <c r="Q233" s="45" t="str">
        <f t="shared" si="8"/>
        <v>0</v>
      </c>
      <c r="R233" s="45" t="str">
        <f t="shared" si="9"/>
        <v>0</v>
      </c>
      <c r="S233" s="45" t="str">
        <f t="shared" si="10"/>
        <v>0</v>
      </c>
      <c r="T233" s="45" t="str">
        <f>IF($P233 &gt; 0, MAX(1,ROUNDUP($E233))*INDIRECT("TeamsDoNotEditThis!K"&amp;$P233)/Constants!$B$3, 0)</f>
        <v>0</v>
      </c>
      <c r="U233" s="45" t="str">
        <f>IF($P233 &gt; 0, INDIRECT("TeamsDoNotEditThis!J"&amp;$P233)/Constants!$B$2, 0)</f>
        <v>0</v>
      </c>
      <c r="V233" s="45" t="str">
        <f>IF($P233 &gt; 0, INDIRECT("TeamsDoNotEditThis!K"&amp;$P233)/Constants!$B$3, 0)</f>
        <v>0</v>
      </c>
      <c r="W233" s="45" t="str">
        <f>IF($P233 &gt; 0, INDIRECT("TeamsDoNotEditThis!L"&amp;$P233)/Constants!$B$4, 0)</f>
        <v>0</v>
      </c>
      <c r="X233" s="45" t="str">
        <f>IF($P233 &gt; 0, INDIRECT("TeamsDoNotEditThis!M"&amp;$P233)/Constants!$B$5, 0)</f>
        <v>0</v>
      </c>
    </row>
    <row r="234">
      <c r="A234" s="30"/>
      <c r="B234" s="30"/>
      <c r="C234" s="49"/>
      <c r="D234" s="21"/>
      <c r="E234" s="21"/>
      <c r="F234" s="21"/>
      <c r="G234" s="21"/>
      <c r="H234" s="21"/>
      <c r="I234" s="45" t="str">
        <f t="shared" si="1"/>
        <v>0</v>
      </c>
      <c r="J234" s="45" t="str">
        <f t="shared" si="2"/>
        <v>0</v>
      </c>
      <c r="K234" s="45" t="str">
        <f t="shared" si="3"/>
        <v>0</v>
      </c>
      <c r="L234" s="45" t="str">
        <f t="shared" si="4"/>
        <v>0</v>
      </c>
      <c r="M234" s="45" t="str">
        <f t="shared" si="5"/>
        <v>0</v>
      </c>
      <c r="N234" s="45" t="str">
        <f t="shared" si="6"/>
        <v>0</v>
      </c>
      <c r="O234" s="45" t="str">
        <f t="shared" si="7"/>
        <v>0</v>
      </c>
      <c r="P234" s="2" t="str">
        <f>IF(LEN($B234), MATCH($B234,TeamsDoNotEditThis!$A$2:$A$999)+1, 0)</f>
        <v>0</v>
      </c>
      <c r="Q234" s="45" t="str">
        <f t="shared" si="8"/>
        <v>0</v>
      </c>
      <c r="R234" s="45" t="str">
        <f t="shared" si="9"/>
        <v>0</v>
      </c>
      <c r="S234" s="45" t="str">
        <f t="shared" si="10"/>
        <v>0</v>
      </c>
      <c r="T234" s="45" t="str">
        <f>IF($P234 &gt; 0, MAX(1,ROUNDUP($E234))*INDIRECT("TeamsDoNotEditThis!K"&amp;$P234)/Constants!$B$3, 0)</f>
        <v>0</v>
      </c>
      <c r="U234" s="45" t="str">
        <f>IF($P234 &gt; 0, INDIRECT("TeamsDoNotEditThis!J"&amp;$P234)/Constants!$B$2, 0)</f>
        <v>0</v>
      </c>
      <c r="V234" s="45" t="str">
        <f>IF($P234 &gt; 0, INDIRECT("TeamsDoNotEditThis!K"&amp;$P234)/Constants!$B$3, 0)</f>
        <v>0</v>
      </c>
      <c r="W234" s="45" t="str">
        <f>IF($P234 &gt; 0, INDIRECT("TeamsDoNotEditThis!L"&amp;$P234)/Constants!$B$4, 0)</f>
        <v>0</v>
      </c>
      <c r="X234" s="45" t="str">
        <f>IF($P234 &gt; 0, INDIRECT("TeamsDoNotEditThis!M"&amp;$P234)/Constants!$B$5, 0)</f>
        <v>0</v>
      </c>
    </row>
    <row r="235">
      <c r="A235" s="30"/>
      <c r="B235" s="30"/>
      <c r="C235" s="49"/>
      <c r="D235" s="21"/>
      <c r="E235" s="21"/>
      <c r="F235" s="21"/>
      <c r="G235" s="21"/>
      <c r="H235" s="21"/>
      <c r="I235" s="45" t="str">
        <f t="shared" si="1"/>
        <v>0</v>
      </c>
      <c r="J235" s="45" t="str">
        <f t="shared" si="2"/>
        <v>0</v>
      </c>
      <c r="K235" s="45" t="str">
        <f t="shared" si="3"/>
        <v>0</v>
      </c>
      <c r="L235" s="45" t="str">
        <f t="shared" si="4"/>
        <v>0</v>
      </c>
      <c r="M235" s="45" t="str">
        <f t="shared" si="5"/>
        <v>0</v>
      </c>
      <c r="N235" s="45" t="str">
        <f t="shared" si="6"/>
        <v>0</v>
      </c>
      <c r="O235" s="45" t="str">
        <f t="shared" si="7"/>
        <v>0</v>
      </c>
      <c r="P235" s="2" t="str">
        <f>IF(LEN($B235), MATCH($B235,TeamsDoNotEditThis!$A$2:$A$999)+1, 0)</f>
        <v>0</v>
      </c>
      <c r="Q235" s="45" t="str">
        <f t="shared" si="8"/>
        <v>0</v>
      </c>
      <c r="R235" s="45" t="str">
        <f t="shared" si="9"/>
        <v>0</v>
      </c>
      <c r="S235" s="45" t="str">
        <f t="shared" si="10"/>
        <v>0</v>
      </c>
      <c r="T235" s="45" t="str">
        <f>IF($P235 &gt; 0, MAX(1,ROUNDUP($E235))*INDIRECT("TeamsDoNotEditThis!K"&amp;$P235)/Constants!$B$3, 0)</f>
        <v>0</v>
      </c>
      <c r="U235" s="45" t="str">
        <f>IF($P235 &gt; 0, INDIRECT("TeamsDoNotEditThis!J"&amp;$P235)/Constants!$B$2, 0)</f>
        <v>0</v>
      </c>
      <c r="V235" s="45" t="str">
        <f>IF($P235 &gt; 0, INDIRECT("TeamsDoNotEditThis!K"&amp;$P235)/Constants!$B$3, 0)</f>
        <v>0</v>
      </c>
      <c r="W235" s="45" t="str">
        <f>IF($P235 &gt; 0, INDIRECT("TeamsDoNotEditThis!L"&amp;$P235)/Constants!$B$4, 0)</f>
        <v>0</v>
      </c>
      <c r="X235" s="45" t="str">
        <f>IF($P235 &gt; 0, INDIRECT("TeamsDoNotEditThis!M"&amp;$P235)/Constants!$B$5, 0)</f>
        <v>0</v>
      </c>
    </row>
    <row r="236">
      <c r="A236" s="30"/>
      <c r="B236" s="30"/>
      <c r="C236" s="49"/>
      <c r="D236" s="21"/>
      <c r="E236" s="21"/>
      <c r="F236" s="21"/>
      <c r="G236" s="21"/>
      <c r="H236" s="21"/>
      <c r="I236" s="45" t="str">
        <f t="shared" si="1"/>
        <v>0</v>
      </c>
      <c r="J236" s="45" t="str">
        <f t="shared" si="2"/>
        <v>0</v>
      </c>
      <c r="K236" s="45" t="str">
        <f t="shared" si="3"/>
        <v>0</v>
      </c>
      <c r="L236" s="45" t="str">
        <f t="shared" si="4"/>
        <v>0</v>
      </c>
      <c r="M236" s="45" t="str">
        <f t="shared" si="5"/>
        <v>0</v>
      </c>
      <c r="N236" s="45" t="str">
        <f t="shared" si="6"/>
        <v>0</v>
      </c>
      <c r="O236" s="45" t="str">
        <f t="shared" si="7"/>
        <v>0</v>
      </c>
      <c r="P236" s="2" t="str">
        <f>IF(LEN($B236), MATCH($B236,TeamsDoNotEditThis!$A$2:$A$999)+1, 0)</f>
        <v>0</v>
      </c>
      <c r="Q236" s="45" t="str">
        <f t="shared" si="8"/>
        <v>0</v>
      </c>
      <c r="R236" s="45" t="str">
        <f t="shared" si="9"/>
        <v>0</v>
      </c>
      <c r="S236" s="45" t="str">
        <f t="shared" si="10"/>
        <v>0</v>
      </c>
      <c r="T236" s="45" t="str">
        <f>IF($P236 &gt; 0, MAX(1,ROUNDUP($E236))*INDIRECT("TeamsDoNotEditThis!K"&amp;$P236)/Constants!$B$3, 0)</f>
        <v>0</v>
      </c>
      <c r="U236" s="45" t="str">
        <f>IF($P236 &gt; 0, INDIRECT("TeamsDoNotEditThis!J"&amp;$P236)/Constants!$B$2, 0)</f>
        <v>0</v>
      </c>
      <c r="V236" s="45" t="str">
        <f>IF($P236 &gt; 0, INDIRECT("TeamsDoNotEditThis!K"&amp;$P236)/Constants!$B$3, 0)</f>
        <v>0</v>
      </c>
      <c r="W236" s="45" t="str">
        <f>IF($P236 &gt; 0, INDIRECT("TeamsDoNotEditThis!L"&amp;$P236)/Constants!$B$4, 0)</f>
        <v>0</v>
      </c>
      <c r="X236" s="45" t="str">
        <f>IF($P236 &gt; 0, INDIRECT("TeamsDoNotEditThis!M"&amp;$P236)/Constants!$B$5, 0)</f>
        <v>0</v>
      </c>
    </row>
    <row r="237">
      <c r="A237" s="30"/>
      <c r="B237" s="30"/>
      <c r="C237" s="49"/>
      <c r="D237" s="21"/>
      <c r="E237" s="21"/>
      <c r="F237" s="21"/>
      <c r="G237" s="21"/>
      <c r="H237" s="21"/>
      <c r="I237" s="45" t="str">
        <f t="shared" si="1"/>
        <v>0</v>
      </c>
      <c r="J237" s="45" t="str">
        <f t="shared" si="2"/>
        <v>0</v>
      </c>
      <c r="K237" s="45" t="str">
        <f t="shared" si="3"/>
        <v>0</v>
      </c>
      <c r="L237" s="45" t="str">
        <f t="shared" si="4"/>
        <v>0</v>
      </c>
      <c r="M237" s="45" t="str">
        <f t="shared" si="5"/>
        <v>0</v>
      </c>
      <c r="N237" s="45" t="str">
        <f t="shared" si="6"/>
        <v>0</v>
      </c>
      <c r="O237" s="45" t="str">
        <f t="shared" si="7"/>
        <v>0</v>
      </c>
      <c r="P237" s="2" t="str">
        <f>IF(LEN($B237), MATCH($B237,TeamsDoNotEditThis!$A$2:$A$999)+1, 0)</f>
        <v>0</v>
      </c>
      <c r="Q237" s="45" t="str">
        <f t="shared" si="8"/>
        <v>0</v>
      </c>
      <c r="R237" s="45" t="str">
        <f t="shared" si="9"/>
        <v>0</v>
      </c>
      <c r="S237" s="45" t="str">
        <f t="shared" si="10"/>
        <v>0</v>
      </c>
      <c r="T237" s="45" t="str">
        <f>IF($P237 &gt; 0, MAX(1,ROUNDUP($E237))*INDIRECT("TeamsDoNotEditThis!K"&amp;$P237)/Constants!$B$3, 0)</f>
        <v>0</v>
      </c>
      <c r="U237" s="45" t="str">
        <f>IF($P237 &gt; 0, INDIRECT("TeamsDoNotEditThis!J"&amp;$P237)/Constants!$B$2, 0)</f>
        <v>0</v>
      </c>
      <c r="V237" s="45" t="str">
        <f>IF($P237 &gt; 0, INDIRECT("TeamsDoNotEditThis!K"&amp;$P237)/Constants!$B$3, 0)</f>
        <v>0</v>
      </c>
      <c r="W237" s="45" t="str">
        <f>IF($P237 &gt; 0, INDIRECT("TeamsDoNotEditThis!L"&amp;$P237)/Constants!$B$4, 0)</f>
        <v>0</v>
      </c>
      <c r="X237" s="45" t="str">
        <f>IF($P237 &gt; 0, INDIRECT("TeamsDoNotEditThis!M"&amp;$P237)/Constants!$B$5, 0)</f>
        <v>0</v>
      </c>
    </row>
    <row r="238">
      <c r="A238" s="30"/>
      <c r="B238" s="30"/>
      <c r="C238" s="49"/>
      <c r="D238" s="21"/>
      <c r="E238" s="21"/>
      <c r="F238" s="21"/>
      <c r="G238" s="21"/>
      <c r="H238" s="21"/>
      <c r="I238" s="45" t="str">
        <f t="shared" si="1"/>
        <v>0</v>
      </c>
      <c r="J238" s="45" t="str">
        <f t="shared" si="2"/>
        <v>0</v>
      </c>
      <c r="K238" s="45" t="str">
        <f t="shared" si="3"/>
        <v>0</v>
      </c>
      <c r="L238" s="45" t="str">
        <f t="shared" si="4"/>
        <v>0</v>
      </c>
      <c r="M238" s="45" t="str">
        <f t="shared" si="5"/>
        <v>0</v>
      </c>
      <c r="N238" s="45" t="str">
        <f t="shared" si="6"/>
        <v>0</v>
      </c>
      <c r="O238" s="45" t="str">
        <f t="shared" si="7"/>
        <v>0</v>
      </c>
      <c r="P238" s="2" t="str">
        <f>IF(LEN($B238), MATCH($B238,TeamsDoNotEditThis!$A$2:$A$999)+1, 0)</f>
        <v>0</v>
      </c>
      <c r="Q238" s="45" t="str">
        <f t="shared" si="8"/>
        <v>0</v>
      </c>
      <c r="R238" s="45" t="str">
        <f t="shared" si="9"/>
        <v>0</v>
      </c>
      <c r="S238" s="45" t="str">
        <f t="shared" si="10"/>
        <v>0</v>
      </c>
      <c r="T238" s="45" t="str">
        <f>IF($P238 &gt; 0, MAX(1,ROUNDUP($E238))*INDIRECT("TeamsDoNotEditThis!K"&amp;$P238)/Constants!$B$3, 0)</f>
        <v>0</v>
      </c>
      <c r="U238" s="45" t="str">
        <f>IF($P238 &gt; 0, INDIRECT("TeamsDoNotEditThis!J"&amp;$P238)/Constants!$B$2, 0)</f>
        <v>0</v>
      </c>
      <c r="V238" s="45" t="str">
        <f>IF($P238 &gt; 0, INDIRECT("TeamsDoNotEditThis!K"&amp;$P238)/Constants!$B$3, 0)</f>
        <v>0</v>
      </c>
      <c r="W238" s="45" t="str">
        <f>IF($P238 &gt; 0, INDIRECT("TeamsDoNotEditThis!L"&amp;$P238)/Constants!$B$4, 0)</f>
        <v>0</v>
      </c>
      <c r="X238" s="45" t="str">
        <f>IF($P238 &gt; 0, INDIRECT("TeamsDoNotEditThis!M"&amp;$P238)/Constants!$B$5, 0)</f>
        <v>0</v>
      </c>
    </row>
    <row r="239">
      <c r="A239" s="30"/>
      <c r="B239" s="30"/>
      <c r="C239" s="49"/>
      <c r="D239" s="21"/>
      <c r="E239" s="21"/>
      <c r="F239" s="21"/>
      <c r="G239" s="21"/>
      <c r="H239" s="21"/>
      <c r="I239" s="45" t="str">
        <f t="shared" si="1"/>
        <v>0</v>
      </c>
      <c r="J239" s="45" t="str">
        <f t="shared" si="2"/>
        <v>0</v>
      </c>
      <c r="K239" s="45" t="str">
        <f t="shared" si="3"/>
        <v>0</v>
      </c>
      <c r="L239" s="45" t="str">
        <f t="shared" si="4"/>
        <v>0</v>
      </c>
      <c r="M239" s="45" t="str">
        <f t="shared" si="5"/>
        <v>0</v>
      </c>
      <c r="N239" s="45" t="str">
        <f t="shared" si="6"/>
        <v>0</v>
      </c>
      <c r="O239" s="45" t="str">
        <f t="shared" si="7"/>
        <v>0</v>
      </c>
      <c r="P239" s="2" t="str">
        <f>IF(LEN($B239), MATCH($B239,TeamsDoNotEditThis!$A$2:$A$999)+1, 0)</f>
        <v>0</v>
      </c>
      <c r="Q239" s="45" t="str">
        <f t="shared" si="8"/>
        <v>0</v>
      </c>
      <c r="R239" s="45" t="str">
        <f t="shared" si="9"/>
        <v>0</v>
      </c>
      <c r="S239" s="45" t="str">
        <f t="shared" si="10"/>
        <v>0</v>
      </c>
      <c r="T239" s="45" t="str">
        <f>IF($P239 &gt; 0, MAX(1,ROUNDUP($E239))*INDIRECT("TeamsDoNotEditThis!K"&amp;$P239)/Constants!$B$3, 0)</f>
        <v>0</v>
      </c>
      <c r="U239" s="45" t="str">
        <f>IF($P239 &gt; 0, INDIRECT("TeamsDoNotEditThis!J"&amp;$P239)/Constants!$B$2, 0)</f>
        <v>0</v>
      </c>
      <c r="V239" s="45" t="str">
        <f>IF($P239 &gt; 0, INDIRECT("TeamsDoNotEditThis!K"&amp;$P239)/Constants!$B$3, 0)</f>
        <v>0</v>
      </c>
      <c r="W239" s="45" t="str">
        <f>IF($P239 &gt; 0, INDIRECT("TeamsDoNotEditThis!L"&amp;$P239)/Constants!$B$4, 0)</f>
        <v>0</v>
      </c>
      <c r="X239" s="45" t="str">
        <f>IF($P239 &gt; 0, INDIRECT("TeamsDoNotEditThis!M"&amp;$P239)/Constants!$B$5, 0)</f>
        <v>0</v>
      </c>
    </row>
    <row r="240">
      <c r="A240" s="30"/>
      <c r="B240" s="30"/>
      <c r="C240" s="49"/>
      <c r="D240" s="21"/>
      <c r="E240" s="21"/>
      <c r="F240" s="21"/>
      <c r="G240" s="21"/>
      <c r="H240" s="21"/>
      <c r="I240" s="45" t="str">
        <f t="shared" si="1"/>
        <v>0</v>
      </c>
      <c r="J240" s="45" t="str">
        <f t="shared" si="2"/>
        <v>0</v>
      </c>
      <c r="K240" s="45" t="str">
        <f t="shared" si="3"/>
        <v>0</v>
      </c>
      <c r="L240" s="45" t="str">
        <f t="shared" si="4"/>
        <v>0</v>
      </c>
      <c r="M240" s="45" t="str">
        <f t="shared" si="5"/>
        <v>0</v>
      </c>
      <c r="N240" s="45" t="str">
        <f t="shared" si="6"/>
        <v>0</v>
      </c>
      <c r="O240" s="45" t="str">
        <f t="shared" si="7"/>
        <v>0</v>
      </c>
      <c r="P240" s="2" t="str">
        <f>IF(LEN($B240), MATCH($B240,TeamsDoNotEditThis!$A$2:$A$999)+1, 0)</f>
        <v>0</v>
      </c>
      <c r="Q240" s="45" t="str">
        <f t="shared" si="8"/>
        <v>0</v>
      </c>
      <c r="R240" s="45" t="str">
        <f t="shared" si="9"/>
        <v>0</v>
      </c>
      <c r="S240" s="45" t="str">
        <f t="shared" si="10"/>
        <v>0</v>
      </c>
      <c r="T240" s="45" t="str">
        <f>IF($P240 &gt; 0, MAX(1,ROUNDUP($E240))*INDIRECT("TeamsDoNotEditThis!K"&amp;$P240)/Constants!$B$3, 0)</f>
        <v>0</v>
      </c>
      <c r="U240" s="45" t="str">
        <f>IF($P240 &gt; 0, INDIRECT("TeamsDoNotEditThis!J"&amp;$P240)/Constants!$B$2, 0)</f>
        <v>0</v>
      </c>
      <c r="V240" s="45" t="str">
        <f>IF($P240 &gt; 0, INDIRECT("TeamsDoNotEditThis!K"&amp;$P240)/Constants!$B$3, 0)</f>
        <v>0</v>
      </c>
      <c r="W240" s="45" t="str">
        <f>IF($P240 &gt; 0, INDIRECT("TeamsDoNotEditThis!L"&amp;$P240)/Constants!$B$4, 0)</f>
        <v>0</v>
      </c>
      <c r="X240" s="45" t="str">
        <f>IF($P240 &gt; 0, INDIRECT("TeamsDoNotEditThis!M"&amp;$P240)/Constants!$B$5, 0)</f>
        <v>0</v>
      </c>
    </row>
    <row r="241">
      <c r="A241" s="30"/>
      <c r="B241" s="30"/>
      <c r="C241" s="49"/>
      <c r="D241" s="21"/>
      <c r="E241" s="21"/>
      <c r="F241" s="21"/>
      <c r="G241" s="21"/>
      <c r="H241" s="21"/>
      <c r="I241" s="45" t="str">
        <f t="shared" si="1"/>
        <v>0</v>
      </c>
      <c r="J241" s="45" t="str">
        <f t="shared" si="2"/>
        <v>0</v>
      </c>
      <c r="K241" s="45" t="str">
        <f t="shared" si="3"/>
        <v>0</v>
      </c>
      <c r="L241" s="45" t="str">
        <f t="shared" si="4"/>
        <v>0</v>
      </c>
      <c r="M241" s="45" t="str">
        <f t="shared" si="5"/>
        <v>0</v>
      </c>
      <c r="N241" s="45" t="str">
        <f t="shared" si="6"/>
        <v>0</v>
      </c>
      <c r="O241" s="45" t="str">
        <f t="shared" si="7"/>
        <v>0</v>
      </c>
      <c r="P241" s="2" t="str">
        <f>IF(LEN($B241), MATCH($B241,TeamsDoNotEditThis!$A$2:$A$999)+1, 0)</f>
        <v>0</v>
      </c>
      <c r="Q241" s="45" t="str">
        <f t="shared" si="8"/>
        <v>0</v>
      </c>
      <c r="R241" s="45" t="str">
        <f t="shared" si="9"/>
        <v>0</v>
      </c>
      <c r="S241" s="45" t="str">
        <f t="shared" si="10"/>
        <v>0</v>
      </c>
      <c r="T241" s="45" t="str">
        <f>IF($P241 &gt; 0, MAX(1,ROUNDUP($E241))*INDIRECT("TeamsDoNotEditThis!K"&amp;$P241)/Constants!$B$3, 0)</f>
        <v>0</v>
      </c>
      <c r="U241" s="45" t="str">
        <f>IF($P241 &gt; 0, INDIRECT("TeamsDoNotEditThis!J"&amp;$P241)/Constants!$B$2, 0)</f>
        <v>0</v>
      </c>
      <c r="V241" s="45" t="str">
        <f>IF($P241 &gt; 0, INDIRECT("TeamsDoNotEditThis!K"&amp;$P241)/Constants!$B$3, 0)</f>
        <v>0</v>
      </c>
      <c r="W241" s="45" t="str">
        <f>IF($P241 &gt; 0, INDIRECT("TeamsDoNotEditThis!L"&amp;$P241)/Constants!$B$4, 0)</f>
        <v>0</v>
      </c>
      <c r="X241" s="45" t="str">
        <f>IF($P241 &gt; 0, INDIRECT("TeamsDoNotEditThis!M"&amp;$P241)/Constants!$B$5, 0)</f>
        <v>0</v>
      </c>
    </row>
    <row r="242">
      <c r="A242" s="30"/>
      <c r="B242" s="30"/>
      <c r="C242" s="49"/>
      <c r="D242" s="21"/>
      <c r="E242" s="21"/>
      <c r="F242" s="21"/>
      <c r="G242" s="21"/>
      <c r="H242" s="21"/>
      <c r="I242" s="45" t="str">
        <f t="shared" si="1"/>
        <v>0</v>
      </c>
      <c r="J242" s="45" t="str">
        <f t="shared" si="2"/>
        <v>0</v>
      </c>
      <c r="K242" s="45" t="str">
        <f t="shared" si="3"/>
        <v>0</v>
      </c>
      <c r="L242" s="45" t="str">
        <f t="shared" si="4"/>
        <v>0</v>
      </c>
      <c r="M242" s="45" t="str">
        <f t="shared" si="5"/>
        <v>0</v>
      </c>
      <c r="N242" s="45" t="str">
        <f t="shared" si="6"/>
        <v>0</v>
      </c>
      <c r="O242" s="45" t="str">
        <f t="shared" si="7"/>
        <v>0</v>
      </c>
      <c r="P242" s="2" t="str">
        <f>IF(LEN($B242), MATCH($B242,TeamsDoNotEditThis!$A$2:$A$999)+1, 0)</f>
        <v>0</v>
      </c>
      <c r="Q242" s="45" t="str">
        <f t="shared" si="8"/>
        <v>0</v>
      </c>
      <c r="R242" s="45" t="str">
        <f t="shared" si="9"/>
        <v>0</v>
      </c>
      <c r="S242" s="45" t="str">
        <f t="shared" si="10"/>
        <v>0</v>
      </c>
      <c r="T242" s="45" t="str">
        <f>IF($P242 &gt; 0, MAX(1,ROUNDUP($E242))*INDIRECT("TeamsDoNotEditThis!K"&amp;$P242)/Constants!$B$3, 0)</f>
        <v>0</v>
      </c>
      <c r="U242" s="45" t="str">
        <f>IF($P242 &gt; 0, INDIRECT("TeamsDoNotEditThis!J"&amp;$P242)/Constants!$B$2, 0)</f>
        <v>0</v>
      </c>
      <c r="V242" s="45" t="str">
        <f>IF($P242 &gt; 0, INDIRECT("TeamsDoNotEditThis!K"&amp;$P242)/Constants!$B$3, 0)</f>
        <v>0</v>
      </c>
      <c r="W242" s="45" t="str">
        <f>IF($P242 &gt; 0, INDIRECT("TeamsDoNotEditThis!L"&amp;$P242)/Constants!$B$4, 0)</f>
        <v>0</v>
      </c>
      <c r="X242" s="45" t="str">
        <f>IF($P242 &gt; 0, INDIRECT("TeamsDoNotEditThis!M"&amp;$P242)/Constants!$B$5, 0)</f>
        <v>0</v>
      </c>
    </row>
    <row r="243">
      <c r="A243" s="30"/>
      <c r="B243" s="30"/>
      <c r="C243" s="49"/>
      <c r="D243" s="21"/>
      <c r="E243" s="21"/>
      <c r="F243" s="21"/>
      <c r="G243" s="21"/>
      <c r="H243" s="21"/>
      <c r="I243" s="45" t="str">
        <f t="shared" si="1"/>
        <v>0</v>
      </c>
      <c r="J243" s="45" t="str">
        <f t="shared" si="2"/>
        <v>0</v>
      </c>
      <c r="K243" s="45" t="str">
        <f t="shared" si="3"/>
        <v>0</v>
      </c>
      <c r="L243" s="45" t="str">
        <f t="shared" si="4"/>
        <v>0</v>
      </c>
      <c r="M243" s="45" t="str">
        <f t="shared" si="5"/>
        <v>0</v>
      </c>
      <c r="N243" s="45" t="str">
        <f t="shared" si="6"/>
        <v>0</v>
      </c>
      <c r="O243" s="45" t="str">
        <f t="shared" si="7"/>
        <v>0</v>
      </c>
      <c r="P243" s="2" t="str">
        <f>IF(LEN($B243), MATCH($B243,TeamsDoNotEditThis!$A$2:$A$999)+1, 0)</f>
        <v>0</v>
      </c>
      <c r="Q243" s="45" t="str">
        <f t="shared" si="8"/>
        <v>0</v>
      </c>
      <c r="R243" s="45" t="str">
        <f t="shared" si="9"/>
        <v>0</v>
      </c>
      <c r="S243" s="45" t="str">
        <f t="shared" si="10"/>
        <v>0</v>
      </c>
      <c r="T243" s="45" t="str">
        <f>IF($P243 &gt; 0, MAX(1,ROUNDUP($E243))*INDIRECT("TeamsDoNotEditThis!K"&amp;$P243)/Constants!$B$3, 0)</f>
        <v>0</v>
      </c>
      <c r="U243" s="45" t="str">
        <f>IF($P243 &gt; 0, INDIRECT("TeamsDoNotEditThis!J"&amp;$P243)/Constants!$B$2, 0)</f>
        <v>0</v>
      </c>
      <c r="V243" s="45" t="str">
        <f>IF($P243 &gt; 0, INDIRECT("TeamsDoNotEditThis!K"&amp;$P243)/Constants!$B$3, 0)</f>
        <v>0</v>
      </c>
      <c r="W243" s="45" t="str">
        <f>IF($P243 &gt; 0, INDIRECT("TeamsDoNotEditThis!L"&amp;$P243)/Constants!$B$4, 0)</f>
        <v>0</v>
      </c>
      <c r="X243" s="45" t="str">
        <f>IF($P243 &gt; 0, INDIRECT("TeamsDoNotEditThis!M"&amp;$P243)/Constants!$B$5, 0)</f>
        <v>0</v>
      </c>
    </row>
    <row r="244">
      <c r="A244" s="30"/>
      <c r="B244" s="30"/>
      <c r="C244" s="49"/>
      <c r="D244" s="21"/>
      <c r="E244" s="21"/>
      <c r="F244" s="21"/>
      <c r="G244" s="21"/>
      <c r="H244" s="21"/>
      <c r="I244" s="45" t="str">
        <f t="shared" si="1"/>
        <v>0</v>
      </c>
      <c r="J244" s="45" t="str">
        <f t="shared" si="2"/>
        <v>0</v>
      </c>
      <c r="K244" s="45" t="str">
        <f t="shared" si="3"/>
        <v>0</v>
      </c>
      <c r="L244" s="45" t="str">
        <f t="shared" si="4"/>
        <v>0</v>
      </c>
      <c r="M244" s="45" t="str">
        <f t="shared" si="5"/>
        <v>0</v>
      </c>
      <c r="N244" s="45" t="str">
        <f t="shared" si="6"/>
        <v>0</v>
      </c>
      <c r="O244" s="45" t="str">
        <f t="shared" si="7"/>
        <v>0</v>
      </c>
      <c r="P244" s="2" t="str">
        <f>IF(LEN($B244), MATCH($B244,TeamsDoNotEditThis!$A$2:$A$999)+1, 0)</f>
        <v>0</v>
      </c>
      <c r="Q244" s="45" t="str">
        <f t="shared" si="8"/>
        <v>0</v>
      </c>
      <c r="R244" s="45" t="str">
        <f t="shared" si="9"/>
        <v>0</v>
      </c>
      <c r="S244" s="45" t="str">
        <f t="shared" si="10"/>
        <v>0</v>
      </c>
      <c r="T244" s="45" t="str">
        <f>IF($P244 &gt; 0, MAX(1,ROUNDUP($E244))*INDIRECT("TeamsDoNotEditThis!K"&amp;$P244)/Constants!$B$3, 0)</f>
        <v>0</v>
      </c>
      <c r="U244" s="45" t="str">
        <f>IF($P244 &gt; 0, INDIRECT("TeamsDoNotEditThis!J"&amp;$P244)/Constants!$B$2, 0)</f>
        <v>0</v>
      </c>
      <c r="V244" s="45" t="str">
        <f>IF($P244 &gt; 0, INDIRECT("TeamsDoNotEditThis!K"&amp;$P244)/Constants!$B$3, 0)</f>
        <v>0</v>
      </c>
      <c r="W244" s="45" t="str">
        <f>IF($P244 &gt; 0, INDIRECT("TeamsDoNotEditThis!L"&amp;$P244)/Constants!$B$4, 0)</f>
        <v>0</v>
      </c>
      <c r="X244" s="45" t="str">
        <f>IF($P244 &gt; 0, INDIRECT("TeamsDoNotEditThis!M"&amp;$P244)/Constants!$B$5, 0)</f>
        <v>0</v>
      </c>
    </row>
    <row r="245">
      <c r="A245" s="30"/>
      <c r="B245" s="30"/>
      <c r="C245" s="49"/>
      <c r="D245" s="21"/>
      <c r="E245" s="21"/>
      <c r="F245" s="21"/>
      <c r="G245" s="21"/>
      <c r="H245" s="21"/>
      <c r="I245" s="45" t="str">
        <f t="shared" si="1"/>
        <v>0</v>
      </c>
      <c r="J245" s="45" t="str">
        <f t="shared" si="2"/>
        <v>0</v>
      </c>
      <c r="K245" s="45" t="str">
        <f t="shared" si="3"/>
        <v>0</v>
      </c>
      <c r="L245" s="45" t="str">
        <f t="shared" si="4"/>
        <v>0</v>
      </c>
      <c r="M245" s="45" t="str">
        <f t="shared" si="5"/>
        <v>0</v>
      </c>
      <c r="N245" s="45" t="str">
        <f t="shared" si="6"/>
        <v>0</v>
      </c>
      <c r="O245" s="45" t="str">
        <f t="shared" si="7"/>
        <v>0</v>
      </c>
      <c r="P245" s="2" t="str">
        <f>IF(LEN($B245), MATCH($B245,TeamsDoNotEditThis!$A$2:$A$999)+1, 0)</f>
        <v>0</v>
      </c>
      <c r="Q245" s="45" t="str">
        <f t="shared" si="8"/>
        <v>0</v>
      </c>
      <c r="R245" s="45" t="str">
        <f t="shared" si="9"/>
        <v>0</v>
      </c>
      <c r="S245" s="45" t="str">
        <f t="shared" si="10"/>
        <v>0</v>
      </c>
      <c r="T245" s="45" t="str">
        <f>IF($P245 &gt; 0, MAX(1,ROUNDUP($E245))*INDIRECT("TeamsDoNotEditThis!K"&amp;$P245)/Constants!$B$3, 0)</f>
        <v>0</v>
      </c>
      <c r="U245" s="45" t="str">
        <f>IF($P245 &gt; 0, INDIRECT("TeamsDoNotEditThis!J"&amp;$P245)/Constants!$B$2, 0)</f>
        <v>0</v>
      </c>
      <c r="V245" s="45" t="str">
        <f>IF($P245 &gt; 0, INDIRECT("TeamsDoNotEditThis!K"&amp;$P245)/Constants!$B$3, 0)</f>
        <v>0</v>
      </c>
      <c r="W245" s="45" t="str">
        <f>IF($P245 &gt; 0, INDIRECT("TeamsDoNotEditThis!L"&amp;$P245)/Constants!$B$4, 0)</f>
        <v>0</v>
      </c>
      <c r="X245" s="45" t="str">
        <f>IF($P245 &gt; 0, INDIRECT("TeamsDoNotEditThis!M"&amp;$P245)/Constants!$B$5, 0)</f>
        <v>0</v>
      </c>
    </row>
    <row r="246">
      <c r="A246" s="30"/>
      <c r="B246" s="30"/>
      <c r="C246" s="49"/>
      <c r="D246" s="21"/>
      <c r="E246" s="21"/>
      <c r="F246" s="21"/>
      <c r="G246" s="21"/>
      <c r="H246" s="21"/>
      <c r="I246" s="45" t="str">
        <f t="shared" si="1"/>
        <v>0</v>
      </c>
      <c r="J246" s="45" t="str">
        <f t="shared" si="2"/>
        <v>0</v>
      </c>
      <c r="K246" s="45" t="str">
        <f t="shared" si="3"/>
        <v>0</v>
      </c>
      <c r="L246" s="45" t="str">
        <f t="shared" si="4"/>
        <v>0</v>
      </c>
      <c r="M246" s="45" t="str">
        <f t="shared" si="5"/>
        <v>0</v>
      </c>
      <c r="N246" s="45" t="str">
        <f t="shared" si="6"/>
        <v>0</v>
      </c>
      <c r="O246" s="45" t="str">
        <f t="shared" si="7"/>
        <v>0</v>
      </c>
      <c r="P246" s="2" t="str">
        <f>IF(LEN($B246), MATCH($B246,TeamsDoNotEditThis!$A$2:$A$999)+1, 0)</f>
        <v>0</v>
      </c>
      <c r="Q246" s="45" t="str">
        <f t="shared" si="8"/>
        <v>0</v>
      </c>
      <c r="R246" s="45" t="str">
        <f t="shared" si="9"/>
        <v>0</v>
      </c>
      <c r="S246" s="45" t="str">
        <f t="shared" si="10"/>
        <v>0</v>
      </c>
      <c r="T246" s="45" t="str">
        <f>IF($P246 &gt; 0, MAX(1,ROUNDUP($E246))*INDIRECT("TeamsDoNotEditThis!K"&amp;$P246)/Constants!$B$3, 0)</f>
        <v>0</v>
      </c>
      <c r="U246" s="45" t="str">
        <f>IF($P246 &gt; 0, INDIRECT("TeamsDoNotEditThis!J"&amp;$P246)/Constants!$B$2, 0)</f>
        <v>0</v>
      </c>
      <c r="V246" s="45" t="str">
        <f>IF($P246 &gt; 0, INDIRECT("TeamsDoNotEditThis!K"&amp;$P246)/Constants!$B$3, 0)</f>
        <v>0</v>
      </c>
      <c r="W246" s="45" t="str">
        <f>IF($P246 &gt; 0, INDIRECT("TeamsDoNotEditThis!L"&amp;$P246)/Constants!$B$4, 0)</f>
        <v>0</v>
      </c>
      <c r="X246" s="45" t="str">
        <f>IF($P246 &gt; 0, INDIRECT("TeamsDoNotEditThis!M"&amp;$P246)/Constants!$B$5, 0)</f>
        <v>0</v>
      </c>
    </row>
    <row r="247">
      <c r="A247" s="30"/>
      <c r="B247" s="30"/>
      <c r="C247" s="49"/>
      <c r="D247" s="21"/>
      <c r="E247" s="21"/>
      <c r="F247" s="21"/>
      <c r="G247" s="21"/>
      <c r="H247" s="21"/>
      <c r="I247" s="45" t="str">
        <f t="shared" si="1"/>
        <v>0</v>
      </c>
      <c r="J247" s="45" t="str">
        <f t="shared" si="2"/>
        <v>0</v>
      </c>
      <c r="K247" s="45" t="str">
        <f t="shared" si="3"/>
        <v>0</v>
      </c>
      <c r="L247" s="45" t="str">
        <f t="shared" si="4"/>
        <v>0</v>
      </c>
      <c r="M247" s="45" t="str">
        <f t="shared" si="5"/>
        <v>0</v>
      </c>
      <c r="N247" s="45" t="str">
        <f t="shared" si="6"/>
        <v>0</v>
      </c>
      <c r="O247" s="45" t="str">
        <f t="shared" si="7"/>
        <v>0</v>
      </c>
      <c r="P247" s="2" t="str">
        <f>IF(LEN($B247), MATCH($B247,TeamsDoNotEditThis!$A$2:$A$999)+1, 0)</f>
        <v>0</v>
      </c>
      <c r="Q247" s="45" t="str">
        <f t="shared" si="8"/>
        <v>0</v>
      </c>
      <c r="R247" s="45" t="str">
        <f t="shared" si="9"/>
        <v>0</v>
      </c>
      <c r="S247" s="45" t="str">
        <f t="shared" si="10"/>
        <v>0</v>
      </c>
      <c r="T247" s="45" t="str">
        <f>IF($P247 &gt; 0, MAX(1,ROUNDUP($E247))*INDIRECT("TeamsDoNotEditThis!K"&amp;$P247)/Constants!$B$3, 0)</f>
        <v>0</v>
      </c>
      <c r="U247" s="45" t="str">
        <f>IF($P247 &gt; 0, INDIRECT("TeamsDoNotEditThis!J"&amp;$P247)/Constants!$B$2, 0)</f>
        <v>0</v>
      </c>
      <c r="V247" s="45" t="str">
        <f>IF($P247 &gt; 0, INDIRECT("TeamsDoNotEditThis!K"&amp;$P247)/Constants!$B$3, 0)</f>
        <v>0</v>
      </c>
      <c r="W247" s="45" t="str">
        <f>IF($P247 &gt; 0, INDIRECT("TeamsDoNotEditThis!L"&amp;$P247)/Constants!$B$4, 0)</f>
        <v>0</v>
      </c>
      <c r="X247" s="45" t="str">
        <f>IF($P247 &gt; 0, INDIRECT("TeamsDoNotEditThis!M"&amp;$P247)/Constants!$B$5, 0)</f>
        <v>0</v>
      </c>
    </row>
    <row r="248">
      <c r="A248" s="30"/>
      <c r="B248" s="30"/>
      <c r="C248" s="49"/>
      <c r="D248" s="21"/>
      <c r="E248" s="21"/>
      <c r="F248" s="21"/>
      <c r="G248" s="21"/>
      <c r="H248" s="21"/>
      <c r="I248" s="45" t="str">
        <f t="shared" si="1"/>
        <v>0</v>
      </c>
      <c r="J248" s="45" t="str">
        <f t="shared" si="2"/>
        <v>0</v>
      </c>
      <c r="K248" s="45" t="str">
        <f t="shared" si="3"/>
        <v>0</v>
      </c>
      <c r="L248" s="45" t="str">
        <f t="shared" si="4"/>
        <v>0</v>
      </c>
      <c r="M248" s="45" t="str">
        <f t="shared" si="5"/>
        <v>0</v>
      </c>
      <c r="N248" s="45" t="str">
        <f t="shared" si="6"/>
        <v>0</v>
      </c>
      <c r="O248" s="45" t="str">
        <f t="shared" si="7"/>
        <v>0</v>
      </c>
      <c r="P248" s="2" t="str">
        <f>IF(LEN($B248), MATCH($B248,TeamsDoNotEditThis!$A$2:$A$999)+1, 0)</f>
        <v>0</v>
      </c>
      <c r="Q248" s="45" t="str">
        <f t="shared" si="8"/>
        <v>0</v>
      </c>
      <c r="R248" s="45" t="str">
        <f t="shared" si="9"/>
        <v>0</v>
      </c>
      <c r="S248" s="45" t="str">
        <f t="shared" si="10"/>
        <v>0</v>
      </c>
      <c r="T248" s="45" t="str">
        <f>IF($P248 &gt; 0, MAX(1,ROUNDUP($E248))*INDIRECT("TeamsDoNotEditThis!K"&amp;$P248)/Constants!$B$3, 0)</f>
        <v>0</v>
      </c>
      <c r="U248" s="45" t="str">
        <f>IF($P248 &gt; 0, INDIRECT("TeamsDoNotEditThis!J"&amp;$P248)/Constants!$B$2, 0)</f>
        <v>0</v>
      </c>
      <c r="V248" s="45" t="str">
        <f>IF($P248 &gt; 0, INDIRECT("TeamsDoNotEditThis!K"&amp;$P248)/Constants!$B$3, 0)</f>
        <v>0</v>
      </c>
      <c r="W248" s="45" t="str">
        <f>IF($P248 &gt; 0, INDIRECT("TeamsDoNotEditThis!L"&amp;$P248)/Constants!$B$4, 0)</f>
        <v>0</v>
      </c>
      <c r="X248" s="45" t="str">
        <f>IF($P248 &gt; 0, INDIRECT("TeamsDoNotEditThis!M"&amp;$P248)/Constants!$B$5, 0)</f>
        <v>0</v>
      </c>
    </row>
    <row r="249">
      <c r="A249" s="30"/>
      <c r="B249" s="30"/>
      <c r="C249" s="49"/>
      <c r="D249" s="21"/>
      <c r="E249" s="21"/>
      <c r="F249" s="21"/>
      <c r="G249" s="21"/>
      <c r="H249" s="21"/>
      <c r="I249" s="45" t="str">
        <f t="shared" si="1"/>
        <v>0</v>
      </c>
      <c r="J249" s="45" t="str">
        <f t="shared" si="2"/>
        <v>0</v>
      </c>
      <c r="K249" s="45" t="str">
        <f t="shared" si="3"/>
        <v>0</v>
      </c>
      <c r="L249" s="45" t="str">
        <f t="shared" si="4"/>
        <v>0</v>
      </c>
      <c r="M249" s="45" t="str">
        <f t="shared" si="5"/>
        <v>0</v>
      </c>
      <c r="N249" s="45" t="str">
        <f t="shared" si="6"/>
        <v>0</v>
      </c>
      <c r="O249" s="45" t="str">
        <f t="shared" si="7"/>
        <v>0</v>
      </c>
      <c r="P249" s="2" t="str">
        <f>IF(LEN($B249), MATCH($B249,TeamsDoNotEditThis!$A$2:$A$999)+1, 0)</f>
        <v>0</v>
      </c>
      <c r="Q249" s="45" t="str">
        <f t="shared" si="8"/>
        <v>0</v>
      </c>
      <c r="R249" s="45" t="str">
        <f t="shared" si="9"/>
        <v>0</v>
      </c>
      <c r="S249" s="45" t="str">
        <f t="shared" si="10"/>
        <v>0</v>
      </c>
      <c r="T249" s="45" t="str">
        <f>IF($P249 &gt; 0, MAX(1,ROUNDUP($E249))*INDIRECT("TeamsDoNotEditThis!K"&amp;$P249)/Constants!$B$3, 0)</f>
        <v>0</v>
      </c>
      <c r="U249" s="45" t="str">
        <f>IF($P249 &gt; 0, INDIRECT("TeamsDoNotEditThis!J"&amp;$P249)/Constants!$B$2, 0)</f>
        <v>0</v>
      </c>
      <c r="V249" s="45" t="str">
        <f>IF($P249 &gt; 0, INDIRECT("TeamsDoNotEditThis!K"&amp;$P249)/Constants!$B$3, 0)</f>
        <v>0</v>
      </c>
      <c r="W249" s="45" t="str">
        <f>IF($P249 &gt; 0, INDIRECT("TeamsDoNotEditThis!L"&amp;$P249)/Constants!$B$4, 0)</f>
        <v>0</v>
      </c>
      <c r="X249" s="45" t="str">
        <f>IF($P249 &gt; 0, INDIRECT("TeamsDoNotEditThis!M"&amp;$P249)/Constants!$B$5, 0)</f>
        <v>0</v>
      </c>
    </row>
    <row r="250">
      <c r="A250" s="30"/>
      <c r="B250" s="30"/>
      <c r="C250" s="49"/>
      <c r="D250" s="21"/>
      <c r="E250" s="21"/>
      <c r="F250" s="21"/>
      <c r="G250" s="21"/>
      <c r="H250" s="21"/>
      <c r="I250" s="45" t="str">
        <f t="shared" si="1"/>
        <v>0</v>
      </c>
      <c r="J250" s="45" t="str">
        <f t="shared" si="2"/>
        <v>0</v>
      </c>
      <c r="K250" s="45" t="str">
        <f t="shared" si="3"/>
        <v>0</v>
      </c>
      <c r="L250" s="45" t="str">
        <f t="shared" si="4"/>
        <v>0</v>
      </c>
      <c r="M250" s="45" t="str">
        <f t="shared" si="5"/>
        <v>0</v>
      </c>
      <c r="N250" s="45" t="str">
        <f t="shared" si="6"/>
        <v>0</v>
      </c>
      <c r="O250" s="45" t="str">
        <f t="shared" si="7"/>
        <v>0</v>
      </c>
      <c r="P250" s="2" t="str">
        <f>IF(LEN($B250), MATCH($B250,TeamsDoNotEditThis!$A$2:$A$999)+1, 0)</f>
        <v>0</v>
      </c>
      <c r="Q250" s="45" t="str">
        <f t="shared" si="8"/>
        <v>0</v>
      </c>
      <c r="R250" s="45" t="str">
        <f t="shared" si="9"/>
        <v>0</v>
      </c>
      <c r="S250" s="45" t="str">
        <f t="shared" si="10"/>
        <v>0</v>
      </c>
      <c r="T250" s="45" t="str">
        <f>IF($P250 &gt; 0, MAX(1,ROUNDUP($E250))*INDIRECT("TeamsDoNotEditThis!K"&amp;$P250)/Constants!$B$3, 0)</f>
        <v>0</v>
      </c>
      <c r="U250" s="45" t="str">
        <f>IF($P250 &gt; 0, INDIRECT("TeamsDoNotEditThis!J"&amp;$P250)/Constants!$B$2, 0)</f>
        <v>0</v>
      </c>
      <c r="V250" s="45" t="str">
        <f>IF($P250 &gt; 0, INDIRECT("TeamsDoNotEditThis!K"&amp;$P250)/Constants!$B$3, 0)</f>
        <v>0</v>
      </c>
      <c r="W250" s="45" t="str">
        <f>IF($P250 &gt; 0, INDIRECT("TeamsDoNotEditThis!L"&amp;$P250)/Constants!$B$4, 0)</f>
        <v>0</v>
      </c>
      <c r="X250" s="45" t="str">
        <f>IF($P250 &gt; 0, INDIRECT("TeamsDoNotEditThis!M"&amp;$P250)/Constants!$B$5, 0)</f>
        <v>0</v>
      </c>
    </row>
    <row r="251">
      <c r="A251" s="30"/>
      <c r="B251" s="30"/>
      <c r="C251" s="49"/>
      <c r="D251" s="21"/>
      <c r="E251" s="21"/>
      <c r="F251" s="21"/>
      <c r="G251" s="21"/>
      <c r="H251" s="21"/>
      <c r="I251" s="45" t="str">
        <f t="shared" si="1"/>
        <v>0</v>
      </c>
      <c r="J251" s="45" t="str">
        <f t="shared" si="2"/>
        <v>0</v>
      </c>
      <c r="K251" s="45" t="str">
        <f t="shared" si="3"/>
        <v>0</v>
      </c>
      <c r="L251" s="45" t="str">
        <f t="shared" si="4"/>
        <v>0</v>
      </c>
      <c r="M251" s="45" t="str">
        <f t="shared" si="5"/>
        <v>0</v>
      </c>
      <c r="N251" s="45" t="str">
        <f t="shared" si="6"/>
        <v>0</v>
      </c>
      <c r="O251" s="45" t="str">
        <f t="shared" si="7"/>
        <v>0</v>
      </c>
      <c r="P251" s="2" t="str">
        <f>IF(LEN($B251), MATCH($B251,TeamsDoNotEditThis!$A$2:$A$999)+1, 0)</f>
        <v>0</v>
      </c>
      <c r="Q251" s="45" t="str">
        <f t="shared" si="8"/>
        <v>0</v>
      </c>
      <c r="R251" s="45" t="str">
        <f t="shared" si="9"/>
        <v>0</v>
      </c>
      <c r="S251" s="45" t="str">
        <f t="shared" si="10"/>
        <v>0</v>
      </c>
      <c r="T251" s="45" t="str">
        <f>IF($P251 &gt; 0, MAX(1,ROUNDUP($E251))*INDIRECT("TeamsDoNotEditThis!K"&amp;$P251)/Constants!$B$3, 0)</f>
        <v>0</v>
      </c>
      <c r="U251" s="45" t="str">
        <f>IF($P251 &gt; 0, INDIRECT("TeamsDoNotEditThis!J"&amp;$P251)/Constants!$B$2, 0)</f>
        <v>0</v>
      </c>
      <c r="V251" s="45" t="str">
        <f>IF($P251 &gt; 0, INDIRECT("TeamsDoNotEditThis!K"&amp;$P251)/Constants!$B$3, 0)</f>
        <v>0</v>
      </c>
      <c r="W251" s="45" t="str">
        <f>IF($P251 &gt; 0, INDIRECT("TeamsDoNotEditThis!L"&amp;$P251)/Constants!$B$4, 0)</f>
        <v>0</v>
      </c>
      <c r="X251" s="45" t="str">
        <f>IF($P251 &gt; 0, INDIRECT("TeamsDoNotEditThis!M"&amp;$P251)/Constants!$B$5, 0)</f>
        <v>0</v>
      </c>
    </row>
    <row r="252">
      <c r="A252" s="30"/>
      <c r="B252" s="30"/>
      <c r="C252" s="49"/>
      <c r="D252" s="21"/>
      <c r="E252" s="21"/>
      <c r="F252" s="21"/>
      <c r="G252" s="21"/>
      <c r="H252" s="21"/>
      <c r="I252" s="45" t="str">
        <f t="shared" si="1"/>
        <v>0</v>
      </c>
      <c r="J252" s="45" t="str">
        <f t="shared" si="2"/>
        <v>0</v>
      </c>
      <c r="K252" s="45" t="str">
        <f t="shared" si="3"/>
        <v>0</v>
      </c>
      <c r="L252" s="45" t="str">
        <f t="shared" si="4"/>
        <v>0</v>
      </c>
      <c r="M252" s="45" t="str">
        <f t="shared" si="5"/>
        <v>0</v>
      </c>
      <c r="N252" s="45" t="str">
        <f t="shared" si="6"/>
        <v>0</v>
      </c>
      <c r="O252" s="45" t="str">
        <f t="shared" si="7"/>
        <v>0</v>
      </c>
      <c r="P252" s="2" t="str">
        <f>IF(LEN($B252), MATCH($B252,TeamsDoNotEditThis!$A$2:$A$999)+1, 0)</f>
        <v>0</v>
      </c>
      <c r="Q252" s="45" t="str">
        <f t="shared" si="8"/>
        <v>0</v>
      </c>
      <c r="R252" s="45" t="str">
        <f t="shared" si="9"/>
        <v>0</v>
      </c>
      <c r="S252" s="45" t="str">
        <f t="shared" si="10"/>
        <v>0</v>
      </c>
      <c r="T252" s="45" t="str">
        <f>IF($P252 &gt; 0, MAX(1,ROUNDUP($E252))*INDIRECT("TeamsDoNotEditThis!K"&amp;$P252)/Constants!$B$3, 0)</f>
        <v>0</v>
      </c>
      <c r="U252" s="45" t="str">
        <f>IF($P252 &gt; 0, INDIRECT("TeamsDoNotEditThis!J"&amp;$P252)/Constants!$B$2, 0)</f>
        <v>0</v>
      </c>
      <c r="V252" s="45" t="str">
        <f>IF($P252 &gt; 0, INDIRECT("TeamsDoNotEditThis!K"&amp;$P252)/Constants!$B$3, 0)</f>
        <v>0</v>
      </c>
      <c r="W252" s="45" t="str">
        <f>IF($P252 &gt; 0, INDIRECT("TeamsDoNotEditThis!L"&amp;$P252)/Constants!$B$4, 0)</f>
        <v>0</v>
      </c>
      <c r="X252" s="45" t="str">
        <f>IF($P252 &gt; 0, INDIRECT("TeamsDoNotEditThis!M"&amp;$P252)/Constants!$B$5, 0)</f>
        <v>0</v>
      </c>
    </row>
    <row r="253">
      <c r="A253" s="30"/>
      <c r="B253" s="30"/>
      <c r="C253" s="49"/>
      <c r="D253" s="21"/>
      <c r="E253" s="21"/>
      <c r="F253" s="21"/>
      <c r="G253" s="21"/>
      <c r="H253" s="21"/>
      <c r="I253" s="45" t="str">
        <f t="shared" si="1"/>
        <v>0</v>
      </c>
      <c r="J253" s="45" t="str">
        <f t="shared" si="2"/>
        <v>0</v>
      </c>
      <c r="K253" s="45" t="str">
        <f t="shared" si="3"/>
        <v>0</v>
      </c>
      <c r="L253" s="45" t="str">
        <f t="shared" si="4"/>
        <v>0</v>
      </c>
      <c r="M253" s="45" t="str">
        <f t="shared" si="5"/>
        <v>0</v>
      </c>
      <c r="N253" s="45" t="str">
        <f t="shared" si="6"/>
        <v>0</v>
      </c>
      <c r="O253" s="45" t="str">
        <f t="shared" si="7"/>
        <v>0</v>
      </c>
      <c r="P253" s="2" t="str">
        <f>IF(LEN($B253), MATCH($B253,TeamsDoNotEditThis!$A$2:$A$999)+1, 0)</f>
        <v>0</v>
      </c>
      <c r="Q253" s="45" t="str">
        <f t="shared" si="8"/>
        <v>0</v>
      </c>
      <c r="R253" s="45" t="str">
        <f t="shared" si="9"/>
        <v>0</v>
      </c>
      <c r="S253" s="45" t="str">
        <f t="shared" si="10"/>
        <v>0</v>
      </c>
      <c r="T253" s="45" t="str">
        <f>IF($P253 &gt; 0, MAX(1,ROUNDUP($E253))*INDIRECT("TeamsDoNotEditThis!K"&amp;$P253)/Constants!$B$3, 0)</f>
        <v>0</v>
      </c>
      <c r="U253" s="45" t="str">
        <f>IF($P253 &gt; 0, INDIRECT("TeamsDoNotEditThis!J"&amp;$P253)/Constants!$B$2, 0)</f>
        <v>0</v>
      </c>
      <c r="V253" s="45" t="str">
        <f>IF($P253 &gt; 0, INDIRECT("TeamsDoNotEditThis!K"&amp;$P253)/Constants!$B$3, 0)</f>
        <v>0</v>
      </c>
      <c r="W253" s="45" t="str">
        <f>IF($P253 &gt; 0, INDIRECT("TeamsDoNotEditThis!L"&amp;$P253)/Constants!$B$4, 0)</f>
        <v>0</v>
      </c>
      <c r="X253" s="45" t="str">
        <f>IF($P253 &gt; 0, INDIRECT("TeamsDoNotEditThis!M"&amp;$P253)/Constants!$B$5, 0)</f>
        <v>0</v>
      </c>
    </row>
    <row r="254">
      <c r="A254" s="30"/>
      <c r="B254" s="30"/>
      <c r="C254" s="49"/>
      <c r="D254" s="21"/>
      <c r="E254" s="21"/>
      <c r="F254" s="21"/>
      <c r="G254" s="21"/>
      <c r="H254" s="21"/>
      <c r="I254" s="45" t="str">
        <f t="shared" si="1"/>
        <v>0</v>
      </c>
      <c r="J254" s="45" t="str">
        <f t="shared" si="2"/>
        <v>0</v>
      </c>
      <c r="K254" s="45" t="str">
        <f t="shared" si="3"/>
        <v>0</v>
      </c>
      <c r="L254" s="45" t="str">
        <f t="shared" si="4"/>
        <v>0</v>
      </c>
      <c r="M254" s="45" t="str">
        <f t="shared" si="5"/>
        <v>0</v>
      </c>
      <c r="N254" s="45" t="str">
        <f t="shared" si="6"/>
        <v>0</v>
      </c>
      <c r="O254" s="45" t="str">
        <f t="shared" si="7"/>
        <v>0</v>
      </c>
      <c r="P254" s="2" t="str">
        <f>IF(LEN($B254), MATCH($B254,TeamsDoNotEditThis!$A$2:$A$999)+1, 0)</f>
        <v>0</v>
      </c>
      <c r="Q254" s="45" t="str">
        <f t="shared" si="8"/>
        <v>0</v>
      </c>
      <c r="R254" s="45" t="str">
        <f t="shared" si="9"/>
        <v>0</v>
      </c>
      <c r="S254" s="45" t="str">
        <f t="shared" si="10"/>
        <v>0</v>
      </c>
      <c r="T254" s="45" t="str">
        <f>IF($P254 &gt; 0, MAX(1,ROUNDUP($E254))*INDIRECT("TeamsDoNotEditThis!K"&amp;$P254)/Constants!$B$3, 0)</f>
        <v>0</v>
      </c>
      <c r="U254" s="45" t="str">
        <f>IF($P254 &gt; 0, INDIRECT("TeamsDoNotEditThis!J"&amp;$P254)/Constants!$B$2, 0)</f>
        <v>0</v>
      </c>
      <c r="V254" s="45" t="str">
        <f>IF($P254 &gt; 0, INDIRECT("TeamsDoNotEditThis!K"&amp;$P254)/Constants!$B$3, 0)</f>
        <v>0</v>
      </c>
      <c r="W254" s="45" t="str">
        <f>IF($P254 &gt; 0, INDIRECT("TeamsDoNotEditThis!L"&amp;$P254)/Constants!$B$4, 0)</f>
        <v>0</v>
      </c>
      <c r="X254" s="45" t="str">
        <f>IF($P254 &gt; 0, INDIRECT("TeamsDoNotEditThis!M"&amp;$P254)/Constants!$B$5, 0)</f>
        <v>0</v>
      </c>
    </row>
    <row r="255">
      <c r="A255" s="30"/>
      <c r="B255" s="30"/>
      <c r="C255" s="49"/>
      <c r="D255" s="21"/>
      <c r="E255" s="21"/>
      <c r="F255" s="21"/>
      <c r="G255" s="21"/>
      <c r="H255" s="21"/>
      <c r="I255" s="45" t="str">
        <f t="shared" si="1"/>
        <v>0</v>
      </c>
      <c r="J255" s="45" t="str">
        <f t="shared" si="2"/>
        <v>0</v>
      </c>
      <c r="K255" s="45" t="str">
        <f t="shared" si="3"/>
        <v>0</v>
      </c>
      <c r="L255" s="45" t="str">
        <f t="shared" si="4"/>
        <v>0</v>
      </c>
      <c r="M255" s="45" t="str">
        <f t="shared" si="5"/>
        <v>0</v>
      </c>
      <c r="N255" s="45" t="str">
        <f t="shared" si="6"/>
        <v>0</v>
      </c>
      <c r="O255" s="45" t="str">
        <f t="shared" si="7"/>
        <v>0</v>
      </c>
      <c r="P255" s="2" t="str">
        <f>IF(LEN($B255), MATCH($B255,TeamsDoNotEditThis!$A$2:$A$999)+1, 0)</f>
        <v>0</v>
      </c>
      <c r="Q255" s="45" t="str">
        <f t="shared" si="8"/>
        <v>0</v>
      </c>
      <c r="R255" s="45" t="str">
        <f t="shared" si="9"/>
        <v>0</v>
      </c>
      <c r="S255" s="45" t="str">
        <f t="shared" si="10"/>
        <v>0</v>
      </c>
      <c r="T255" s="45" t="str">
        <f>IF($P255 &gt; 0, MAX(1,ROUNDUP($E255))*INDIRECT("TeamsDoNotEditThis!K"&amp;$P255)/Constants!$B$3, 0)</f>
        <v>0</v>
      </c>
      <c r="U255" s="45" t="str">
        <f>IF($P255 &gt; 0, INDIRECT("TeamsDoNotEditThis!J"&amp;$P255)/Constants!$B$2, 0)</f>
        <v>0</v>
      </c>
      <c r="V255" s="45" t="str">
        <f>IF($P255 &gt; 0, INDIRECT("TeamsDoNotEditThis!K"&amp;$P255)/Constants!$B$3, 0)</f>
        <v>0</v>
      </c>
      <c r="W255" s="45" t="str">
        <f>IF($P255 &gt; 0, INDIRECT("TeamsDoNotEditThis!L"&amp;$P255)/Constants!$B$4, 0)</f>
        <v>0</v>
      </c>
      <c r="X255" s="45" t="str">
        <f>IF($P255 &gt; 0, INDIRECT("TeamsDoNotEditThis!M"&amp;$P255)/Constants!$B$5, 0)</f>
        <v>0</v>
      </c>
    </row>
  </sheetData>
  <conditionalFormatting sqref="C2:C255">
    <cfRule type="containsText" dxfId="1" priority="1" operator="containsText" text="Nothing">
      <formula>NOT(ISERROR(SEARCH(("Nothing"),(C2))))</formula>
    </cfRule>
  </conditionalFormatting>
  <conditionalFormatting sqref="C2:C255">
    <cfRule type="containsText" dxfId="2" priority="2" operator="containsText" text="gp">
      <formula>NOT(ISERROR(SEARCH(("gp"),(C2))))</formula>
    </cfRule>
  </conditionalFormatting>
  <conditionalFormatting sqref="C2:C255">
    <cfRule type="containsText" dxfId="3" priority="3" operator="containsText" text="Goods">
      <formula>NOT(ISERROR(SEARCH(("Goods"),(C2))))</formula>
    </cfRule>
  </conditionalFormatting>
  <conditionalFormatting sqref="C2:C255">
    <cfRule type="containsText" dxfId="4" priority="4" operator="containsText" text="Influence">
      <formula>NOT(ISERROR(SEARCH(("Influence"),(C2))))</formula>
    </cfRule>
  </conditionalFormatting>
  <conditionalFormatting sqref="C2:C255">
    <cfRule type="containsText" dxfId="5" priority="5" operator="containsText" text="Labor">
      <formula>NOT(ISERROR(SEARCH(("Labor"),(C2))))</formula>
    </cfRule>
  </conditionalFormatting>
  <conditionalFormatting sqref="C2:C255">
    <cfRule type="containsText" dxfId="6" priority="6" operator="containsText" text="Magic">
      <formula>NOT(ISERROR(SEARCH(("Magic"),(C2))))</formula>
    </cfRule>
  </conditionalFormatting>
  <dataValidations>
    <dataValidation type="list" allowBlank="1" showErrorMessage="1" sqref="B2:B255">
      <formula1>Teams!$A$2:$A$255</formula1>
    </dataValidation>
    <dataValidation type="list" allowBlank="1" showErrorMessage="1" sqref="A2:A255">
      <formula1>Buildorgs!$A$2:$A$27</formula1>
    </dataValidation>
    <dataValidation type="decimal" allowBlank="1" showDropDown="1" showErrorMessage="1" sqref="E2:E255">
      <formula1>1.0</formula1>
      <formula2>4.0</formula2>
    </dataValidation>
    <dataValidation type="decimal" allowBlank="1" showDropDown="1" showErrorMessage="1" sqref="C2:C255">
      <formula1>0.0</formula1>
      <formula2>1.0</formula2>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3" max="3" width="7.14"/>
    <col customWidth="1" min="4" max="4" width="8.43"/>
    <col customWidth="1" min="5" max="5" width="12.0"/>
    <col customWidth="1" min="6" max="6" width="7.0"/>
    <col customWidth="1" min="7" max="7" width="23.86"/>
    <col customWidth="1" min="8" max="8" width="5.0"/>
    <col customWidth="1" min="9" max="9" width="5.57"/>
    <col customWidth="1" min="10" max="10" width="8.71"/>
    <col customWidth="1" min="11" max="11" width="13.43"/>
    <col customWidth="1" min="12" max="12" width="4.71"/>
    <col customWidth="1" min="13" max="13" width="4.86"/>
    <col customWidth="1" min="14" max="14" width="5.14"/>
    <col customWidth="1" min="15" max="15" width="4.86"/>
    <col customWidth="1" min="16" max="16" width="5.14"/>
    <col customWidth="1" min="17" max="17" width="18.43"/>
    <col customWidth="1" min="18" max="18" width="16.14"/>
    <col customWidth="1" min="19" max="19" width="10.14"/>
    <col customWidth="1" min="20" max="20" width="9.0"/>
    <col customWidth="1" min="21" max="21" width="8.14"/>
    <col customWidth="1" min="22" max="22" width="8.71"/>
    <col customWidth="1" min="23" max="23" width="9.14"/>
    <col customWidth="1" min="24" max="24" width="5.29"/>
    <col customWidth="1" min="25" max="25" width="9.0"/>
    <col customWidth="1" min="26" max="26" width="9.71"/>
    <col customWidth="1" min="27" max="27" width="12.14"/>
    <col customWidth="1" min="28" max="32" width="5.71"/>
    <col customWidth="1" min="33" max="33" width="14.29"/>
    <col customWidth="1" min="34" max="34" width="11.29"/>
    <col customWidth="1" min="35" max="35" width="18.71"/>
    <col customWidth="1" min="36" max="36" width="12.71"/>
    <col customWidth="1" min="37" max="37" width="21.86"/>
    <col customWidth="1" min="38" max="38" width="18.0"/>
    <col customWidth="1" min="39" max="39" width="13.0"/>
    <col customWidth="1" min="40" max="40" width="15.57"/>
    <col customWidth="1" min="41" max="41" width="15.0"/>
    <col customWidth="1" min="42" max="42" width="12.0"/>
    <col customWidth="1" min="43" max="43" width="12.57"/>
    <col customWidth="1" min="44" max="44" width="15.57"/>
    <col customWidth="1" min="45" max="46" width="13.43"/>
    <col customWidth="1" min="47" max="47" width="8.14"/>
    <col customWidth="1" min="48" max="48" width="7.0"/>
    <col customWidth="1" min="49" max="49" width="6.0"/>
    <col customWidth="1" min="50" max="50" width="6.57"/>
    <col customWidth="1" min="51" max="51" width="7.14"/>
  </cols>
  <sheetData>
    <row r="1">
      <c r="A1" s="18" t="s">
        <v>79</v>
      </c>
      <c r="B1" s="18" t="s">
        <v>81</v>
      </c>
      <c r="C1" s="18" t="s">
        <v>82</v>
      </c>
      <c r="D1" s="18" t="s">
        <v>83</v>
      </c>
      <c r="E1" s="18" t="s">
        <v>84</v>
      </c>
      <c r="F1" s="18" t="s">
        <v>85</v>
      </c>
      <c r="G1" s="18" t="s">
        <v>86</v>
      </c>
      <c r="H1" s="18" t="s">
        <v>87</v>
      </c>
      <c r="I1" s="18" t="s">
        <v>88</v>
      </c>
      <c r="J1" s="18" t="s">
        <v>89</v>
      </c>
      <c r="K1" s="18" t="s">
        <v>90</v>
      </c>
      <c r="L1" s="18" t="s">
        <v>91</v>
      </c>
      <c r="M1" s="18" t="s">
        <v>92</v>
      </c>
      <c r="N1" s="18" t="s">
        <v>93</v>
      </c>
      <c r="O1" s="18" t="s">
        <v>94</v>
      </c>
      <c r="P1" s="18" t="s">
        <v>95</v>
      </c>
      <c r="Q1" s="18" t="s">
        <v>96</v>
      </c>
      <c r="R1" s="18" t="s">
        <v>97</v>
      </c>
      <c r="S1" s="18" t="s">
        <v>98</v>
      </c>
      <c r="T1" s="18" t="s">
        <v>99</v>
      </c>
      <c r="U1" s="18" t="s">
        <v>100</v>
      </c>
      <c r="V1" s="18" t="s">
        <v>101</v>
      </c>
      <c r="W1" s="18" t="s">
        <v>102</v>
      </c>
      <c r="X1" s="20" t="s">
        <v>103</v>
      </c>
      <c r="Y1" s="18" t="s">
        <v>125</v>
      </c>
      <c r="Z1" s="18" t="s">
        <v>126</v>
      </c>
      <c r="AA1" s="18" t="s">
        <v>127</v>
      </c>
      <c r="AB1" s="18" t="s">
        <v>128</v>
      </c>
      <c r="AC1" s="18" t="s">
        <v>129</v>
      </c>
      <c r="AD1" s="18" t="s">
        <v>130</v>
      </c>
      <c r="AE1" s="18" t="s">
        <v>131</v>
      </c>
      <c r="AF1" s="18" t="s">
        <v>132</v>
      </c>
      <c r="AG1" s="18" t="s">
        <v>133</v>
      </c>
      <c r="AH1" s="22" t="s">
        <v>134</v>
      </c>
      <c r="AI1" s="23" t="s">
        <v>135</v>
      </c>
      <c r="AJ1" s="18" t="s">
        <v>136</v>
      </c>
      <c r="AK1" s="18" t="s">
        <v>137</v>
      </c>
      <c r="AL1" s="18" t="s">
        <v>138</v>
      </c>
      <c r="AM1" s="18" t="s">
        <v>139</v>
      </c>
      <c r="AN1" s="18" t="s">
        <v>140</v>
      </c>
      <c r="AO1" s="18" t="s">
        <v>141</v>
      </c>
      <c r="AP1" s="18" t="s">
        <v>142</v>
      </c>
      <c r="AQ1" s="18" t="s">
        <v>143</v>
      </c>
      <c r="AR1" s="18" t="s">
        <v>144</v>
      </c>
      <c r="AS1" s="18" t="s">
        <v>145</v>
      </c>
      <c r="AT1" s="22" t="s">
        <v>146</v>
      </c>
      <c r="AU1" s="26" t="s">
        <v>147</v>
      </c>
      <c r="AV1" s="26" t="s">
        <v>148</v>
      </c>
      <c r="AW1" s="26" t="s">
        <v>149</v>
      </c>
      <c r="AX1" s="26" t="s">
        <v>150</v>
      </c>
      <c r="AY1" s="23" t="s">
        <v>151</v>
      </c>
    </row>
    <row r="2">
      <c r="A2" s="27" t="s">
        <v>152</v>
      </c>
      <c r="B2" s="29"/>
      <c r="C2" s="29"/>
      <c r="D2" s="29"/>
      <c r="E2" s="29"/>
      <c r="F2" s="29"/>
      <c r="G2" s="29"/>
      <c r="H2" s="29"/>
      <c r="I2" s="29"/>
      <c r="J2" s="29"/>
      <c r="K2" s="29"/>
      <c r="L2" s="29"/>
      <c r="M2" s="29"/>
      <c r="N2" s="29"/>
      <c r="O2" s="29"/>
      <c r="P2" s="29"/>
      <c r="Q2" s="31" t="str">
        <f t="shared" ref="Q2:Q27" si="1">SUM(L2:P2)</f>
        <v>0</v>
      </c>
      <c r="R2" s="31" t="str">
        <f>IFERROR(__xludf.DUMMYFUNCTION(IF(Z2, SUM(FILTER(Roomlist!$K$2:$K$999, Roomlist!$A$2:$A$999=$A2)) + IF(AA2, SUM(FILTER(Teamlist!$I$2:$I$999, Teamlist!$A$2:$A$999=$A2)), 0), IF(AA2, ROUNDDOWN(SUM(FILTER(Teamlist!$I$2:$I$999, Teamlist!$A$2:$A$999=$A2))/2), 0))-$Q2),"0")</f>
        <v>0</v>
      </c>
      <c r="S2" s="31" t="str">
        <f>IFERROR(__xludf.DUMMYFUNCTION(IF(Z2, IF(ISNA(FILTER(Roomlist!$K$2:$K$999, Roomlist!$A$2:$A$999=$A2, Roomlist!$L$2:$L$999=1)), 0, SUM(FILTER(Roomlist!$K$2:$K$999, Roomlist!$A$2:$A$999=$A2, (Roomlist!$L$2:$L$999=1) + (Roomlist!$Q$2:$Q$999=1)))) + IF(AND(AA2,NOT(ISNA(FILTER(Teamlist!$I$2:$I$999, Teamlist!$A$2:$A$999=$A2, Teamlist!$J$2:$J$999=1)))), SUM(FILTER(Teamlist!$I$2:$I$999, Teamlist!$A$2:$A$999=$A2, (Teamlist!$J$2:$J$999=1) + (Teamlist!$O$2:$O$999=1))), 0), IF(AND(AA2,NOT(ISNA(FILTER(Teamlist!$I$2:$I$999, Teamlist!$A$2:$A$999=$A2, Teamlist!$J$2:$J$999=1)))), ROUNDDOWN(SUM(FILTER(Teamlist!$I$2:$I$999, Teamlist!$A$2:$A$999=$A2, (Teamlist!$J$2:$J$999=1) + (Teamlist!$O$2:$O$999=1)))/2), 0))-$L2),"0")</f>
        <v>0</v>
      </c>
      <c r="T2" s="31" t="str">
        <f>IFERROR(__xludf.DUMMYFUNCTION(IF(Z2, IF(ISNA(FILTER(Roomlist!$K$2:$K$999, Roomlist!$A$2:$A$999=$A2, Roomlist!$M$2:$M$999=1)), 0, SUM(FILTER(Roomlist!$K$2:$K$999, Roomlist!$A$2:$A$999=$A2, (Roomlist!$M$2:$M$999=1) + (Roomlist!$Q$2:$Q$999=1)))) + IF(AND(AA2,NOT(ISNA(FILTER(Teamlist!$I$2:$I$999, Teamlist!$A$2:$A$999=$A2, Teamlist!$K$2:$K$999=1)))), SUM(FILTER(Teamlist!$I$2:$I$999, Teamlist!$A$2:$A$999=$A2, (Teamlist!$K$2:$K$999=1) + (Teamlist!$O$2:$O$999=1))), 0), IF(AND(AA2,NOT(ISNA(FILTER(Teamlist!$I$2:$I$999, Teamlist!$A$2:$A$999=$A2, Teamlist!$K$2:$K$999=1)))), ROUNDDOWN(SUM(FILTER(Teamlist!$I$2:$I$999, Teamlist!$A$2:$A$999=$A2, (Teamlist!$K$2:$K$999=1) + (Teamlist!$O$2:$O$999=1)))/2), 0))-$M2),"0")</f>
        <v>0</v>
      </c>
      <c r="U2" s="31" t="str">
        <f>IFERROR(__xludf.DUMMYFUNCTION(IF(Z2, IF(ISNA(FILTER(Roomlist!$K$2:$K$999, Roomlist!$A$2:$A$999=$A2, Roomlist!$N$2:$N$999=1)), 0, SUM(FILTER(Roomlist!$K$2:$K$999, Roomlist!$A$2:$A$999=$A2, (Roomlist!$N$2:$N$999=1) + (Roomlist!$Q$2:$Q$999=1)))) + IF(AND(AA2,NOT(ISNA(FILTER(Teamlist!$I$2:$I$999, Teamlist!$A$2:$A$999=$A2, Teamlist!$L$2:$L$999=1)))), SUM(FILTER(Teamlist!$I$2:$I$999, Teamlist!$A$2:$A$999=$A2, (Teamlist!$L$2:$L$999=1) + (Teamlist!$O$2:$O$999=1))), 0), IF(AND(AA2,NOT(ISNA(FILTER(Teamlist!$I$2:$I$999, Teamlist!$A$2:$A$999=$A2, Teamlist!$L$2:$L$999=1)))), ROUNDDOWN(SUM(FILTER(Teamlist!$I$2:$I$999, Teamlist!$A$2:$A$999=$A2, (Teamlist!$L$2:$L$999=1) + (Teamlist!$O$2:$O$999=1)))/2), 0))-$N2),"0")</f>
        <v>0</v>
      </c>
      <c r="V2" s="31" t="str">
        <f>IFERROR(__xludf.DUMMYFUNCTION(IF(Z2, IF(ISNA(FILTER(Roomlist!$K$2:$K$999, Roomlist!$A$2:$A$999=$A2, Roomlist!$O$2:$O$999=1)), 0, SUM(FILTER(Roomlist!$K$2:$K$999, Roomlist!$A$2:$A$999=$A2, (Roomlist!$O$2:$O$999=1) + (Roomlist!$Q$2:$Q$999=1)))) + IF(AND(AA2,NOT(ISNA(FILTER(Teamlist!$I$2:$I$999, Teamlist!$A$2:$A$999=$A2, Teamlist!$M$2:$M$999=1)))), SUM(FILTER(Teamlist!$I$2:$I$999, Teamlist!$A$2:$A$999=$A2, (Teamlist!$M$2:$M$999=1) + (Teamlist!$O$2:$O$999=1))), 0), IF(AND(AA2,NOT(ISNA(FILTER(Teamlist!$I$2:$I$999, Teamlist!$A$2:$A$999=$A2, Teamlist!$M$2:$M$999=1)))), ROUNDDOWN(SUM(FILTER(Teamlist!$I$2:$I$999, Teamlist!$A$2:$A$999=$A2, (Teamlist!$M$2:$M$999=1) + (Teamlist!$O$2:$O$999=1)))/2), 0))-$O2),"0")</f>
        <v>0</v>
      </c>
      <c r="W2" s="31" t="str">
        <f>IFERROR(__xludf.DUMMYFUNCTION(IF(Z2, IF(ISNA(FILTER(Roomlist!$K$2:$K$999, Roomlist!$A$2:$A$999=$A2, Roomlist!$P$2:$P$999=1)), 0, SUM(FILTER(Roomlist!$K$2:$K$999, Roomlist!$A$2:$A$999=$A2, (Roomlist!$P$2:$P$999=1) + (Roomlist!$Q$2:$Q$999=1)))) + IF(AND(AA2,NOT(ISNA(FILTER(Teamlist!$I$2:$I$999, Teamlist!$A$2:$A$999=$A2, Teamlist!$N$2:$N$999=1)))), SUM(FILTER(Teamlist!$I$2:$I$999, Teamlist!$A$2:$A$999=$A2, (Teamlist!$N$2:$N$999=1) + (Teamlist!$O$2:$O$999=1))), 0), IF(AND(AA2,NOT(ISNA(FILTER(Teamlist!$I$2:$I$999, Teamlist!$A$2:$A$999=$A2, Teamlist!$N$2:$N$999=1)))), ROUNDDOWN(SUM(FILTER(Teamlist!$I$2:$I$999, Teamlist!$A$2:$A$999=$A2, (Teamlist!$N$2:$N$999=1) + (Teamlist!$O$2:$O$999=1)))/2), 0))-$P2),"0")</f>
        <v>0</v>
      </c>
      <c r="X2" s="50" t="str">
        <f t="shared" ref="X2:X27" si="2">Z2/(MAX(ROUNDUP(C2),1)*22500)</f>
        <v>0.00</v>
      </c>
      <c r="Y2" s="35" t="str">
        <f>IFERROR(__xludf.DUMMYFUNCTION(IF(LEN($A2), IF(ISNA(SUM(FILTER(Roomlist!$S$2:$S$999, Roomlist!$A$2:$A$999=$A2))), 0, SUM(FILTER(Roomlist!$S$2:$S$999, Roomlist!$A$2:$A$999=$A2))), 0)),"0")</f>
        <v>0</v>
      </c>
      <c r="Z2" s="35" t="str">
        <f>IFERROR(__xludf.DUMMYFUNCTION(IF(LEN($A2), IF(ISNA(SUM(FILTER(Roomlist!$T$2:$T$999, Roomlist!$A$2:$A$999=$A2))), 0, SUM(FILTER(Roomlist!$T$2:$T$999, Roomlist!$A$2:$A$999=$A2))), 0)),"0")</f>
        <v>0</v>
      </c>
      <c r="AA2" s="31" t="str">
        <f t="shared" ref="AA2:AA27" si="3">SUM(AB2:AF2)</f>
        <v>0</v>
      </c>
      <c r="AB2" s="35" t="str">
        <f>IFERROR(__xludf.DUMMYFUNCTION(IF(LEN($A2), IF(ISNA(SUM(FILTER(Teamlist!$Q$2:$Q$999, Teamlist!$A$2:$A$999=$A2, Teamlist!$R$2:$R$999 = 1))), 0, SUM(FILTER(Teamlist!$Q$2:$Q$999, Teamlist!$A$2:$A$999=$A2, Teamlist!$R$2:$R$999 = 1))), 0)),"0")</f>
        <v>0</v>
      </c>
      <c r="AC2" s="35" t="str">
        <f>IFERROR(__xludf.DUMMYFUNCTION(IF(LEN($A2), IF(ISNA(SUM(FILTER(Teamlist!$Q$2:$Q$999, Teamlist!$A$2:$A$999=$A2, Teamlist!$R$2:$R$999 = 2))), 0, SUM(FILTER(Teamlist!$Q$2:$Q$999, Teamlist!$A$2:$A$999=$A2, Teamlist!$R$2:$R$999 = 2))), 0)),"0")</f>
        <v>0</v>
      </c>
      <c r="AD2" s="35" t="str">
        <f>IFERROR(__xludf.DUMMYFUNCTION(IF(LEN($A2), IF(ISNA(SUM(FILTER(Teamlist!$Q$2:$Q$999, Teamlist!$A$2:$A$999=$A2, Teamlist!$R$2:$R$999 = 3))), 0, SUM(FILTER(Teamlist!$Q$2:$Q$999, Teamlist!$A$2:$A$999=$A2, Teamlist!$R$2:$R$999 = 3))), 0)),"0")</f>
        <v>0</v>
      </c>
      <c r="AE2" s="35" t="str">
        <f>IFERROR(__xludf.DUMMYFUNCTION(IF(LEN($A2), IF(ISNA(SUM(FILTER(Teamlist!$Q$2:$Q$999, Teamlist!$A$2:$A$999=$A2, Teamlist!$R$2:$R$999 = 4))), 0, SUM(FILTER(Teamlist!$Q$2:$Q$999, Teamlist!$A$2:$A$999=$A2, Teamlist!$R$2:$R$999 = 4))), 0)),"0")</f>
        <v>0</v>
      </c>
      <c r="AF2" s="35" t="str">
        <f>IFERROR(__xludf.DUMMYFUNCTION(IF(LEN($A2), IF(ISNA(SUM(FILTER(Teamlist!$Q$2:$Q$999, Teamlist!$A$2:$A$999=$A2, Teamlist!$R$2:$R$999 = 5))), 0, SUM(FILTER(Teamlist!$Q$2:$Q$999, Teamlist!$A$2:$A$999=$A2, Teamlist!$R$2:$R$999 = 5))), 0)),"0")</f>
        <v>0</v>
      </c>
      <c r="AG2" s="35" t="str">
        <f>IFERROR(__xludf.DUMMYFUNCTION(IF($AA2, SUM(FILTER(Teamlist!$S$2:$S$999, Teamlist!$A$2:$A$999=$A2)), 0)),"0")</f>
        <v>0</v>
      </c>
      <c r="AH2" s="35" t="str">
        <f>IFERROR(__xludf.DUMMYFUNCTION(IF($Z2, SUM(FILTER(Roomlist!$U$2:$U$999, Roomlist!$A$2:$A$999=$A2)), 0)),"0")</f>
        <v>0</v>
      </c>
      <c r="AI2" s="60" t="str">
        <f>AQ2*5*Constants!$B$2+AR2*5*Constants!$B$3+AS2*5*Constants!$B$4+AT2*5*Constants!$B$5</f>
        <v>0</v>
      </c>
      <c r="AJ2" s="63" t="str">
        <f>IFERROR(__xludf.DUMMYFUNCTION((IF($Z2, SUM(FILTER(Roomlist!$J$2:$J$999, Roomlist!$A$2:$A$999=$A2))*0.0333333333333333 + SUM(FILTER(Roomlist!$I$2:$I$999, Roomlist!$A$2:$A$999=$A2))*0.1, 0) + IF($AA2, SUM(FILTER(Teamlist!$H$2:$H$999, Teamlist!$A$2:$A$999=$A2))*0.0333333333333333 + SUM(FILTER(Teamlist!$G$2:$G$999, Teamlist!$A$2:$A$999=$A2))*0.1, 0))/Constants!$B$2),"0.0")</f>
        <v>0.0</v>
      </c>
      <c r="AK2" s="63" t="str">
        <f>IFERROR(__xludf.DUMMYFUNCTION((IF($Z2, SUM(FILTER(Roomlist!$H$2:$H$999, Roomlist!$A$2:$A$999=$A2)), 0) + IF($AA2, SUM(FILTER(Teamlist!$F$2:$F$999, Teamlist!$A$2:$A$999=$A2)), 0))*0.05/Constants!$B$5),"0.0")</f>
        <v>0.0</v>
      </c>
      <c r="AL2" s="63" t="str">
        <f>IFERROR(__xludf.DUMMYFUNCTION((IF($Z2, SUM(FILTER(Roomlist!$J$2:$J$999, Roomlist!$A$2:$A$999=$A2)), 0) + IF($AA2, SUM(FILTER(Teamlist!$H$2:$H$999, Teamlist!$A$2:$A$999=$A2)), 0))*0.0666666666666666/Constants!$B$4),"0.0")</f>
        <v>0.0</v>
      </c>
      <c r="AM2" s="35" t="str">
        <f>IFERROR(__xludf.DUMMYFUNCTION(IF($Z2, SUM(FILTER(Roomlist!$W$2:$W$999, Roomlist!$A$2:$A$999=$A2)), 0)),"0")</f>
        <v>0</v>
      </c>
      <c r="AN2" s="31" t="str">
        <f>IFERROR(__xludf.DUMMYFUNCTION(IF($Z2, SUM(FILTER(Roomlist!$X$2:$X$999, Roomlist!$A$2:$A$999=$A2)), 0) + IF($AA2, SUM(FILTER(Teamlist!$T$2:$T$999, Teamlist!$A$2:$A$999=$A2)), 0)),"0")</f>
        <v>0</v>
      </c>
      <c r="AO2" s="35" t="str">
        <f>IFERROR(__xludf.DUMMYFUNCTION(IF($AA2, SUM(FILTER(Teamlist!$W$2:$W$999, Teamlist!$A$2:$A$999=$A2)), 0)),"0")</f>
        <v>0</v>
      </c>
      <c r="AP2" s="35" t="str">
        <f>IFERROR(__xludf.DUMMYFUNCTION(IF($Z2, SUM(FILTER(Roomlist!$V$2:$V$999, Roomlist!$A$2:$A$999=$A2)), 0)),"0")</f>
        <v>0</v>
      </c>
      <c r="AQ2" s="63" t="str">
        <f>IFERROR(__xludf.DUMMYFUNCTION(IF($Z2, SUM(FILTER(Roomlist!$W$2:$W$999, Roomlist!$A$2:$A$999=$A2)), 0) + IF($AA2, SUM(FILTER(Teamlist!$U$2:$U$999, Teamlist!$A$2:$A$999=$A2)), 0)+AJ2),"0.0")</f>
        <v>0.0</v>
      </c>
      <c r="AR2" s="63" t="str">
        <f>IFERROR(__xludf.DUMMYFUNCTION(IF($Z2, SUM(FILTER(Roomlist!$X$2:$X$999, Roomlist!$A$2:$A$999=$A2)), 0) + IF($AA2, SUM(FILTER(Teamlist!$V$2:$V$999, Teamlist!$A$2:$A$999=$A2)), 0)),"0.0")</f>
        <v>0.0</v>
      </c>
      <c r="AS2" s="65" t="str">
        <f>IFERROR(__xludf.DUMMYFUNCTION(IF($Z2, SUM(FILTER(Roomlist!$Y$2:$Y$999, Roomlist!$A$2:$A$999=$A2)), 0) + IF($AA2, SUM(FILTER(Teamlist!$W$2:$W$999, Teamlist!$A$2:$A$999=$A2)), 0)+AL2),"0.0")</f>
        <v>0.0</v>
      </c>
      <c r="AT2" s="65" t="str">
        <f>IFERROR(__xludf.DUMMYFUNCTION(IF($Z2, SUM(FILTER(Roomlist!$Z$2:$Z$999, Roomlist!$A$2:$A$999=$A2)), 0) + IF($AA2, SUM(FILTER(Teamlist!$X$2:$X$999, Teamlist!$A$2:$A$999=$A2)), 0)+AK2*2),"0.0")</f>
        <v>0.0</v>
      </c>
      <c r="AU2" s="35" t="str">
        <f>IF(AND($L2 &gt; 0, $S2 &gt;= 0, $R2 &gt;= 0), IF(Constants!$B$17, 0, 10) + $L2, 0)</f>
        <v>0</v>
      </c>
      <c r="AV2" s="68" t="str">
        <f>IF(AND($M2 &gt; 0, $T2 &gt;= 0, $R2 &gt;= 0), IF(Constants!$B$17, 0, 10) + $M2, 0)</f>
        <v>0</v>
      </c>
      <c r="AW2" s="68" t="str">
        <f>IF(AND($N2 &gt; 0, $U2 &gt;= 0, $R2 &gt;= 0), IF(Constants!$B$17, 0, 10) + $N2, 0)</f>
        <v>0</v>
      </c>
      <c r="AX2" s="68" t="str">
        <f>IF(AND($O2 &gt; 0, $V2 &gt;= 0, $R2 &gt;= 0), IF(Constants!$B$17, 0, 10) + $O2, 0)</f>
        <v>0</v>
      </c>
      <c r="AY2" s="68" t="str">
        <f>IF(AND($P2 &gt; 0, $W2 &gt;= 0, $R2 &gt;= 0), IF(Constants!$B$17, 0, 10) + $P2, 0)</f>
        <v>0</v>
      </c>
    </row>
    <row r="3">
      <c r="A3" s="7" t="s">
        <v>313</v>
      </c>
      <c r="B3" s="21"/>
      <c r="C3" s="21"/>
      <c r="D3" s="21"/>
      <c r="E3" s="21"/>
      <c r="F3" s="21"/>
      <c r="G3" s="21"/>
      <c r="H3" s="21"/>
      <c r="I3" s="21"/>
      <c r="J3" s="21"/>
      <c r="K3" s="21"/>
      <c r="L3" s="21"/>
      <c r="M3" s="21"/>
      <c r="N3" s="21"/>
      <c r="O3" s="21"/>
      <c r="P3" s="21"/>
      <c r="Q3" s="48" t="str">
        <f t="shared" si="1"/>
        <v>0</v>
      </c>
      <c r="R3" s="48" t="str">
        <f>IFERROR(__xludf.DUMMYFUNCTION(IF(Z3, SUM(FILTER(Roomlist!$K$2:$K$999, Roomlist!$A$2:$A$999=$A3)) + IF(AA3, SUM(FILTER(Teamlist!$I$2:$I$999, Teamlist!$A$2:$A$999=$A3)), 0), IF(AA3, ROUNDDOWN(SUM(FILTER(Teamlist!$I$2:$I$999, Teamlist!$A$2:$A$999=$A3))/2), 0))-$Q3),"0")</f>
        <v>0</v>
      </c>
      <c r="S3" s="48" t="str">
        <f>IFERROR(__xludf.DUMMYFUNCTION(IF(Z3, IF(ISNA(FILTER(Roomlist!$K$2:$K$999, Roomlist!$A$2:$A$999=$A3, Roomlist!$L$2:$L$999=1)), 0, SUM(FILTER(Roomlist!$K$2:$K$999, Roomlist!$A$2:$A$999=$A3, (Roomlist!$L$2:$L$999=1) + (Roomlist!$Q$2:$Q$999=1)))) + IF(AND(AA3,NOT(ISNA(FILTER(Teamlist!$I$2:$I$999, Teamlist!$A$2:$A$999=$A3, Teamlist!$J$2:$J$999=1)))), SUM(FILTER(Teamlist!$I$2:$I$999, Teamlist!$A$2:$A$999=$A3, (Teamlist!$J$2:$J$999=1) + (Teamlist!$O$2:$O$999=1))), 0), IF(AND(AA3,NOT(ISNA(FILTER(Teamlist!$I$2:$I$999, Teamlist!$A$2:$A$999=$A3, Teamlist!$J$2:$J$999=1)))), ROUNDDOWN(SUM(FILTER(Teamlist!$I$2:$I$999, Teamlist!$A$2:$A$999=$A3, (Teamlist!$J$2:$J$999=1) + (Teamlist!$O$2:$O$999=1)))/2), 0))-$L3),"0")</f>
        <v>0</v>
      </c>
      <c r="T3" s="48" t="str">
        <f>IFERROR(__xludf.DUMMYFUNCTION(IF(Z3, IF(ISNA(FILTER(Roomlist!$K$2:$K$999, Roomlist!$A$2:$A$999=$A3, Roomlist!$M$2:$M$999=1)), 0, SUM(FILTER(Roomlist!$K$2:$K$999, Roomlist!$A$2:$A$999=$A3, (Roomlist!$M$2:$M$999=1) + (Roomlist!$Q$2:$Q$999=1)))) + IF(AND(AA3,NOT(ISNA(FILTER(Teamlist!$I$2:$I$999, Teamlist!$A$2:$A$999=$A3, Teamlist!$K$2:$K$999=1)))), SUM(FILTER(Teamlist!$I$2:$I$999, Teamlist!$A$2:$A$999=$A3, (Teamlist!$K$2:$K$999=1) + (Teamlist!$O$2:$O$999=1))), 0), IF(AND(AA3,NOT(ISNA(FILTER(Teamlist!$I$2:$I$999, Teamlist!$A$2:$A$999=$A3, Teamlist!$K$2:$K$999=1)))), ROUNDDOWN(SUM(FILTER(Teamlist!$I$2:$I$999, Teamlist!$A$2:$A$999=$A3, (Teamlist!$K$2:$K$999=1) + (Teamlist!$O$2:$O$999=1)))/2), 0))-$M3),"0")</f>
        <v>0</v>
      </c>
      <c r="U3" s="48" t="str">
        <f>IFERROR(__xludf.DUMMYFUNCTION(IF(Z3, IF(ISNA(FILTER(Roomlist!$K$2:$K$999, Roomlist!$A$2:$A$999=$A3, Roomlist!$N$2:$N$999=1)), 0, SUM(FILTER(Roomlist!$K$2:$K$999, Roomlist!$A$2:$A$999=$A3, (Roomlist!$N$2:$N$999=1) + (Roomlist!$Q$2:$Q$999=1)))) + IF(AND(AA3,NOT(ISNA(FILTER(Teamlist!$I$2:$I$999, Teamlist!$A$2:$A$999=$A3, Teamlist!$L$2:$L$999=1)))), SUM(FILTER(Teamlist!$I$2:$I$999, Teamlist!$A$2:$A$999=$A3, (Teamlist!$L$2:$L$999=1) + (Teamlist!$O$2:$O$999=1))), 0), IF(AND(AA3,NOT(ISNA(FILTER(Teamlist!$I$2:$I$999, Teamlist!$A$2:$A$999=$A3, Teamlist!$L$2:$L$999=1)))), ROUNDDOWN(SUM(FILTER(Teamlist!$I$2:$I$999, Teamlist!$A$2:$A$999=$A3, (Teamlist!$L$2:$L$999=1) + (Teamlist!$O$2:$O$999=1)))/2), 0))-$N3),"0")</f>
        <v>0</v>
      </c>
      <c r="V3" s="48" t="str">
        <f>IFERROR(__xludf.DUMMYFUNCTION(IF(Z3, IF(ISNA(FILTER(Roomlist!$K$2:$K$999, Roomlist!$A$2:$A$999=$A3, Roomlist!$O$2:$O$999=1)), 0, SUM(FILTER(Roomlist!$K$2:$K$999, Roomlist!$A$2:$A$999=$A3, (Roomlist!$O$2:$O$999=1) + (Roomlist!$Q$2:$Q$999=1)))) + IF(AND(AA3,NOT(ISNA(FILTER(Teamlist!$I$2:$I$999, Teamlist!$A$2:$A$999=$A3, Teamlist!$M$2:$M$999=1)))), SUM(FILTER(Teamlist!$I$2:$I$999, Teamlist!$A$2:$A$999=$A3, (Teamlist!$M$2:$M$999=1) + (Teamlist!$O$2:$O$999=1))), 0), IF(AND(AA3,NOT(ISNA(FILTER(Teamlist!$I$2:$I$999, Teamlist!$A$2:$A$999=$A3, Teamlist!$M$2:$M$999=1)))), ROUNDDOWN(SUM(FILTER(Teamlist!$I$2:$I$999, Teamlist!$A$2:$A$999=$A3, (Teamlist!$M$2:$M$999=1) + (Teamlist!$O$2:$O$999=1)))/2), 0))-$O3),"0")</f>
        <v>0</v>
      </c>
      <c r="W3" s="48" t="str">
        <f>IFERROR(__xludf.DUMMYFUNCTION(IF(Z3, IF(ISNA(FILTER(Roomlist!$K$2:$K$999, Roomlist!$A$2:$A$999=$A3, Roomlist!$P$2:$P$999=1)), 0, SUM(FILTER(Roomlist!$K$2:$K$999, Roomlist!$A$2:$A$999=$A3, (Roomlist!$P$2:$P$999=1) + (Roomlist!$Q$2:$Q$999=1)))) + IF(AND(AA3,NOT(ISNA(FILTER(Teamlist!$I$2:$I$999, Teamlist!$A$2:$A$999=$A3, Teamlist!$N$2:$N$999=1)))), SUM(FILTER(Teamlist!$I$2:$I$999, Teamlist!$A$2:$A$999=$A3, (Teamlist!$N$2:$N$999=1) + (Teamlist!$O$2:$O$999=1))), 0), IF(AND(AA3,NOT(ISNA(FILTER(Teamlist!$I$2:$I$999, Teamlist!$A$2:$A$999=$A3, Teamlist!$N$2:$N$999=1)))), ROUNDDOWN(SUM(FILTER(Teamlist!$I$2:$I$999, Teamlist!$A$2:$A$999=$A3, (Teamlist!$N$2:$N$999=1) + (Teamlist!$O$2:$O$999=1)))/2), 0))-$P3),"0")</f>
        <v>0</v>
      </c>
      <c r="X3" s="72" t="str">
        <f t="shared" si="2"/>
        <v>0.00</v>
      </c>
      <c r="Y3" s="45" t="str">
        <f>IFERROR(__xludf.DUMMYFUNCTION(IF(LEN($A3), IF(ISNA(SUM(FILTER(Roomlist!$S$2:$S$999, Roomlist!$A$2:$A$999=$A3))), 0, SUM(FILTER(Roomlist!$S$2:$S$999, Roomlist!$A$2:$A$999=$A3))), 0)),"0")</f>
        <v>0</v>
      </c>
      <c r="Z3" s="45" t="str">
        <f>IFERROR(__xludf.DUMMYFUNCTION(IF(LEN($A3), IF(ISNA(SUM(FILTER(Roomlist!$T$2:$T$999, Roomlist!$A$2:$A$999=$A3))), 0, SUM(FILTER(Roomlist!$T$2:$T$999, Roomlist!$A$2:$A$999=$A3))), 0)),"0")</f>
        <v>0</v>
      </c>
      <c r="AA3" s="48" t="str">
        <f t="shared" si="3"/>
        <v>0</v>
      </c>
      <c r="AB3" s="45" t="str">
        <f>IFERROR(__xludf.DUMMYFUNCTION(IF(LEN($A3), IF(ISNA(SUM(FILTER(Teamlist!$Q$2:$Q$999, Teamlist!$A$2:$A$999=$A3, Teamlist!$R$2:$R$999 = 1))), 0, SUM(FILTER(Teamlist!$Q$2:$Q$999, Teamlist!$A$2:$A$999=$A3, Teamlist!$R$2:$R$999 = 1))), 0)),"0")</f>
        <v>0</v>
      </c>
      <c r="AC3" s="45" t="str">
        <f>IFERROR(__xludf.DUMMYFUNCTION(IF(LEN($A3), IF(ISNA(SUM(FILTER(Teamlist!$Q$2:$Q$999, Teamlist!$A$2:$A$999=$A3, Teamlist!$R$2:$R$999 = 2))), 0, SUM(FILTER(Teamlist!$Q$2:$Q$999, Teamlist!$A$2:$A$999=$A3, Teamlist!$R$2:$R$999 = 2))), 0)),"0")</f>
        <v>0</v>
      </c>
      <c r="AD3" s="45" t="str">
        <f>IFERROR(__xludf.DUMMYFUNCTION(IF(LEN($A3), IF(ISNA(SUM(FILTER(Teamlist!$Q$2:$Q$999, Teamlist!$A$2:$A$999=$A3, Teamlist!$R$2:$R$999 = 3))), 0, SUM(FILTER(Teamlist!$Q$2:$Q$999, Teamlist!$A$2:$A$999=$A3, Teamlist!$R$2:$R$999 = 3))), 0)),"0")</f>
        <v>0</v>
      </c>
      <c r="AE3" s="45" t="str">
        <f>IFERROR(__xludf.DUMMYFUNCTION(IF(LEN($A3), IF(ISNA(SUM(FILTER(Teamlist!$Q$2:$Q$999, Teamlist!$A$2:$A$999=$A3, Teamlist!$R$2:$R$999 = 4))), 0, SUM(FILTER(Teamlist!$Q$2:$Q$999, Teamlist!$A$2:$A$999=$A3, Teamlist!$R$2:$R$999 = 4))), 0)),"0")</f>
        <v>0</v>
      </c>
      <c r="AF3" s="45" t="str">
        <f>IFERROR(__xludf.DUMMYFUNCTION(IF(LEN($A3), IF(ISNA(SUM(FILTER(Teamlist!$Q$2:$Q$999, Teamlist!$A$2:$A$999=$A3, Teamlist!$R$2:$R$999 = 5))), 0, SUM(FILTER(Teamlist!$Q$2:$Q$999, Teamlist!$A$2:$A$999=$A3, Teamlist!$R$2:$R$999 = 5))), 0)),"0")</f>
        <v>0</v>
      </c>
      <c r="AG3" s="45" t="str">
        <f>IFERROR(__xludf.DUMMYFUNCTION(IF($AA3, SUM(FILTER(Teamlist!$S$2:$S$999, Teamlist!$A$2:$A$999=$A3)), 0)),"0")</f>
        <v>0</v>
      </c>
      <c r="AH3" s="45" t="str">
        <f>IFERROR(__xludf.DUMMYFUNCTION(IF($Z3, SUM(FILTER(Roomlist!$U$2:$U$999, Roomlist!$A$2:$A$999=$A3)), 0)),"0")</f>
        <v>0</v>
      </c>
      <c r="AI3" s="31" t="str">
        <f>AQ3*5*Constants!$B$2+AR3*5*Constants!$B$3+AS3*5*Constants!$B$4+AT3*5*Constants!$B$5</f>
        <v>0</v>
      </c>
      <c r="AJ3" s="58" t="str">
        <f>IFERROR(__xludf.DUMMYFUNCTION((IF($Z3, SUM(FILTER(Roomlist!$J$2:$J$999, Roomlist!$A$2:$A$999=$A3))*0.0333333333333333 + SUM(FILTER(Roomlist!$I$2:$I$999, Roomlist!$A$2:$A$999=$A3))*0.1, 0) + IF($AA3, SUM(FILTER(Teamlist!$H$2:$H$999, Teamlist!$A$2:$A$999=$A3))*0.0333333333333333 + SUM(FILTER(Teamlist!$G$2:$G$999, Teamlist!$A$2:$A$999=$A3))*0.1, 0))/Constants!$B$2),"0.0")</f>
        <v>0.0</v>
      </c>
      <c r="AK3" s="58" t="str">
        <f>IFERROR(__xludf.DUMMYFUNCTION((IF($Z3, SUM(FILTER(Roomlist!$H$2:$H$999, Roomlist!$A$2:$A$999=$A3)), 0) + IF($AA3, SUM(FILTER(Teamlist!$F$2:$F$999, Teamlist!$A$2:$A$999=$A3)), 0))*0.05/Constants!$B$5),"0.0")</f>
        <v>0.0</v>
      </c>
      <c r="AL3" s="58" t="str">
        <f>IFERROR(__xludf.DUMMYFUNCTION((IF($Z3, SUM(FILTER(Roomlist!$J$2:$J$999, Roomlist!$A$2:$A$999=$A3)), 0) + IF($AA3, SUM(FILTER(Teamlist!$H$2:$H$999, Teamlist!$A$2:$A$999=$A3)), 0))*0.0666666666666666/Constants!$B$4),"0.0")</f>
        <v>0.0</v>
      </c>
      <c r="AM3" s="45" t="str">
        <f>IFERROR(__xludf.DUMMYFUNCTION(IF($Z3, SUM(FILTER(Roomlist!$W$2:$W$999, Roomlist!$A$2:$A$999=$A3)), 0)),"0")</f>
        <v>0</v>
      </c>
      <c r="AN3" s="48" t="str">
        <f>IFERROR(__xludf.DUMMYFUNCTION(IF($Z3, SUM(FILTER(Roomlist!$X$2:$X$999, Roomlist!$A$2:$A$999=$A3)), 0) + IF($AA3, SUM(FILTER(Teamlist!$T$2:$T$999, Teamlist!$A$2:$A$999=$A3)), 0)),"0")</f>
        <v>0</v>
      </c>
      <c r="AO3" s="45" t="str">
        <f>IFERROR(__xludf.DUMMYFUNCTION(IF($AA3, SUM(FILTER(Teamlist!$W$2:$W$999, Teamlist!$A$2:$A$999=$A3)), 0)),"0")</f>
        <v>0</v>
      </c>
      <c r="AP3" s="45" t="str">
        <f>IFERROR(__xludf.DUMMYFUNCTION(IF($Z3, SUM(FILTER(Roomlist!$V$2:$V$999, Roomlist!$A$2:$A$999=$A3)), 0)),"0")</f>
        <v>0</v>
      </c>
      <c r="AQ3" s="58" t="str">
        <f>IFERROR(__xludf.DUMMYFUNCTION(IF($Z3, SUM(FILTER(Roomlist!$W$2:$W$999, Roomlist!$A$2:$A$999=$A3)), 0) + IF($AA3, SUM(FILTER(Teamlist!$U$2:$U$999, Teamlist!$A$2:$A$999=$A3)), 0)+AJ3),"0.0")</f>
        <v>0.0</v>
      </c>
      <c r="AR3" s="58" t="str">
        <f>IFERROR(__xludf.DUMMYFUNCTION(IF($Z3, SUM(FILTER(Roomlist!$X$2:$X$999, Roomlist!$A$2:$A$999=$A3)), 0) + IF($AA3, SUM(FILTER(Teamlist!$V$2:$V$999, Teamlist!$A$2:$A$999=$A3)), 0)),"0.0")</f>
        <v>0.0</v>
      </c>
      <c r="AS3" s="63" t="str">
        <f>IFERROR(__xludf.DUMMYFUNCTION(IF($Z3, SUM(FILTER(Roomlist!$Y$2:$Y$999, Roomlist!$A$2:$A$999=$A3)), 0) + IF($AA3, SUM(FILTER(Teamlist!$W$2:$W$999, Teamlist!$A$2:$A$999=$A3)), 0)+AL3),"0.0")</f>
        <v>0.0</v>
      </c>
      <c r="AT3" s="63" t="str">
        <f>IFERROR(__xludf.DUMMYFUNCTION(IF($Z3, SUM(FILTER(Roomlist!$Z$2:$Z$999, Roomlist!$A$2:$A$999=$A3)), 0) + IF($AA3, SUM(FILTER(Teamlist!$X$2:$X$999, Teamlist!$A$2:$A$999=$A3)), 0)+AK3*2),"0.0")</f>
        <v>0.0</v>
      </c>
      <c r="AU3" s="45" t="str">
        <f>IF(AND($L3 &gt; 0, $S3 &gt;= 0, $R3 &gt;= 0), IF(Constants!$B$17, 0, 10) + $L3, 0)</f>
        <v>0</v>
      </c>
      <c r="AV3" s="35" t="str">
        <f>IF(AND($M3 &gt; 0, $T3 &gt;= 0, $R3 &gt;= 0), IF(Constants!$B$17, 0, 10) + $M3, 0)</f>
        <v>0</v>
      </c>
      <c r="AW3" s="35" t="str">
        <f>IF(AND($N3 &gt; 0, $U3 &gt;= 0, $R3 &gt;= 0), IF(Constants!$B$17, 0, 10) + $N3, 0)</f>
        <v>0</v>
      </c>
      <c r="AX3" s="35" t="str">
        <f>IF(AND($O3 &gt; 0, $V3 &gt;= 0, $R3 &gt;= 0), IF(Constants!$B$17, 0, 10) + $O3, 0)</f>
        <v>0</v>
      </c>
      <c r="AY3" s="35" t="str">
        <f>IF(AND($P3 &gt; 0, $W3 &gt;= 0, $R3 &gt;= 0), IF(Constants!$B$17, 0, 10) + $P3, 0)</f>
        <v>0</v>
      </c>
    </row>
    <row r="4">
      <c r="A4" s="4"/>
      <c r="B4" s="21"/>
      <c r="C4" s="21"/>
      <c r="D4" s="21"/>
      <c r="E4" s="21"/>
      <c r="F4" s="21"/>
      <c r="G4" s="21"/>
      <c r="H4" s="21"/>
      <c r="I4" s="21"/>
      <c r="J4" s="21"/>
      <c r="K4" s="21"/>
      <c r="L4" s="21"/>
      <c r="M4" s="21"/>
      <c r="N4" s="21"/>
      <c r="O4" s="21"/>
      <c r="P4" s="21"/>
      <c r="Q4" s="48" t="str">
        <f t="shared" si="1"/>
        <v>0</v>
      </c>
      <c r="R4" s="48" t="str">
        <f>IFERROR(__xludf.DUMMYFUNCTION(IF(Z4, SUM(FILTER(Roomlist!$K$2:$K$999, Roomlist!$A$2:$A$999=$A4)) + IF(AA4, SUM(FILTER(Teamlist!$I$2:$I$999, Teamlist!$A$2:$A$999=$A4)), 0), IF(AA4, ROUNDDOWN(SUM(FILTER(Teamlist!$I$2:$I$999, Teamlist!$A$2:$A$999=$A4))/2), 0))-$Q4),"0")</f>
        <v>0</v>
      </c>
      <c r="S4" s="48" t="str">
        <f>IFERROR(__xludf.DUMMYFUNCTION(IF(Z4, IF(ISNA(FILTER(Roomlist!$K$2:$K$999, Roomlist!$A$2:$A$999=$A4, Roomlist!$L$2:$L$999=1)), 0, SUM(FILTER(Roomlist!$K$2:$K$999, Roomlist!$A$2:$A$999=$A4, (Roomlist!$L$2:$L$999=1) + (Roomlist!$Q$2:$Q$999=1)))) + IF(AND(AA4,NOT(ISNA(FILTER(Teamlist!$I$2:$I$999, Teamlist!$A$2:$A$999=$A4, Teamlist!$J$2:$J$999=1)))), SUM(FILTER(Teamlist!$I$2:$I$999, Teamlist!$A$2:$A$999=$A4, (Teamlist!$J$2:$J$999=1) + (Teamlist!$O$2:$O$999=1))), 0), IF(AND(AA4,NOT(ISNA(FILTER(Teamlist!$I$2:$I$999, Teamlist!$A$2:$A$999=$A4, Teamlist!$J$2:$J$999=1)))), ROUNDDOWN(SUM(FILTER(Teamlist!$I$2:$I$999, Teamlist!$A$2:$A$999=$A4, (Teamlist!$J$2:$J$999=1) + (Teamlist!$O$2:$O$999=1)))/2), 0))-$L4),"0")</f>
        <v>0</v>
      </c>
      <c r="T4" s="48" t="str">
        <f>IFERROR(__xludf.DUMMYFUNCTION(IF(Z4, IF(ISNA(FILTER(Roomlist!$K$2:$K$999, Roomlist!$A$2:$A$999=$A4, Roomlist!$M$2:$M$999=1)), 0, SUM(FILTER(Roomlist!$K$2:$K$999, Roomlist!$A$2:$A$999=$A4, (Roomlist!$M$2:$M$999=1) + (Roomlist!$Q$2:$Q$999=1)))) + IF(AND(AA4,NOT(ISNA(FILTER(Teamlist!$I$2:$I$999, Teamlist!$A$2:$A$999=$A4, Teamlist!$K$2:$K$999=1)))), SUM(FILTER(Teamlist!$I$2:$I$999, Teamlist!$A$2:$A$999=$A4, (Teamlist!$K$2:$K$999=1) + (Teamlist!$O$2:$O$999=1))), 0), IF(AND(AA4,NOT(ISNA(FILTER(Teamlist!$I$2:$I$999, Teamlist!$A$2:$A$999=$A4, Teamlist!$K$2:$K$999=1)))), ROUNDDOWN(SUM(FILTER(Teamlist!$I$2:$I$999, Teamlist!$A$2:$A$999=$A4, (Teamlist!$K$2:$K$999=1) + (Teamlist!$O$2:$O$999=1)))/2), 0))-$M4),"0")</f>
        <v>0</v>
      </c>
      <c r="U4" s="48" t="str">
        <f>IFERROR(__xludf.DUMMYFUNCTION(IF(Z4, IF(ISNA(FILTER(Roomlist!$K$2:$K$999, Roomlist!$A$2:$A$999=$A4, Roomlist!$N$2:$N$999=1)), 0, SUM(FILTER(Roomlist!$K$2:$K$999, Roomlist!$A$2:$A$999=$A4, (Roomlist!$N$2:$N$999=1) + (Roomlist!$Q$2:$Q$999=1)))) + IF(AND(AA4,NOT(ISNA(FILTER(Teamlist!$I$2:$I$999, Teamlist!$A$2:$A$999=$A4, Teamlist!$L$2:$L$999=1)))), SUM(FILTER(Teamlist!$I$2:$I$999, Teamlist!$A$2:$A$999=$A4, (Teamlist!$L$2:$L$999=1) + (Teamlist!$O$2:$O$999=1))), 0), IF(AND(AA4,NOT(ISNA(FILTER(Teamlist!$I$2:$I$999, Teamlist!$A$2:$A$999=$A4, Teamlist!$L$2:$L$999=1)))), ROUNDDOWN(SUM(FILTER(Teamlist!$I$2:$I$999, Teamlist!$A$2:$A$999=$A4, (Teamlist!$L$2:$L$999=1) + (Teamlist!$O$2:$O$999=1)))/2), 0))-$N4),"0")</f>
        <v>0</v>
      </c>
      <c r="V4" s="48" t="str">
        <f>IFERROR(__xludf.DUMMYFUNCTION(IF(Z4, IF(ISNA(FILTER(Roomlist!$K$2:$K$999, Roomlist!$A$2:$A$999=$A4, Roomlist!$O$2:$O$999=1)), 0, SUM(FILTER(Roomlist!$K$2:$K$999, Roomlist!$A$2:$A$999=$A4, (Roomlist!$O$2:$O$999=1) + (Roomlist!$Q$2:$Q$999=1)))) + IF(AND(AA4,NOT(ISNA(FILTER(Teamlist!$I$2:$I$999, Teamlist!$A$2:$A$999=$A4, Teamlist!$M$2:$M$999=1)))), SUM(FILTER(Teamlist!$I$2:$I$999, Teamlist!$A$2:$A$999=$A4, (Teamlist!$M$2:$M$999=1) + (Teamlist!$O$2:$O$999=1))), 0), IF(AND(AA4,NOT(ISNA(FILTER(Teamlist!$I$2:$I$999, Teamlist!$A$2:$A$999=$A4, Teamlist!$M$2:$M$999=1)))), ROUNDDOWN(SUM(FILTER(Teamlist!$I$2:$I$999, Teamlist!$A$2:$A$999=$A4, (Teamlist!$M$2:$M$999=1) + (Teamlist!$O$2:$O$999=1)))/2), 0))-$O4),"0")</f>
        <v>0</v>
      </c>
      <c r="W4" s="48" t="str">
        <f>IFERROR(__xludf.DUMMYFUNCTION(IF(Z4, IF(ISNA(FILTER(Roomlist!$K$2:$K$999, Roomlist!$A$2:$A$999=$A4, Roomlist!$P$2:$P$999=1)), 0, SUM(FILTER(Roomlist!$K$2:$K$999, Roomlist!$A$2:$A$999=$A4, (Roomlist!$P$2:$P$999=1) + (Roomlist!$Q$2:$Q$999=1)))) + IF(AND(AA4,NOT(ISNA(FILTER(Teamlist!$I$2:$I$999, Teamlist!$A$2:$A$999=$A4, Teamlist!$N$2:$N$999=1)))), SUM(FILTER(Teamlist!$I$2:$I$999, Teamlist!$A$2:$A$999=$A4, (Teamlist!$N$2:$N$999=1) + (Teamlist!$O$2:$O$999=1))), 0), IF(AND(AA4,NOT(ISNA(FILTER(Teamlist!$I$2:$I$999, Teamlist!$A$2:$A$999=$A4, Teamlist!$N$2:$N$999=1)))), ROUNDDOWN(SUM(FILTER(Teamlist!$I$2:$I$999, Teamlist!$A$2:$A$999=$A4, (Teamlist!$N$2:$N$999=1) + (Teamlist!$O$2:$O$999=1)))/2), 0))-$P4),"0")</f>
        <v>0</v>
      </c>
      <c r="X4" s="72" t="str">
        <f t="shared" si="2"/>
        <v>0.00</v>
      </c>
      <c r="Y4" s="45" t="str">
        <f>IFERROR(__xludf.DUMMYFUNCTION(IF(LEN($A4), IF(ISNA(SUM(FILTER(Roomlist!$S$2:$S$999, Roomlist!$A$2:$A$999=$A4))), 0, SUM(FILTER(Roomlist!$S$2:$S$999, Roomlist!$A$2:$A$999=$A4))), 0)),"0")</f>
        <v>0</v>
      </c>
      <c r="Z4" s="45" t="str">
        <f>IFERROR(__xludf.DUMMYFUNCTION(IF(LEN($A4), IF(ISNA(SUM(FILTER(Roomlist!$T$2:$T$999, Roomlist!$A$2:$A$999=$A4))), 0, SUM(FILTER(Roomlist!$T$2:$T$999, Roomlist!$A$2:$A$999=$A4))), 0)),"0")</f>
        <v>0</v>
      </c>
      <c r="AA4" s="48" t="str">
        <f t="shared" si="3"/>
        <v>0</v>
      </c>
      <c r="AB4" s="45" t="str">
        <f>IFERROR(__xludf.DUMMYFUNCTION(IF(LEN($A4), IF(ISNA(SUM(FILTER(Teamlist!$Q$2:$Q$999, Teamlist!$A$2:$A$999=$A4, Teamlist!$R$2:$R$999 = 1))), 0, SUM(FILTER(Teamlist!$Q$2:$Q$999, Teamlist!$A$2:$A$999=$A4, Teamlist!$R$2:$R$999 = 1))), 0)),"0")</f>
        <v>0</v>
      </c>
      <c r="AC4" s="45" t="str">
        <f>IFERROR(__xludf.DUMMYFUNCTION(IF(LEN($A4), IF(ISNA(SUM(FILTER(Teamlist!$Q$2:$Q$999, Teamlist!$A$2:$A$999=$A4, Teamlist!$R$2:$R$999 = 2))), 0, SUM(FILTER(Teamlist!$Q$2:$Q$999, Teamlist!$A$2:$A$999=$A4, Teamlist!$R$2:$R$999 = 2))), 0)),"0")</f>
        <v>0</v>
      </c>
      <c r="AD4" s="45" t="str">
        <f>IFERROR(__xludf.DUMMYFUNCTION(IF(LEN($A4), IF(ISNA(SUM(FILTER(Teamlist!$Q$2:$Q$999, Teamlist!$A$2:$A$999=$A4, Teamlist!$R$2:$R$999 = 3))), 0, SUM(FILTER(Teamlist!$Q$2:$Q$999, Teamlist!$A$2:$A$999=$A4, Teamlist!$R$2:$R$999 = 3))), 0)),"0")</f>
        <v>0</v>
      </c>
      <c r="AE4" s="45" t="str">
        <f>IFERROR(__xludf.DUMMYFUNCTION(IF(LEN($A4), IF(ISNA(SUM(FILTER(Teamlist!$Q$2:$Q$999, Teamlist!$A$2:$A$999=$A4, Teamlist!$R$2:$R$999 = 4))), 0, SUM(FILTER(Teamlist!$Q$2:$Q$999, Teamlist!$A$2:$A$999=$A4, Teamlist!$R$2:$R$999 = 4))), 0)),"0")</f>
        <v>0</v>
      </c>
      <c r="AF4" s="45" t="str">
        <f>IFERROR(__xludf.DUMMYFUNCTION(IF(LEN($A4), IF(ISNA(SUM(FILTER(Teamlist!$Q$2:$Q$999, Teamlist!$A$2:$A$999=$A4, Teamlist!$R$2:$R$999 = 5))), 0, SUM(FILTER(Teamlist!$Q$2:$Q$999, Teamlist!$A$2:$A$999=$A4, Teamlist!$R$2:$R$999 = 5))), 0)),"0")</f>
        <v>0</v>
      </c>
      <c r="AG4" s="45" t="str">
        <f>IFERROR(__xludf.DUMMYFUNCTION(IF($AA4, SUM(FILTER(Teamlist!$S$2:$S$999, Teamlist!$A$2:$A$999=$A4)), 0)),"0")</f>
        <v>0</v>
      </c>
      <c r="AH4" s="45" t="str">
        <f>IFERROR(__xludf.DUMMYFUNCTION(IF($Z4, SUM(FILTER(Roomlist!$U$2:$U$999, Roomlist!$A$2:$A$999=$A4)), 0)),"0")</f>
        <v>0</v>
      </c>
      <c r="AI4" s="48" t="str">
        <f>AQ4*5*Constants!$B$2+AR4*5*Constants!$B$3+AS4*5*Constants!$B$4+AT4*5*Constants!$B$5</f>
        <v>0</v>
      </c>
      <c r="AJ4" s="58" t="str">
        <f>IFERROR(__xludf.DUMMYFUNCTION((IF($Z4, SUM(FILTER(Roomlist!$J$2:$J$999, Roomlist!$A$2:$A$999=$A4))*0.0333333333333333 + SUM(FILTER(Roomlist!$I$2:$I$999, Roomlist!$A$2:$A$999=$A4))*0.1, 0) + IF($AA4, SUM(FILTER(Teamlist!$H$2:$H$999, Teamlist!$A$2:$A$999=$A4))*0.0333333333333333 + SUM(FILTER(Teamlist!$G$2:$G$999, Teamlist!$A$2:$A$999=$A4))*0.1, 0))/Constants!$B$2),"0.0")</f>
        <v>0.0</v>
      </c>
      <c r="AK4" s="58" t="str">
        <f>IFERROR(__xludf.DUMMYFUNCTION((IF($Z4, SUM(FILTER(Roomlist!$H$2:$H$999, Roomlist!$A$2:$A$999=$A4)), 0) + IF($AA4, SUM(FILTER(Teamlist!$F$2:$F$999, Teamlist!$A$2:$A$999=$A4)), 0))*0.05/Constants!$B$5),"0.0")</f>
        <v>0.0</v>
      </c>
      <c r="AL4" s="58" t="str">
        <f>IFERROR(__xludf.DUMMYFUNCTION((IF($Z4, SUM(FILTER(Roomlist!$J$2:$J$999, Roomlist!$A$2:$A$999=$A4)), 0) + IF($AA4, SUM(FILTER(Teamlist!$H$2:$H$999, Teamlist!$A$2:$A$999=$A4)), 0))*0.0666666666666666/Constants!$B$4),"0.0")</f>
        <v>0.0</v>
      </c>
      <c r="AM4" s="45" t="str">
        <f>IFERROR(__xludf.DUMMYFUNCTION(IF($Z4, SUM(FILTER(Roomlist!$W$2:$W$999, Roomlist!$A$2:$A$999=$A4)), 0)),"0")</f>
        <v>0</v>
      </c>
      <c r="AN4" s="48" t="str">
        <f>IFERROR(__xludf.DUMMYFUNCTION(IF($Z4, SUM(FILTER(Roomlist!$X$2:$X$999, Roomlist!$A$2:$A$999=$A4)), 0) + IF($AA4, SUM(FILTER(Teamlist!$T$2:$T$999, Teamlist!$A$2:$A$999=$A4)), 0)),"0")</f>
        <v>0</v>
      </c>
      <c r="AO4" s="45" t="str">
        <f>IFERROR(__xludf.DUMMYFUNCTION(IF($AA4, SUM(FILTER(Teamlist!$W$2:$W$999, Teamlist!$A$2:$A$999=$A4)), 0)),"0")</f>
        <v>0</v>
      </c>
      <c r="AP4" s="45" t="str">
        <f>IFERROR(__xludf.DUMMYFUNCTION(IF($Z4, SUM(FILTER(Roomlist!$V$2:$V$999, Roomlist!$A$2:$A$999=$A4)), 0)),"0")</f>
        <v>0</v>
      </c>
      <c r="AQ4" s="58" t="str">
        <f>IFERROR(__xludf.DUMMYFUNCTION(IF($Z4, SUM(FILTER(Roomlist!$W$2:$W$999, Roomlist!$A$2:$A$999=$A4)), 0) + IF($AA4, SUM(FILTER(Teamlist!$U$2:$U$999, Teamlist!$A$2:$A$999=$A4)), 0)+AJ4),"0.0")</f>
        <v>0.0</v>
      </c>
      <c r="AR4" s="58" t="str">
        <f>IFERROR(__xludf.DUMMYFUNCTION(IF($Z4, SUM(FILTER(Roomlist!$X$2:$X$999, Roomlist!$A$2:$A$999=$A4)), 0) + IF($AA4, SUM(FILTER(Teamlist!$V$2:$V$999, Teamlist!$A$2:$A$999=$A4)), 0)),"0.0")</f>
        <v>0.0</v>
      </c>
      <c r="AS4" s="58" t="str">
        <f>IFERROR(__xludf.DUMMYFUNCTION(IF($Z4, SUM(FILTER(Roomlist!$Y$2:$Y$999, Roomlist!$A$2:$A$999=$A4)), 0) + IF($AA4, SUM(FILTER(Teamlist!$W$2:$W$999, Teamlist!$A$2:$A$999=$A4)), 0)+AL4),"0.0")</f>
        <v>0.0</v>
      </c>
      <c r="AT4" s="58" t="str">
        <f>IFERROR(__xludf.DUMMYFUNCTION(IF($Z4, SUM(FILTER(Roomlist!$Z$2:$Z$999, Roomlist!$A$2:$A$999=$A4)), 0) + IF($AA4, SUM(FILTER(Teamlist!$X$2:$X$999, Teamlist!$A$2:$A$999=$A4)), 0)+AK4*2),"0.0")</f>
        <v>0.0</v>
      </c>
      <c r="AU4" s="45" t="str">
        <f>IF(AND($L4 &gt; 0, $S4 &gt;= 0, $R4 &gt;= 0), IF(Constants!$B$17, 0, 10) + $L4, 0)</f>
        <v>0</v>
      </c>
      <c r="AV4" s="45" t="str">
        <f>IF(AND($M4 &gt; 0, $T4 &gt;= 0, $R4 &gt;= 0), IF(Constants!$B$17, 0, 10) + $M4, 0)</f>
        <v>0</v>
      </c>
      <c r="AW4" s="45" t="str">
        <f>IF(AND($N4 &gt; 0, $U4 &gt;= 0, $R4 &gt;= 0), IF(Constants!$B$17, 0, 10) + $N4, 0)</f>
        <v>0</v>
      </c>
      <c r="AX4" s="45" t="str">
        <f>IF(AND($O4 &gt; 0, $V4 &gt;= 0, $R4 &gt;= 0), IF(Constants!$B$17, 0, 10) + $O4, 0)</f>
        <v>0</v>
      </c>
      <c r="AY4" s="45" t="str">
        <f>IF(AND($P4 &gt; 0, $W4 &gt;= 0, $R4 &gt;= 0), IF(Constants!$B$17, 0, 10) + $P4, 0)</f>
        <v>0</v>
      </c>
    </row>
    <row r="5">
      <c r="A5" s="4"/>
      <c r="B5" s="21"/>
      <c r="C5" s="21"/>
      <c r="D5" s="21"/>
      <c r="E5" s="21"/>
      <c r="F5" s="21"/>
      <c r="G5" s="21"/>
      <c r="H5" s="21"/>
      <c r="I5" s="21"/>
      <c r="J5" s="21"/>
      <c r="K5" s="21"/>
      <c r="L5" s="21"/>
      <c r="M5" s="21"/>
      <c r="N5" s="21"/>
      <c r="O5" s="21"/>
      <c r="P5" s="21"/>
      <c r="Q5" s="48" t="str">
        <f t="shared" si="1"/>
        <v>0</v>
      </c>
      <c r="R5" s="48" t="str">
        <f>IFERROR(__xludf.DUMMYFUNCTION(IF(Z5, SUM(FILTER(Roomlist!$K$2:$K$999, Roomlist!$A$2:$A$999=$A5)) + IF(AA5, SUM(FILTER(Teamlist!$I$2:$I$999, Teamlist!$A$2:$A$999=$A5)), 0), IF(AA5, ROUNDDOWN(SUM(FILTER(Teamlist!$I$2:$I$999, Teamlist!$A$2:$A$999=$A5))/2), 0))-$Q5),"0")</f>
        <v>0</v>
      </c>
      <c r="S5" s="48" t="str">
        <f>IFERROR(__xludf.DUMMYFUNCTION(IF(Z5, IF(ISNA(FILTER(Roomlist!$K$2:$K$999, Roomlist!$A$2:$A$999=$A5, Roomlist!$L$2:$L$999=1)), 0, SUM(FILTER(Roomlist!$K$2:$K$999, Roomlist!$A$2:$A$999=$A5, (Roomlist!$L$2:$L$999=1) + (Roomlist!$Q$2:$Q$999=1)))) + IF(AND(AA5,NOT(ISNA(FILTER(Teamlist!$I$2:$I$999, Teamlist!$A$2:$A$999=$A5, Teamlist!$J$2:$J$999=1)))), SUM(FILTER(Teamlist!$I$2:$I$999, Teamlist!$A$2:$A$999=$A5, (Teamlist!$J$2:$J$999=1) + (Teamlist!$O$2:$O$999=1))), 0), IF(AND(AA5,NOT(ISNA(FILTER(Teamlist!$I$2:$I$999, Teamlist!$A$2:$A$999=$A5, Teamlist!$J$2:$J$999=1)))), ROUNDDOWN(SUM(FILTER(Teamlist!$I$2:$I$999, Teamlist!$A$2:$A$999=$A5, (Teamlist!$J$2:$J$999=1) + (Teamlist!$O$2:$O$999=1)))/2), 0))-$L5),"0")</f>
        <v>0</v>
      </c>
      <c r="T5" s="48" t="str">
        <f>IFERROR(__xludf.DUMMYFUNCTION(IF(Z5, IF(ISNA(FILTER(Roomlist!$K$2:$K$999, Roomlist!$A$2:$A$999=$A5, Roomlist!$M$2:$M$999=1)), 0, SUM(FILTER(Roomlist!$K$2:$K$999, Roomlist!$A$2:$A$999=$A5, (Roomlist!$M$2:$M$999=1) + (Roomlist!$Q$2:$Q$999=1)))) + IF(AND(AA5,NOT(ISNA(FILTER(Teamlist!$I$2:$I$999, Teamlist!$A$2:$A$999=$A5, Teamlist!$K$2:$K$999=1)))), SUM(FILTER(Teamlist!$I$2:$I$999, Teamlist!$A$2:$A$999=$A5, (Teamlist!$K$2:$K$999=1) + (Teamlist!$O$2:$O$999=1))), 0), IF(AND(AA5,NOT(ISNA(FILTER(Teamlist!$I$2:$I$999, Teamlist!$A$2:$A$999=$A5, Teamlist!$K$2:$K$999=1)))), ROUNDDOWN(SUM(FILTER(Teamlist!$I$2:$I$999, Teamlist!$A$2:$A$999=$A5, (Teamlist!$K$2:$K$999=1) + (Teamlist!$O$2:$O$999=1)))/2), 0))-$M5),"0")</f>
        <v>0</v>
      </c>
      <c r="U5" s="48" t="str">
        <f>IFERROR(__xludf.DUMMYFUNCTION(IF(Z5, IF(ISNA(FILTER(Roomlist!$K$2:$K$999, Roomlist!$A$2:$A$999=$A5, Roomlist!$N$2:$N$999=1)), 0, SUM(FILTER(Roomlist!$K$2:$K$999, Roomlist!$A$2:$A$999=$A5, (Roomlist!$N$2:$N$999=1) + (Roomlist!$Q$2:$Q$999=1)))) + IF(AND(AA5,NOT(ISNA(FILTER(Teamlist!$I$2:$I$999, Teamlist!$A$2:$A$999=$A5, Teamlist!$L$2:$L$999=1)))), SUM(FILTER(Teamlist!$I$2:$I$999, Teamlist!$A$2:$A$999=$A5, (Teamlist!$L$2:$L$999=1) + (Teamlist!$O$2:$O$999=1))), 0), IF(AND(AA5,NOT(ISNA(FILTER(Teamlist!$I$2:$I$999, Teamlist!$A$2:$A$999=$A5, Teamlist!$L$2:$L$999=1)))), ROUNDDOWN(SUM(FILTER(Teamlist!$I$2:$I$999, Teamlist!$A$2:$A$999=$A5, (Teamlist!$L$2:$L$999=1) + (Teamlist!$O$2:$O$999=1)))/2), 0))-$N5),"0")</f>
        <v>0</v>
      </c>
      <c r="V5" s="48" t="str">
        <f>IFERROR(__xludf.DUMMYFUNCTION(IF(Z5, IF(ISNA(FILTER(Roomlist!$K$2:$K$999, Roomlist!$A$2:$A$999=$A5, Roomlist!$O$2:$O$999=1)), 0, SUM(FILTER(Roomlist!$K$2:$K$999, Roomlist!$A$2:$A$999=$A5, (Roomlist!$O$2:$O$999=1) + (Roomlist!$Q$2:$Q$999=1)))) + IF(AND(AA5,NOT(ISNA(FILTER(Teamlist!$I$2:$I$999, Teamlist!$A$2:$A$999=$A5, Teamlist!$M$2:$M$999=1)))), SUM(FILTER(Teamlist!$I$2:$I$999, Teamlist!$A$2:$A$999=$A5, (Teamlist!$M$2:$M$999=1) + (Teamlist!$O$2:$O$999=1))), 0), IF(AND(AA5,NOT(ISNA(FILTER(Teamlist!$I$2:$I$999, Teamlist!$A$2:$A$999=$A5, Teamlist!$M$2:$M$999=1)))), ROUNDDOWN(SUM(FILTER(Teamlist!$I$2:$I$999, Teamlist!$A$2:$A$999=$A5, (Teamlist!$M$2:$M$999=1) + (Teamlist!$O$2:$O$999=1)))/2), 0))-$O5),"0")</f>
        <v>0</v>
      </c>
      <c r="W5" s="48" t="str">
        <f>IFERROR(__xludf.DUMMYFUNCTION(IF(Z5, IF(ISNA(FILTER(Roomlist!$K$2:$K$999, Roomlist!$A$2:$A$999=$A5, Roomlist!$P$2:$P$999=1)), 0, SUM(FILTER(Roomlist!$K$2:$K$999, Roomlist!$A$2:$A$999=$A5, (Roomlist!$P$2:$P$999=1) + (Roomlist!$Q$2:$Q$999=1)))) + IF(AND(AA5,NOT(ISNA(FILTER(Teamlist!$I$2:$I$999, Teamlist!$A$2:$A$999=$A5, Teamlist!$N$2:$N$999=1)))), SUM(FILTER(Teamlist!$I$2:$I$999, Teamlist!$A$2:$A$999=$A5, (Teamlist!$N$2:$N$999=1) + (Teamlist!$O$2:$O$999=1))), 0), IF(AND(AA5,NOT(ISNA(FILTER(Teamlist!$I$2:$I$999, Teamlist!$A$2:$A$999=$A5, Teamlist!$N$2:$N$999=1)))), ROUNDDOWN(SUM(FILTER(Teamlist!$I$2:$I$999, Teamlist!$A$2:$A$999=$A5, (Teamlist!$N$2:$N$999=1) + (Teamlist!$O$2:$O$999=1)))/2), 0))-$P5),"0")</f>
        <v>0</v>
      </c>
      <c r="X5" s="72" t="str">
        <f t="shared" si="2"/>
        <v>0.00</v>
      </c>
      <c r="Y5" s="45" t="str">
        <f>IFERROR(__xludf.DUMMYFUNCTION(IF(LEN($A5), IF(ISNA(SUM(FILTER(Roomlist!$S$2:$S$999, Roomlist!$A$2:$A$999=$A5))), 0, SUM(FILTER(Roomlist!$S$2:$S$999, Roomlist!$A$2:$A$999=$A5))), 0)),"0")</f>
        <v>0</v>
      </c>
      <c r="Z5" s="45" t="str">
        <f>IFERROR(__xludf.DUMMYFUNCTION(IF(LEN($A5), IF(ISNA(SUM(FILTER(Roomlist!$T$2:$T$999, Roomlist!$A$2:$A$999=$A5))), 0, SUM(FILTER(Roomlist!$T$2:$T$999, Roomlist!$A$2:$A$999=$A5))), 0)),"0")</f>
        <v>0</v>
      </c>
      <c r="AA5" s="48" t="str">
        <f t="shared" si="3"/>
        <v>0</v>
      </c>
      <c r="AB5" s="45" t="str">
        <f>IFERROR(__xludf.DUMMYFUNCTION(IF(LEN($A5), IF(ISNA(SUM(FILTER(Teamlist!$Q$2:$Q$999, Teamlist!$A$2:$A$999=$A5, Teamlist!$R$2:$R$999 = 1))), 0, SUM(FILTER(Teamlist!$Q$2:$Q$999, Teamlist!$A$2:$A$999=$A5, Teamlist!$R$2:$R$999 = 1))), 0)),"0")</f>
        <v>0</v>
      </c>
      <c r="AC5" s="45" t="str">
        <f>IFERROR(__xludf.DUMMYFUNCTION(IF(LEN($A5), IF(ISNA(SUM(FILTER(Teamlist!$Q$2:$Q$999, Teamlist!$A$2:$A$999=$A5, Teamlist!$R$2:$R$999 = 2))), 0, SUM(FILTER(Teamlist!$Q$2:$Q$999, Teamlist!$A$2:$A$999=$A5, Teamlist!$R$2:$R$999 = 2))), 0)),"0")</f>
        <v>0</v>
      </c>
      <c r="AD5" s="45" t="str">
        <f>IFERROR(__xludf.DUMMYFUNCTION(IF(LEN($A5), IF(ISNA(SUM(FILTER(Teamlist!$Q$2:$Q$999, Teamlist!$A$2:$A$999=$A5, Teamlist!$R$2:$R$999 = 3))), 0, SUM(FILTER(Teamlist!$Q$2:$Q$999, Teamlist!$A$2:$A$999=$A5, Teamlist!$R$2:$R$999 = 3))), 0)),"0")</f>
        <v>0</v>
      </c>
      <c r="AE5" s="45" t="str">
        <f>IFERROR(__xludf.DUMMYFUNCTION(IF(LEN($A5), IF(ISNA(SUM(FILTER(Teamlist!$Q$2:$Q$999, Teamlist!$A$2:$A$999=$A5, Teamlist!$R$2:$R$999 = 4))), 0, SUM(FILTER(Teamlist!$Q$2:$Q$999, Teamlist!$A$2:$A$999=$A5, Teamlist!$R$2:$R$999 = 4))), 0)),"0")</f>
        <v>0</v>
      </c>
      <c r="AF5" s="45" t="str">
        <f>IFERROR(__xludf.DUMMYFUNCTION(IF(LEN($A5), IF(ISNA(SUM(FILTER(Teamlist!$Q$2:$Q$999, Teamlist!$A$2:$A$999=$A5, Teamlist!$R$2:$R$999 = 5))), 0, SUM(FILTER(Teamlist!$Q$2:$Q$999, Teamlist!$A$2:$A$999=$A5, Teamlist!$R$2:$R$999 = 5))), 0)),"0")</f>
        <v>0</v>
      </c>
      <c r="AG5" s="45" t="str">
        <f>IFERROR(__xludf.DUMMYFUNCTION(IF($AA5, SUM(FILTER(Teamlist!$S$2:$S$999, Teamlist!$A$2:$A$999=$A5)), 0)),"0")</f>
        <v>0</v>
      </c>
      <c r="AH5" s="45" t="str">
        <f>IFERROR(__xludf.DUMMYFUNCTION(IF($Z5, SUM(FILTER(Roomlist!$U$2:$U$999, Roomlist!$A$2:$A$999=$A5)), 0)),"0")</f>
        <v>0</v>
      </c>
      <c r="AI5" s="48" t="str">
        <f>AQ5*5*Constants!$B$2+AR5*5*Constants!$B$3+AS5*5*Constants!$B$4+AT5*5*Constants!$B$5</f>
        <v>0</v>
      </c>
      <c r="AJ5" s="58" t="str">
        <f>IFERROR(__xludf.DUMMYFUNCTION((IF($Z5, SUM(FILTER(Roomlist!$J$2:$J$999, Roomlist!$A$2:$A$999=$A5))*0.0333333333333333 + SUM(FILTER(Roomlist!$I$2:$I$999, Roomlist!$A$2:$A$999=$A5))*0.1, 0) + IF($AA5, SUM(FILTER(Teamlist!$H$2:$H$999, Teamlist!$A$2:$A$999=$A5))*0.0333333333333333 + SUM(FILTER(Teamlist!$G$2:$G$999, Teamlist!$A$2:$A$999=$A5))*0.1, 0))/Constants!$B$2),"0.0")</f>
        <v>0.0</v>
      </c>
      <c r="AK5" s="58" t="str">
        <f>IFERROR(__xludf.DUMMYFUNCTION((IF($Z5, SUM(FILTER(Roomlist!$H$2:$H$999, Roomlist!$A$2:$A$999=$A5)), 0) + IF($AA5, SUM(FILTER(Teamlist!$F$2:$F$999, Teamlist!$A$2:$A$999=$A5)), 0))*0.05/Constants!$B$5),"0.0")</f>
        <v>0.0</v>
      </c>
      <c r="AL5" s="58" t="str">
        <f>IFERROR(__xludf.DUMMYFUNCTION((IF($Z5, SUM(FILTER(Roomlist!$J$2:$J$999, Roomlist!$A$2:$A$999=$A5)), 0) + IF($AA5, SUM(FILTER(Teamlist!$H$2:$H$999, Teamlist!$A$2:$A$999=$A5)), 0))*0.0666666666666666/Constants!$B$4),"0.0")</f>
        <v>0.0</v>
      </c>
      <c r="AM5" s="45" t="str">
        <f>IFERROR(__xludf.DUMMYFUNCTION(IF($Z5, SUM(FILTER(Roomlist!$W$2:$W$999, Roomlist!$A$2:$A$999=$A5)), 0)),"0")</f>
        <v>0</v>
      </c>
      <c r="AN5" s="48" t="str">
        <f>IFERROR(__xludf.DUMMYFUNCTION(IF($Z5, SUM(FILTER(Roomlist!$X$2:$X$999, Roomlist!$A$2:$A$999=$A5)), 0) + IF($AA5, SUM(FILTER(Teamlist!$T$2:$T$999, Teamlist!$A$2:$A$999=$A5)), 0)),"0")</f>
        <v>0</v>
      </c>
      <c r="AO5" s="45" t="str">
        <f>IFERROR(__xludf.DUMMYFUNCTION(IF($AA5, SUM(FILTER(Teamlist!$W$2:$W$999, Teamlist!$A$2:$A$999=$A5)), 0)),"0")</f>
        <v>0</v>
      </c>
      <c r="AP5" s="45" t="str">
        <f>IFERROR(__xludf.DUMMYFUNCTION(IF($Z5, SUM(FILTER(Roomlist!$V$2:$V$999, Roomlist!$A$2:$A$999=$A5)), 0)),"0")</f>
        <v>0</v>
      </c>
      <c r="AQ5" s="58" t="str">
        <f>IFERROR(__xludf.DUMMYFUNCTION(IF($Z5, SUM(FILTER(Roomlist!$W$2:$W$999, Roomlist!$A$2:$A$999=$A5)), 0) + IF($AA5, SUM(FILTER(Teamlist!$U$2:$U$999, Teamlist!$A$2:$A$999=$A5)), 0)+AJ5),"0.0")</f>
        <v>0.0</v>
      </c>
      <c r="AR5" s="58" t="str">
        <f>IFERROR(__xludf.DUMMYFUNCTION(IF($Z5, SUM(FILTER(Roomlist!$X$2:$X$999, Roomlist!$A$2:$A$999=$A5)), 0) + IF($AA5, SUM(FILTER(Teamlist!$V$2:$V$999, Teamlist!$A$2:$A$999=$A5)), 0)),"0.0")</f>
        <v>0.0</v>
      </c>
      <c r="AS5" s="58" t="str">
        <f>IFERROR(__xludf.DUMMYFUNCTION(IF($Z5, SUM(FILTER(Roomlist!$Y$2:$Y$999, Roomlist!$A$2:$A$999=$A5)), 0) + IF($AA5, SUM(FILTER(Teamlist!$W$2:$W$999, Teamlist!$A$2:$A$999=$A5)), 0)+AL5),"0.0")</f>
        <v>0.0</v>
      </c>
      <c r="AT5" s="58" t="str">
        <f>IFERROR(__xludf.DUMMYFUNCTION(IF($Z5, SUM(FILTER(Roomlist!$Z$2:$Z$999, Roomlist!$A$2:$A$999=$A5)), 0) + IF($AA5, SUM(FILTER(Teamlist!$X$2:$X$999, Teamlist!$A$2:$A$999=$A5)), 0)+AK5*2),"0.0")</f>
        <v>0.0</v>
      </c>
      <c r="AU5" s="45" t="str">
        <f>IF(AND($L5 &gt; 0, $S5 &gt;= 0, $R5 &gt;= 0), IF(Constants!$B$17, 0, 10) + $L5, 0)</f>
        <v>0</v>
      </c>
      <c r="AV5" s="45" t="str">
        <f>IF(AND($M5 &gt; 0, $T5 &gt;= 0, $R5 &gt;= 0), IF(Constants!$B$17, 0, 10) + $M5, 0)</f>
        <v>0</v>
      </c>
      <c r="AW5" s="45" t="str">
        <f>IF(AND($N5 &gt; 0, $U5 &gt;= 0, $R5 &gt;= 0), IF(Constants!$B$17, 0, 10) + $N5, 0)</f>
        <v>0</v>
      </c>
      <c r="AX5" s="45" t="str">
        <f>IF(AND($O5 &gt; 0, $V5 &gt;= 0, $R5 &gt;= 0), IF(Constants!$B$17, 0, 10) + $O5, 0)</f>
        <v>0</v>
      </c>
      <c r="AY5" s="45" t="str">
        <f>IF(AND($P5 &gt; 0, $W5 &gt;= 0, $R5 &gt;= 0), IF(Constants!$B$17, 0, 10) + $P5, 0)</f>
        <v>0</v>
      </c>
    </row>
    <row r="6">
      <c r="A6" s="4"/>
      <c r="B6" s="21"/>
      <c r="C6" s="21"/>
      <c r="D6" s="21"/>
      <c r="E6" s="21"/>
      <c r="F6" s="21"/>
      <c r="G6" s="21"/>
      <c r="H6" s="21"/>
      <c r="I6" s="21"/>
      <c r="J6" s="21"/>
      <c r="K6" s="21"/>
      <c r="L6" s="21"/>
      <c r="M6" s="21"/>
      <c r="N6" s="21"/>
      <c r="O6" s="21"/>
      <c r="P6" s="21"/>
      <c r="Q6" s="48" t="str">
        <f t="shared" si="1"/>
        <v>0</v>
      </c>
      <c r="R6" s="48" t="str">
        <f>IFERROR(__xludf.DUMMYFUNCTION(IF(Z6, SUM(FILTER(Roomlist!$K$2:$K$999, Roomlist!$A$2:$A$999=$A6)) + IF(AA6, SUM(FILTER(Teamlist!$I$2:$I$999, Teamlist!$A$2:$A$999=$A6)), 0), IF(AA6, ROUNDDOWN(SUM(FILTER(Teamlist!$I$2:$I$999, Teamlist!$A$2:$A$999=$A6))/2), 0))-$Q6),"0")</f>
        <v>0</v>
      </c>
      <c r="S6" s="48" t="str">
        <f>IFERROR(__xludf.DUMMYFUNCTION(IF(Z6, IF(ISNA(FILTER(Roomlist!$K$2:$K$999, Roomlist!$A$2:$A$999=$A6, Roomlist!$L$2:$L$999=1)), 0, SUM(FILTER(Roomlist!$K$2:$K$999, Roomlist!$A$2:$A$999=$A6, (Roomlist!$L$2:$L$999=1) + (Roomlist!$Q$2:$Q$999=1)))) + IF(AND(AA6,NOT(ISNA(FILTER(Teamlist!$I$2:$I$999, Teamlist!$A$2:$A$999=$A6, Teamlist!$J$2:$J$999=1)))), SUM(FILTER(Teamlist!$I$2:$I$999, Teamlist!$A$2:$A$999=$A6, (Teamlist!$J$2:$J$999=1) + (Teamlist!$O$2:$O$999=1))), 0), IF(AND(AA6,NOT(ISNA(FILTER(Teamlist!$I$2:$I$999, Teamlist!$A$2:$A$999=$A6, Teamlist!$J$2:$J$999=1)))), ROUNDDOWN(SUM(FILTER(Teamlist!$I$2:$I$999, Teamlist!$A$2:$A$999=$A6, (Teamlist!$J$2:$J$999=1) + (Teamlist!$O$2:$O$999=1)))/2), 0))-$L6),"0")</f>
        <v>0</v>
      </c>
      <c r="T6" s="48" t="str">
        <f>IFERROR(__xludf.DUMMYFUNCTION(IF(Z6, IF(ISNA(FILTER(Roomlist!$K$2:$K$999, Roomlist!$A$2:$A$999=$A6, Roomlist!$M$2:$M$999=1)), 0, SUM(FILTER(Roomlist!$K$2:$K$999, Roomlist!$A$2:$A$999=$A6, (Roomlist!$M$2:$M$999=1) + (Roomlist!$Q$2:$Q$999=1)))) + IF(AND(AA6,NOT(ISNA(FILTER(Teamlist!$I$2:$I$999, Teamlist!$A$2:$A$999=$A6, Teamlist!$K$2:$K$999=1)))), SUM(FILTER(Teamlist!$I$2:$I$999, Teamlist!$A$2:$A$999=$A6, (Teamlist!$K$2:$K$999=1) + (Teamlist!$O$2:$O$999=1))), 0), IF(AND(AA6,NOT(ISNA(FILTER(Teamlist!$I$2:$I$999, Teamlist!$A$2:$A$999=$A6, Teamlist!$K$2:$K$999=1)))), ROUNDDOWN(SUM(FILTER(Teamlist!$I$2:$I$999, Teamlist!$A$2:$A$999=$A6, (Teamlist!$K$2:$K$999=1) + (Teamlist!$O$2:$O$999=1)))/2), 0))-$M6),"0")</f>
        <v>0</v>
      </c>
      <c r="U6" s="48" t="str">
        <f>IFERROR(__xludf.DUMMYFUNCTION(IF(Z6, IF(ISNA(FILTER(Roomlist!$K$2:$K$999, Roomlist!$A$2:$A$999=$A6, Roomlist!$N$2:$N$999=1)), 0, SUM(FILTER(Roomlist!$K$2:$K$999, Roomlist!$A$2:$A$999=$A6, (Roomlist!$N$2:$N$999=1) + (Roomlist!$Q$2:$Q$999=1)))) + IF(AND(AA6,NOT(ISNA(FILTER(Teamlist!$I$2:$I$999, Teamlist!$A$2:$A$999=$A6, Teamlist!$L$2:$L$999=1)))), SUM(FILTER(Teamlist!$I$2:$I$999, Teamlist!$A$2:$A$999=$A6, (Teamlist!$L$2:$L$999=1) + (Teamlist!$O$2:$O$999=1))), 0), IF(AND(AA6,NOT(ISNA(FILTER(Teamlist!$I$2:$I$999, Teamlist!$A$2:$A$999=$A6, Teamlist!$L$2:$L$999=1)))), ROUNDDOWN(SUM(FILTER(Teamlist!$I$2:$I$999, Teamlist!$A$2:$A$999=$A6, (Teamlist!$L$2:$L$999=1) + (Teamlist!$O$2:$O$999=1)))/2), 0))-$N6),"0")</f>
        <v>0</v>
      </c>
      <c r="V6" s="48" t="str">
        <f>IFERROR(__xludf.DUMMYFUNCTION(IF(Z6, IF(ISNA(FILTER(Roomlist!$K$2:$K$999, Roomlist!$A$2:$A$999=$A6, Roomlist!$O$2:$O$999=1)), 0, SUM(FILTER(Roomlist!$K$2:$K$999, Roomlist!$A$2:$A$999=$A6, (Roomlist!$O$2:$O$999=1) + (Roomlist!$Q$2:$Q$999=1)))) + IF(AND(AA6,NOT(ISNA(FILTER(Teamlist!$I$2:$I$999, Teamlist!$A$2:$A$999=$A6, Teamlist!$M$2:$M$999=1)))), SUM(FILTER(Teamlist!$I$2:$I$999, Teamlist!$A$2:$A$999=$A6, (Teamlist!$M$2:$M$999=1) + (Teamlist!$O$2:$O$999=1))), 0), IF(AND(AA6,NOT(ISNA(FILTER(Teamlist!$I$2:$I$999, Teamlist!$A$2:$A$999=$A6, Teamlist!$M$2:$M$999=1)))), ROUNDDOWN(SUM(FILTER(Teamlist!$I$2:$I$999, Teamlist!$A$2:$A$999=$A6, (Teamlist!$M$2:$M$999=1) + (Teamlist!$O$2:$O$999=1)))/2), 0))-$O6),"0")</f>
        <v>0</v>
      </c>
      <c r="W6" s="48" t="str">
        <f>IFERROR(__xludf.DUMMYFUNCTION(IF(Z6, IF(ISNA(FILTER(Roomlist!$K$2:$K$999, Roomlist!$A$2:$A$999=$A6, Roomlist!$P$2:$P$999=1)), 0, SUM(FILTER(Roomlist!$K$2:$K$999, Roomlist!$A$2:$A$999=$A6, (Roomlist!$P$2:$P$999=1) + (Roomlist!$Q$2:$Q$999=1)))) + IF(AND(AA6,NOT(ISNA(FILTER(Teamlist!$I$2:$I$999, Teamlist!$A$2:$A$999=$A6, Teamlist!$N$2:$N$999=1)))), SUM(FILTER(Teamlist!$I$2:$I$999, Teamlist!$A$2:$A$999=$A6, (Teamlist!$N$2:$N$999=1) + (Teamlist!$O$2:$O$999=1))), 0), IF(AND(AA6,NOT(ISNA(FILTER(Teamlist!$I$2:$I$999, Teamlist!$A$2:$A$999=$A6, Teamlist!$N$2:$N$999=1)))), ROUNDDOWN(SUM(FILTER(Teamlist!$I$2:$I$999, Teamlist!$A$2:$A$999=$A6, (Teamlist!$N$2:$N$999=1) + (Teamlist!$O$2:$O$999=1)))/2), 0))-$P6),"0")</f>
        <v>0</v>
      </c>
      <c r="X6" s="72" t="str">
        <f t="shared" si="2"/>
        <v>0.00</v>
      </c>
      <c r="Y6" s="45" t="str">
        <f>IFERROR(__xludf.DUMMYFUNCTION(IF(LEN($A6), IF(ISNA(SUM(FILTER(Roomlist!$S$2:$S$999, Roomlist!$A$2:$A$999=$A6))), 0, SUM(FILTER(Roomlist!$S$2:$S$999, Roomlist!$A$2:$A$999=$A6))), 0)),"0")</f>
        <v>0</v>
      </c>
      <c r="Z6" s="45" t="str">
        <f>IFERROR(__xludf.DUMMYFUNCTION(IF(LEN($A6), IF(ISNA(SUM(FILTER(Roomlist!$T$2:$T$999, Roomlist!$A$2:$A$999=$A6))), 0, SUM(FILTER(Roomlist!$T$2:$T$999, Roomlist!$A$2:$A$999=$A6))), 0)),"0")</f>
        <v>0</v>
      </c>
      <c r="AA6" s="48" t="str">
        <f t="shared" si="3"/>
        <v>0</v>
      </c>
      <c r="AB6" s="45" t="str">
        <f>IFERROR(__xludf.DUMMYFUNCTION(IF(LEN($A6), IF(ISNA(SUM(FILTER(Teamlist!$Q$2:$Q$999, Teamlist!$A$2:$A$999=$A6, Teamlist!$R$2:$R$999 = 1))), 0, SUM(FILTER(Teamlist!$Q$2:$Q$999, Teamlist!$A$2:$A$999=$A6, Teamlist!$R$2:$R$999 = 1))), 0)),"0")</f>
        <v>0</v>
      </c>
      <c r="AC6" s="45" t="str">
        <f>IFERROR(__xludf.DUMMYFUNCTION(IF(LEN($A6), IF(ISNA(SUM(FILTER(Teamlist!$Q$2:$Q$999, Teamlist!$A$2:$A$999=$A6, Teamlist!$R$2:$R$999 = 2))), 0, SUM(FILTER(Teamlist!$Q$2:$Q$999, Teamlist!$A$2:$A$999=$A6, Teamlist!$R$2:$R$999 = 2))), 0)),"0")</f>
        <v>0</v>
      </c>
      <c r="AD6" s="45" t="str">
        <f>IFERROR(__xludf.DUMMYFUNCTION(IF(LEN($A6), IF(ISNA(SUM(FILTER(Teamlist!$Q$2:$Q$999, Teamlist!$A$2:$A$999=$A6, Teamlist!$R$2:$R$999 = 3))), 0, SUM(FILTER(Teamlist!$Q$2:$Q$999, Teamlist!$A$2:$A$999=$A6, Teamlist!$R$2:$R$999 = 3))), 0)),"0")</f>
        <v>0</v>
      </c>
      <c r="AE6" s="45" t="str">
        <f>IFERROR(__xludf.DUMMYFUNCTION(IF(LEN($A6), IF(ISNA(SUM(FILTER(Teamlist!$Q$2:$Q$999, Teamlist!$A$2:$A$999=$A6, Teamlist!$R$2:$R$999 = 4))), 0, SUM(FILTER(Teamlist!$Q$2:$Q$999, Teamlist!$A$2:$A$999=$A6, Teamlist!$R$2:$R$999 = 4))), 0)),"0")</f>
        <v>0</v>
      </c>
      <c r="AF6" s="45" t="str">
        <f>IFERROR(__xludf.DUMMYFUNCTION(IF(LEN($A6), IF(ISNA(SUM(FILTER(Teamlist!$Q$2:$Q$999, Teamlist!$A$2:$A$999=$A6, Teamlist!$R$2:$R$999 = 5))), 0, SUM(FILTER(Teamlist!$Q$2:$Q$999, Teamlist!$A$2:$A$999=$A6, Teamlist!$R$2:$R$999 = 5))), 0)),"0")</f>
        <v>0</v>
      </c>
      <c r="AG6" s="45" t="str">
        <f>IFERROR(__xludf.DUMMYFUNCTION(IF($AA6, SUM(FILTER(Teamlist!$S$2:$S$999, Teamlist!$A$2:$A$999=$A6)), 0)),"0")</f>
        <v>0</v>
      </c>
      <c r="AH6" s="45" t="str">
        <f>IFERROR(__xludf.DUMMYFUNCTION(IF($Z6, SUM(FILTER(Roomlist!$U$2:$U$999, Roomlist!$A$2:$A$999=$A6)), 0)),"0")</f>
        <v>0</v>
      </c>
      <c r="AI6" s="48" t="str">
        <f>AQ6*5*Constants!$B$2+AR6*5*Constants!$B$3+AS6*5*Constants!$B$4+AT6*5*Constants!$B$5</f>
        <v>0</v>
      </c>
      <c r="AJ6" s="58" t="str">
        <f>IFERROR(__xludf.DUMMYFUNCTION((IF($Z6, SUM(FILTER(Roomlist!$J$2:$J$999, Roomlist!$A$2:$A$999=$A6))*0.0333333333333333 + SUM(FILTER(Roomlist!$I$2:$I$999, Roomlist!$A$2:$A$999=$A6))*0.1, 0) + IF($AA6, SUM(FILTER(Teamlist!$H$2:$H$999, Teamlist!$A$2:$A$999=$A6))*0.0333333333333333 + SUM(FILTER(Teamlist!$G$2:$G$999, Teamlist!$A$2:$A$999=$A6))*0.1, 0))/Constants!$B$2),"0.0")</f>
        <v>0.0</v>
      </c>
      <c r="AK6" s="58" t="str">
        <f>IFERROR(__xludf.DUMMYFUNCTION((IF($Z6, SUM(FILTER(Roomlist!$H$2:$H$999, Roomlist!$A$2:$A$999=$A6)), 0) + IF($AA6, SUM(FILTER(Teamlist!$F$2:$F$999, Teamlist!$A$2:$A$999=$A6)), 0))*0.05/Constants!$B$5),"0.0")</f>
        <v>0.0</v>
      </c>
      <c r="AL6" s="58" t="str">
        <f>IFERROR(__xludf.DUMMYFUNCTION((IF($Z6, SUM(FILTER(Roomlist!$J$2:$J$999, Roomlist!$A$2:$A$999=$A6)), 0) + IF($AA6, SUM(FILTER(Teamlist!$H$2:$H$999, Teamlist!$A$2:$A$999=$A6)), 0))*0.0666666666666666/Constants!$B$4),"0.0")</f>
        <v>0.0</v>
      </c>
      <c r="AM6" s="45" t="str">
        <f>IFERROR(__xludf.DUMMYFUNCTION(IF($Z6, SUM(FILTER(Roomlist!$W$2:$W$999, Roomlist!$A$2:$A$999=$A6)), 0)),"0")</f>
        <v>0</v>
      </c>
      <c r="AN6" s="48" t="str">
        <f>IFERROR(__xludf.DUMMYFUNCTION(IF($Z6, SUM(FILTER(Roomlist!$X$2:$X$999, Roomlist!$A$2:$A$999=$A6)), 0) + IF($AA6, SUM(FILTER(Teamlist!$T$2:$T$999, Teamlist!$A$2:$A$999=$A6)), 0)),"0")</f>
        <v>0</v>
      </c>
      <c r="AO6" s="45" t="str">
        <f>IFERROR(__xludf.DUMMYFUNCTION(IF($AA6, SUM(FILTER(Teamlist!$W$2:$W$999, Teamlist!$A$2:$A$999=$A6)), 0)),"0")</f>
        <v>0</v>
      </c>
      <c r="AP6" s="45" t="str">
        <f>IFERROR(__xludf.DUMMYFUNCTION(IF($Z6, SUM(FILTER(Roomlist!$V$2:$V$999, Roomlist!$A$2:$A$999=$A6)), 0)),"0")</f>
        <v>0</v>
      </c>
      <c r="AQ6" s="58" t="str">
        <f>IFERROR(__xludf.DUMMYFUNCTION(IF($Z6, SUM(FILTER(Roomlist!$W$2:$W$999, Roomlist!$A$2:$A$999=$A6)), 0) + IF($AA6, SUM(FILTER(Teamlist!$U$2:$U$999, Teamlist!$A$2:$A$999=$A6)), 0)+AJ6),"0.0")</f>
        <v>0.0</v>
      </c>
      <c r="AR6" s="58" t="str">
        <f>IFERROR(__xludf.DUMMYFUNCTION(IF($Z6, SUM(FILTER(Roomlist!$X$2:$X$999, Roomlist!$A$2:$A$999=$A6)), 0) + IF($AA6, SUM(FILTER(Teamlist!$V$2:$V$999, Teamlist!$A$2:$A$999=$A6)), 0)),"0.0")</f>
        <v>0.0</v>
      </c>
      <c r="AS6" s="58" t="str">
        <f>IFERROR(__xludf.DUMMYFUNCTION(IF($Z6, SUM(FILTER(Roomlist!$Y$2:$Y$999, Roomlist!$A$2:$A$999=$A6)), 0) + IF($AA6, SUM(FILTER(Teamlist!$W$2:$W$999, Teamlist!$A$2:$A$999=$A6)), 0)+AL6),"0.0")</f>
        <v>0.0</v>
      </c>
      <c r="AT6" s="58" t="str">
        <f>IFERROR(__xludf.DUMMYFUNCTION(IF($Z6, SUM(FILTER(Roomlist!$Z$2:$Z$999, Roomlist!$A$2:$A$999=$A6)), 0) + IF($AA6, SUM(FILTER(Teamlist!$X$2:$X$999, Teamlist!$A$2:$A$999=$A6)), 0)+AK6*2),"0.0")</f>
        <v>0.0</v>
      </c>
      <c r="AU6" s="45" t="str">
        <f>IF(AND($L6 &gt; 0, $S6 &gt;= 0, $R6 &gt;= 0), IF(Constants!$B$17, 0, 10) + $L6, 0)</f>
        <v>0</v>
      </c>
      <c r="AV6" s="45" t="str">
        <f>IF(AND($M6 &gt; 0, $T6 &gt;= 0, $R6 &gt;= 0), IF(Constants!$B$17, 0, 10) + $M6, 0)</f>
        <v>0</v>
      </c>
      <c r="AW6" s="45" t="str">
        <f>IF(AND($N6 &gt; 0, $U6 &gt;= 0, $R6 &gt;= 0), IF(Constants!$B$17, 0, 10) + $N6, 0)</f>
        <v>0</v>
      </c>
      <c r="AX6" s="45" t="str">
        <f>IF(AND($O6 &gt; 0, $V6 &gt;= 0, $R6 &gt;= 0), IF(Constants!$B$17, 0, 10) + $O6, 0)</f>
        <v>0</v>
      </c>
      <c r="AY6" s="45" t="str">
        <f>IF(AND($P6 &gt; 0, $W6 &gt;= 0, $R6 &gt;= 0), IF(Constants!$B$17, 0, 10) + $P6, 0)</f>
        <v>0</v>
      </c>
    </row>
    <row r="7">
      <c r="A7" s="4"/>
      <c r="B7" s="21"/>
      <c r="C7" s="21"/>
      <c r="D7" s="21"/>
      <c r="E7" s="21"/>
      <c r="F7" s="21"/>
      <c r="G7" s="21"/>
      <c r="H7" s="21"/>
      <c r="I7" s="21"/>
      <c r="J7" s="21"/>
      <c r="K7" s="21"/>
      <c r="L7" s="21"/>
      <c r="M7" s="21"/>
      <c r="N7" s="21"/>
      <c r="O7" s="21"/>
      <c r="P7" s="21"/>
      <c r="Q7" s="48" t="str">
        <f t="shared" si="1"/>
        <v>0</v>
      </c>
      <c r="R7" s="48" t="str">
        <f>IFERROR(__xludf.DUMMYFUNCTION(IF(Z7, SUM(FILTER(Roomlist!$K$2:$K$999, Roomlist!$A$2:$A$999=$A7)) + IF(AA7, SUM(FILTER(Teamlist!$I$2:$I$999, Teamlist!$A$2:$A$999=$A7)), 0), IF(AA7, ROUNDDOWN(SUM(FILTER(Teamlist!$I$2:$I$999, Teamlist!$A$2:$A$999=$A7))/2), 0))-$Q7),"0")</f>
        <v>0</v>
      </c>
      <c r="S7" s="48" t="str">
        <f>IFERROR(__xludf.DUMMYFUNCTION(IF(Z7, IF(ISNA(FILTER(Roomlist!$K$2:$K$999, Roomlist!$A$2:$A$999=$A7, Roomlist!$L$2:$L$999=1)), 0, SUM(FILTER(Roomlist!$K$2:$K$999, Roomlist!$A$2:$A$999=$A7, (Roomlist!$L$2:$L$999=1) + (Roomlist!$Q$2:$Q$999=1)))) + IF(AND(AA7,NOT(ISNA(FILTER(Teamlist!$I$2:$I$999, Teamlist!$A$2:$A$999=$A7, Teamlist!$J$2:$J$999=1)))), SUM(FILTER(Teamlist!$I$2:$I$999, Teamlist!$A$2:$A$999=$A7, (Teamlist!$J$2:$J$999=1) + (Teamlist!$O$2:$O$999=1))), 0), IF(AND(AA7,NOT(ISNA(FILTER(Teamlist!$I$2:$I$999, Teamlist!$A$2:$A$999=$A7, Teamlist!$J$2:$J$999=1)))), ROUNDDOWN(SUM(FILTER(Teamlist!$I$2:$I$999, Teamlist!$A$2:$A$999=$A7, (Teamlist!$J$2:$J$999=1) + (Teamlist!$O$2:$O$999=1)))/2), 0))-$L7),"0")</f>
        <v>0</v>
      </c>
      <c r="T7" s="48" t="str">
        <f>IFERROR(__xludf.DUMMYFUNCTION(IF(Z7, IF(ISNA(FILTER(Roomlist!$K$2:$K$999, Roomlist!$A$2:$A$999=$A7, Roomlist!$M$2:$M$999=1)), 0, SUM(FILTER(Roomlist!$K$2:$K$999, Roomlist!$A$2:$A$999=$A7, (Roomlist!$M$2:$M$999=1) + (Roomlist!$Q$2:$Q$999=1)))) + IF(AND(AA7,NOT(ISNA(FILTER(Teamlist!$I$2:$I$999, Teamlist!$A$2:$A$999=$A7, Teamlist!$K$2:$K$999=1)))), SUM(FILTER(Teamlist!$I$2:$I$999, Teamlist!$A$2:$A$999=$A7, (Teamlist!$K$2:$K$999=1) + (Teamlist!$O$2:$O$999=1))), 0), IF(AND(AA7,NOT(ISNA(FILTER(Teamlist!$I$2:$I$999, Teamlist!$A$2:$A$999=$A7, Teamlist!$K$2:$K$999=1)))), ROUNDDOWN(SUM(FILTER(Teamlist!$I$2:$I$999, Teamlist!$A$2:$A$999=$A7, (Teamlist!$K$2:$K$999=1) + (Teamlist!$O$2:$O$999=1)))/2), 0))-$M7),"0")</f>
        <v>0</v>
      </c>
      <c r="U7" s="48" t="str">
        <f>IFERROR(__xludf.DUMMYFUNCTION(IF(Z7, IF(ISNA(FILTER(Roomlist!$K$2:$K$999, Roomlist!$A$2:$A$999=$A7, Roomlist!$N$2:$N$999=1)), 0, SUM(FILTER(Roomlist!$K$2:$K$999, Roomlist!$A$2:$A$999=$A7, (Roomlist!$N$2:$N$999=1) + (Roomlist!$Q$2:$Q$999=1)))) + IF(AND(AA7,NOT(ISNA(FILTER(Teamlist!$I$2:$I$999, Teamlist!$A$2:$A$999=$A7, Teamlist!$L$2:$L$999=1)))), SUM(FILTER(Teamlist!$I$2:$I$999, Teamlist!$A$2:$A$999=$A7, (Teamlist!$L$2:$L$999=1) + (Teamlist!$O$2:$O$999=1))), 0), IF(AND(AA7,NOT(ISNA(FILTER(Teamlist!$I$2:$I$999, Teamlist!$A$2:$A$999=$A7, Teamlist!$L$2:$L$999=1)))), ROUNDDOWN(SUM(FILTER(Teamlist!$I$2:$I$999, Teamlist!$A$2:$A$999=$A7, (Teamlist!$L$2:$L$999=1) + (Teamlist!$O$2:$O$999=1)))/2), 0))-$N7),"0")</f>
        <v>0</v>
      </c>
      <c r="V7" s="48" t="str">
        <f>IFERROR(__xludf.DUMMYFUNCTION(IF(Z7, IF(ISNA(FILTER(Roomlist!$K$2:$K$999, Roomlist!$A$2:$A$999=$A7, Roomlist!$O$2:$O$999=1)), 0, SUM(FILTER(Roomlist!$K$2:$K$999, Roomlist!$A$2:$A$999=$A7, (Roomlist!$O$2:$O$999=1) + (Roomlist!$Q$2:$Q$999=1)))) + IF(AND(AA7,NOT(ISNA(FILTER(Teamlist!$I$2:$I$999, Teamlist!$A$2:$A$999=$A7, Teamlist!$M$2:$M$999=1)))), SUM(FILTER(Teamlist!$I$2:$I$999, Teamlist!$A$2:$A$999=$A7, (Teamlist!$M$2:$M$999=1) + (Teamlist!$O$2:$O$999=1))), 0), IF(AND(AA7,NOT(ISNA(FILTER(Teamlist!$I$2:$I$999, Teamlist!$A$2:$A$999=$A7, Teamlist!$M$2:$M$999=1)))), ROUNDDOWN(SUM(FILTER(Teamlist!$I$2:$I$999, Teamlist!$A$2:$A$999=$A7, (Teamlist!$M$2:$M$999=1) + (Teamlist!$O$2:$O$999=1)))/2), 0))-$O7),"0")</f>
        <v>0</v>
      </c>
      <c r="W7" s="48" t="str">
        <f>IFERROR(__xludf.DUMMYFUNCTION(IF(Z7, IF(ISNA(FILTER(Roomlist!$K$2:$K$999, Roomlist!$A$2:$A$999=$A7, Roomlist!$P$2:$P$999=1)), 0, SUM(FILTER(Roomlist!$K$2:$K$999, Roomlist!$A$2:$A$999=$A7, (Roomlist!$P$2:$P$999=1) + (Roomlist!$Q$2:$Q$999=1)))) + IF(AND(AA7,NOT(ISNA(FILTER(Teamlist!$I$2:$I$999, Teamlist!$A$2:$A$999=$A7, Teamlist!$N$2:$N$999=1)))), SUM(FILTER(Teamlist!$I$2:$I$999, Teamlist!$A$2:$A$999=$A7, (Teamlist!$N$2:$N$999=1) + (Teamlist!$O$2:$O$999=1))), 0), IF(AND(AA7,NOT(ISNA(FILTER(Teamlist!$I$2:$I$999, Teamlist!$A$2:$A$999=$A7, Teamlist!$N$2:$N$999=1)))), ROUNDDOWN(SUM(FILTER(Teamlist!$I$2:$I$999, Teamlist!$A$2:$A$999=$A7, (Teamlist!$N$2:$N$999=1) + (Teamlist!$O$2:$O$999=1)))/2), 0))-$P7),"0")</f>
        <v>0</v>
      </c>
      <c r="X7" s="72" t="str">
        <f t="shared" si="2"/>
        <v>0.00</v>
      </c>
      <c r="Y7" s="45" t="str">
        <f>IFERROR(__xludf.DUMMYFUNCTION(IF(LEN($A7), IF(ISNA(SUM(FILTER(Roomlist!$S$2:$S$999, Roomlist!$A$2:$A$999=$A7))), 0, SUM(FILTER(Roomlist!$S$2:$S$999, Roomlist!$A$2:$A$999=$A7))), 0)),"0")</f>
        <v>0</v>
      </c>
      <c r="Z7" s="45" t="str">
        <f>IFERROR(__xludf.DUMMYFUNCTION(IF(LEN($A7), IF(ISNA(SUM(FILTER(Roomlist!$T$2:$T$999, Roomlist!$A$2:$A$999=$A7))), 0, SUM(FILTER(Roomlist!$T$2:$T$999, Roomlist!$A$2:$A$999=$A7))), 0)),"0")</f>
        <v>0</v>
      </c>
      <c r="AA7" s="48" t="str">
        <f t="shared" si="3"/>
        <v>0</v>
      </c>
      <c r="AB7" s="45" t="str">
        <f>IFERROR(__xludf.DUMMYFUNCTION(IF(LEN($A7), IF(ISNA(SUM(FILTER(Teamlist!$Q$2:$Q$999, Teamlist!$A$2:$A$999=$A7, Teamlist!$R$2:$R$999 = 1))), 0, SUM(FILTER(Teamlist!$Q$2:$Q$999, Teamlist!$A$2:$A$999=$A7, Teamlist!$R$2:$R$999 = 1))), 0)),"0")</f>
        <v>0</v>
      </c>
      <c r="AC7" s="45" t="str">
        <f>IFERROR(__xludf.DUMMYFUNCTION(IF(LEN($A7), IF(ISNA(SUM(FILTER(Teamlist!$Q$2:$Q$999, Teamlist!$A$2:$A$999=$A7, Teamlist!$R$2:$R$999 = 2))), 0, SUM(FILTER(Teamlist!$Q$2:$Q$999, Teamlist!$A$2:$A$999=$A7, Teamlist!$R$2:$R$999 = 2))), 0)),"0")</f>
        <v>0</v>
      </c>
      <c r="AD7" s="45" t="str">
        <f>IFERROR(__xludf.DUMMYFUNCTION(IF(LEN($A7), IF(ISNA(SUM(FILTER(Teamlist!$Q$2:$Q$999, Teamlist!$A$2:$A$999=$A7, Teamlist!$R$2:$R$999 = 3))), 0, SUM(FILTER(Teamlist!$Q$2:$Q$999, Teamlist!$A$2:$A$999=$A7, Teamlist!$R$2:$R$999 = 3))), 0)),"0")</f>
        <v>0</v>
      </c>
      <c r="AE7" s="45" t="str">
        <f>IFERROR(__xludf.DUMMYFUNCTION(IF(LEN($A7), IF(ISNA(SUM(FILTER(Teamlist!$Q$2:$Q$999, Teamlist!$A$2:$A$999=$A7, Teamlist!$R$2:$R$999 = 4))), 0, SUM(FILTER(Teamlist!$Q$2:$Q$999, Teamlist!$A$2:$A$999=$A7, Teamlist!$R$2:$R$999 = 4))), 0)),"0")</f>
        <v>0</v>
      </c>
      <c r="AF7" s="45" t="str">
        <f>IFERROR(__xludf.DUMMYFUNCTION(IF(LEN($A7), IF(ISNA(SUM(FILTER(Teamlist!$Q$2:$Q$999, Teamlist!$A$2:$A$999=$A7, Teamlist!$R$2:$R$999 = 5))), 0, SUM(FILTER(Teamlist!$Q$2:$Q$999, Teamlist!$A$2:$A$999=$A7, Teamlist!$R$2:$R$999 = 5))), 0)),"0")</f>
        <v>0</v>
      </c>
      <c r="AG7" s="45" t="str">
        <f>IFERROR(__xludf.DUMMYFUNCTION(IF($AA7, SUM(FILTER(Teamlist!$S$2:$S$999, Teamlist!$A$2:$A$999=$A7)), 0)),"0")</f>
        <v>0</v>
      </c>
      <c r="AH7" s="45" t="str">
        <f>IFERROR(__xludf.DUMMYFUNCTION(IF($Z7, SUM(FILTER(Roomlist!$U$2:$U$999, Roomlist!$A$2:$A$999=$A7)), 0)),"0")</f>
        <v>0</v>
      </c>
      <c r="AI7" s="48" t="str">
        <f>AQ7*5*Constants!$B$2+AR7*5*Constants!$B$3+AS7*5*Constants!$B$4+AT7*5*Constants!$B$5</f>
        <v>0</v>
      </c>
      <c r="AJ7" s="58" t="str">
        <f>IFERROR(__xludf.DUMMYFUNCTION((IF($Z7, SUM(FILTER(Roomlist!$J$2:$J$999, Roomlist!$A$2:$A$999=$A7))*0.0333333333333333 + SUM(FILTER(Roomlist!$I$2:$I$999, Roomlist!$A$2:$A$999=$A7))*0.1, 0) + IF($AA7, SUM(FILTER(Teamlist!$H$2:$H$999, Teamlist!$A$2:$A$999=$A7))*0.0333333333333333 + SUM(FILTER(Teamlist!$G$2:$G$999, Teamlist!$A$2:$A$999=$A7))*0.1, 0))/Constants!$B$2),"0.0")</f>
        <v>0.0</v>
      </c>
      <c r="AK7" s="58" t="str">
        <f>IFERROR(__xludf.DUMMYFUNCTION((IF($Z7, SUM(FILTER(Roomlist!$H$2:$H$999, Roomlist!$A$2:$A$999=$A7)), 0) + IF($AA7, SUM(FILTER(Teamlist!$F$2:$F$999, Teamlist!$A$2:$A$999=$A7)), 0))*0.05/Constants!$B$5),"0.0")</f>
        <v>0.0</v>
      </c>
      <c r="AL7" s="58" t="str">
        <f>IFERROR(__xludf.DUMMYFUNCTION((IF($Z7, SUM(FILTER(Roomlist!$J$2:$J$999, Roomlist!$A$2:$A$999=$A7)), 0) + IF($AA7, SUM(FILTER(Teamlist!$H$2:$H$999, Teamlist!$A$2:$A$999=$A7)), 0))*0.0666666666666666/Constants!$B$4),"0.0")</f>
        <v>0.0</v>
      </c>
      <c r="AM7" s="45" t="str">
        <f>IFERROR(__xludf.DUMMYFUNCTION(IF($Z7, SUM(FILTER(Roomlist!$W$2:$W$999, Roomlist!$A$2:$A$999=$A7)), 0)),"0")</f>
        <v>0</v>
      </c>
      <c r="AN7" s="48" t="str">
        <f>IFERROR(__xludf.DUMMYFUNCTION(IF($Z7, SUM(FILTER(Roomlist!$X$2:$X$999, Roomlist!$A$2:$A$999=$A7)), 0) + IF($AA7, SUM(FILTER(Teamlist!$T$2:$T$999, Teamlist!$A$2:$A$999=$A7)), 0)),"0")</f>
        <v>0</v>
      </c>
      <c r="AO7" s="45" t="str">
        <f>IFERROR(__xludf.DUMMYFUNCTION(IF($AA7, SUM(FILTER(Teamlist!$W$2:$W$999, Teamlist!$A$2:$A$999=$A7)), 0)),"0")</f>
        <v>0</v>
      </c>
      <c r="AP7" s="45" t="str">
        <f>IFERROR(__xludf.DUMMYFUNCTION(IF($Z7, SUM(FILTER(Roomlist!$V$2:$V$999, Roomlist!$A$2:$A$999=$A7)), 0)),"0")</f>
        <v>0</v>
      </c>
      <c r="AQ7" s="58" t="str">
        <f>IFERROR(__xludf.DUMMYFUNCTION(IF($Z7, SUM(FILTER(Roomlist!$W$2:$W$999, Roomlist!$A$2:$A$999=$A7)), 0) + IF($AA7, SUM(FILTER(Teamlist!$U$2:$U$999, Teamlist!$A$2:$A$999=$A7)), 0)+AJ7),"0.0")</f>
        <v>0.0</v>
      </c>
      <c r="AR7" s="58" t="str">
        <f>IFERROR(__xludf.DUMMYFUNCTION(IF($Z7, SUM(FILTER(Roomlist!$X$2:$X$999, Roomlist!$A$2:$A$999=$A7)), 0) + IF($AA7, SUM(FILTER(Teamlist!$V$2:$V$999, Teamlist!$A$2:$A$999=$A7)), 0)),"0.0")</f>
        <v>0.0</v>
      </c>
      <c r="AS7" s="58" t="str">
        <f>IFERROR(__xludf.DUMMYFUNCTION(IF($Z7, SUM(FILTER(Roomlist!$Y$2:$Y$999, Roomlist!$A$2:$A$999=$A7)), 0) + IF($AA7, SUM(FILTER(Teamlist!$W$2:$W$999, Teamlist!$A$2:$A$999=$A7)), 0)+AL7),"0.0")</f>
        <v>0.0</v>
      </c>
      <c r="AT7" s="58" t="str">
        <f>IFERROR(__xludf.DUMMYFUNCTION(IF($Z7, SUM(FILTER(Roomlist!$Z$2:$Z$999, Roomlist!$A$2:$A$999=$A7)), 0) + IF($AA7, SUM(FILTER(Teamlist!$X$2:$X$999, Teamlist!$A$2:$A$999=$A7)), 0)+AK7*2),"0.0")</f>
        <v>0.0</v>
      </c>
      <c r="AU7" s="45" t="str">
        <f>IF(AND($L7 &gt; 0, $S7 &gt;= 0, $R7 &gt;= 0), IF(Constants!$B$17, 0, 10) + $L7, 0)</f>
        <v>0</v>
      </c>
      <c r="AV7" s="45" t="str">
        <f>IF(AND($M7 &gt; 0, $T7 &gt;= 0, $R7 &gt;= 0), IF(Constants!$B$17, 0, 10) + $M7, 0)</f>
        <v>0</v>
      </c>
      <c r="AW7" s="45" t="str">
        <f>IF(AND($N7 &gt; 0, $U7 &gt;= 0, $R7 &gt;= 0), IF(Constants!$B$17, 0, 10) + $N7, 0)</f>
        <v>0</v>
      </c>
      <c r="AX7" s="45" t="str">
        <f>IF(AND($O7 &gt; 0, $V7 &gt;= 0, $R7 &gt;= 0), IF(Constants!$B$17, 0, 10) + $O7, 0)</f>
        <v>0</v>
      </c>
      <c r="AY7" s="45" t="str">
        <f>IF(AND($P7 &gt; 0, $W7 &gt;= 0, $R7 &gt;= 0), IF(Constants!$B$17, 0, 10) + $P7, 0)</f>
        <v>0</v>
      </c>
    </row>
    <row r="8">
      <c r="A8" s="4"/>
      <c r="B8" s="21"/>
      <c r="C8" s="21"/>
      <c r="D8" s="21"/>
      <c r="E8" s="21"/>
      <c r="F8" s="21"/>
      <c r="G8" s="21"/>
      <c r="H8" s="21"/>
      <c r="I8" s="21"/>
      <c r="J8" s="21"/>
      <c r="K8" s="21"/>
      <c r="L8" s="21"/>
      <c r="M8" s="21"/>
      <c r="N8" s="21"/>
      <c r="O8" s="21"/>
      <c r="P8" s="21"/>
      <c r="Q8" s="48" t="str">
        <f t="shared" si="1"/>
        <v>0</v>
      </c>
      <c r="R8" s="48" t="str">
        <f>IFERROR(__xludf.DUMMYFUNCTION(IF(Z8, SUM(FILTER(Roomlist!$K$2:$K$999, Roomlist!$A$2:$A$999=$A8)) + IF(AA8, SUM(FILTER(Teamlist!$I$2:$I$999, Teamlist!$A$2:$A$999=$A8)), 0), IF(AA8, ROUNDDOWN(SUM(FILTER(Teamlist!$I$2:$I$999, Teamlist!$A$2:$A$999=$A8))/2), 0))-$Q8),"0")</f>
        <v>0</v>
      </c>
      <c r="S8" s="48" t="str">
        <f>IFERROR(__xludf.DUMMYFUNCTION(IF(Z8, IF(ISNA(FILTER(Roomlist!$K$2:$K$999, Roomlist!$A$2:$A$999=$A8, Roomlist!$L$2:$L$999=1)), 0, SUM(FILTER(Roomlist!$K$2:$K$999, Roomlist!$A$2:$A$999=$A8, (Roomlist!$L$2:$L$999=1) + (Roomlist!$Q$2:$Q$999=1)))) + IF(AND(AA8,NOT(ISNA(FILTER(Teamlist!$I$2:$I$999, Teamlist!$A$2:$A$999=$A8, Teamlist!$J$2:$J$999=1)))), SUM(FILTER(Teamlist!$I$2:$I$999, Teamlist!$A$2:$A$999=$A8, (Teamlist!$J$2:$J$999=1) + (Teamlist!$O$2:$O$999=1))), 0), IF(AND(AA8,NOT(ISNA(FILTER(Teamlist!$I$2:$I$999, Teamlist!$A$2:$A$999=$A8, Teamlist!$J$2:$J$999=1)))), ROUNDDOWN(SUM(FILTER(Teamlist!$I$2:$I$999, Teamlist!$A$2:$A$999=$A8, (Teamlist!$J$2:$J$999=1) + (Teamlist!$O$2:$O$999=1)))/2), 0))-$L8),"0")</f>
        <v>0</v>
      </c>
      <c r="T8" s="48" t="str">
        <f>IFERROR(__xludf.DUMMYFUNCTION(IF(Z8, IF(ISNA(FILTER(Roomlist!$K$2:$K$999, Roomlist!$A$2:$A$999=$A8, Roomlist!$M$2:$M$999=1)), 0, SUM(FILTER(Roomlist!$K$2:$K$999, Roomlist!$A$2:$A$999=$A8, (Roomlist!$M$2:$M$999=1) + (Roomlist!$Q$2:$Q$999=1)))) + IF(AND(AA8,NOT(ISNA(FILTER(Teamlist!$I$2:$I$999, Teamlist!$A$2:$A$999=$A8, Teamlist!$K$2:$K$999=1)))), SUM(FILTER(Teamlist!$I$2:$I$999, Teamlist!$A$2:$A$999=$A8, (Teamlist!$K$2:$K$999=1) + (Teamlist!$O$2:$O$999=1))), 0), IF(AND(AA8,NOT(ISNA(FILTER(Teamlist!$I$2:$I$999, Teamlist!$A$2:$A$999=$A8, Teamlist!$K$2:$K$999=1)))), ROUNDDOWN(SUM(FILTER(Teamlist!$I$2:$I$999, Teamlist!$A$2:$A$999=$A8, (Teamlist!$K$2:$K$999=1) + (Teamlist!$O$2:$O$999=1)))/2), 0))-$M8),"0")</f>
        <v>0</v>
      </c>
      <c r="U8" s="48" t="str">
        <f>IFERROR(__xludf.DUMMYFUNCTION(IF(Z8, IF(ISNA(FILTER(Roomlist!$K$2:$K$999, Roomlist!$A$2:$A$999=$A8, Roomlist!$N$2:$N$999=1)), 0, SUM(FILTER(Roomlist!$K$2:$K$999, Roomlist!$A$2:$A$999=$A8, (Roomlist!$N$2:$N$999=1) + (Roomlist!$Q$2:$Q$999=1)))) + IF(AND(AA8,NOT(ISNA(FILTER(Teamlist!$I$2:$I$999, Teamlist!$A$2:$A$999=$A8, Teamlist!$L$2:$L$999=1)))), SUM(FILTER(Teamlist!$I$2:$I$999, Teamlist!$A$2:$A$999=$A8, (Teamlist!$L$2:$L$999=1) + (Teamlist!$O$2:$O$999=1))), 0), IF(AND(AA8,NOT(ISNA(FILTER(Teamlist!$I$2:$I$999, Teamlist!$A$2:$A$999=$A8, Teamlist!$L$2:$L$999=1)))), ROUNDDOWN(SUM(FILTER(Teamlist!$I$2:$I$999, Teamlist!$A$2:$A$999=$A8, (Teamlist!$L$2:$L$999=1) + (Teamlist!$O$2:$O$999=1)))/2), 0))-$N8),"0")</f>
        <v>0</v>
      </c>
      <c r="V8" s="48" t="str">
        <f>IFERROR(__xludf.DUMMYFUNCTION(IF(Z8, IF(ISNA(FILTER(Roomlist!$K$2:$K$999, Roomlist!$A$2:$A$999=$A8, Roomlist!$O$2:$O$999=1)), 0, SUM(FILTER(Roomlist!$K$2:$K$999, Roomlist!$A$2:$A$999=$A8, (Roomlist!$O$2:$O$999=1) + (Roomlist!$Q$2:$Q$999=1)))) + IF(AND(AA8,NOT(ISNA(FILTER(Teamlist!$I$2:$I$999, Teamlist!$A$2:$A$999=$A8, Teamlist!$M$2:$M$999=1)))), SUM(FILTER(Teamlist!$I$2:$I$999, Teamlist!$A$2:$A$999=$A8, (Teamlist!$M$2:$M$999=1) + (Teamlist!$O$2:$O$999=1))), 0), IF(AND(AA8,NOT(ISNA(FILTER(Teamlist!$I$2:$I$999, Teamlist!$A$2:$A$999=$A8, Teamlist!$M$2:$M$999=1)))), ROUNDDOWN(SUM(FILTER(Teamlist!$I$2:$I$999, Teamlist!$A$2:$A$999=$A8, (Teamlist!$M$2:$M$999=1) + (Teamlist!$O$2:$O$999=1)))/2), 0))-$O8),"0")</f>
        <v>0</v>
      </c>
      <c r="W8" s="48" t="str">
        <f>IFERROR(__xludf.DUMMYFUNCTION(IF(Z8, IF(ISNA(FILTER(Roomlist!$K$2:$K$999, Roomlist!$A$2:$A$999=$A8, Roomlist!$P$2:$P$999=1)), 0, SUM(FILTER(Roomlist!$K$2:$K$999, Roomlist!$A$2:$A$999=$A8, (Roomlist!$P$2:$P$999=1) + (Roomlist!$Q$2:$Q$999=1)))) + IF(AND(AA8,NOT(ISNA(FILTER(Teamlist!$I$2:$I$999, Teamlist!$A$2:$A$999=$A8, Teamlist!$N$2:$N$999=1)))), SUM(FILTER(Teamlist!$I$2:$I$999, Teamlist!$A$2:$A$999=$A8, (Teamlist!$N$2:$N$999=1) + (Teamlist!$O$2:$O$999=1))), 0), IF(AND(AA8,NOT(ISNA(FILTER(Teamlist!$I$2:$I$999, Teamlist!$A$2:$A$999=$A8, Teamlist!$N$2:$N$999=1)))), ROUNDDOWN(SUM(FILTER(Teamlist!$I$2:$I$999, Teamlist!$A$2:$A$999=$A8, (Teamlist!$N$2:$N$999=1) + (Teamlist!$O$2:$O$999=1)))/2), 0))-$P8),"0")</f>
        <v>0</v>
      </c>
      <c r="X8" s="72" t="str">
        <f t="shared" si="2"/>
        <v>0.00</v>
      </c>
      <c r="Y8" s="45" t="str">
        <f>IFERROR(__xludf.DUMMYFUNCTION(IF(LEN($A8), IF(ISNA(SUM(FILTER(Roomlist!$S$2:$S$999, Roomlist!$A$2:$A$999=$A8))), 0, SUM(FILTER(Roomlist!$S$2:$S$999, Roomlist!$A$2:$A$999=$A8))), 0)),"0")</f>
        <v>0</v>
      </c>
      <c r="Z8" s="45" t="str">
        <f>IFERROR(__xludf.DUMMYFUNCTION(IF(LEN($A8), IF(ISNA(SUM(FILTER(Roomlist!$T$2:$T$999, Roomlist!$A$2:$A$999=$A8))), 0, SUM(FILTER(Roomlist!$T$2:$T$999, Roomlist!$A$2:$A$999=$A8))), 0)),"0")</f>
        <v>0</v>
      </c>
      <c r="AA8" s="48" t="str">
        <f t="shared" si="3"/>
        <v>0</v>
      </c>
      <c r="AB8" s="45" t="str">
        <f>IFERROR(__xludf.DUMMYFUNCTION(IF(LEN($A8), IF(ISNA(SUM(FILTER(Teamlist!$Q$2:$Q$999, Teamlist!$A$2:$A$999=$A8, Teamlist!$R$2:$R$999 = 1))), 0, SUM(FILTER(Teamlist!$Q$2:$Q$999, Teamlist!$A$2:$A$999=$A8, Teamlist!$R$2:$R$999 = 1))), 0)),"0")</f>
        <v>0</v>
      </c>
      <c r="AC8" s="45" t="str">
        <f>IFERROR(__xludf.DUMMYFUNCTION(IF(LEN($A8), IF(ISNA(SUM(FILTER(Teamlist!$Q$2:$Q$999, Teamlist!$A$2:$A$999=$A8, Teamlist!$R$2:$R$999 = 2))), 0, SUM(FILTER(Teamlist!$Q$2:$Q$999, Teamlist!$A$2:$A$999=$A8, Teamlist!$R$2:$R$999 = 2))), 0)),"0")</f>
        <v>0</v>
      </c>
      <c r="AD8" s="45" t="str">
        <f>IFERROR(__xludf.DUMMYFUNCTION(IF(LEN($A8), IF(ISNA(SUM(FILTER(Teamlist!$Q$2:$Q$999, Teamlist!$A$2:$A$999=$A8, Teamlist!$R$2:$R$999 = 3))), 0, SUM(FILTER(Teamlist!$Q$2:$Q$999, Teamlist!$A$2:$A$999=$A8, Teamlist!$R$2:$R$999 = 3))), 0)),"0")</f>
        <v>0</v>
      </c>
      <c r="AE8" s="45" t="str">
        <f>IFERROR(__xludf.DUMMYFUNCTION(IF(LEN($A8), IF(ISNA(SUM(FILTER(Teamlist!$Q$2:$Q$999, Teamlist!$A$2:$A$999=$A8, Teamlist!$R$2:$R$999 = 4))), 0, SUM(FILTER(Teamlist!$Q$2:$Q$999, Teamlist!$A$2:$A$999=$A8, Teamlist!$R$2:$R$999 = 4))), 0)),"0")</f>
        <v>0</v>
      </c>
      <c r="AF8" s="45" t="str">
        <f>IFERROR(__xludf.DUMMYFUNCTION(IF(LEN($A8), IF(ISNA(SUM(FILTER(Teamlist!$Q$2:$Q$999, Teamlist!$A$2:$A$999=$A8, Teamlist!$R$2:$R$999 = 5))), 0, SUM(FILTER(Teamlist!$Q$2:$Q$999, Teamlist!$A$2:$A$999=$A8, Teamlist!$R$2:$R$999 = 5))), 0)),"0")</f>
        <v>0</v>
      </c>
      <c r="AG8" s="45" t="str">
        <f>IFERROR(__xludf.DUMMYFUNCTION(IF($AA8, SUM(FILTER(Teamlist!$S$2:$S$999, Teamlist!$A$2:$A$999=$A8)), 0)),"0")</f>
        <v>0</v>
      </c>
      <c r="AH8" s="45" t="str">
        <f>IFERROR(__xludf.DUMMYFUNCTION(IF($Z8, SUM(FILTER(Roomlist!$U$2:$U$999, Roomlist!$A$2:$A$999=$A8)), 0)),"0")</f>
        <v>0</v>
      </c>
      <c r="AI8" s="48" t="str">
        <f>AQ8*5*Constants!$B$2+AR8*5*Constants!$B$3+AS8*5*Constants!$B$4+AT8*5*Constants!$B$5</f>
        <v>0</v>
      </c>
      <c r="AJ8" s="58" t="str">
        <f>IFERROR(__xludf.DUMMYFUNCTION((IF($Z8, SUM(FILTER(Roomlist!$J$2:$J$999, Roomlist!$A$2:$A$999=$A8))*0.0333333333333333 + SUM(FILTER(Roomlist!$I$2:$I$999, Roomlist!$A$2:$A$999=$A8))*0.1, 0) + IF($AA8, SUM(FILTER(Teamlist!$H$2:$H$999, Teamlist!$A$2:$A$999=$A8))*0.0333333333333333 + SUM(FILTER(Teamlist!$G$2:$G$999, Teamlist!$A$2:$A$999=$A8))*0.1, 0))/Constants!$B$2),"0.0")</f>
        <v>0.0</v>
      </c>
      <c r="AK8" s="58" t="str">
        <f>IFERROR(__xludf.DUMMYFUNCTION((IF($Z8, SUM(FILTER(Roomlist!$H$2:$H$999, Roomlist!$A$2:$A$999=$A8)), 0) + IF($AA8, SUM(FILTER(Teamlist!$F$2:$F$999, Teamlist!$A$2:$A$999=$A8)), 0))*0.05/Constants!$B$5),"0.0")</f>
        <v>0.0</v>
      </c>
      <c r="AL8" s="58" t="str">
        <f>IFERROR(__xludf.DUMMYFUNCTION((IF($Z8, SUM(FILTER(Roomlist!$J$2:$J$999, Roomlist!$A$2:$A$999=$A8)), 0) + IF($AA8, SUM(FILTER(Teamlist!$H$2:$H$999, Teamlist!$A$2:$A$999=$A8)), 0))*0.0666666666666666/Constants!$B$4),"0.0")</f>
        <v>0.0</v>
      </c>
      <c r="AM8" s="45" t="str">
        <f>IFERROR(__xludf.DUMMYFUNCTION(IF($Z8, SUM(FILTER(Roomlist!$W$2:$W$999, Roomlist!$A$2:$A$999=$A8)), 0)),"0")</f>
        <v>0</v>
      </c>
      <c r="AN8" s="48" t="str">
        <f>IFERROR(__xludf.DUMMYFUNCTION(IF($Z8, SUM(FILTER(Roomlist!$X$2:$X$999, Roomlist!$A$2:$A$999=$A8)), 0) + IF($AA8, SUM(FILTER(Teamlist!$T$2:$T$999, Teamlist!$A$2:$A$999=$A8)), 0)),"0")</f>
        <v>0</v>
      </c>
      <c r="AO8" s="45" t="str">
        <f>IFERROR(__xludf.DUMMYFUNCTION(IF($AA8, SUM(FILTER(Teamlist!$W$2:$W$999, Teamlist!$A$2:$A$999=$A8)), 0)),"0")</f>
        <v>0</v>
      </c>
      <c r="AP8" s="45" t="str">
        <f>IFERROR(__xludf.DUMMYFUNCTION(IF($Z8, SUM(FILTER(Roomlist!$V$2:$V$999, Roomlist!$A$2:$A$999=$A8)), 0)),"0")</f>
        <v>0</v>
      </c>
      <c r="AQ8" s="58" t="str">
        <f>IFERROR(__xludf.DUMMYFUNCTION(IF($Z8, SUM(FILTER(Roomlist!$W$2:$W$999, Roomlist!$A$2:$A$999=$A8)), 0) + IF($AA8, SUM(FILTER(Teamlist!$U$2:$U$999, Teamlist!$A$2:$A$999=$A8)), 0)+AJ8),"0.0")</f>
        <v>0.0</v>
      </c>
      <c r="AR8" s="58" t="str">
        <f>IFERROR(__xludf.DUMMYFUNCTION(IF($Z8, SUM(FILTER(Roomlist!$X$2:$X$999, Roomlist!$A$2:$A$999=$A8)), 0) + IF($AA8, SUM(FILTER(Teamlist!$V$2:$V$999, Teamlist!$A$2:$A$999=$A8)), 0)),"0.0")</f>
        <v>0.0</v>
      </c>
      <c r="AS8" s="58" t="str">
        <f>IFERROR(__xludf.DUMMYFUNCTION(IF($Z8, SUM(FILTER(Roomlist!$Y$2:$Y$999, Roomlist!$A$2:$A$999=$A8)), 0) + IF($AA8, SUM(FILTER(Teamlist!$W$2:$W$999, Teamlist!$A$2:$A$999=$A8)), 0)+AL8),"0.0")</f>
        <v>0.0</v>
      </c>
      <c r="AT8" s="58" t="str">
        <f>IFERROR(__xludf.DUMMYFUNCTION(IF($Z8, SUM(FILTER(Roomlist!$Z$2:$Z$999, Roomlist!$A$2:$A$999=$A8)), 0) + IF($AA8, SUM(FILTER(Teamlist!$X$2:$X$999, Teamlist!$A$2:$A$999=$A8)), 0)+AK8*2),"0.0")</f>
        <v>0.0</v>
      </c>
      <c r="AU8" s="45" t="str">
        <f>IF(AND($L8 &gt; 0, $S8 &gt;= 0, $R8 &gt;= 0), IF(Constants!$B$17, 0, 10) + $L8, 0)</f>
        <v>0</v>
      </c>
      <c r="AV8" s="45" t="str">
        <f>IF(AND($M8 &gt; 0, $T8 &gt;= 0, $R8 &gt;= 0), IF(Constants!$B$17, 0, 10) + $M8, 0)</f>
        <v>0</v>
      </c>
      <c r="AW8" s="45" t="str">
        <f>IF(AND($N8 &gt; 0, $U8 &gt;= 0, $R8 &gt;= 0), IF(Constants!$B$17, 0, 10) + $N8, 0)</f>
        <v>0</v>
      </c>
      <c r="AX8" s="45" t="str">
        <f>IF(AND($O8 &gt; 0, $V8 &gt;= 0, $R8 &gt;= 0), IF(Constants!$B$17, 0, 10) + $O8, 0)</f>
        <v>0</v>
      </c>
      <c r="AY8" s="45" t="str">
        <f>IF(AND($P8 &gt; 0, $W8 &gt;= 0, $R8 &gt;= 0), IF(Constants!$B$17, 0, 10) + $P8, 0)</f>
        <v>0</v>
      </c>
    </row>
    <row r="9">
      <c r="A9" s="4"/>
      <c r="B9" s="21"/>
      <c r="C9" s="21"/>
      <c r="D9" s="21"/>
      <c r="E9" s="21"/>
      <c r="F9" s="21"/>
      <c r="G9" s="21"/>
      <c r="H9" s="21"/>
      <c r="I9" s="21"/>
      <c r="J9" s="21"/>
      <c r="K9" s="21"/>
      <c r="L9" s="21"/>
      <c r="M9" s="21"/>
      <c r="N9" s="21"/>
      <c r="O9" s="21"/>
      <c r="P9" s="21"/>
      <c r="Q9" s="48" t="str">
        <f t="shared" si="1"/>
        <v>0</v>
      </c>
      <c r="R9" s="48" t="str">
        <f>IFERROR(__xludf.DUMMYFUNCTION(IF(Z9, SUM(FILTER(Roomlist!$K$2:$K$999, Roomlist!$A$2:$A$999=$A9)) + IF(AA9, SUM(FILTER(Teamlist!$I$2:$I$999, Teamlist!$A$2:$A$999=$A9)), 0), IF(AA9, ROUNDDOWN(SUM(FILTER(Teamlist!$I$2:$I$999, Teamlist!$A$2:$A$999=$A9))/2), 0))-$Q9),"0")</f>
        <v>0</v>
      </c>
      <c r="S9" s="48" t="str">
        <f>IFERROR(__xludf.DUMMYFUNCTION(IF(Z9, IF(ISNA(FILTER(Roomlist!$K$2:$K$999, Roomlist!$A$2:$A$999=$A9, Roomlist!$L$2:$L$999=1)), 0, SUM(FILTER(Roomlist!$K$2:$K$999, Roomlist!$A$2:$A$999=$A9, (Roomlist!$L$2:$L$999=1) + (Roomlist!$Q$2:$Q$999=1)))) + IF(AND(AA9,NOT(ISNA(FILTER(Teamlist!$I$2:$I$999, Teamlist!$A$2:$A$999=$A9, Teamlist!$J$2:$J$999=1)))), SUM(FILTER(Teamlist!$I$2:$I$999, Teamlist!$A$2:$A$999=$A9, (Teamlist!$J$2:$J$999=1) + (Teamlist!$O$2:$O$999=1))), 0), IF(AND(AA9,NOT(ISNA(FILTER(Teamlist!$I$2:$I$999, Teamlist!$A$2:$A$999=$A9, Teamlist!$J$2:$J$999=1)))), ROUNDDOWN(SUM(FILTER(Teamlist!$I$2:$I$999, Teamlist!$A$2:$A$999=$A9, (Teamlist!$J$2:$J$999=1) + (Teamlist!$O$2:$O$999=1)))/2), 0))-$L9),"0")</f>
        <v>0</v>
      </c>
      <c r="T9" s="48" t="str">
        <f>IFERROR(__xludf.DUMMYFUNCTION(IF(Z9, IF(ISNA(FILTER(Roomlist!$K$2:$K$999, Roomlist!$A$2:$A$999=$A9, Roomlist!$M$2:$M$999=1)), 0, SUM(FILTER(Roomlist!$K$2:$K$999, Roomlist!$A$2:$A$999=$A9, (Roomlist!$M$2:$M$999=1) + (Roomlist!$Q$2:$Q$999=1)))) + IF(AND(AA9,NOT(ISNA(FILTER(Teamlist!$I$2:$I$999, Teamlist!$A$2:$A$999=$A9, Teamlist!$K$2:$K$999=1)))), SUM(FILTER(Teamlist!$I$2:$I$999, Teamlist!$A$2:$A$999=$A9, (Teamlist!$K$2:$K$999=1) + (Teamlist!$O$2:$O$999=1))), 0), IF(AND(AA9,NOT(ISNA(FILTER(Teamlist!$I$2:$I$999, Teamlist!$A$2:$A$999=$A9, Teamlist!$K$2:$K$999=1)))), ROUNDDOWN(SUM(FILTER(Teamlist!$I$2:$I$999, Teamlist!$A$2:$A$999=$A9, (Teamlist!$K$2:$K$999=1) + (Teamlist!$O$2:$O$999=1)))/2), 0))-$M9),"0")</f>
        <v>0</v>
      </c>
      <c r="U9" s="48" t="str">
        <f>IFERROR(__xludf.DUMMYFUNCTION(IF(Z9, IF(ISNA(FILTER(Roomlist!$K$2:$K$999, Roomlist!$A$2:$A$999=$A9, Roomlist!$N$2:$N$999=1)), 0, SUM(FILTER(Roomlist!$K$2:$K$999, Roomlist!$A$2:$A$999=$A9, (Roomlist!$N$2:$N$999=1) + (Roomlist!$Q$2:$Q$999=1)))) + IF(AND(AA9,NOT(ISNA(FILTER(Teamlist!$I$2:$I$999, Teamlist!$A$2:$A$999=$A9, Teamlist!$L$2:$L$999=1)))), SUM(FILTER(Teamlist!$I$2:$I$999, Teamlist!$A$2:$A$999=$A9, (Teamlist!$L$2:$L$999=1) + (Teamlist!$O$2:$O$999=1))), 0), IF(AND(AA9,NOT(ISNA(FILTER(Teamlist!$I$2:$I$999, Teamlist!$A$2:$A$999=$A9, Teamlist!$L$2:$L$999=1)))), ROUNDDOWN(SUM(FILTER(Teamlist!$I$2:$I$999, Teamlist!$A$2:$A$999=$A9, (Teamlist!$L$2:$L$999=1) + (Teamlist!$O$2:$O$999=1)))/2), 0))-$N9),"0")</f>
        <v>0</v>
      </c>
      <c r="V9" s="48" t="str">
        <f>IFERROR(__xludf.DUMMYFUNCTION(IF(Z9, IF(ISNA(FILTER(Roomlist!$K$2:$K$999, Roomlist!$A$2:$A$999=$A9, Roomlist!$O$2:$O$999=1)), 0, SUM(FILTER(Roomlist!$K$2:$K$999, Roomlist!$A$2:$A$999=$A9, (Roomlist!$O$2:$O$999=1) + (Roomlist!$Q$2:$Q$999=1)))) + IF(AND(AA9,NOT(ISNA(FILTER(Teamlist!$I$2:$I$999, Teamlist!$A$2:$A$999=$A9, Teamlist!$M$2:$M$999=1)))), SUM(FILTER(Teamlist!$I$2:$I$999, Teamlist!$A$2:$A$999=$A9, (Teamlist!$M$2:$M$999=1) + (Teamlist!$O$2:$O$999=1))), 0), IF(AND(AA9,NOT(ISNA(FILTER(Teamlist!$I$2:$I$999, Teamlist!$A$2:$A$999=$A9, Teamlist!$M$2:$M$999=1)))), ROUNDDOWN(SUM(FILTER(Teamlist!$I$2:$I$999, Teamlist!$A$2:$A$999=$A9, (Teamlist!$M$2:$M$999=1) + (Teamlist!$O$2:$O$999=1)))/2), 0))-$O9),"0")</f>
        <v>0</v>
      </c>
      <c r="W9" s="48" t="str">
        <f>IFERROR(__xludf.DUMMYFUNCTION(IF(Z9, IF(ISNA(FILTER(Roomlist!$K$2:$K$999, Roomlist!$A$2:$A$999=$A9, Roomlist!$P$2:$P$999=1)), 0, SUM(FILTER(Roomlist!$K$2:$K$999, Roomlist!$A$2:$A$999=$A9, (Roomlist!$P$2:$P$999=1) + (Roomlist!$Q$2:$Q$999=1)))) + IF(AND(AA9,NOT(ISNA(FILTER(Teamlist!$I$2:$I$999, Teamlist!$A$2:$A$999=$A9, Teamlist!$N$2:$N$999=1)))), SUM(FILTER(Teamlist!$I$2:$I$999, Teamlist!$A$2:$A$999=$A9, (Teamlist!$N$2:$N$999=1) + (Teamlist!$O$2:$O$999=1))), 0), IF(AND(AA9,NOT(ISNA(FILTER(Teamlist!$I$2:$I$999, Teamlist!$A$2:$A$999=$A9, Teamlist!$N$2:$N$999=1)))), ROUNDDOWN(SUM(FILTER(Teamlist!$I$2:$I$999, Teamlist!$A$2:$A$999=$A9, (Teamlist!$N$2:$N$999=1) + (Teamlist!$O$2:$O$999=1)))/2), 0))-$P9),"0")</f>
        <v>0</v>
      </c>
      <c r="X9" s="72" t="str">
        <f t="shared" si="2"/>
        <v>0.00</v>
      </c>
      <c r="Y9" s="45" t="str">
        <f>IFERROR(__xludf.DUMMYFUNCTION(IF(LEN($A9), IF(ISNA(SUM(FILTER(Roomlist!$S$2:$S$999, Roomlist!$A$2:$A$999=$A9))), 0, SUM(FILTER(Roomlist!$S$2:$S$999, Roomlist!$A$2:$A$999=$A9))), 0)),"0")</f>
        <v>0</v>
      </c>
      <c r="Z9" s="45" t="str">
        <f>IFERROR(__xludf.DUMMYFUNCTION(IF(LEN($A9), IF(ISNA(SUM(FILTER(Roomlist!$T$2:$T$999, Roomlist!$A$2:$A$999=$A9))), 0, SUM(FILTER(Roomlist!$T$2:$T$999, Roomlist!$A$2:$A$999=$A9))), 0)),"0")</f>
        <v>0</v>
      </c>
      <c r="AA9" s="48" t="str">
        <f t="shared" si="3"/>
        <v>0</v>
      </c>
      <c r="AB9" s="45" t="str">
        <f>IFERROR(__xludf.DUMMYFUNCTION(IF(LEN($A9), IF(ISNA(SUM(FILTER(Teamlist!$Q$2:$Q$999, Teamlist!$A$2:$A$999=$A9, Teamlist!$R$2:$R$999 = 1))), 0, SUM(FILTER(Teamlist!$Q$2:$Q$999, Teamlist!$A$2:$A$999=$A9, Teamlist!$R$2:$R$999 = 1))), 0)),"0")</f>
        <v>0</v>
      </c>
      <c r="AC9" s="45" t="str">
        <f>IFERROR(__xludf.DUMMYFUNCTION(IF(LEN($A9), IF(ISNA(SUM(FILTER(Teamlist!$Q$2:$Q$999, Teamlist!$A$2:$A$999=$A9, Teamlist!$R$2:$R$999 = 2))), 0, SUM(FILTER(Teamlist!$Q$2:$Q$999, Teamlist!$A$2:$A$999=$A9, Teamlist!$R$2:$R$999 = 2))), 0)),"0")</f>
        <v>0</v>
      </c>
      <c r="AD9" s="45" t="str">
        <f>IFERROR(__xludf.DUMMYFUNCTION(IF(LEN($A9), IF(ISNA(SUM(FILTER(Teamlist!$Q$2:$Q$999, Teamlist!$A$2:$A$999=$A9, Teamlist!$R$2:$R$999 = 3))), 0, SUM(FILTER(Teamlist!$Q$2:$Q$999, Teamlist!$A$2:$A$999=$A9, Teamlist!$R$2:$R$999 = 3))), 0)),"0")</f>
        <v>0</v>
      </c>
      <c r="AE9" s="45" t="str">
        <f>IFERROR(__xludf.DUMMYFUNCTION(IF(LEN($A9), IF(ISNA(SUM(FILTER(Teamlist!$Q$2:$Q$999, Teamlist!$A$2:$A$999=$A9, Teamlist!$R$2:$R$999 = 4))), 0, SUM(FILTER(Teamlist!$Q$2:$Q$999, Teamlist!$A$2:$A$999=$A9, Teamlist!$R$2:$R$999 = 4))), 0)),"0")</f>
        <v>0</v>
      </c>
      <c r="AF9" s="45" t="str">
        <f>IFERROR(__xludf.DUMMYFUNCTION(IF(LEN($A9), IF(ISNA(SUM(FILTER(Teamlist!$Q$2:$Q$999, Teamlist!$A$2:$A$999=$A9, Teamlist!$R$2:$R$999 = 5))), 0, SUM(FILTER(Teamlist!$Q$2:$Q$999, Teamlist!$A$2:$A$999=$A9, Teamlist!$R$2:$R$999 = 5))), 0)),"0")</f>
        <v>0</v>
      </c>
      <c r="AG9" s="45" t="str">
        <f>IFERROR(__xludf.DUMMYFUNCTION(IF($AA9, SUM(FILTER(Teamlist!$S$2:$S$999, Teamlist!$A$2:$A$999=$A9)), 0)),"0")</f>
        <v>0</v>
      </c>
      <c r="AH9" s="45" t="str">
        <f>IFERROR(__xludf.DUMMYFUNCTION(IF($Z9, SUM(FILTER(Roomlist!$U$2:$U$999, Roomlist!$A$2:$A$999=$A9)), 0)),"0")</f>
        <v>0</v>
      </c>
      <c r="AI9" s="48" t="str">
        <f>AQ9*5*Constants!$B$2+AR9*5*Constants!$B$3+AS9*5*Constants!$B$4+AT9*5*Constants!$B$5</f>
        <v>0</v>
      </c>
      <c r="AJ9" s="58" t="str">
        <f>IFERROR(__xludf.DUMMYFUNCTION((IF($Z9, SUM(FILTER(Roomlist!$J$2:$J$999, Roomlist!$A$2:$A$999=$A9))*0.0333333333333333 + SUM(FILTER(Roomlist!$I$2:$I$999, Roomlist!$A$2:$A$999=$A9))*0.1, 0) + IF($AA9, SUM(FILTER(Teamlist!$H$2:$H$999, Teamlist!$A$2:$A$999=$A9))*0.0333333333333333 + SUM(FILTER(Teamlist!$G$2:$G$999, Teamlist!$A$2:$A$999=$A9))*0.1, 0))/Constants!$B$2),"0.0")</f>
        <v>0.0</v>
      </c>
      <c r="AK9" s="58" t="str">
        <f>IFERROR(__xludf.DUMMYFUNCTION((IF($Z9, SUM(FILTER(Roomlist!$H$2:$H$999, Roomlist!$A$2:$A$999=$A9)), 0) + IF($AA9, SUM(FILTER(Teamlist!$F$2:$F$999, Teamlist!$A$2:$A$999=$A9)), 0))*0.05/Constants!$B$5),"0.0")</f>
        <v>0.0</v>
      </c>
      <c r="AL9" s="58" t="str">
        <f>IFERROR(__xludf.DUMMYFUNCTION((IF($Z9, SUM(FILTER(Roomlist!$J$2:$J$999, Roomlist!$A$2:$A$999=$A9)), 0) + IF($AA9, SUM(FILTER(Teamlist!$H$2:$H$999, Teamlist!$A$2:$A$999=$A9)), 0))*0.0666666666666666/Constants!$B$4),"0.0")</f>
        <v>0.0</v>
      </c>
      <c r="AM9" s="45" t="str">
        <f>IFERROR(__xludf.DUMMYFUNCTION(IF($Z9, SUM(FILTER(Roomlist!$W$2:$W$999, Roomlist!$A$2:$A$999=$A9)), 0)),"0")</f>
        <v>0</v>
      </c>
      <c r="AN9" s="48" t="str">
        <f>IFERROR(__xludf.DUMMYFUNCTION(IF($Z9, SUM(FILTER(Roomlist!$X$2:$X$999, Roomlist!$A$2:$A$999=$A9)), 0) + IF($AA9, SUM(FILTER(Teamlist!$T$2:$T$999, Teamlist!$A$2:$A$999=$A9)), 0)),"0")</f>
        <v>0</v>
      </c>
      <c r="AO9" s="45" t="str">
        <f>IFERROR(__xludf.DUMMYFUNCTION(IF($AA9, SUM(FILTER(Teamlist!$W$2:$W$999, Teamlist!$A$2:$A$999=$A9)), 0)),"0")</f>
        <v>0</v>
      </c>
      <c r="AP9" s="45" t="str">
        <f>IFERROR(__xludf.DUMMYFUNCTION(IF($Z9, SUM(FILTER(Roomlist!$V$2:$V$999, Roomlist!$A$2:$A$999=$A9)), 0)),"0")</f>
        <v>0</v>
      </c>
      <c r="AQ9" s="58" t="str">
        <f>IFERROR(__xludf.DUMMYFUNCTION(IF($Z9, SUM(FILTER(Roomlist!$W$2:$W$999, Roomlist!$A$2:$A$999=$A9)), 0) + IF($AA9, SUM(FILTER(Teamlist!$U$2:$U$999, Teamlist!$A$2:$A$999=$A9)), 0)+AJ9),"0.0")</f>
        <v>0.0</v>
      </c>
      <c r="AR9" s="58" t="str">
        <f>IFERROR(__xludf.DUMMYFUNCTION(IF($Z9, SUM(FILTER(Roomlist!$X$2:$X$999, Roomlist!$A$2:$A$999=$A9)), 0) + IF($AA9, SUM(FILTER(Teamlist!$V$2:$V$999, Teamlist!$A$2:$A$999=$A9)), 0)),"0.0")</f>
        <v>0.0</v>
      </c>
      <c r="AS9" s="58" t="str">
        <f>IFERROR(__xludf.DUMMYFUNCTION(IF($Z9, SUM(FILTER(Roomlist!$Y$2:$Y$999, Roomlist!$A$2:$A$999=$A9)), 0) + IF($AA9, SUM(FILTER(Teamlist!$W$2:$W$999, Teamlist!$A$2:$A$999=$A9)), 0)+AL9),"0.0")</f>
        <v>0.0</v>
      </c>
      <c r="AT9" s="58" t="str">
        <f>IFERROR(__xludf.DUMMYFUNCTION(IF($Z9, SUM(FILTER(Roomlist!$Z$2:$Z$999, Roomlist!$A$2:$A$999=$A9)), 0) + IF($AA9, SUM(FILTER(Teamlist!$X$2:$X$999, Teamlist!$A$2:$A$999=$A9)), 0)+AK9*2),"0.0")</f>
        <v>0.0</v>
      </c>
      <c r="AU9" s="45" t="str">
        <f>IF(AND($L9 &gt; 0, $S9 &gt;= 0, $R9 &gt;= 0), IF(Constants!$B$17, 0, 10) + $L9, 0)</f>
        <v>0</v>
      </c>
      <c r="AV9" s="45" t="str">
        <f>IF(AND($M9 &gt; 0, $T9 &gt;= 0, $R9 &gt;= 0), IF(Constants!$B$17, 0, 10) + $M9, 0)</f>
        <v>0</v>
      </c>
      <c r="AW9" s="45" t="str">
        <f>IF(AND($N9 &gt; 0, $U9 &gt;= 0, $R9 &gt;= 0), IF(Constants!$B$17, 0, 10) + $N9, 0)</f>
        <v>0</v>
      </c>
      <c r="AX9" s="45" t="str">
        <f>IF(AND($O9 &gt; 0, $V9 &gt;= 0, $R9 &gt;= 0), IF(Constants!$B$17, 0, 10) + $O9, 0)</f>
        <v>0</v>
      </c>
      <c r="AY9" s="45" t="str">
        <f>IF(AND($P9 &gt; 0, $W9 &gt;= 0, $R9 &gt;= 0), IF(Constants!$B$17, 0, 10) + $P9, 0)</f>
        <v>0</v>
      </c>
    </row>
    <row r="10">
      <c r="A10" s="4"/>
      <c r="B10" s="21"/>
      <c r="C10" s="21"/>
      <c r="D10" s="21"/>
      <c r="E10" s="21"/>
      <c r="F10" s="21"/>
      <c r="G10" s="21"/>
      <c r="H10" s="21"/>
      <c r="I10" s="21"/>
      <c r="J10" s="21"/>
      <c r="K10" s="21"/>
      <c r="L10" s="21"/>
      <c r="M10" s="21"/>
      <c r="N10" s="21"/>
      <c r="O10" s="21"/>
      <c r="P10" s="21"/>
      <c r="Q10" s="48" t="str">
        <f t="shared" si="1"/>
        <v>0</v>
      </c>
      <c r="R10" s="48" t="str">
        <f>IFERROR(__xludf.DUMMYFUNCTION(IF(Z10, SUM(FILTER(Roomlist!$K$2:$K$999, Roomlist!$A$2:$A$999=$A10)) + IF(AA10, SUM(FILTER(Teamlist!$I$2:$I$999, Teamlist!$A$2:$A$999=$A10)), 0), IF(AA10, ROUNDDOWN(SUM(FILTER(Teamlist!$I$2:$I$999, Teamlist!$A$2:$A$999=$A10))/2), 0))-$Q10),"0")</f>
        <v>0</v>
      </c>
      <c r="S10" s="48" t="str">
        <f>IFERROR(__xludf.DUMMYFUNCTION(IF(Z10, IF(ISNA(FILTER(Roomlist!$K$2:$K$999, Roomlist!$A$2:$A$999=$A10, Roomlist!$L$2:$L$999=1)), 0, SUM(FILTER(Roomlist!$K$2:$K$999, Roomlist!$A$2:$A$999=$A10, (Roomlist!$L$2:$L$999=1) + (Roomlist!$Q$2:$Q$999=1)))) + IF(AND(AA10,NOT(ISNA(FILTER(Teamlist!$I$2:$I$999, Teamlist!$A$2:$A$999=$A10, Teamlist!$J$2:$J$999=1)))), SUM(FILTER(Teamlist!$I$2:$I$999, Teamlist!$A$2:$A$999=$A10, (Teamlist!$J$2:$J$999=1) + (Teamlist!$O$2:$O$999=1))), 0), IF(AND(AA10,NOT(ISNA(FILTER(Teamlist!$I$2:$I$999, Teamlist!$A$2:$A$999=$A10, Teamlist!$J$2:$J$999=1)))), ROUNDDOWN(SUM(FILTER(Teamlist!$I$2:$I$999, Teamlist!$A$2:$A$999=$A10, (Teamlist!$J$2:$J$999=1) + (Teamlist!$O$2:$O$999=1)))/2), 0))-$L10),"0")</f>
        <v>0</v>
      </c>
      <c r="T10" s="48" t="str">
        <f>IFERROR(__xludf.DUMMYFUNCTION(IF(Z10, IF(ISNA(FILTER(Roomlist!$K$2:$K$999, Roomlist!$A$2:$A$999=$A10, Roomlist!$M$2:$M$999=1)), 0, SUM(FILTER(Roomlist!$K$2:$K$999, Roomlist!$A$2:$A$999=$A10, (Roomlist!$M$2:$M$999=1) + (Roomlist!$Q$2:$Q$999=1)))) + IF(AND(AA10,NOT(ISNA(FILTER(Teamlist!$I$2:$I$999, Teamlist!$A$2:$A$999=$A10, Teamlist!$K$2:$K$999=1)))), SUM(FILTER(Teamlist!$I$2:$I$999, Teamlist!$A$2:$A$999=$A10, (Teamlist!$K$2:$K$999=1) + (Teamlist!$O$2:$O$999=1))), 0), IF(AND(AA10,NOT(ISNA(FILTER(Teamlist!$I$2:$I$999, Teamlist!$A$2:$A$999=$A10, Teamlist!$K$2:$K$999=1)))), ROUNDDOWN(SUM(FILTER(Teamlist!$I$2:$I$999, Teamlist!$A$2:$A$999=$A10, (Teamlist!$K$2:$K$999=1) + (Teamlist!$O$2:$O$999=1)))/2), 0))-$M10),"0")</f>
        <v>0</v>
      </c>
      <c r="U10" s="48" t="str">
        <f>IFERROR(__xludf.DUMMYFUNCTION(IF(Z10, IF(ISNA(FILTER(Roomlist!$K$2:$K$999, Roomlist!$A$2:$A$999=$A10, Roomlist!$N$2:$N$999=1)), 0, SUM(FILTER(Roomlist!$K$2:$K$999, Roomlist!$A$2:$A$999=$A10, (Roomlist!$N$2:$N$999=1) + (Roomlist!$Q$2:$Q$999=1)))) + IF(AND(AA10,NOT(ISNA(FILTER(Teamlist!$I$2:$I$999, Teamlist!$A$2:$A$999=$A10, Teamlist!$L$2:$L$999=1)))), SUM(FILTER(Teamlist!$I$2:$I$999, Teamlist!$A$2:$A$999=$A10, (Teamlist!$L$2:$L$999=1) + (Teamlist!$O$2:$O$999=1))), 0), IF(AND(AA10,NOT(ISNA(FILTER(Teamlist!$I$2:$I$999, Teamlist!$A$2:$A$999=$A10, Teamlist!$L$2:$L$999=1)))), ROUNDDOWN(SUM(FILTER(Teamlist!$I$2:$I$999, Teamlist!$A$2:$A$999=$A10, (Teamlist!$L$2:$L$999=1) + (Teamlist!$O$2:$O$999=1)))/2), 0))-$N10),"0")</f>
        <v>0</v>
      </c>
      <c r="V10" s="48" t="str">
        <f>IFERROR(__xludf.DUMMYFUNCTION(IF(Z10, IF(ISNA(FILTER(Roomlist!$K$2:$K$999, Roomlist!$A$2:$A$999=$A10, Roomlist!$O$2:$O$999=1)), 0, SUM(FILTER(Roomlist!$K$2:$K$999, Roomlist!$A$2:$A$999=$A10, (Roomlist!$O$2:$O$999=1) + (Roomlist!$Q$2:$Q$999=1)))) + IF(AND(AA10,NOT(ISNA(FILTER(Teamlist!$I$2:$I$999, Teamlist!$A$2:$A$999=$A10, Teamlist!$M$2:$M$999=1)))), SUM(FILTER(Teamlist!$I$2:$I$999, Teamlist!$A$2:$A$999=$A10, (Teamlist!$M$2:$M$999=1) + (Teamlist!$O$2:$O$999=1))), 0), IF(AND(AA10,NOT(ISNA(FILTER(Teamlist!$I$2:$I$999, Teamlist!$A$2:$A$999=$A10, Teamlist!$M$2:$M$999=1)))), ROUNDDOWN(SUM(FILTER(Teamlist!$I$2:$I$999, Teamlist!$A$2:$A$999=$A10, (Teamlist!$M$2:$M$999=1) + (Teamlist!$O$2:$O$999=1)))/2), 0))-$O10),"0")</f>
        <v>0</v>
      </c>
      <c r="W10" s="48" t="str">
        <f>IFERROR(__xludf.DUMMYFUNCTION(IF(Z10, IF(ISNA(FILTER(Roomlist!$K$2:$K$999, Roomlist!$A$2:$A$999=$A10, Roomlist!$P$2:$P$999=1)), 0, SUM(FILTER(Roomlist!$K$2:$K$999, Roomlist!$A$2:$A$999=$A10, (Roomlist!$P$2:$P$999=1) + (Roomlist!$Q$2:$Q$999=1)))) + IF(AND(AA10,NOT(ISNA(FILTER(Teamlist!$I$2:$I$999, Teamlist!$A$2:$A$999=$A10, Teamlist!$N$2:$N$999=1)))), SUM(FILTER(Teamlist!$I$2:$I$999, Teamlist!$A$2:$A$999=$A10, (Teamlist!$N$2:$N$999=1) + (Teamlist!$O$2:$O$999=1))), 0), IF(AND(AA10,NOT(ISNA(FILTER(Teamlist!$I$2:$I$999, Teamlist!$A$2:$A$999=$A10, Teamlist!$N$2:$N$999=1)))), ROUNDDOWN(SUM(FILTER(Teamlist!$I$2:$I$999, Teamlist!$A$2:$A$999=$A10, (Teamlist!$N$2:$N$999=1) + (Teamlist!$O$2:$O$999=1)))/2), 0))-$P10),"0")</f>
        <v>0</v>
      </c>
      <c r="X10" s="72" t="str">
        <f t="shared" si="2"/>
        <v>0.00</v>
      </c>
      <c r="Y10" s="45" t="str">
        <f>IFERROR(__xludf.DUMMYFUNCTION(IF(LEN($A10), IF(ISNA(SUM(FILTER(Roomlist!$S$2:$S$999, Roomlist!$A$2:$A$999=$A10))), 0, SUM(FILTER(Roomlist!$S$2:$S$999, Roomlist!$A$2:$A$999=$A10))), 0)),"0")</f>
        <v>0</v>
      </c>
      <c r="Z10" s="45" t="str">
        <f>IFERROR(__xludf.DUMMYFUNCTION(IF(LEN($A10), IF(ISNA(SUM(FILTER(Roomlist!$T$2:$T$999, Roomlist!$A$2:$A$999=$A10))), 0, SUM(FILTER(Roomlist!$T$2:$T$999, Roomlist!$A$2:$A$999=$A10))), 0)),"0")</f>
        <v>0</v>
      </c>
      <c r="AA10" s="48" t="str">
        <f t="shared" si="3"/>
        <v>0</v>
      </c>
      <c r="AB10" s="45" t="str">
        <f>IFERROR(__xludf.DUMMYFUNCTION(IF(LEN($A10), IF(ISNA(SUM(FILTER(Teamlist!$Q$2:$Q$999, Teamlist!$A$2:$A$999=$A10, Teamlist!$R$2:$R$999 = 1))), 0, SUM(FILTER(Teamlist!$Q$2:$Q$999, Teamlist!$A$2:$A$999=$A10, Teamlist!$R$2:$R$999 = 1))), 0)),"0")</f>
        <v>0</v>
      </c>
      <c r="AC10" s="45" t="str">
        <f>IFERROR(__xludf.DUMMYFUNCTION(IF(LEN($A10), IF(ISNA(SUM(FILTER(Teamlist!$Q$2:$Q$999, Teamlist!$A$2:$A$999=$A10, Teamlist!$R$2:$R$999 = 2))), 0, SUM(FILTER(Teamlist!$Q$2:$Q$999, Teamlist!$A$2:$A$999=$A10, Teamlist!$R$2:$R$999 = 2))), 0)),"0")</f>
        <v>0</v>
      </c>
      <c r="AD10" s="45" t="str">
        <f>IFERROR(__xludf.DUMMYFUNCTION(IF(LEN($A10), IF(ISNA(SUM(FILTER(Teamlist!$Q$2:$Q$999, Teamlist!$A$2:$A$999=$A10, Teamlist!$R$2:$R$999 = 3))), 0, SUM(FILTER(Teamlist!$Q$2:$Q$999, Teamlist!$A$2:$A$999=$A10, Teamlist!$R$2:$R$999 = 3))), 0)),"0")</f>
        <v>0</v>
      </c>
      <c r="AE10" s="45" t="str">
        <f>IFERROR(__xludf.DUMMYFUNCTION(IF(LEN($A10), IF(ISNA(SUM(FILTER(Teamlist!$Q$2:$Q$999, Teamlist!$A$2:$A$999=$A10, Teamlist!$R$2:$R$999 = 4))), 0, SUM(FILTER(Teamlist!$Q$2:$Q$999, Teamlist!$A$2:$A$999=$A10, Teamlist!$R$2:$R$999 = 4))), 0)),"0")</f>
        <v>0</v>
      </c>
      <c r="AF10" s="45" t="str">
        <f>IFERROR(__xludf.DUMMYFUNCTION(IF(LEN($A10), IF(ISNA(SUM(FILTER(Teamlist!$Q$2:$Q$999, Teamlist!$A$2:$A$999=$A10, Teamlist!$R$2:$R$999 = 5))), 0, SUM(FILTER(Teamlist!$Q$2:$Q$999, Teamlist!$A$2:$A$999=$A10, Teamlist!$R$2:$R$999 = 5))), 0)),"0")</f>
        <v>0</v>
      </c>
      <c r="AG10" s="45" t="str">
        <f>IFERROR(__xludf.DUMMYFUNCTION(IF($AA10, SUM(FILTER(Teamlist!$S$2:$S$999, Teamlist!$A$2:$A$999=$A10)), 0)),"0")</f>
        <v>0</v>
      </c>
      <c r="AH10" s="45" t="str">
        <f>IFERROR(__xludf.DUMMYFUNCTION(IF($Z10, SUM(FILTER(Roomlist!$U$2:$U$999, Roomlist!$A$2:$A$999=$A10)), 0)),"0")</f>
        <v>0</v>
      </c>
      <c r="AI10" s="48" t="str">
        <f>AQ10*5*Constants!$B$2+AR10*5*Constants!$B$3+AS10*5*Constants!$B$4+AT10*5*Constants!$B$5</f>
        <v>0</v>
      </c>
      <c r="AJ10" s="58" t="str">
        <f>IFERROR(__xludf.DUMMYFUNCTION((IF($Z10, SUM(FILTER(Roomlist!$J$2:$J$999, Roomlist!$A$2:$A$999=$A10))*0.0333333333333333 + SUM(FILTER(Roomlist!$I$2:$I$999, Roomlist!$A$2:$A$999=$A10))*0.1, 0) + IF($AA10, SUM(FILTER(Teamlist!$H$2:$H$999, Teamlist!$A$2:$A$999=$A10))*0.0333333333333333 + SUM(FILTER(Teamlist!$G$2:$G$999, Teamlist!$A$2:$A$999=$A10))*0.1, 0))/Constants!$B$2),"0.0")</f>
        <v>0.0</v>
      </c>
      <c r="AK10" s="58" t="str">
        <f>IFERROR(__xludf.DUMMYFUNCTION((IF($Z10, SUM(FILTER(Roomlist!$H$2:$H$999, Roomlist!$A$2:$A$999=$A10)), 0) + IF($AA10, SUM(FILTER(Teamlist!$F$2:$F$999, Teamlist!$A$2:$A$999=$A10)), 0))*0.05/Constants!$B$5),"0.0")</f>
        <v>0.0</v>
      </c>
      <c r="AL10" s="58" t="str">
        <f>IFERROR(__xludf.DUMMYFUNCTION((IF($Z10, SUM(FILTER(Roomlist!$J$2:$J$999, Roomlist!$A$2:$A$999=$A10)), 0) + IF($AA10, SUM(FILTER(Teamlist!$H$2:$H$999, Teamlist!$A$2:$A$999=$A10)), 0))*0.0666666666666666/Constants!$B$4),"0.0")</f>
        <v>0.0</v>
      </c>
      <c r="AM10" s="45" t="str">
        <f>IFERROR(__xludf.DUMMYFUNCTION(IF($Z10, SUM(FILTER(Roomlist!$W$2:$W$999, Roomlist!$A$2:$A$999=$A10)), 0)),"0")</f>
        <v>0</v>
      </c>
      <c r="AN10" s="48" t="str">
        <f>IFERROR(__xludf.DUMMYFUNCTION(IF($Z10, SUM(FILTER(Roomlist!$X$2:$X$999, Roomlist!$A$2:$A$999=$A10)), 0) + IF($AA10, SUM(FILTER(Teamlist!$T$2:$T$999, Teamlist!$A$2:$A$999=$A10)), 0)),"0")</f>
        <v>0</v>
      </c>
      <c r="AO10" s="45" t="str">
        <f>IFERROR(__xludf.DUMMYFUNCTION(IF($AA10, SUM(FILTER(Teamlist!$W$2:$W$999, Teamlist!$A$2:$A$999=$A10)), 0)),"0")</f>
        <v>0</v>
      </c>
      <c r="AP10" s="45" t="str">
        <f>IFERROR(__xludf.DUMMYFUNCTION(IF($Z10, SUM(FILTER(Roomlist!$V$2:$V$999, Roomlist!$A$2:$A$999=$A10)), 0)),"0")</f>
        <v>0</v>
      </c>
      <c r="AQ10" s="58" t="str">
        <f>IFERROR(__xludf.DUMMYFUNCTION(IF($Z10, SUM(FILTER(Roomlist!$W$2:$W$999, Roomlist!$A$2:$A$999=$A10)), 0) + IF($AA10, SUM(FILTER(Teamlist!$U$2:$U$999, Teamlist!$A$2:$A$999=$A10)), 0)+AJ10),"0.0")</f>
        <v>0.0</v>
      </c>
      <c r="AR10" s="58" t="str">
        <f>IFERROR(__xludf.DUMMYFUNCTION(IF($Z10, SUM(FILTER(Roomlist!$X$2:$X$999, Roomlist!$A$2:$A$999=$A10)), 0) + IF($AA10, SUM(FILTER(Teamlist!$V$2:$V$999, Teamlist!$A$2:$A$999=$A10)), 0)),"0.0")</f>
        <v>0.0</v>
      </c>
      <c r="AS10" s="58" t="str">
        <f>IFERROR(__xludf.DUMMYFUNCTION(IF($Z10, SUM(FILTER(Roomlist!$Y$2:$Y$999, Roomlist!$A$2:$A$999=$A10)), 0) + IF($AA10, SUM(FILTER(Teamlist!$W$2:$W$999, Teamlist!$A$2:$A$999=$A10)), 0)+AL10),"0.0")</f>
        <v>0.0</v>
      </c>
      <c r="AT10" s="58" t="str">
        <f>IFERROR(__xludf.DUMMYFUNCTION(IF($Z10, SUM(FILTER(Roomlist!$Z$2:$Z$999, Roomlist!$A$2:$A$999=$A10)), 0) + IF($AA10, SUM(FILTER(Teamlist!$X$2:$X$999, Teamlist!$A$2:$A$999=$A10)), 0)+AK10*2),"0.0")</f>
        <v>0.0</v>
      </c>
      <c r="AU10" s="45" t="str">
        <f>IF(AND($L10 &gt; 0, $S10 &gt;= 0, $R10 &gt;= 0), IF(Constants!$B$17, 0, 10) + $L10, 0)</f>
        <v>0</v>
      </c>
      <c r="AV10" s="45" t="str">
        <f>IF(AND($M10 &gt; 0, $T10 &gt;= 0, $R10 &gt;= 0), IF(Constants!$B$17, 0, 10) + $M10, 0)</f>
        <v>0</v>
      </c>
      <c r="AW10" s="45" t="str">
        <f>IF(AND($N10 &gt; 0, $U10 &gt;= 0, $R10 &gt;= 0), IF(Constants!$B$17, 0, 10) + $N10, 0)</f>
        <v>0</v>
      </c>
      <c r="AX10" s="45" t="str">
        <f>IF(AND($O10 &gt; 0, $V10 &gt;= 0, $R10 &gt;= 0), IF(Constants!$B$17, 0, 10) + $O10, 0)</f>
        <v>0</v>
      </c>
      <c r="AY10" s="45" t="str">
        <f>IF(AND($P10 &gt; 0, $W10 &gt;= 0, $R10 &gt;= 0), IF(Constants!$B$17, 0, 10) + $P10, 0)</f>
        <v>0</v>
      </c>
    </row>
    <row r="11">
      <c r="A11" s="4"/>
      <c r="B11" s="21"/>
      <c r="C11" s="21"/>
      <c r="D11" s="21"/>
      <c r="E11" s="21"/>
      <c r="F11" s="21"/>
      <c r="G11" s="21"/>
      <c r="H11" s="21"/>
      <c r="I11" s="21"/>
      <c r="J11" s="21"/>
      <c r="K11" s="21"/>
      <c r="L11" s="21"/>
      <c r="M11" s="21"/>
      <c r="N11" s="21"/>
      <c r="O11" s="21"/>
      <c r="P11" s="21"/>
      <c r="Q11" s="48" t="str">
        <f t="shared" si="1"/>
        <v>0</v>
      </c>
      <c r="R11" s="48" t="str">
        <f>IFERROR(__xludf.DUMMYFUNCTION(IF(Z11, SUM(FILTER(Roomlist!$K$2:$K$999, Roomlist!$A$2:$A$999=$A11)) + IF(AA11, SUM(FILTER(Teamlist!$I$2:$I$999, Teamlist!$A$2:$A$999=$A11)), 0), IF(AA11, ROUNDDOWN(SUM(FILTER(Teamlist!$I$2:$I$999, Teamlist!$A$2:$A$999=$A11))/2), 0))-$Q11),"0")</f>
        <v>0</v>
      </c>
      <c r="S11" s="48" t="str">
        <f>IFERROR(__xludf.DUMMYFUNCTION(IF(Z11, IF(ISNA(FILTER(Roomlist!$K$2:$K$999, Roomlist!$A$2:$A$999=$A11, Roomlist!$L$2:$L$999=1)), 0, SUM(FILTER(Roomlist!$K$2:$K$999, Roomlist!$A$2:$A$999=$A11, (Roomlist!$L$2:$L$999=1) + (Roomlist!$Q$2:$Q$999=1)))) + IF(AND(AA11,NOT(ISNA(FILTER(Teamlist!$I$2:$I$999, Teamlist!$A$2:$A$999=$A11, Teamlist!$J$2:$J$999=1)))), SUM(FILTER(Teamlist!$I$2:$I$999, Teamlist!$A$2:$A$999=$A11, (Teamlist!$J$2:$J$999=1) + (Teamlist!$O$2:$O$999=1))), 0), IF(AND(AA11,NOT(ISNA(FILTER(Teamlist!$I$2:$I$999, Teamlist!$A$2:$A$999=$A11, Teamlist!$J$2:$J$999=1)))), ROUNDDOWN(SUM(FILTER(Teamlist!$I$2:$I$999, Teamlist!$A$2:$A$999=$A11, (Teamlist!$J$2:$J$999=1) + (Teamlist!$O$2:$O$999=1)))/2), 0))-$L11),"0")</f>
        <v>0</v>
      </c>
      <c r="T11" s="48" t="str">
        <f>IFERROR(__xludf.DUMMYFUNCTION(IF(Z11, IF(ISNA(FILTER(Roomlist!$K$2:$K$999, Roomlist!$A$2:$A$999=$A11, Roomlist!$M$2:$M$999=1)), 0, SUM(FILTER(Roomlist!$K$2:$K$999, Roomlist!$A$2:$A$999=$A11, (Roomlist!$M$2:$M$999=1) + (Roomlist!$Q$2:$Q$999=1)))) + IF(AND(AA11,NOT(ISNA(FILTER(Teamlist!$I$2:$I$999, Teamlist!$A$2:$A$999=$A11, Teamlist!$K$2:$K$999=1)))), SUM(FILTER(Teamlist!$I$2:$I$999, Teamlist!$A$2:$A$999=$A11, (Teamlist!$K$2:$K$999=1) + (Teamlist!$O$2:$O$999=1))), 0), IF(AND(AA11,NOT(ISNA(FILTER(Teamlist!$I$2:$I$999, Teamlist!$A$2:$A$999=$A11, Teamlist!$K$2:$K$999=1)))), ROUNDDOWN(SUM(FILTER(Teamlist!$I$2:$I$999, Teamlist!$A$2:$A$999=$A11, (Teamlist!$K$2:$K$999=1) + (Teamlist!$O$2:$O$999=1)))/2), 0))-$M11),"0")</f>
        <v>0</v>
      </c>
      <c r="U11" s="48" t="str">
        <f>IFERROR(__xludf.DUMMYFUNCTION(IF(Z11, IF(ISNA(FILTER(Roomlist!$K$2:$K$999, Roomlist!$A$2:$A$999=$A11, Roomlist!$N$2:$N$999=1)), 0, SUM(FILTER(Roomlist!$K$2:$K$999, Roomlist!$A$2:$A$999=$A11, (Roomlist!$N$2:$N$999=1) + (Roomlist!$Q$2:$Q$999=1)))) + IF(AND(AA11,NOT(ISNA(FILTER(Teamlist!$I$2:$I$999, Teamlist!$A$2:$A$999=$A11, Teamlist!$L$2:$L$999=1)))), SUM(FILTER(Teamlist!$I$2:$I$999, Teamlist!$A$2:$A$999=$A11, (Teamlist!$L$2:$L$999=1) + (Teamlist!$O$2:$O$999=1))), 0), IF(AND(AA11,NOT(ISNA(FILTER(Teamlist!$I$2:$I$999, Teamlist!$A$2:$A$999=$A11, Teamlist!$L$2:$L$999=1)))), ROUNDDOWN(SUM(FILTER(Teamlist!$I$2:$I$999, Teamlist!$A$2:$A$999=$A11, (Teamlist!$L$2:$L$999=1) + (Teamlist!$O$2:$O$999=1)))/2), 0))-$N11),"0")</f>
        <v>0</v>
      </c>
      <c r="V11" s="48" t="str">
        <f>IFERROR(__xludf.DUMMYFUNCTION(IF(Z11, IF(ISNA(FILTER(Roomlist!$K$2:$K$999, Roomlist!$A$2:$A$999=$A11, Roomlist!$O$2:$O$999=1)), 0, SUM(FILTER(Roomlist!$K$2:$K$999, Roomlist!$A$2:$A$999=$A11, (Roomlist!$O$2:$O$999=1) + (Roomlist!$Q$2:$Q$999=1)))) + IF(AND(AA11,NOT(ISNA(FILTER(Teamlist!$I$2:$I$999, Teamlist!$A$2:$A$999=$A11, Teamlist!$M$2:$M$999=1)))), SUM(FILTER(Teamlist!$I$2:$I$999, Teamlist!$A$2:$A$999=$A11, (Teamlist!$M$2:$M$999=1) + (Teamlist!$O$2:$O$999=1))), 0), IF(AND(AA11,NOT(ISNA(FILTER(Teamlist!$I$2:$I$999, Teamlist!$A$2:$A$999=$A11, Teamlist!$M$2:$M$999=1)))), ROUNDDOWN(SUM(FILTER(Teamlist!$I$2:$I$999, Teamlist!$A$2:$A$999=$A11, (Teamlist!$M$2:$M$999=1) + (Teamlist!$O$2:$O$999=1)))/2), 0))-$O11),"0")</f>
        <v>0</v>
      </c>
      <c r="W11" s="48" t="str">
        <f>IFERROR(__xludf.DUMMYFUNCTION(IF(Z11, IF(ISNA(FILTER(Roomlist!$K$2:$K$999, Roomlist!$A$2:$A$999=$A11, Roomlist!$P$2:$P$999=1)), 0, SUM(FILTER(Roomlist!$K$2:$K$999, Roomlist!$A$2:$A$999=$A11, (Roomlist!$P$2:$P$999=1) + (Roomlist!$Q$2:$Q$999=1)))) + IF(AND(AA11,NOT(ISNA(FILTER(Teamlist!$I$2:$I$999, Teamlist!$A$2:$A$999=$A11, Teamlist!$N$2:$N$999=1)))), SUM(FILTER(Teamlist!$I$2:$I$999, Teamlist!$A$2:$A$999=$A11, (Teamlist!$N$2:$N$999=1) + (Teamlist!$O$2:$O$999=1))), 0), IF(AND(AA11,NOT(ISNA(FILTER(Teamlist!$I$2:$I$999, Teamlist!$A$2:$A$999=$A11, Teamlist!$N$2:$N$999=1)))), ROUNDDOWN(SUM(FILTER(Teamlist!$I$2:$I$999, Teamlist!$A$2:$A$999=$A11, (Teamlist!$N$2:$N$999=1) + (Teamlist!$O$2:$O$999=1)))/2), 0))-$P11),"0")</f>
        <v>0</v>
      </c>
      <c r="X11" s="72" t="str">
        <f t="shared" si="2"/>
        <v>0.00</v>
      </c>
      <c r="Y11" s="45" t="str">
        <f>IFERROR(__xludf.DUMMYFUNCTION(IF(LEN($A11), IF(ISNA(SUM(FILTER(Roomlist!$S$2:$S$999, Roomlist!$A$2:$A$999=$A11))), 0, SUM(FILTER(Roomlist!$S$2:$S$999, Roomlist!$A$2:$A$999=$A11))), 0)),"0")</f>
        <v>0</v>
      </c>
      <c r="Z11" s="45" t="str">
        <f>IFERROR(__xludf.DUMMYFUNCTION(IF(LEN($A11), IF(ISNA(SUM(FILTER(Roomlist!$T$2:$T$999, Roomlist!$A$2:$A$999=$A11))), 0, SUM(FILTER(Roomlist!$T$2:$T$999, Roomlist!$A$2:$A$999=$A11))), 0)),"0")</f>
        <v>0</v>
      </c>
      <c r="AA11" s="48" t="str">
        <f t="shared" si="3"/>
        <v>0</v>
      </c>
      <c r="AB11" s="45" t="str">
        <f>IFERROR(__xludf.DUMMYFUNCTION(IF(LEN($A11), IF(ISNA(SUM(FILTER(Teamlist!$Q$2:$Q$999, Teamlist!$A$2:$A$999=$A11, Teamlist!$R$2:$R$999 = 1))), 0, SUM(FILTER(Teamlist!$Q$2:$Q$999, Teamlist!$A$2:$A$999=$A11, Teamlist!$R$2:$R$999 = 1))), 0)),"0")</f>
        <v>0</v>
      </c>
      <c r="AC11" s="45" t="str">
        <f>IFERROR(__xludf.DUMMYFUNCTION(IF(LEN($A11), IF(ISNA(SUM(FILTER(Teamlist!$Q$2:$Q$999, Teamlist!$A$2:$A$999=$A11, Teamlist!$R$2:$R$999 = 2))), 0, SUM(FILTER(Teamlist!$Q$2:$Q$999, Teamlist!$A$2:$A$999=$A11, Teamlist!$R$2:$R$999 = 2))), 0)),"0")</f>
        <v>0</v>
      </c>
      <c r="AD11" s="45" t="str">
        <f>IFERROR(__xludf.DUMMYFUNCTION(IF(LEN($A11), IF(ISNA(SUM(FILTER(Teamlist!$Q$2:$Q$999, Teamlist!$A$2:$A$999=$A11, Teamlist!$R$2:$R$999 = 3))), 0, SUM(FILTER(Teamlist!$Q$2:$Q$999, Teamlist!$A$2:$A$999=$A11, Teamlist!$R$2:$R$999 = 3))), 0)),"0")</f>
        <v>0</v>
      </c>
      <c r="AE11" s="45" t="str">
        <f>IFERROR(__xludf.DUMMYFUNCTION(IF(LEN($A11), IF(ISNA(SUM(FILTER(Teamlist!$Q$2:$Q$999, Teamlist!$A$2:$A$999=$A11, Teamlist!$R$2:$R$999 = 4))), 0, SUM(FILTER(Teamlist!$Q$2:$Q$999, Teamlist!$A$2:$A$999=$A11, Teamlist!$R$2:$R$999 = 4))), 0)),"0")</f>
        <v>0</v>
      </c>
      <c r="AF11" s="45" t="str">
        <f>IFERROR(__xludf.DUMMYFUNCTION(IF(LEN($A11), IF(ISNA(SUM(FILTER(Teamlist!$Q$2:$Q$999, Teamlist!$A$2:$A$999=$A11, Teamlist!$R$2:$R$999 = 5))), 0, SUM(FILTER(Teamlist!$Q$2:$Q$999, Teamlist!$A$2:$A$999=$A11, Teamlist!$R$2:$R$999 = 5))), 0)),"0")</f>
        <v>0</v>
      </c>
      <c r="AG11" s="45" t="str">
        <f>IFERROR(__xludf.DUMMYFUNCTION(IF($AA11, SUM(FILTER(Teamlist!$S$2:$S$999, Teamlist!$A$2:$A$999=$A11)), 0)),"0")</f>
        <v>0</v>
      </c>
      <c r="AH11" s="45" t="str">
        <f>IFERROR(__xludf.DUMMYFUNCTION(IF($Z11, SUM(FILTER(Roomlist!$U$2:$U$999, Roomlist!$A$2:$A$999=$A11)), 0)),"0")</f>
        <v>0</v>
      </c>
      <c r="AI11" s="48" t="str">
        <f>AQ11*5*Constants!$B$2+AR11*5*Constants!$B$3+AS11*5*Constants!$B$4+AT11*5*Constants!$B$5</f>
        <v>0</v>
      </c>
      <c r="AJ11" s="58" t="str">
        <f>IFERROR(__xludf.DUMMYFUNCTION((IF($Z11, SUM(FILTER(Roomlist!$J$2:$J$999, Roomlist!$A$2:$A$999=$A11))*0.0333333333333333 + SUM(FILTER(Roomlist!$I$2:$I$999, Roomlist!$A$2:$A$999=$A11))*0.1, 0) + IF($AA11, SUM(FILTER(Teamlist!$H$2:$H$999, Teamlist!$A$2:$A$999=$A11))*0.0333333333333333 + SUM(FILTER(Teamlist!$G$2:$G$999, Teamlist!$A$2:$A$999=$A11))*0.1, 0))/Constants!$B$2),"0.0")</f>
        <v>0.0</v>
      </c>
      <c r="AK11" s="58" t="str">
        <f>IFERROR(__xludf.DUMMYFUNCTION((IF($Z11, SUM(FILTER(Roomlist!$H$2:$H$999, Roomlist!$A$2:$A$999=$A11)), 0) + IF($AA11, SUM(FILTER(Teamlist!$F$2:$F$999, Teamlist!$A$2:$A$999=$A11)), 0))*0.05/Constants!$B$5),"0.0")</f>
        <v>0.0</v>
      </c>
      <c r="AL11" s="58" t="str">
        <f>IFERROR(__xludf.DUMMYFUNCTION((IF($Z11, SUM(FILTER(Roomlist!$J$2:$J$999, Roomlist!$A$2:$A$999=$A11)), 0) + IF($AA11, SUM(FILTER(Teamlist!$H$2:$H$999, Teamlist!$A$2:$A$999=$A11)), 0))*0.0666666666666666/Constants!$B$4),"0.0")</f>
        <v>0.0</v>
      </c>
      <c r="AM11" s="45" t="str">
        <f>IFERROR(__xludf.DUMMYFUNCTION(IF($Z11, SUM(FILTER(Roomlist!$W$2:$W$999, Roomlist!$A$2:$A$999=$A11)), 0)),"0")</f>
        <v>0</v>
      </c>
      <c r="AN11" s="48" t="str">
        <f>IFERROR(__xludf.DUMMYFUNCTION(IF($Z11, SUM(FILTER(Roomlist!$X$2:$X$999, Roomlist!$A$2:$A$999=$A11)), 0) + IF($AA11, SUM(FILTER(Teamlist!$T$2:$T$999, Teamlist!$A$2:$A$999=$A11)), 0)),"0")</f>
        <v>0</v>
      </c>
      <c r="AO11" s="45" t="str">
        <f>IFERROR(__xludf.DUMMYFUNCTION(IF($AA11, SUM(FILTER(Teamlist!$W$2:$W$999, Teamlist!$A$2:$A$999=$A11)), 0)),"0")</f>
        <v>0</v>
      </c>
      <c r="AP11" s="45" t="str">
        <f>IFERROR(__xludf.DUMMYFUNCTION(IF($Z11, SUM(FILTER(Roomlist!$V$2:$V$999, Roomlist!$A$2:$A$999=$A11)), 0)),"0")</f>
        <v>0</v>
      </c>
      <c r="AQ11" s="58" t="str">
        <f>IFERROR(__xludf.DUMMYFUNCTION(IF($Z11, SUM(FILTER(Roomlist!$W$2:$W$999, Roomlist!$A$2:$A$999=$A11)), 0) + IF($AA11, SUM(FILTER(Teamlist!$U$2:$U$999, Teamlist!$A$2:$A$999=$A11)), 0)+AJ11),"0.0")</f>
        <v>0.0</v>
      </c>
      <c r="AR11" s="58" t="str">
        <f>IFERROR(__xludf.DUMMYFUNCTION(IF($Z11, SUM(FILTER(Roomlist!$X$2:$X$999, Roomlist!$A$2:$A$999=$A11)), 0) + IF($AA11, SUM(FILTER(Teamlist!$V$2:$V$999, Teamlist!$A$2:$A$999=$A11)), 0)),"0.0")</f>
        <v>0.0</v>
      </c>
      <c r="AS11" s="58" t="str">
        <f>IFERROR(__xludf.DUMMYFUNCTION(IF($Z11, SUM(FILTER(Roomlist!$Y$2:$Y$999, Roomlist!$A$2:$A$999=$A11)), 0) + IF($AA11, SUM(FILTER(Teamlist!$W$2:$W$999, Teamlist!$A$2:$A$999=$A11)), 0)+AL11),"0.0")</f>
        <v>0.0</v>
      </c>
      <c r="AT11" s="58" t="str">
        <f>IFERROR(__xludf.DUMMYFUNCTION(IF($Z11, SUM(FILTER(Roomlist!$Z$2:$Z$999, Roomlist!$A$2:$A$999=$A11)), 0) + IF($AA11, SUM(FILTER(Teamlist!$X$2:$X$999, Teamlist!$A$2:$A$999=$A11)), 0)+AK11*2),"0.0")</f>
        <v>0.0</v>
      </c>
      <c r="AU11" s="45" t="str">
        <f>IF(AND($L11 &gt; 0, $S11 &gt;= 0, $R11 &gt;= 0), IF(Constants!$B$17, 0, 10) + $L11, 0)</f>
        <v>0</v>
      </c>
      <c r="AV11" s="45" t="str">
        <f>IF(AND($M11 &gt; 0, $T11 &gt;= 0, $R11 &gt;= 0), IF(Constants!$B$17, 0, 10) + $M11, 0)</f>
        <v>0</v>
      </c>
      <c r="AW11" s="45" t="str">
        <f>IF(AND($N11 &gt; 0, $U11 &gt;= 0, $R11 &gt;= 0), IF(Constants!$B$17, 0, 10) + $N11, 0)</f>
        <v>0</v>
      </c>
      <c r="AX11" s="45" t="str">
        <f>IF(AND($O11 &gt; 0, $V11 &gt;= 0, $R11 &gt;= 0), IF(Constants!$B$17, 0, 10) + $O11, 0)</f>
        <v>0</v>
      </c>
      <c r="AY11" s="45" t="str">
        <f>IF(AND($P11 &gt; 0, $W11 &gt;= 0, $R11 &gt;= 0), IF(Constants!$B$17, 0, 10) + $P11, 0)</f>
        <v>0</v>
      </c>
    </row>
    <row r="12">
      <c r="A12" s="4"/>
      <c r="B12" s="21"/>
      <c r="C12" s="21"/>
      <c r="D12" s="21"/>
      <c r="E12" s="21"/>
      <c r="F12" s="21"/>
      <c r="G12" s="21"/>
      <c r="H12" s="21"/>
      <c r="I12" s="21"/>
      <c r="J12" s="21"/>
      <c r="K12" s="21"/>
      <c r="L12" s="21"/>
      <c r="M12" s="21"/>
      <c r="N12" s="21"/>
      <c r="O12" s="21"/>
      <c r="P12" s="21"/>
      <c r="Q12" s="48" t="str">
        <f t="shared" si="1"/>
        <v>0</v>
      </c>
      <c r="R12" s="48" t="str">
        <f>IFERROR(__xludf.DUMMYFUNCTION(IF(Z12, SUM(FILTER(Roomlist!$K$2:$K$999, Roomlist!$A$2:$A$999=$A12)) + IF(AA12, SUM(FILTER(Teamlist!$I$2:$I$999, Teamlist!$A$2:$A$999=$A12)), 0), IF(AA12, ROUNDDOWN(SUM(FILTER(Teamlist!$I$2:$I$999, Teamlist!$A$2:$A$999=$A12))/2), 0))-$Q12),"0")</f>
        <v>0</v>
      </c>
      <c r="S12" s="48" t="str">
        <f>IFERROR(__xludf.DUMMYFUNCTION(IF(Z12, IF(ISNA(FILTER(Roomlist!$K$2:$K$999, Roomlist!$A$2:$A$999=$A12, Roomlist!$L$2:$L$999=1)), 0, SUM(FILTER(Roomlist!$K$2:$K$999, Roomlist!$A$2:$A$999=$A12, (Roomlist!$L$2:$L$999=1) + (Roomlist!$Q$2:$Q$999=1)))) + IF(AND(AA12,NOT(ISNA(FILTER(Teamlist!$I$2:$I$999, Teamlist!$A$2:$A$999=$A12, Teamlist!$J$2:$J$999=1)))), SUM(FILTER(Teamlist!$I$2:$I$999, Teamlist!$A$2:$A$999=$A12, (Teamlist!$J$2:$J$999=1) + (Teamlist!$O$2:$O$999=1))), 0), IF(AND(AA12,NOT(ISNA(FILTER(Teamlist!$I$2:$I$999, Teamlist!$A$2:$A$999=$A12, Teamlist!$J$2:$J$999=1)))), ROUNDDOWN(SUM(FILTER(Teamlist!$I$2:$I$999, Teamlist!$A$2:$A$999=$A12, (Teamlist!$J$2:$J$999=1) + (Teamlist!$O$2:$O$999=1)))/2), 0))-$L12),"0")</f>
        <v>0</v>
      </c>
      <c r="T12" s="48" t="str">
        <f>IFERROR(__xludf.DUMMYFUNCTION(IF(Z12, IF(ISNA(FILTER(Roomlist!$K$2:$K$999, Roomlist!$A$2:$A$999=$A12, Roomlist!$M$2:$M$999=1)), 0, SUM(FILTER(Roomlist!$K$2:$K$999, Roomlist!$A$2:$A$999=$A12, (Roomlist!$M$2:$M$999=1) + (Roomlist!$Q$2:$Q$999=1)))) + IF(AND(AA12,NOT(ISNA(FILTER(Teamlist!$I$2:$I$999, Teamlist!$A$2:$A$999=$A12, Teamlist!$K$2:$K$999=1)))), SUM(FILTER(Teamlist!$I$2:$I$999, Teamlist!$A$2:$A$999=$A12, (Teamlist!$K$2:$K$999=1) + (Teamlist!$O$2:$O$999=1))), 0), IF(AND(AA12,NOT(ISNA(FILTER(Teamlist!$I$2:$I$999, Teamlist!$A$2:$A$999=$A12, Teamlist!$K$2:$K$999=1)))), ROUNDDOWN(SUM(FILTER(Teamlist!$I$2:$I$999, Teamlist!$A$2:$A$999=$A12, (Teamlist!$K$2:$K$999=1) + (Teamlist!$O$2:$O$999=1)))/2), 0))-$M12),"0")</f>
        <v>0</v>
      </c>
      <c r="U12" s="48" t="str">
        <f>IFERROR(__xludf.DUMMYFUNCTION(IF(Z12, IF(ISNA(FILTER(Roomlist!$K$2:$K$999, Roomlist!$A$2:$A$999=$A12, Roomlist!$N$2:$N$999=1)), 0, SUM(FILTER(Roomlist!$K$2:$K$999, Roomlist!$A$2:$A$999=$A12, (Roomlist!$N$2:$N$999=1) + (Roomlist!$Q$2:$Q$999=1)))) + IF(AND(AA12,NOT(ISNA(FILTER(Teamlist!$I$2:$I$999, Teamlist!$A$2:$A$999=$A12, Teamlist!$L$2:$L$999=1)))), SUM(FILTER(Teamlist!$I$2:$I$999, Teamlist!$A$2:$A$999=$A12, (Teamlist!$L$2:$L$999=1) + (Teamlist!$O$2:$O$999=1))), 0), IF(AND(AA12,NOT(ISNA(FILTER(Teamlist!$I$2:$I$999, Teamlist!$A$2:$A$999=$A12, Teamlist!$L$2:$L$999=1)))), ROUNDDOWN(SUM(FILTER(Teamlist!$I$2:$I$999, Teamlist!$A$2:$A$999=$A12, (Teamlist!$L$2:$L$999=1) + (Teamlist!$O$2:$O$999=1)))/2), 0))-$N12),"0")</f>
        <v>0</v>
      </c>
      <c r="V12" s="48" t="str">
        <f>IFERROR(__xludf.DUMMYFUNCTION(IF(Z12, IF(ISNA(FILTER(Roomlist!$K$2:$K$999, Roomlist!$A$2:$A$999=$A12, Roomlist!$O$2:$O$999=1)), 0, SUM(FILTER(Roomlist!$K$2:$K$999, Roomlist!$A$2:$A$999=$A12, (Roomlist!$O$2:$O$999=1) + (Roomlist!$Q$2:$Q$999=1)))) + IF(AND(AA12,NOT(ISNA(FILTER(Teamlist!$I$2:$I$999, Teamlist!$A$2:$A$999=$A12, Teamlist!$M$2:$M$999=1)))), SUM(FILTER(Teamlist!$I$2:$I$999, Teamlist!$A$2:$A$999=$A12, (Teamlist!$M$2:$M$999=1) + (Teamlist!$O$2:$O$999=1))), 0), IF(AND(AA12,NOT(ISNA(FILTER(Teamlist!$I$2:$I$999, Teamlist!$A$2:$A$999=$A12, Teamlist!$M$2:$M$999=1)))), ROUNDDOWN(SUM(FILTER(Teamlist!$I$2:$I$999, Teamlist!$A$2:$A$999=$A12, (Teamlist!$M$2:$M$999=1) + (Teamlist!$O$2:$O$999=1)))/2), 0))-$O12),"0")</f>
        <v>0</v>
      </c>
      <c r="W12" s="48" t="str">
        <f>IFERROR(__xludf.DUMMYFUNCTION(IF(Z12, IF(ISNA(FILTER(Roomlist!$K$2:$K$999, Roomlist!$A$2:$A$999=$A12, Roomlist!$P$2:$P$999=1)), 0, SUM(FILTER(Roomlist!$K$2:$K$999, Roomlist!$A$2:$A$999=$A12, (Roomlist!$P$2:$P$999=1) + (Roomlist!$Q$2:$Q$999=1)))) + IF(AND(AA12,NOT(ISNA(FILTER(Teamlist!$I$2:$I$999, Teamlist!$A$2:$A$999=$A12, Teamlist!$N$2:$N$999=1)))), SUM(FILTER(Teamlist!$I$2:$I$999, Teamlist!$A$2:$A$999=$A12, (Teamlist!$N$2:$N$999=1) + (Teamlist!$O$2:$O$999=1))), 0), IF(AND(AA12,NOT(ISNA(FILTER(Teamlist!$I$2:$I$999, Teamlist!$A$2:$A$999=$A12, Teamlist!$N$2:$N$999=1)))), ROUNDDOWN(SUM(FILTER(Teamlist!$I$2:$I$999, Teamlist!$A$2:$A$999=$A12, (Teamlist!$N$2:$N$999=1) + (Teamlist!$O$2:$O$999=1)))/2), 0))-$P12),"0")</f>
        <v>0</v>
      </c>
      <c r="X12" s="72" t="str">
        <f t="shared" si="2"/>
        <v>0.00</v>
      </c>
      <c r="Y12" s="45" t="str">
        <f>IFERROR(__xludf.DUMMYFUNCTION(IF(LEN($A12), IF(ISNA(SUM(FILTER(Roomlist!$S$2:$S$999, Roomlist!$A$2:$A$999=$A12))), 0, SUM(FILTER(Roomlist!$S$2:$S$999, Roomlist!$A$2:$A$999=$A12))), 0)),"0")</f>
        <v>0</v>
      </c>
      <c r="Z12" s="45" t="str">
        <f>IFERROR(__xludf.DUMMYFUNCTION(IF(LEN($A12), IF(ISNA(SUM(FILTER(Roomlist!$T$2:$T$999, Roomlist!$A$2:$A$999=$A12))), 0, SUM(FILTER(Roomlist!$T$2:$T$999, Roomlist!$A$2:$A$999=$A12))), 0)),"0")</f>
        <v>0</v>
      </c>
      <c r="AA12" s="48" t="str">
        <f t="shared" si="3"/>
        <v>0</v>
      </c>
      <c r="AB12" s="45" t="str">
        <f>IFERROR(__xludf.DUMMYFUNCTION(IF(LEN($A12), IF(ISNA(SUM(FILTER(Teamlist!$Q$2:$Q$999, Teamlist!$A$2:$A$999=$A12, Teamlist!$R$2:$R$999 = 1))), 0, SUM(FILTER(Teamlist!$Q$2:$Q$999, Teamlist!$A$2:$A$999=$A12, Teamlist!$R$2:$R$999 = 1))), 0)),"0")</f>
        <v>0</v>
      </c>
      <c r="AC12" s="45" t="str">
        <f>IFERROR(__xludf.DUMMYFUNCTION(IF(LEN($A12), IF(ISNA(SUM(FILTER(Teamlist!$Q$2:$Q$999, Teamlist!$A$2:$A$999=$A12, Teamlist!$R$2:$R$999 = 2))), 0, SUM(FILTER(Teamlist!$Q$2:$Q$999, Teamlist!$A$2:$A$999=$A12, Teamlist!$R$2:$R$999 = 2))), 0)),"0")</f>
        <v>0</v>
      </c>
      <c r="AD12" s="45" t="str">
        <f>IFERROR(__xludf.DUMMYFUNCTION(IF(LEN($A12), IF(ISNA(SUM(FILTER(Teamlist!$Q$2:$Q$999, Teamlist!$A$2:$A$999=$A12, Teamlist!$R$2:$R$999 = 3))), 0, SUM(FILTER(Teamlist!$Q$2:$Q$999, Teamlist!$A$2:$A$999=$A12, Teamlist!$R$2:$R$999 = 3))), 0)),"0")</f>
        <v>0</v>
      </c>
      <c r="AE12" s="45" t="str">
        <f>IFERROR(__xludf.DUMMYFUNCTION(IF(LEN($A12), IF(ISNA(SUM(FILTER(Teamlist!$Q$2:$Q$999, Teamlist!$A$2:$A$999=$A12, Teamlist!$R$2:$R$999 = 4))), 0, SUM(FILTER(Teamlist!$Q$2:$Q$999, Teamlist!$A$2:$A$999=$A12, Teamlist!$R$2:$R$999 = 4))), 0)),"0")</f>
        <v>0</v>
      </c>
      <c r="AF12" s="45" t="str">
        <f>IFERROR(__xludf.DUMMYFUNCTION(IF(LEN($A12), IF(ISNA(SUM(FILTER(Teamlist!$Q$2:$Q$999, Teamlist!$A$2:$A$999=$A12, Teamlist!$R$2:$R$999 = 5))), 0, SUM(FILTER(Teamlist!$Q$2:$Q$999, Teamlist!$A$2:$A$999=$A12, Teamlist!$R$2:$R$999 = 5))), 0)),"0")</f>
        <v>0</v>
      </c>
      <c r="AG12" s="45" t="str">
        <f>IFERROR(__xludf.DUMMYFUNCTION(IF($AA12, SUM(FILTER(Teamlist!$S$2:$S$999, Teamlist!$A$2:$A$999=$A12)), 0)),"0")</f>
        <v>0</v>
      </c>
      <c r="AH12" s="45" t="str">
        <f>IFERROR(__xludf.DUMMYFUNCTION(IF($Z12, SUM(FILTER(Roomlist!$U$2:$U$999, Roomlist!$A$2:$A$999=$A12)), 0)),"0")</f>
        <v>0</v>
      </c>
      <c r="AI12" s="48" t="str">
        <f>AQ12*5*Constants!$B$2+AR12*5*Constants!$B$3+AS12*5*Constants!$B$4+AT12*5*Constants!$B$5</f>
        <v>0</v>
      </c>
      <c r="AJ12" s="58" t="str">
        <f>IFERROR(__xludf.DUMMYFUNCTION((IF($Z12, SUM(FILTER(Roomlist!$J$2:$J$999, Roomlist!$A$2:$A$999=$A12))*0.0333333333333333 + SUM(FILTER(Roomlist!$I$2:$I$999, Roomlist!$A$2:$A$999=$A12))*0.1, 0) + IF($AA12, SUM(FILTER(Teamlist!$H$2:$H$999, Teamlist!$A$2:$A$999=$A12))*0.0333333333333333 + SUM(FILTER(Teamlist!$G$2:$G$999, Teamlist!$A$2:$A$999=$A12))*0.1, 0))/Constants!$B$2),"0.0")</f>
        <v>0.0</v>
      </c>
      <c r="AK12" s="58" t="str">
        <f>IFERROR(__xludf.DUMMYFUNCTION((IF($Z12, SUM(FILTER(Roomlist!$H$2:$H$999, Roomlist!$A$2:$A$999=$A12)), 0) + IF($AA12, SUM(FILTER(Teamlist!$F$2:$F$999, Teamlist!$A$2:$A$999=$A12)), 0))*0.05/Constants!$B$5),"0.0")</f>
        <v>0.0</v>
      </c>
      <c r="AL12" s="58" t="str">
        <f>IFERROR(__xludf.DUMMYFUNCTION((IF($Z12, SUM(FILTER(Roomlist!$J$2:$J$999, Roomlist!$A$2:$A$999=$A12)), 0) + IF($AA12, SUM(FILTER(Teamlist!$H$2:$H$999, Teamlist!$A$2:$A$999=$A12)), 0))*0.0666666666666666/Constants!$B$4),"0.0")</f>
        <v>0.0</v>
      </c>
      <c r="AM12" s="45" t="str">
        <f>IFERROR(__xludf.DUMMYFUNCTION(IF($Z12, SUM(FILTER(Roomlist!$W$2:$W$999, Roomlist!$A$2:$A$999=$A12)), 0)),"0")</f>
        <v>0</v>
      </c>
      <c r="AN12" s="48" t="str">
        <f>IFERROR(__xludf.DUMMYFUNCTION(IF($Z12, SUM(FILTER(Roomlist!$X$2:$X$999, Roomlist!$A$2:$A$999=$A12)), 0) + IF($AA12, SUM(FILTER(Teamlist!$T$2:$T$999, Teamlist!$A$2:$A$999=$A12)), 0)),"0")</f>
        <v>0</v>
      </c>
      <c r="AO12" s="45" t="str">
        <f>IFERROR(__xludf.DUMMYFUNCTION(IF($AA12, SUM(FILTER(Teamlist!$W$2:$W$999, Teamlist!$A$2:$A$999=$A12)), 0)),"0")</f>
        <v>0</v>
      </c>
      <c r="AP12" s="45" t="str">
        <f>IFERROR(__xludf.DUMMYFUNCTION(IF($Z12, SUM(FILTER(Roomlist!$V$2:$V$999, Roomlist!$A$2:$A$999=$A12)), 0)),"0")</f>
        <v>0</v>
      </c>
      <c r="AQ12" s="58" t="str">
        <f>IFERROR(__xludf.DUMMYFUNCTION(IF($Z12, SUM(FILTER(Roomlist!$W$2:$W$999, Roomlist!$A$2:$A$999=$A12)), 0) + IF($AA12, SUM(FILTER(Teamlist!$U$2:$U$999, Teamlist!$A$2:$A$999=$A12)), 0)+AJ12),"0.0")</f>
        <v>0.0</v>
      </c>
      <c r="AR12" s="58" t="str">
        <f>IFERROR(__xludf.DUMMYFUNCTION(IF($Z12, SUM(FILTER(Roomlist!$X$2:$X$999, Roomlist!$A$2:$A$999=$A12)), 0) + IF($AA12, SUM(FILTER(Teamlist!$V$2:$V$999, Teamlist!$A$2:$A$999=$A12)), 0)),"0.0")</f>
        <v>0.0</v>
      </c>
      <c r="AS12" s="58" t="str">
        <f>IFERROR(__xludf.DUMMYFUNCTION(IF($Z12, SUM(FILTER(Roomlist!$Y$2:$Y$999, Roomlist!$A$2:$A$999=$A12)), 0) + IF($AA12, SUM(FILTER(Teamlist!$W$2:$W$999, Teamlist!$A$2:$A$999=$A12)), 0)+AL12),"0.0")</f>
        <v>0.0</v>
      </c>
      <c r="AT12" s="58" t="str">
        <f>IFERROR(__xludf.DUMMYFUNCTION(IF($Z12, SUM(FILTER(Roomlist!$Z$2:$Z$999, Roomlist!$A$2:$A$999=$A12)), 0) + IF($AA12, SUM(FILTER(Teamlist!$X$2:$X$999, Teamlist!$A$2:$A$999=$A12)), 0)+AK12*2),"0.0")</f>
        <v>0.0</v>
      </c>
      <c r="AU12" s="45" t="str">
        <f>IF(AND($L12 &gt; 0, $S12 &gt;= 0, $R12 &gt;= 0), IF(Constants!$B$17, 0, 10) + $L12, 0)</f>
        <v>0</v>
      </c>
      <c r="AV12" s="45" t="str">
        <f>IF(AND($M12 &gt; 0, $T12 &gt;= 0, $R12 &gt;= 0), IF(Constants!$B$17, 0, 10) + $M12, 0)</f>
        <v>0</v>
      </c>
      <c r="AW12" s="45" t="str">
        <f>IF(AND($N12 &gt; 0, $U12 &gt;= 0, $R12 &gt;= 0), IF(Constants!$B$17, 0, 10) + $N12, 0)</f>
        <v>0</v>
      </c>
      <c r="AX12" s="45" t="str">
        <f>IF(AND($O12 &gt; 0, $V12 &gt;= 0, $R12 &gt;= 0), IF(Constants!$B$17, 0, 10) + $O12, 0)</f>
        <v>0</v>
      </c>
      <c r="AY12" s="45" t="str">
        <f>IF(AND($P12 &gt; 0, $W12 &gt;= 0, $R12 &gt;= 0), IF(Constants!$B$17, 0, 10) + $P12, 0)</f>
        <v>0</v>
      </c>
    </row>
    <row r="13">
      <c r="A13" s="4"/>
      <c r="B13" s="21"/>
      <c r="C13" s="21"/>
      <c r="D13" s="21"/>
      <c r="E13" s="21"/>
      <c r="F13" s="21"/>
      <c r="G13" s="21"/>
      <c r="H13" s="21"/>
      <c r="I13" s="21"/>
      <c r="J13" s="21"/>
      <c r="K13" s="21"/>
      <c r="L13" s="21"/>
      <c r="M13" s="21"/>
      <c r="N13" s="21"/>
      <c r="O13" s="21"/>
      <c r="P13" s="21"/>
      <c r="Q13" s="48" t="str">
        <f t="shared" si="1"/>
        <v>0</v>
      </c>
      <c r="R13" s="48" t="str">
        <f>IFERROR(__xludf.DUMMYFUNCTION(IF(Z13, SUM(FILTER(Roomlist!$K$2:$K$999, Roomlist!$A$2:$A$999=$A13)) + IF(AA13, SUM(FILTER(Teamlist!$I$2:$I$999, Teamlist!$A$2:$A$999=$A13)), 0), IF(AA13, ROUNDDOWN(SUM(FILTER(Teamlist!$I$2:$I$999, Teamlist!$A$2:$A$999=$A13))/2), 0))-$Q13),"0")</f>
        <v>0</v>
      </c>
      <c r="S13" s="48" t="str">
        <f>IFERROR(__xludf.DUMMYFUNCTION(IF(Z13, IF(ISNA(FILTER(Roomlist!$K$2:$K$999, Roomlist!$A$2:$A$999=$A13, Roomlist!$L$2:$L$999=1)), 0, SUM(FILTER(Roomlist!$K$2:$K$999, Roomlist!$A$2:$A$999=$A13, (Roomlist!$L$2:$L$999=1) + (Roomlist!$Q$2:$Q$999=1)))) + IF(AND(AA13,NOT(ISNA(FILTER(Teamlist!$I$2:$I$999, Teamlist!$A$2:$A$999=$A13, Teamlist!$J$2:$J$999=1)))), SUM(FILTER(Teamlist!$I$2:$I$999, Teamlist!$A$2:$A$999=$A13, (Teamlist!$J$2:$J$999=1) + (Teamlist!$O$2:$O$999=1))), 0), IF(AND(AA13,NOT(ISNA(FILTER(Teamlist!$I$2:$I$999, Teamlist!$A$2:$A$999=$A13, Teamlist!$J$2:$J$999=1)))), ROUNDDOWN(SUM(FILTER(Teamlist!$I$2:$I$999, Teamlist!$A$2:$A$999=$A13, (Teamlist!$J$2:$J$999=1) + (Teamlist!$O$2:$O$999=1)))/2), 0))-$L13),"0")</f>
        <v>0</v>
      </c>
      <c r="T13" s="48" t="str">
        <f>IFERROR(__xludf.DUMMYFUNCTION(IF(Z13, IF(ISNA(FILTER(Roomlist!$K$2:$K$999, Roomlist!$A$2:$A$999=$A13, Roomlist!$M$2:$M$999=1)), 0, SUM(FILTER(Roomlist!$K$2:$K$999, Roomlist!$A$2:$A$999=$A13, (Roomlist!$M$2:$M$999=1) + (Roomlist!$Q$2:$Q$999=1)))) + IF(AND(AA13,NOT(ISNA(FILTER(Teamlist!$I$2:$I$999, Teamlist!$A$2:$A$999=$A13, Teamlist!$K$2:$K$999=1)))), SUM(FILTER(Teamlist!$I$2:$I$999, Teamlist!$A$2:$A$999=$A13, (Teamlist!$K$2:$K$999=1) + (Teamlist!$O$2:$O$999=1))), 0), IF(AND(AA13,NOT(ISNA(FILTER(Teamlist!$I$2:$I$999, Teamlist!$A$2:$A$999=$A13, Teamlist!$K$2:$K$999=1)))), ROUNDDOWN(SUM(FILTER(Teamlist!$I$2:$I$999, Teamlist!$A$2:$A$999=$A13, (Teamlist!$K$2:$K$999=1) + (Teamlist!$O$2:$O$999=1)))/2), 0))-$M13),"0")</f>
        <v>0</v>
      </c>
      <c r="U13" s="48" t="str">
        <f>IFERROR(__xludf.DUMMYFUNCTION(IF(Z13, IF(ISNA(FILTER(Roomlist!$K$2:$K$999, Roomlist!$A$2:$A$999=$A13, Roomlist!$N$2:$N$999=1)), 0, SUM(FILTER(Roomlist!$K$2:$K$999, Roomlist!$A$2:$A$999=$A13, (Roomlist!$N$2:$N$999=1) + (Roomlist!$Q$2:$Q$999=1)))) + IF(AND(AA13,NOT(ISNA(FILTER(Teamlist!$I$2:$I$999, Teamlist!$A$2:$A$999=$A13, Teamlist!$L$2:$L$999=1)))), SUM(FILTER(Teamlist!$I$2:$I$999, Teamlist!$A$2:$A$999=$A13, (Teamlist!$L$2:$L$999=1) + (Teamlist!$O$2:$O$999=1))), 0), IF(AND(AA13,NOT(ISNA(FILTER(Teamlist!$I$2:$I$999, Teamlist!$A$2:$A$999=$A13, Teamlist!$L$2:$L$999=1)))), ROUNDDOWN(SUM(FILTER(Teamlist!$I$2:$I$999, Teamlist!$A$2:$A$999=$A13, (Teamlist!$L$2:$L$999=1) + (Teamlist!$O$2:$O$999=1)))/2), 0))-$N13),"0")</f>
        <v>0</v>
      </c>
      <c r="V13" s="48" t="str">
        <f>IFERROR(__xludf.DUMMYFUNCTION(IF(Z13, IF(ISNA(FILTER(Roomlist!$K$2:$K$999, Roomlist!$A$2:$A$999=$A13, Roomlist!$O$2:$O$999=1)), 0, SUM(FILTER(Roomlist!$K$2:$K$999, Roomlist!$A$2:$A$999=$A13, (Roomlist!$O$2:$O$999=1) + (Roomlist!$Q$2:$Q$999=1)))) + IF(AND(AA13,NOT(ISNA(FILTER(Teamlist!$I$2:$I$999, Teamlist!$A$2:$A$999=$A13, Teamlist!$M$2:$M$999=1)))), SUM(FILTER(Teamlist!$I$2:$I$999, Teamlist!$A$2:$A$999=$A13, (Teamlist!$M$2:$M$999=1) + (Teamlist!$O$2:$O$999=1))), 0), IF(AND(AA13,NOT(ISNA(FILTER(Teamlist!$I$2:$I$999, Teamlist!$A$2:$A$999=$A13, Teamlist!$M$2:$M$999=1)))), ROUNDDOWN(SUM(FILTER(Teamlist!$I$2:$I$999, Teamlist!$A$2:$A$999=$A13, (Teamlist!$M$2:$M$999=1) + (Teamlist!$O$2:$O$999=1)))/2), 0))-$O13),"0")</f>
        <v>0</v>
      </c>
      <c r="W13" s="48" t="str">
        <f>IFERROR(__xludf.DUMMYFUNCTION(IF(Z13, IF(ISNA(FILTER(Roomlist!$K$2:$K$999, Roomlist!$A$2:$A$999=$A13, Roomlist!$P$2:$P$999=1)), 0, SUM(FILTER(Roomlist!$K$2:$K$999, Roomlist!$A$2:$A$999=$A13, (Roomlist!$P$2:$P$999=1) + (Roomlist!$Q$2:$Q$999=1)))) + IF(AND(AA13,NOT(ISNA(FILTER(Teamlist!$I$2:$I$999, Teamlist!$A$2:$A$999=$A13, Teamlist!$N$2:$N$999=1)))), SUM(FILTER(Teamlist!$I$2:$I$999, Teamlist!$A$2:$A$999=$A13, (Teamlist!$N$2:$N$999=1) + (Teamlist!$O$2:$O$999=1))), 0), IF(AND(AA13,NOT(ISNA(FILTER(Teamlist!$I$2:$I$999, Teamlist!$A$2:$A$999=$A13, Teamlist!$N$2:$N$999=1)))), ROUNDDOWN(SUM(FILTER(Teamlist!$I$2:$I$999, Teamlist!$A$2:$A$999=$A13, (Teamlist!$N$2:$N$999=1) + (Teamlist!$O$2:$O$999=1)))/2), 0))-$P13),"0")</f>
        <v>0</v>
      </c>
      <c r="X13" s="72" t="str">
        <f t="shared" si="2"/>
        <v>0.00</v>
      </c>
      <c r="Y13" s="45" t="str">
        <f>IFERROR(__xludf.DUMMYFUNCTION(IF(LEN($A13), IF(ISNA(SUM(FILTER(Roomlist!$S$2:$S$999, Roomlist!$A$2:$A$999=$A13))), 0, SUM(FILTER(Roomlist!$S$2:$S$999, Roomlist!$A$2:$A$999=$A13))), 0)),"0")</f>
        <v>0</v>
      </c>
      <c r="Z13" s="45" t="str">
        <f>IFERROR(__xludf.DUMMYFUNCTION(IF(LEN($A13), IF(ISNA(SUM(FILTER(Roomlist!$T$2:$T$999, Roomlist!$A$2:$A$999=$A13))), 0, SUM(FILTER(Roomlist!$T$2:$T$999, Roomlist!$A$2:$A$999=$A13))), 0)),"0")</f>
        <v>0</v>
      </c>
      <c r="AA13" s="48" t="str">
        <f t="shared" si="3"/>
        <v>0</v>
      </c>
      <c r="AB13" s="45" t="str">
        <f>IFERROR(__xludf.DUMMYFUNCTION(IF(LEN($A13), IF(ISNA(SUM(FILTER(Teamlist!$Q$2:$Q$999, Teamlist!$A$2:$A$999=$A13, Teamlist!$R$2:$R$999 = 1))), 0, SUM(FILTER(Teamlist!$Q$2:$Q$999, Teamlist!$A$2:$A$999=$A13, Teamlist!$R$2:$R$999 = 1))), 0)),"0")</f>
        <v>0</v>
      </c>
      <c r="AC13" s="45" t="str">
        <f>IFERROR(__xludf.DUMMYFUNCTION(IF(LEN($A13), IF(ISNA(SUM(FILTER(Teamlist!$Q$2:$Q$999, Teamlist!$A$2:$A$999=$A13, Teamlist!$R$2:$R$999 = 2))), 0, SUM(FILTER(Teamlist!$Q$2:$Q$999, Teamlist!$A$2:$A$999=$A13, Teamlist!$R$2:$R$999 = 2))), 0)),"0")</f>
        <v>0</v>
      </c>
      <c r="AD13" s="45" t="str">
        <f>IFERROR(__xludf.DUMMYFUNCTION(IF(LEN($A13), IF(ISNA(SUM(FILTER(Teamlist!$Q$2:$Q$999, Teamlist!$A$2:$A$999=$A13, Teamlist!$R$2:$R$999 = 3))), 0, SUM(FILTER(Teamlist!$Q$2:$Q$999, Teamlist!$A$2:$A$999=$A13, Teamlist!$R$2:$R$999 = 3))), 0)),"0")</f>
        <v>0</v>
      </c>
      <c r="AE13" s="45" t="str">
        <f>IFERROR(__xludf.DUMMYFUNCTION(IF(LEN($A13), IF(ISNA(SUM(FILTER(Teamlist!$Q$2:$Q$999, Teamlist!$A$2:$A$999=$A13, Teamlist!$R$2:$R$999 = 4))), 0, SUM(FILTER(Teamlist!$Q$2:$Q$999, Teamlist!$A$2:$A$999=$A13, Teamlist!$R$2:$R$999 = 4))), 0)),"0")</f>
        <v>0</v>
      </c>
      <c r="AF13" s="45" t="str">
        <f>IFERROR(__xludf.DUMMYFUNCTION(IF(LEN($A13), IF(ISNA(SUM(FILTER(Teamlist!$Q$2:$Q$999, Teamlist!$A$2:$A$999=$A13, Teamlist!$R$2:$R$999 = 5))), 0, SUM(FILTER(Teamlist!$Q$2:$Q$999, Teamlist!$A$2:$A$999=$A13, Teamlist!$R$2:$R$999 = 5))), 0)),"0")</f>
        <v>0</v>
      </c>
      <c r="AG13" s="45" t="str">
        <f>IFERROR(__xludf.DUMMYFUNCTION(IF($AA13, SUM(FILTER(Teamlist!$S$2:$S$999, Teamlist!$A$2:$A$999=$A13)), 0)),"0")</f>
        <v>0</v>
      </c>
      <c r="AH13" s="45" t="str">
        <f>IFERROR(__xludf.DUMMYFUNCTION(IF($Z13, SUM(FILTER(Roomlist!$U$2:$U$999, Roomlist!$A$2:$A$999=$A13)), 0)),"0")</f>
        <v>0</v>
      </c>
      <c r="AI13" s="48" t="str">
        <f>AQ13*5*Constants!$B$2+AR13*5*Constants!$B$3+AS13*5*Constants!$B$4+AT13*5*Constants!$B$5</f>
        <v>0</v>
      </c>
      <c r="AJ13" s="58" t="str">
        <f>IFERROR(__xludf.DUMMYFUNCTION((IF($Z13, SUM(FILTER(Roomlist!$J$2:$J$999, Roomlist!$A$2:$A$999=$A13))*0.0333333333333333 + SUM(FILTER(Roomlist!$I$2:$I$999, Roomlist!$A$2:$A$999=$A13))*0.1, 0) + IF($AA13, SUM(FILTER(Teamlist!$H$2:$H$999, Teamlist!$A$2:$A$999=$A13))*0.0333333333333333 + SUM(FILTER(Teamlist!$G$2:$G$999, Teamlist!$A$2:$A$999=$A13))*0.1, 0))/Constants!$B$2),"0.0")</f>
        <v>0.0</v>
      </c>
      <c r="AK13" s="58" t="str">
        <f>IFERROR(__xludf.DUMMYFUNCTION((IF($Z13, SUM(FILTER(Roomlist!$H$2:$H$999, Roomlist!$A$2:$A$999=$A13)), 0) + IF($AA13, SUM(FILTER(Teamlist!$F$2:$F$999, Teamlist!$A$2:$A$999=$A13)), 0))*0.05/Constants!$B$5),"0.0")</f>
        <v>0.0</v>
      </c>
      <c r="AL13" s="58" t="str">
        <f>IFERROR(__xludf.DUMMYFUNCTION((IF($Z13, SUM(FILTER(Roomlist!$J$2:$J$999, Roomlist!$A$2:$A$999=$A13)), 0) + IF($AA13, SUM(FILTER(Teamlist!$H$2:$H$999, Teamlist!$A$2:$A$999=$A13)), 0))*0.0666666666666666/Constants!$B$4),"0.0")</f>
        <v>0.0</v>
      </c>
      <c r="AM13" s="45" t="str">
        <f>IFERROR(__xludf.DUMMYFUNCTION(IF($Z13, SUM(FILTER(Roomlist!$W$2:$W$999, Roomlist!$A$2:$A$999=$A13)), 0)),"0")</f>
        <v>0</v>
      </c>
      <c r="AN13" s="48" t="str">
        <f>IFERROR(__xludf.DUMMYFUNCTION(IF($Z13, SUM(FILTER(Roomlist!$X$2:$X$999, Roomlist!$A$2:$A$999=$A13)), 0) + IF($AA13, SUM(FILTER(Teamlist!$T$2:$T$999, Teamlist!$A$2:$A$999=$A13)), 0)),"0")</f>
        <v>0</v>
      </c>
      <c r="AO13" s="45" t="str">
        <f>IFERROR(__xludf.DUMMYFUNCTION(IF($AA13, SUM(FILTER(Teamlist!$W$2:$W$999, Teamlist!$A$2:$A$999=$A13)), 0)),"0")</f>
        <v>0</v>
      </c>
      <c r="AP13" s="45" t="str">
        <f>IFERROR(__xludf.DUMMYFUNCTION(IF($Z13, SUM(FILTER(Roomlist!$V$2:$V$999, Roomlist!$A$2:$A$999=$A13)), 0)),"0")</f>
        <v>0</v>
      </c>
      <c r="AQ13" s="58" t="str">
        <f>IFERROR(__xludf.DUMMYFUNCTION(IF($Z13, SUM(FILTER(Roomlist!$W$2:$W$999, Roomlist!$A$2:$A$999=$A13)), 0) + IF($AA13, SUM(FILTER(Teamlist!$U$2:$U$999, Teamlist!$A$2:$A$999=$A13)), 0)+AJ13),"0.0")</f>
        <v>0.0</v>
      </c>
      <c r="AR13" s="58" t="str">
        <f>IFERROR(__xludf.DUMMYFUNCTION(IF($Z13, SUM(FILTER(Roomlist!$X$2:$X$999, Roomlist!$A$2:$A$999=$A13)), 0) + IF($AA13, SUM(FILTER(Teamlist!$V$2:$V$999, Teamlist!$A$2:$A$999=$A13)), 0)),"0.0")</f>
        <v>0.0</v>
      </c>
      <c r="AS13" s="58" t="str">
        <f>IFERROR(__xludf.DUMMYFUNCTION(IF($Z13, SUM(FILTER(Roomlist!$Y$2:$Y$999, Roomlist!$A$2:$A$999=$A13)), 0) + IF($AA13, SUM(FILTER(Teamlist!$W$2:$W$999, Teamlist!$A$2:$A$999=$A13)), 0)+AL13),"0.0")</f>
        <v>0.0</v>
      </c>
      <c r="AT13" s="58" t="str">
        <f>IFERROR(__xludf.DUMMYFUNCTION(IF($Z13, SUM(FILTER(Roomlist!$Z$2:$Z$999, Roomlist!$A$2:$A$999=$A13)), 0) + IF($AA13, SUM(FILTER(Teamlist!$X$2:$X$999, Teamlist!$A$2:$A$999=$A13)), 0)+AK13*2),"0.0")</f>
        <v>0.0</v>
      </c>
      <c r="AU13" s="45" t="str">
        <f>IF(AND($L13 &gt; 0, $S13 &gt;= 0, $R13 &gt;= 0), IF(Constants!$B$17, 0, 10) + $L13, 0)</f>
        <v>0</v>
      </c>
      <c r="AV13" s="45" t="str">
        <f>IF(AND($M13 &gt; 0, $T13 &gt;= 0, $R13 &gt;= 0), IF(Constants!$B$17, 0, 10) + $M13, 0)</f>
        <v>0</v>
      </c>
      <c r="AW13" s="45" t="str">
        <f>IF(AND($N13 &gt; 0, $U13 &gt;= 0, $R13 &gt;= 0), IF(Constants!$B$17, 0, 10) + $N13, 0)</f>
        <v>0</v>
      </c>
      <c r="AX13" s="45" t="str">
        <f>IF(AND($O13 &gt; 0, $V13 &gt;= 0, $R13 &gt;= 0), IF(Constants!$B$17, 0, 10) + $O13, 0)</f>
        <v>0</v>
      </c>
      <c r="AY13" s="45" t="str">
        <f>IF(AND($P13 &gt; 0, $W13 &gt;= 0, $R13 &gt;= 0), IF(Constants!$B$17, 0, 10) + $P13, 0)</f>
        <v>0</v>
      </c>
    </row>
    <row r="14">
      <c r="A14" s="4"/>
      <c r="B14" s="21"/>
      <c r="C14" s="21"/>
      <c r="D14" s="21"/>
      <c r="E14" s="21"/>
      <c r="F14" s="21"/>
      <c r="G14" s="21"/>
      <c r="H14" s="21"/>
      <c r="I14" s="21"/>
      <c r="J14" s="21"/>
      <c r="K14" s="21"/>
      <c r="L14" s="21"/>
      <c r="M14" s="21"/>
      <c r="N14" s="21"/>
      <c r="O14" s="21"/>
      <c r="P14" s="21"/>
      <c r="Q14" s="48" t="str">
        <f t="shared" si="1"/>
        <v>0</v>
      </c>
      <c r="R14" s="48" t="str">
        <f>IFERROR(__xludf.DUMMYFUNCTION(IF(Z14, SUM(FILTER(Roomlist!$K$2:$K$999, Roomlist!$A$2:$A$999=$A14)) + IF(AA14, SUM(FILTER(Teamlist!$I$2:$I$999, Teamlist!$A$2:$A$999=$A14)), 0), IF(AA14, ROUNDDOWN(SUM(FILTER(Teamlist!$I$2:$I$999, Teamlist!$A$2:$A$999=$A14))/2), 0))-$Q14),"0")</f>
        <v>0</v>
      </c>
      <c r="S14" s="48" t="str">
        <f>IFERROR(__xludf.DUMMYFUNCTION(IF(Z14, IF(ISNA(FILTER(Roomlist!$K$2:$K$999, Roomlist!$A$2:$A$999=$A14, Roomlist!$L$2:$L$999=1)), 0, SUM(FILTER(Roomlist!$K$2:$K$999, Roomlist!$A$2:$A$999=$A14, (Roomlist!$L$2:$L$999=1) + (Roomlist!$Q$2:$Q$999=1)))) + IF(AND(AA14,NOT(ISNA(FILTER(Teamlist!$I$2:$I$999, Teamlist!$A$2:$A$999=$A14, Teamlist!$J$2:$J$999=1)))), SUM(FILTER(Teamlist!$I$2:$I$999, Teamlist!$A$2:$A$999=$A14, (Teamlist!$J$2:$J$999=1) + (Teamlist!$O$2:$O$999=1))), 0), IF(AND(AA14,NOT(ISNA(FILTER(Teamlist!$I$2:$I$999, Teamlist!$A$2:$A$999=$A14, Teamlist!$J$2:$J$999=1)))), ROUNDDOWN(SUM(FILTER(Teamlist!$I$2:$I$999, Teamlist!$A$2:$A$999=$A14, (Teamlist!$J$2:$J$999=1) + (Teamlist!$O$2:$O$999=1)))/2), 0))-$L14),"0")</f>
        <v>0</v>
      </c>
      <c r="T14" s="48" t="str">
        <f>IFERROR(__xludf.DUMMYFUNCTION(IF(Z14, IF(ISNA(FILTER(Roomlist!$K$2:$K$999, Roomlist!$A$2:$A$999=$A14, Roomlist!$M$2:$M$999=1)), 0, SUM(FILTER(Roomlist!$K$2:$K$999, Roomlist!$A$2:$A$999=$A14, (Roomlist!$M$2:$M$999=1) + (Roomlist!$Q$2:$Q$999=1)))) + IF(AND(AA14,NOT(ISNA(FILTER(Teamlist!$I$2:$I$999, Teamlist!$A$2:$A$999=$A14, Teamlist!$K$2:$K$999=1)))), SUM(FILTER(Teamlist!$I$2:$I$999, Teamlist!$A$2:$A$999=$A14, (Teamlist!$K$2:$K$999=1) + (Teamlist!$O$2:$O$999=1))), 0), IF(AND(AA14,NOT(ISNA(FILTER(Teamlist!$I$2:$I$999, Teamlist!$A$2:$A$999=$A14, Teamlist!$K$2:$K$999=1)))), ROUNDDOWN(SUM(FILTER(Teamlist!$I$2:$I$999, Teamlist!$A$2:$A$999=$A14, (Teamlist!$K$2:$K$999=1) + (Teamlist!$O$2:$O$999=1)))/2), 0))-$M14),"0")</f>
        <v>0</v>
      </c>
      <c r="U14" s="48" t="str">
        <f>IFERROR(__xludf.DUMMYFUNCTION(IF(Z14, IF(ISNA(FILTER(Roomlist!$K$2:$K$999, Roomlist!$A$2:$A$999=$A14, Roomlist!$N$2:$N$999=1)), 0, SUM(FILTER(Roomlist!$K$2:$K$999, Roomlist!$A$2:$A$999=$A14, (Roomlist!$N$2:$N$999=1) + (Roomlist!$Q$2:$Q$999=1)))) + IF(AND(AA14,NOT(ISNA(FILTER(Teamlist!$I$2:$I$999, Teamlist!$A$2:$A$999=$A14, Teamlist!$L$2:$L$999=1)))), SUM(FILTER(Teamlist!$I$2:$I$999, Teamlist!$A$2:$A$999=$A14, (Teamlist!$L$2:$L$999=1) + (Teamlist!$O$2:$O$999=1))), 0), IF(AND(AA14,NOT(ISNA(FILTER(Teamlist!$I$2:$I$999, Teamlist!$A$2:$A$999=$A14, Teamlist!$L$2:$L$999=1)))), ROUNDDOWN(SUM(FILTER(Teamlist!$I$2:$I$999, Teamlist!$A$2:$A$999=$A14, (Teamlist!$L$2:$L$999=1) + (Teamlist!$O$2:$O$999=1)))/2), 0))-$N14),"0")</f>
        <v>0</v>
      </c>
      <c r="V14" s="48" t="str">
        <f>IFERROR(__xludf.DUMMYFUNCTION(IF(Z14, IF(ISNA(FILTER(Roomlist!$K$2:$K$999, Roomlist!$A$2:$A$999=$A14, Roomlist!$O$2:$O$999=1)), 0, SUM(FILTER(Roomlist!$K$2:$K$999, Roomlist!$A$2:$A$999=$A14, (Roomlist!$O$2:$O$999=1) + (Roomlist!$Q$2:$Q$999=1)))) + IF(AND(AA14,NOT(ISNA(FILTER(Teamlist!$I$2:$I$999, Teamlist!$A$2:$A$999=$A14, Teamlist!$M$2:$M$999=1)))), SUM(FILTER(Teamlist!$I$2:$I$999, Teamlist!$A$2:$A$999=$A14, (Teamlist!$M$2:$M$999=1) + (Teamlist!$O$2:$O$999=1))), 0), IF(AND(AA14,NOT(ISNA(FILTER(Teamlist!$I$2:$I$999, Teamlist!$A$2:$A$999=$A14, Teamlist!$M$2:$M$999=1)))), ROUNDDOWN(SUM(FILTER(Teamlist!$I$2:$I$999, Teamlist!$A$2:$A$999=$A14, (Teamlist!$M$2:$M$999=1) + (Teamlist!$O$2:$O$999=1)))/2), 0))-$O14),"0")</f>
        <v>0</v>
      </c>
      <c r="W14" s="48" t="str">
        <f>IFERROR(__xludf.DUMMYFUNCTION(IF(Z14, IF(ISNA(FILTER(Roomlist!$K$2:$K$999, Roomlist!$A$2:$A$999=$A14, Roomlist!$P$2:$P$999=1)), 0, SUM(FILTER(Roomlist!$K$2:$K$999, Roomlist!$A$2:$A$999=$A14, (Roomlist!$P$2:$P$999=1) + (Roomlist!$Q$2:$Q$999=1)))) + IF(AND(AA14,NOT(ISNA(FILTER(Teamlist!$I$2:$I$999, Teamlist!$A$2:$A$999=$A14, Teamlist!$N$2:$N$999=1)))), SUM(FILTER(Teamlist!$I$2:$I$999, Teamlist!$A$2:$A$999=$A14, (Teamlist!$N$2:$N$999=1) + (Teamlist!$O$2:$O$999=1))), 0), IF(AND(AA14,NOT(ISNA(FILTER(Teamlist!$I$2:$I$999, Teamlist!$A$2:$A$999=$A14, Teamlist!$N$2:$N$999=1)))), ROUNDDOWN(SUM(FILTER(Teamlist!$I$2:$I$999, Teamlist!$A$2:$A$999=$A14, (Teamlist!$N$2:$N$999=1) + (Teamlist!$O$2:$O$999=1)))/2), 0))-$P14),"0")</f>
        <v>0</v>
      </c>
      <c r="X14" s="72" t="str">
        <f t="shared" si="2"/>
        <v>0.00</v>
      </c>
      <c r="Y14" s="45" t="str">
        <f>IFERROR(__xludf.DUMMYFUNCTION(IF(LEN($A14), IF(ISNA(SUM(FILTER(Roomlist!$S$2:$S$999, Roomlist!$A$2:$A$999=$A14))), 0, SUM(FILTER(Roomlist!$S$2:$S$999, Roomlist!$A$2:$A$999=$A14))), 0)),"0")</f>
        <v>0</v>
      </c>
      <c r="Z14" s="45" t="str">
        <f>IFERROR(__xludf.DUMMYFUNCTION(IF(LEN($A14), IF(ISNA(SUM(FILTER(Roomlist!$T$2:$T$999, Roomlist!$A$2:$A$999=$A14))), 0, SUM(FILTER(Roomlist!$T$2:$T$999, Roomlist!$A$2:$A$999=$A14))), 0)),"0")</f>
        <v>0</v>
      </c>
      <c r="AA14" s="48" t="str">
        <f t="shared" si="3"/>
        <v>0</v>
      </c>
      <c r="AB14" s="45" t="str">
        <f>IFERROR(__xludf.DUMMYFUNCTION(IF(LEN($A14), IF(ISNA(SUM(FILTER(Teamlist!$Q$2:$Q$999, Teamlist!$A$2:$A$999=$A14, Teamlist!$R$2:$R$999 = 1))), 0, SUM(FILTER(Teamlist!$Q$2:$Q$999, Teamlist!$A$2:$A$999=$A14, Teamlist!$R$2:$R$999 = 1))), 0)),"0")</f>
        <v>0</v>
      </c>
      <c r="AC14" s="45" t="str">
        <f>IFERROR(__xludf.DUMMYFUNCTION(IF(LEN($A14), IF(ISNA(SUM(FILTER(Teamlist!$Q$2:$Q$999, Teamlist!$A$2:$A$999=$A14, Teamlist!$R$2:$R$999 = 2))), 0, SUM(FILTER(Teamlist!$Q$2:$Q$999, Teamlist!$A$2:$A$999=$A14, Teamlist!$R$2:$R$999 = 2))), 0)),"0")</f>
        <v>0</v>
      </c>
      <c r="AD14" s="45" t="str">
        <f>IFERROR(__xludf.DUMMYFUNCTION(IF(LEN($A14), IF(ISNA(SUM(FILTER(Teamlist!$Q$2:$Q$999, Teamlist!$A$2:$A$999=$A14, Teamlist!$R$2:$R$999 = 3))), 0, SUM(FILTER(Teamlist!$Q$2:$Q$999, Teamlist!$A$2:$A$999=$A14, Teamlist!$R$2:$R$999 = 3))), 0)),"0")</f>
        <v>0</v>
      </c>
      <c r="AE14" s="45" t="str">
        <f>IFERROR(__xludf.DUMMYFUNCTION(IF(LEN($A14), IF(ISNA(SUM(FILTER(Teamlist!$Q$2:$Q$999, Teamlist!$A$2:$A$999=$A14, Teamlist!$R$2:$R$999 = 4))), 0, SUM(FILTER(Teamlist!$Q$2:$Q$999, Teamlist!$A$2:$A$999=$A14, Teamlist!$R$2:$R$999 = 4))), 0)),"0")</f>
        <v>0</v>
      </c>
      <c r="AF14" s="45" t="str">
        <f>IFERROR(__xludf.DUMMYFUNCTION(IF(LEN($A14), IF(ISNA(SUM(FILTER(Teamlist!$Q$2:$Q$999, Teamlist!$A$2:$A$999=$A14, Teamlist!$R$2:$R$999 = 5))), 0, SUM(FILTER(Teamlist!$Q$2:$Q$999, Teamlist!$A$2:$A$999=$A14, Teamlist!$R$2:$R$999 = 5))), 0)),"0")</f>
        <v>0</v>
      </c>
      <c r="AG14" s="45" t="str">
        <f>IFERROR(__xludf.DUMMYFUNCTION(IF($AA14, SUM(FILTER(Teamlist!$S$2:$S$999, Teamlist!$A$2:$A$999=$A14)), 0)),"0")</f>
        <v>0</v>
      </c>
      <c r="AH14" s="45" t="str">
        <f>IFERROR(__xludf.DUMMYFUNCTION(IF($Z14, SUM(FILTER(Roomlist!$U$2:$U$999, Roomlist!$A$2:$A$999=$A14)), 0)),"0")</f>
        <v>0</v>
      </c>
      <c r="AI14" s="48" t="str">
        <f>AQ14*5*Constants!$B$2+AR14*5*Constants!$B$3+AS14*5*Constants!$B$4+AT14*5*Constants!$B$5</f>
        <v>0</v>
      </c>
      <c r="AJ14" s="58" t="str">
        <f>IFERROR(__xludf.DUMMYFUNCTION((IF($Z14, SUM(FILTER(Roomlist!$J$2:$J$999, Roomlist!$A$2:$A$999=$A14))*0.0333333333333333 + SUM(FILTER(Roomlist!$I$2:$I$999, Roomlist!$A$2:$A$999=$A14))*0.1, 0) + IF($AA14, SUM(FILTER(Teamlist!$H$2:$H$999, Teamlist!$A$2:$A$999=$A14))*0.0333333333333333 + SUM(FILTER(Teamlist!$G$2:$G$999, Teamlist!$A$2:$A$999=$A14))*0.1, 0))/Constants!$B$2),"0.0")</f>
        <v>0.0</v>
      </c>
      <c r="AK14" s="58" t="str">
        <f>IFERROR(__xludf.DUMMYFUNCTION((IF($Z14, SUM(FILTER(Roomlist!$H$2:$H$999, Roomlist!$A$2:$A$999=$A14)), 0) + IF($AA14, SUM(FILTER(Teamlist!$F$2:$F$999, Teamlist!$A$2:$A$999=$A14)), 0))*0.05/Constants!$B$5),"0.0")</f>
        <v>0.0</v>
      </c>
      <c r="AL14" s="58" t="str">
        <f>IFERROR(__xludf.DUMMYFUNCTION((IF($Z14, SUM(FILTER(Roomlist!$J$2:$J$999, Roomlist!$A$2:$A$999=$A14)), 0) + IF($AA14, SUM(FILTER(Teamlist!$H$2:$H$999, Teamlist!$A$2:$A$999=$A14)), 0))*0.0666666666666666/Constants!$B$4),"0.0")</f>
        <v>0.0</v>
      </c>
      <c r="AM14" s="45" t="str">
        <f>IFERROR(__xludf.DUMMYFUNCTION(IF($Z14, SUM(FILTER(Roomlist!$W$2:$W$999, Roomlist!$A$2:$A$999=$A14)), 0)),"0")</f>
        <v>0</v>
      </c>
      <c r="AN14" s="48" t="str">
        <f>IFERROR(__xludf.DUMMYFUNCTION(IF($Z14, SUM(FILTER(Roomlist!$X$2:$X$999, Roomlist!$A$2:$A$999=$A14)), 0) + IF($AA14, SUM(FILTER(Teamlist!$T$2:$T$999, Teamlist!$A$2:$A$999=$A14)), 0)),"0")</f>
        <v>0</v>
      </c>
      <c r="AO14" s="45" t="str">
        <f>IFERROR(__xludf.DUMMYFUNCTION(IF($AA14, SUM(FILTER(Teamlist!$W$2:$W$999, Teamlist!$A$2:$A$999=$A14)), 0)),"0")</f>
        <v>0</v>
      </c>
      <c r="AP14" s="45" t="str">
        <f>IFERROR(__xludf.DUMMYFUNCTION(IF($Z14, SUM(FILTER(Roomlist!$V$2:$V$999, Roomlist!$A$2:$A$999=$A14)), 0)),"0")</f>
        <v>0</v>
      </c>
      <c r="AQ14" s="58" t="str">
        <f>IFERROR(__xludf.DUMMYFUNCTION(IF($Z14, SUM(FILTER(Roomlist!$W$2:$W$999, Roomlist!$A$2:$A$999=$A14)), 0) + IF($AA14, SUM(FILTER(Teamlist!$U$2:$U$999, Teamlist!$A$2:$A$999=$A14)), 0)+AJ14),"0.0")</f>
        <v>0.0</v>
      </c>
      <c r="AR14" s="58" t="str">
        <f>IFERROR(__xludf.DUMMYFUNCTION(IF($Z14, SUM(FILTER(Roomlist!$X$2:$X$999, Roomlist!$A$2:$A$999=$A14)), 0) + IF($AA14, SUM(FILTER(Teamlist!$V$2:$V$999, Teamlist!$A$2:$A$999=$A14)), 0)),"0.0")</f>
        <v>0.0</v>
      </c>
      <c r="AS14" s="58" t="str">
        <f>IFERROR(__xludf.DUMMYFUNCTION(IF($Z14, SUM(FILTER(Roomlist!$Y$2:$Y$999, Roomlist!$A$2:$A$999=$A14)), 0) + IF($AA14, SUM(FILTER(Teamlist!$W$2:$W$999, Teamlist!$A$2:$A$999=$A14)), 0)+AL14),"0.0")</f>
        <v>0.0</v>
      </c>
      <c r="AT14" s="58" t="str">
        <f>IFERROR(__xludf.DUMMYFUNCTION(IF($Z14, SUM(FILTER(Roomlist!$Z$2:$Z$999, Roomlist!$A$2:$A$999=$A14)), 0) + IF($AA14, SUM(FILTER(Teamlist!$X$2:$X$999, Teamlist!$A$2:$A$999=$A14)), 0)+AK14*2),"0.0")</f>
        <v>0.0</v>
      </c>
      <c r="AU14" s="45" t="str">
        <f>IF(AND($L14 &gt; 0, $S14 &gt;= 0, $R14 &gt;= 0), IF(Constants!$B$17, 0, 10) + $L14, 0)</f>
        <v>0</v>
      </c>
      <c r="AV14" s="45" t="str">
        <f>IF(AND($M14 &gt; 0, $T14 &gt;= 0, $R14 &gt;= 0), IF(Constants!$B$17, 0, 10) + $M14, 0)</f>
        <v>0</v>
      </c>
      <c r="AW14" s="45" t="str">
        <f>IF(AND($N14 &gt; 0, $U14 &gt;= 0, $R14 &gt;= 0), IF(Constants!$B$17, 0, 10) + $N14, 0)</f>
        <v>0</v>
      </c>
      <c r="AX14" s="45" t="str">
        <f>IF(AND($O14 &gt; 0, $V14 &gt;= 0, $R14 &gt;= 0), IF(Constants!$B$17, 0, 10) + $O14, 0)</f>
        <v>0</v>
      </c>
      <c r="AY14" s="45" t="str">
        <f>IF(AND($P14 &gt; 0, $W14 &gt;= 0, $R14 &gt;= 0), IF(Constants!$B$17, 0, 10) + $P14, 0)</f>
        <v>0</v>
      </c>
    </row>
    <row r="15">
      <c r="A15" s="4"/>
      <c r="B15" s="21"/>
      <c r="C15" s="21"/>
      <c r="D15" s="21"/>
      <c r="E15" s="21"/>
      <c r="F15" s="21"/>
      <c r="G15" s="21"/>
      <c r="H15" s="21"/>
      <c r="I15" s="21"/>
      <c r="J15" s="21"/>
      <c r="K15" s="21"/>
      <c r="L15" s="21"/>
      <c r="M15" s="21"/>
      <c r="N15" s="21"/>
      <c r="O15" s="21"/>
      <c r="P15" s="21"/>
      <c r="Q15" s="48" t="str">
        <f t="shared" si="1"/>
        <v>0</v>
      </c>
      <c r="R15" s="48" t="str">
        <f>IFERROR(__xludf.DUMMYFUNCTION(IF(Z15, SUM(FILTER(Roomlist!$K$2:$K$999, Roomlist!$A$2:$A$999=$A15)) + IF(AA15, SUM(FILTER(Teamlist!$I$2:$I$999, Teamlist!$A$2:$A$999=$A15)), 0), IF(AA15, ROUNDDOWN(SUM(FILTER(Teamlist!$I$2:$I$999, Teamlist!$A$2:$A$999=$A15))/2), 0))-$Q15),"0")</f>
        <v>0</v>
      </c>
      <c r="S15" s="48" t="str">
        <f>IFERROR(__xludf.DUMMYFUNCTION(IF(Z15, IF(ISNA(FILTER(Roomlist!$K$2:$K$999, Roomlist!$A$2:$A$999=$A15, Roomlist!$L$2:$L$999=1)), 0, SUM(FILTER(Roomlist!$K$2:$K$999, Roomlist!$A$2:$A$999=$A15, (Roomlist!$L$2:$L$999=1) + (Roomlist!$Q$2:$Q$999=1)))) + IF(AND(AA15,NOT(ISNA(FILTER(Teamlist!$I$2:$I$999, Teamlist!$A$2:$A$999=$A15, Teamlist!$J$2:$J$999=1)))), SUM(FILTER(Teamlist!$I$2:$I$999, Teamlist!$A$2:$A$999=$A15, (Teamlist!$J$2:$J$999=1) + (Teamlist!$O$2:$O$999=1))), 0), IF(AND(AA15,NOT(ISNA(FILTER(Teamlist!$I$2:$I$999, Teamlist!$A$2:$A$999=$A15, Teamlist!$J$2:$J$999=1)))), ROUNDDOWN(SUM(FILTER(Teamlist!$I$2:$I$999, Teamlist!$A$2:$A$999=$A15, (Teamlist!$J$2:$J$999=1) + (Teamlist!$O$2:$O$999=1)))/2), 0))-$L15),"0")</f>
        <v>0</v>
      </c>
      <c r="T15" s="48" t="str">
        <f>IFERROR(__xludf.DUMMYFUNCTION(IF(Z15, IF(ISNA(FILTER(Roomlist!$K$2:$K$999, Roomlist!$A$2:$A$999=$A15, Roomlist!$M$2:$M$999=1)), 0, SUM(FILTER(Roomlist!$K$2:$K$999, Roomlist!$A$2:$A$999=$A15, (Roomlist!$M$2:$M$999=1) + (Roomlist!$Q$2:$Q$999=1)))) + IF(AND(AA15,NOT(ISNA(FILTER(Teamlist!$I$2:$I$999, Teamlist!$A$2:$A$999=$A15, Teamlist!$K$2:$K$999=1)))), SUM(FILTER(Teamlist!$I$2:$I$999, Teamlist!$A$2:$A$999=$A15, (Teamlist!$K$2:$K$999=1) + (Teamlist!$O$2:$O$999=1))), 0), IF(AND(AA15,NOT(ISNA(FILTER(Teamlist!$I$2:$I$999, Teamlist!$A$2:$A$999=$A15, Teamlist!$K$2:$K$999=1)))), ROUNDDOWN(SUM(FILTER(Teamlist!$I$2:$I$999, Teamlist!$A$2:$A$999=$A15, (Teamlist!$K$2:$K$999=1) + (Teamlist!$O$2:$O$999=1)))/2), 0))-$M15),"0")</f>
        <v>0</v>
      </c>
      <c r="U15" s="48" t="str">
        <f>IFERROR(__xludf.DUMMYFUNCTION(IF(Z15, IF(ISNA(FILTER(Roomlist!$K$2:$K$999, Roomlist!$A$2:$A$999=$A15, Roomlist!$N$2:$N$999=1)), 0, SUM(FILTER(Roomlist!$K$2:$K$999, Roomlist!$A$2:$A$999=$A15, (Roomlist!$N$2:$N$999=1) + (Roomlist!$Q$2:$Q$999=1)))) + IF(AND(AA15,NOT(ISNA(FILTER(Teamlist!$I$2:$I$999, Teamlist!$A$2:$A$999=$A15, Teamlist!$L$2:$L$999=1)))), SUM(FILTER(Teamlist!$I$2:$I$999, Teamlist!$A$2:$A$999=$A15, (Teamlist!$L$2:$L$999=1) + (Teamlist!$O$2:$O$999=1))), 0), IF(AND(AA15,NOT(ISNA(FILTER(Teamlist!$I$2:$I$999, Teamlist!$A$2:$A$999=$A15, Teamlist!$L$2:$L$999=1)))), ROUNDDOWN(SUM(FILTER(Teamlist!$I$2:$I$999, Teamlist!$A$2:$A$999=$A15, (Teamlist!$L$2:$L$999=1) + (Teamlist!$O$2:$O$999=1)))/2), 0))-$N15),"0")</f>
        <v>0</v>
      </c>
      <c r="V15" s="48" t="str">
        <f>IFERROR(__xludf.DUMMYFUNCTION(IF(Z15, IF(ISNA(FILTER(Roomlist!$K$2:$K$999, Roomlist!$A$2:$A$999=$A15, Roomlist!$O$2:$O$999=1)), 0, SUM(FILTER(Roomlist!$K$2:$K$999, Roomlist!$A$2:$A$999=$A15, (Roomlist!$O$2:$O$999=1) + (Roomlist!$Q$2:$Q$999=1)))) + IF(AND(AA15,NOT(ISNA(FILTER(Teamlist!$I$2:$I$999, Teamlist!$A$2:$A$999=$A15, Teamlist!$M$2:$M$999=1)))), SUM(FILTER(Teamlist!$I$2:$I$999, Teamlist!$A$2:$A$999=$A15, (Teamlist!$M$2:$M$999=1) + (Teamlist!$O$2:$O$999=1))), 0), IF(AND(AA15,NOT(ISNA(FILTER(Teamlist!$I$2:$I$999, Teamlist!$A$2:$A$999=$A15, Teamlist!$M$2:$M$999=1)))), ROUNDDOWN(SUM(FILTER(Teamlist!$I$2:$I$999, Teamlist!$A$2:$A$999=$A15, (Teamlist!$M$2:$M$999=1) + (Teamlist!$O$2:$O$999=1)))/2), 0))-$O15),"0")</f>
        <v>0</v>
      </c>
      <c r="W15" s="48" t="str">
        <f>IFERROR(__xludf.DUMMYFUNCTION(IF(Z15, IF(ISNA(FILTER(Roomlist!$K$2:$K$999, Roomlist!$A$2:$A$999=$A15, Roomlist!$P$2:$P$999=1)), 0, SUM(FILTER(Roomlist!$K$2:$K$999, Roomlist!$A$2:$A$999=$A15, (Roomlist!$P$2:$P$999=1) + (Roomlist!$Q$2:$Q$999=1)))) + IF(AND(AA15,NOT(ISNA(FILTER(Teamlist!$I$2:$I$999, Teamlist!$A$2:$A$999=$A15, Teamlist!$N$2:$N$999=1)))), SUM(FILTER(Teamlist!$I$2:$I$999, Teamlist!$A$2:$A$999=$A15, (Teamlist!$N$2:$N$999=1) + (Teamlist!$O$2:$O$999=1))), 0), IF(AND(AA15,NOT(ISNA(FILTER(Teamlist!$I$2:$I$999, Teamlist!$A$2:$A$999=$A15, Teamlist!$N$2:$N$999=1)))), ROUNDDOWN(SUM(FILTER(Teamlist!$I$2:$I$999, Teamlist!$A$2:$A$999=$A15, (Teamlist!$N$2:$N$999=1) + (Teamlist!$O$2:$O$999=1)))/2), 0))-$P15),"0")</f>
        <v>0</v>
      </c>
      <c r="X15" s="72" t="str">
        <f t="shared" si="2"/>
        <v>0.00</v>
      </c>
      <c r="Y15" s="45" t="str">
        <f>IFERROR(__xludf.DUMMYFUNCTION(IF(LEN($A15), IF(ISNA(SUM(FILTER(Roomlist!$S$2:$S$999, Roomlist!$A$2:$A$999=$A15))), 0, SUM(FILTER(Roomlist!$S$2:$S$999, Roomlist!$A$2:$A$999=$A15))), 0)),"0")</f>
        <v>0</v>
      </c>
      <c r="Z15" s="45" t="str">
        <f>IFERROR(__xludf.DUMMYFUNCTION(IF(LEN($A15), IF(ISNA(SUM(FILTER(Roomlist!$T$2:$T$999, Roomlist!$A$2:$A$999=$A15))), 0, SUM(FILTER(Roomlist!$T$2:$T$999, Roomlist!$A$2:$A$999=$A15))), 0)),"0")</f>
        <v>0</v>
      </c>
      <c r="AA15" s="48" t="str">
        <f t="shared" si="3"/>
        <v>0</v>
      </c>
      <c r="AB15" s="45" t="str">
        <f>IFERROR(__xludf.DUMMYFUNCTION(IF(LEN($A15), IF(ISNA(SUM(FILTER(Teamlist!$Q$2:$Q$999, Teamlist!$A$2:$A$999=$A15, Teamlist!$R$2:$R$999 = 1))), 0, SUM(FILTER(Teamlist!$Q$2:$Q$999, Teamlist!$A$2:$A$999=$A15, Teamlist!$R$2:$R$999 = 1))), 0)),"0")</f>
        <v>0</v>
      </c>
      <c r="AC15" s="45" t="str">
        <f>IFERROR(__xludf.DUMMYFUNCTION(IF(LEN($A15), IF(ISNA(SUM(FILTER(Teamlist!$Q$2:$Q$999, Teamlist!$A$2:$A$999=$A15, Teamlist!$R$2:$R$999 = 2))), 0, SUM(FILTER(Teamlist!$Q$2:$Q$999, Teamlist!$A$2:$A$999=$A15, Teamlist!$R$2:$R$999 = 2))), 0)),"0")</f>
        <v>0</v>
      </c>
      <c r="AD15" s="45" t="str">
        <f>IFERROR(__xludf.DUMMYFUNCTION(IF(LEN($A15), IF(ISNA(SUM(FILTER(Teamlist!$Q$2:$Q$999, Teamlist!$A$2:$A$999=$A15, Teamlist!$R$2:$R$999 = 3))), 0, SUM(FILTER(Teamlist!$Q$2:$Q$999, Teamlist!$A$2:$A$999=$A15, Teamlist!$R$2:$R$999 = 3))), 0)),"0")</f>
        <v>0</v>
      </c>
      <c r="AE15" s="45" t="str">
        <f>IFERROR(__xludf.DUMMYFUNCTION(IF(LEN($A15), IF(ISNA(SUM(FILTER(Teamlist!$Q$2:$Q$999, Teamlist!$A$2:$A$999=$A15, Teamlist!$R$2:$R$999 = 4))), 0, SUM(FILTER(Teamlist!$Q$2:$Q$999, Teamlist!$A$2:$A$999=$A15, Teamlist!$R$2:$R$999 = 4))), 0)),"0")</f>
        <v>0</v>
      </c>
      <c r="AF15" s="45" t="str">
        <f>IFERROR(__xludf.DUMMYFUNCTION(IF(LEN($A15), IF(ISNA(SUM(FILTER(Teamlist!$Q$2:$Q$999, Teamlist!$A$2:$A$999=$A15, Teamlist!$R$2:$R$999 = 5))), 0, SUM(FILTER(Teamlist!$Q$2:$Q$999, Teamlist!$A$2:$A$999=$A15, Teamlist!$R$2:$R$999 = 5))), 0)),"0")</f>
        <v>0</v>
      </c>
      <c r="AG15" s="45" t="str">
        <f>IFERROR(__xludf.DUMMYFUNCTION(IF($AA15, SUM(FILTER(Teamlist!$S$2:$S$999, Teamlist!$A$2:$A$999=$A15)), 0)),"0")</f>
        <v>0</v>
      </c>
      <c r="AH15" s="45" t="str">
        <f>IFERROR(__xludf.DUMMYFUNCTION(IF($Z15, SUM(FILTER(Roomlist!$U$2:$U$999, Roomlist!$A$2:$A$999=$A15)), 0)),"0")</f>
        <v>0</v>
      </c>
      <c r="AI15" s="48" t="str">
        <f>AQ15*5*Constants!$B$2+AR15*5*Constants!$B$3+AS15*5*Constants!$B$4+AT15*5*Constants!$B$5</f>
        <v>0</v>
      </c>
      <c r="AJ15" s="58" t="str">
        <f>IFERROR(__xludf.DUMMYFUNCTION((IF($Z15, SUM(FILTER(Roomlist!$J$2:$J$999, Roomlist!$A$2:$A$999=$A15))*0.0333333333333333 + SUM(FILTER(Roomlist!$I$2:$I$999, Roomlist!$A$2:$A$999=$A15))*0.1, 0) + IF($AA15, SUM(FILTER(Teamlist!$H$2:$H$999, Teamlist!$A$2:$A$999=$A15))*0.0333333333333333 + SUM(FILTER(Teamlist!$G$2:$G$999, Teamlist!$A$2:$A$999=$A15))*0.1, 0))/Constants!$B$2),"0.0")</f>
        <v>0.0</v>
      </c>
      <c r="AK15" s="58" t="str">
        <f>IFERROR(__xludf.DUMMYFUNCTION((IF($Z15, SUM(FILTER(Roomlist!$H$2:$H$999, Roomlist!$A$2:$A$999=$A15)), 0) + IF($AA15, SUM(FILTER(Teamlist!$F$2:$F$999, Teamlist!$A$2:$A$999=$A15)), 0))*0.05/Constants!$B$5),"0.0")</f>
        <v>0.0</v>
      </c>
      <c r="AL15" s="58" t="str">
        <f>IFERROR(__xludf.DUMMYFUNCTION((IF($Z15, SUM(FILTER(Roomlist!$J$2:$J$999, Roomlist!$A$2:$A$999=$A15)), 0) + IF($AA15, SUM(FILTER(Teamlist!$H$2:$H$999, Teamlist!$A$2:$A$999=$A15)), 0))*0.0666666666666666/Constants!$B$4),"0.0")</f>
        <v>0.0</v>
      </c>
      <c r="AM15" s="45" t="str">
        <f>IFERROR(__xludf.DUMMYFUNCTION(IF($Z15, SUM(FILTER(Roomlist!$W$2:$W$999, Roomlist!$A$2:$A$999=$A15)), 0)),"0")</f>
        <v>0</v>
      </c>
      <c r="AN15" s="48" t="str">
        <f>IFERROR(__xludf.DUMMYFUNCTION(IF($Z15, SUM(FILTER(Roomlist!$X$2:$X$999, Roomlist!$A$2:$A$999=$A15)), 0) + IF($AA15, SUM(FILTER(Teamlist!$T$2:$T$999, Teamlist!$A$2:$A$999=$A15)), 0)),"0")</f>
        <v>0</v>
      </c>
      <c r="AO15" s="45" t="str">
        <f>IFERROR(__xludf.DUMMYFUNCTION(IF($AA15, SUM(FILTER(Teamlist!$W$2:$W$999, Teamlist!$A$2:$A$999=$A15)), 0)),"0")</f>
        <v>0</v>
      </c>
      <c r="AP15" s="45" t="str">
        <f>IFERROR(__xludf.DUMMYFUNCTION(IF($Z15, SUM(FILTER(Roomlist!$V$2:$V$999, Roomlist!$A$2:$A$999=$A15)), 0)),"0")</f>
        <v>0</v>
      </c>
      <c r="AQ15" s="58" t="str">
        <f>IFERROR(__xludf.DUMMYFUNCTION(IF($Z15, SUM(FILTER(Roomlist!$W$2:$W$999, Roomlist!$A$2:$A$999=$A15)), 0) + IF($AA15, SUM(FILTER(Teamlist!$U$2:$U$999, Teamlist!$A$2:$A$999=$A15)), 0)+AJ15),"0.0")</f>
        <v>0.0</v>
      </c>
      <c r="AR15" s="58" t="str">
        <f>IFERROR(__xludf.DUMMYFUNCTION(IF($Z15, SUM(FILTER(Roomlist!$X$2:$X$999, Roomlist!$A$2:$A$999=$A15)), 0) + IF($AA15, SUM(FILTER(Teamlist!$V$2:$V$999, Teamlist!$A$2:$A$999=$A15)), 0)),"0.0")</f>
        <v>0.0</v>
      </c>
      <c r="AS15" s="58" t="str">
        <f>IFERROR(__xludf.DUMMYFUNCTION(IF($Z15, SUM(FILTER(Roomlist!$Y$2:$Y$999, Roomlist!$A$2:$A$999=$A15)), 0) + IF($AA15, SUM(FILTER(Teamlist!$W$2:$W$999, Teamlist!$A$2:$A$999=$A15)), 0)+AL15),"0.0")</f>
        <v>0.0</v>
      </c>
      <c r="AT15" s="58" t="str">
        <f>IFERROR(__xludf.DUMMYFUNCTION(IF($Z15, SUM(FILTER(Roomlist!$Z$2:$Z$999, Roomlist!$A$2:$A$999=$A15)), 0) + IF($AA15, SUM(FILTER(Teamlist!$X$2:$X$999, Teamlist!$A$2:$A$999=$A15)), 0)+AK15*2),"0.0")</f>
        <v>0.0</v>
      </c>
      <c r="AU15" s="45" t="str">
        <f>IF(AND($L15 &gt; 0, $S15 &gt;= 0, $R15 &gt;= 0), IF(Constants!$B$17, 0, 10) + $L15, 0)</f>
        <v>0</v>
      </c>
      <c r="AV15" s="45" t="str">
        <f>IF(AND($M15 &gt; 0, $T15 &gt;= 0, $R15 &gt;= 0), IF(Constants!$B$17, 0, 10) + $M15, 0)</f>
        <v>0</v>
      </c>
      <c r="AW15" s="45" t="str">
        <f>IF(AND($N15 &gt; 0, $U15 &gt;= 0, $R15 &gt;= 0), IF(Constants!$B$17, 0, 10) + $N15, 0)</f>
        <v>0</v>
      </c>
      <c r="AX15" s="45" t="str">
        <f>IF(AND($O15 &gt; 0, $V15 &gt;= 0, $R15 &gt;= 0), IF(Constants!$B$17, 0, 10) + $O15, 0)</f>
        <v>0</v>
      </c>
      <c r="AY15" s="45" t="str">
        <f>IF(AND($P15 &gt; 0, $W15 &gt;= 0, $R15 &gt;= 0), IF(Constants!$B$17, 0, 10) + $P15, 0)</f>
        <v>0</v>
      </c>
    </row>
    <row r="16">
      <c r="A16" s="4"/>
      <c r="B16" s="21"/>
      <c r="C16" s="21"/>
      <c r="D16" s="21"/>
      <c r="E16" s="21"/>
      <c r="F16" s="21"/>
      <c r="G16" s="21"/>
      <c r="H16" s="21"/>
      <c r="I16" s="21"/>
      <c r="J16" s="21"/>
      <c r="K16" s="21"/>
      <c r="L16" s="21"/>
      <c r="M16" s="21"/>
      <c r="N16" s="21"/>
      <c r="O16" s="21"/>
      <c r="P16" s="21"/>
      <c r="Q16" s="48" t="str">
        <f t="shared" si="1"/>
        <v>0</v>
      </c>
      <c r="R16" s="48" t="str">
        <f>IFERROR(__xludf.DUMMYFUNCTION(IF(Z16, SUM(FILTER(Roomlist!$K$2:$K$999, Roomlist!$A$2:$A$999=$A16)) + IF(AA16, SUM(FILTER(Teamlist!$I$2:$I$999, Teamlist!$A$2:$A$999=$A16)), 0), IF(AA16, ROUNDDOWN(SUM(FILTER(Teamlist!$I$2:$I$999, Teamlist!$A$2:$A$999=$A16))/2), 0))-$Q16),"0")</f>
        <v>0</v>
      </c>
      <c r="S16" s="48" t="str">
        <f>IFERROR(__xludf.DUMMYFUNCTION(IF(Z16, IF(ISNA(FILTER(Roomlist!$K$2:$K$999, Roomlist!$A$2:$A$999=$A16, Roomlist!$L$2:$L$999=1)), 0, SUM(FILTER(Roomlist!$K$2:$K$999, Roomlist!$A$2:$A$999=$A16, (Roomlist!$L$2:$L$999=1) + (Roomlist!$Q$2:$Q$999=1)))) + IF(AND(AA16,NOT(ISNA(FILTER(Teamlist!$I$2:$I$999, Teamlist!$A$2:$A$999=$A16, Teamlist!$J$2:$J$999=1)))), SUM(FILTER(Teamlist!$I$2:$I$999, Teamlist!$A$2:$A$999=$A16, (Teamlist!$J$2:$J$999=1) + (Teamlist!$O$2:$O$999=1))), 0), IF(AND(AA16,NOT(ISNA(FILTER(Teamlist!$I$2:$I$999, Teamlist!$A$2:$A$999=$A16, Teamlist!$J$2:$J$999=1)))), ROUNDDOWN(SUM(FILTER(Teamlist!$I$2:$I$999, Teamlist!$A$2:$A$999=$A16, (Teamlist!$J$2:$J$999=1) + (Teamlist!$O$2:$O$999=1)))/2), 0))-$L16),"0")</f>
        <v>0</v>
      </c>
      <c r="T16" s="48" t="str">
        <f>IFERROR(__xludf.DUMMYFUNCTION(IF(Z16, IF(ISNA(FILTER(Roomlist!$K$2:$K$999, Roomlist!$A$2:$A$999=$A16, Roomlist!$M$2:$M$999=1)), 0, SUM(FILTER(Roomlist!$K$2:$K$999, Roomlist!$A$2:$A$999=$A16, (Roomlist!$M$2:$M$999=1) + (Roomlist!$Q$2:$Q$999=1)))) + IF(AND(AA16,NOT(ISNA(FILTER(Teamlist!$I$2:$I$999, Teamlist!$A$2:$A$999=$A16, Teamlist!$K$2:$K$999=1)))), SUM(FILTER(Teamlist!$I$2:$I$999, Teamlist!$A$2:$A$999=$A16, (Teamlist!$K$2:$K$999=1) + (Teamlist!$O$2:$O$999=1))), 0), IF(AND(AA16,NOT(ISNA(FILTER(Teamlist!$I$2:$I$999, Teamlist!$A$2:$A$999=$A16, Teamlist!$K$2:$K$999=1)))), ROUNDDOWN(SUM(FILTER(Teamlist!$I$2:$I$999, Teamlist!$A$2:$A$999=$A16, (Teamlist!$K$2:$K$999=1) + (Teamlist!$O$2:$O$999=1)))/2), 0))-$M16),"0")</f>
        <v>0</v>
      </c>
      <c r="U16" s="48" t="str">
        <f>IFERROR(__xludf.DUMMYFUNCTION(IF(Z16, IF(ISNA(FILTER(Roomlist!$K$2:$K$999, Roomlist!$A$2:$A$999=$A16, Roomlist!$N$2:$N$999=1)), 0, SUM(FILTER(Roomlist!$K$2:$K$999, Roomlist!$A$2:$A$999=$A16, (Roomlist!$N$2:$N$999=1) + (Roomlist!$Q$2:$Q$999=1)))) + IF(AND(AA16,NOT(ISNA(FILTER(Teamlist!$I$2:$I$999, Teamlist!$A$2:$A$999=$A16, Teamlist!$L$2:$L$999=1)))), SUM(FILTER(Teamlist!$I$2:$I$999, Teamlist!$A$2:$A$999=$A16, (Teamlist!$L$2:$L$999=1) + (Teamlist!$O$2:$O$999=1))), 0), IF(AND(AA16,NOT(ISNA(FILTER(Teamlist!$I$2:$I$999, Teamlist!$A$2:$A$999=$A16, Teamlist!$L$2:$L$999=1)))), ROUNDDOWN(SUM(FILTER(Teamlist!$I$2:$I$999, Teamlist!$A$2:$A$999=$A16, (Teamlist!$L$2:$L$999=1) + (Teamlist!$O$2:$O$999=1)))/2), 0))-$N16),"0")</f>
        <v>0</v>
      </c>
      <c r="V16" s="48" t="str">
        <f>IFERROR(__xludf.DUMMYFUNCTION(IF(Z16, IF(ISNA(FILTER(Roomlist!$K$2:$K$999, Roomlist!$A$2:$A$999=$A16, Roomlist!$O$2:$O$999=1)), 0, SUM(FILTER(Roomlist!$K$2:$K$999, Roomlist!$A$2:$A$999=$A16, (Roomlist!$O$2:$O$999=1) + (Roomlist!$Q$2:$Q$999=1)))) + IF(AND(AA16,NOT(ISNA(FILTER(Teamlist!$I$2:$I$999, Teamlist!$A$2:$A$999=$A16, Teamlist!$M$2:$M$999=1)))), SUM(FILTER(Teamlist!$I$2:$I$999, Teamlist!$A$2:$A$999=$A16, (Teamlist!$M$2:$M$999=1) + (Teamlist!$O$2:$O$999=1))), 0), IF(AND(AA16,NOT(ISNA(FILTER(Teamlist!$I$2:$I$999, Teamlist!$A$2:$A$999=$A16, Teamlist!$M$2:$M$999=1)))), ROUNDDOWN(SUM(FILTER(Teamlist!$I$2:$I$999, Teamlist!$A$2:$A$999=$A16, (Teamlist!$M$2:$M$999=1) + (Teamlist!$O$2:$O$999=1)))/2), 0))-$O16),"0")</f>
        <v>0</v>
      </c>
      <c r="W16" s="48" t="str">
        <f>IFERROR(__xludf.DUMMYFUNCTION(IF(Z16, IF(ISNA(FILTER(Roomlist!$K$2:$K$999, Roomlist!$A$2:$A$999=$A16, Roomlist!$P$2:$P$999=1)), 0, SUM(FILTER(Roomlist!$K$2:$K$999, Roomlist!$A$2:$A$999=$A16, (Roomlist!$P$2:$P$999=1) + (Roomlist!$Q$2:$Q$999=1)))) + IF(AND(AA16,NOT(ISNA(FILTER(Teamlist!$I$2:$I$999, Teamlist!$A$2:$A$999=$A16, Teamlist!$N$2:$N$999=1)))), SUM(FILTER(Teamlist!$I$2:$I$999, Teamlist!$A$2:$A$999=$A16, (Teamlist!$N$2:$N$999=1) + (Teamlist!$O$2:$O$999=1))), 0), IF(AND(AA16,NOT(ISNA(FILTER(Teamlist!$I$2:$I$999, Teamlist!$A$2:$A$999=$A16, Teamlist!$N$2:$N$999=1)))), ROUNDDOWN(SUM(FILTER(Teamlist!$I$2:$I$999, Teamlist!$A$2:$A$999=$A16, (Teamlist!$N$2:$N$999=1) + (Teamlist!$O$2:$O$999=1)))/2), 0))-$P16),"0")</f>
        <v>0</v>
      </c>
      <c r="X16" s="72" t="str">
        <f t="shared" si="2"/>
        <v>0.00</v>
      </c>
      <c r="Y16" s="45" t="str">
        <f>IFERROR(__xludf.DUMMYFUNCTION(IF(LEN($A16), IF(ISNA(SUM(FILTER(Roomlist!$S$2:$S$999, Roomlist!$A$2:$A$999=$A16))), 0, SUM(FILTER(Roomlist!$S$2:$S$999, Roomlist!$A$2:$A$999=$A16))), 0)),"0")</f>
        <v>0</v>
      </c>
      <c r="Z16" s="45" t="str">
        <f>IFERROR(__xludf.DUMMYFUNCTION(IF(LEN($A16), IF(ISNA(SUM(FILTER(Roomlist!$T$2:$T$999, Roomlist!$A$2:$A$999=$A16))), 0, SUM(FILTER(Roomlist!$T$2:$T$999, Roomlist!$A$2:$A$999=$A16))), 0)),"0")</f>
        <v>0</v>
      </c>
      <c r="AA16" s="48" t="str">
        <f t="shared" si="3"/>
        <v>0</v>
      </c>
      <c r="AB16" s="45" t="str">
        <f>IFERROR(__xludf.DUMMYFUNCTION(IF(LEN($A16), IF(ISNA(SUM(FILTER(Teamlist!$Q$2:$Q$999, Teamlist!$A$2:$A$999=$A16, Teamlist!$R$2:$R$999 = 1))), 0, SUM(FILTER(Teamlist!$Q$2:$Q$999, Teamlist!$A$2:$A$999=$A16, Teamlist!$R$2:$R$999 = 1))), 0)),"0")</f>
        <v>0</v>
      </c>
      <c r="AC16" s="45" t="str">
        <f>IFERROR(__xludf.DUMMYFUNCTION(IF(LEN($A16), IF(ISNA(SUM(FILTER(Teamlist!$Q$2:$Q$999, Teamlist!$A$2:$A$999=$A16, Teamlist!$R$2:$R$999 = 2))), 0, SUM(FILTER(Teamlist!$Q$2:$Q$999, Teamlist!$A$2:$A$999=$A16, Teamlist!$R$2:$R$999 = 2))), 0)),"0")</f>
        <v>0</v>
      </c>
      <c r="AD16" s="45" t="str">
        <f>IFERROR(__xludf.DUMMYFUNCTION(IF(LEN($A16), IF(ISNA(SUM(FILTER(Teamlist!$Q$2:$Q$999, Teamlist!$A$2:$A$999=$A16, Teamlist!$R$2:$R$999 = 3))), 0, SUM(FILTER(Teamlist!$Q$2:$Q$999, Teamlist!$A$2:$A$999=$A16, Teamlist!$R$2:$R$999 = 3))), 0)),"0")</f>
        <v>0</v>
      </c>
      <c r="AE16" s="45" t="str">
        <f>IFERROR(__xludf.DUMMYFUNCTION(IF(LEN($A16), IF(ISNA(SUM(FILTER(Teamlist!$Q$2:$Q$999, Teamlist!$A$2:$A$999=$A16, Teamlist!$R$2:$R$999 = 4))), 0, SUM(FILTER(Teamlist!$Q$2:$Q$999, Teamlist!$A$2:$A$999=$A16, Teamlist!$R$2:$R$999 = 4))), 0)),"0")</f>
        <v>0</v>
      </c>
      <c r="AF16" s="45" t="str">
        <f>IFERROR(__xludf.DUMMYFUNCTION(IF(LEN($A16), IF(ISNA(SUM(FILTER(Teamlist!$Q$2:$Q$999, Teamlist!$A$2:$A$999=$A16, Teamlist!$R$2:$R$999 = 5))), 0, SUM(FILTER(Teamlist!$Q$2:$Q$999, Teamlist!$A$2:$A$999=$A16, Teamlist!$R$2:$R$999 = 5))), 0)),"0")</f>
        <v>0</v>
      </c>
      <c r="AG16" s="45" t="str">
        <f>IFERROR(__xludf.DUMMYFUNCTION(IF($AA16, SUM(FILTER(Teamlist!$S$2:$S$999, Teamlist!$A$2:$A$999=$A16)), 0)),"0")</f>
        <v>0</v>
      </c>
      <c r="AH16" s="45" t="str">
        <f>IFERROR(__xludf.DUMMYFUNCTION(IF($Z16, SUM(FILTER(Roomlist!$U$2:$U$999, Roomlist!$A$2:$A$999=$A16)), 0)),"0")</f>
        <v>0</v>
      </c>
      <c r="AI16" s="48" t="str">
        <f>AQ16*5*Constants!$B$2+AR16*5*Constants!$B$3+AS16*5*Constants!$B$4+AT16*5*Constants!$B$5</f>
        <v>0</v>
      </c>
      <c r="AJ16" s="58" t="str">
        <f>IFERROR(__xludf.DUMMYFUNCTION((IF($Z16, SUM(FILTER(Roomlist!$J$2:$J$999, Roomlist!$A$2:$A$999=$A16))*0.0333333333333333 + SUM(FILTER(Roomlist!$I$2:$I$999, Roomlist!$A$2:$A$999=$A16))*0.1, 0) + IF($AA16, SUM(FILTER(Teamlist!$H$2:$H$999, Teamlist!$A$2:$A$999=$A16))*0.0333333333333333 + SUM(FILTER(Teamlist!$G$2:$G$999, Teamlist!$A$2:$A$999=$A16))*0.1, 0))/Constants!$B$2),"0.0")</f>
        <v>0.0</v>
      </c>
      <c r="AK16" s="58" t="str">
        <f>IFERROR(__xludf.DUMMYFUNCTION((IF($Z16, SUM(FILTER(Roomlist!$H$2:$H$999, Roomlist!$A$2:$A$999=$A16)), 0) + IF($AA16, SUM(FILTER(Teamlist!$F$2:$F$999, Teamlist!$A$2:$A$999=$A16)), 0))*0.05/Constants!$B$5),"0.0")</f>
        <v>0.0</v>
      </c>
      <c r="AL16" s="58" t="str">
        <f>IFERROR(__xludf.DUMMYFUNCTION((IF($Z16, SUM(FILTER(Roomlist!$J$2:$J$999, Roomlist!$A$2:$A$999=$A16)), 0) + IF($AA16, SUM(FILTER(Teamlist!$H$2:$H$999, Teamlist!$A$2:$A$999=$A16)), 0))*0.0666666666666666/Constants!$B$4),"0.0")</f>
        <v>0.0</v>
      </c>
      <c r="AM16" s="45" t="str">
        <f>IFERROR(__xludf.DUMMYFUNCTION(IF($Z16, SUM(FILTER(Roomlist!$W$2:$W$999, Roomlist!$A$2:$A$999=$A16)), 0)),"0")</f>
        <v>0</v>
      </c>
      <c r="AN16" s="48" t="str">
        <f>IFERROR(__xludf.DUMMYFUNCTION(IF($Z16, SUM(FILTER(Roomlist!$X$2:$X$999, Roomlist!$A$2:$A$999=$A16)), 0) + IF($AA16, SUM(FILTER(Teamlist!$T$2:$T$999, Teamlist!$A$2:$A$999=$A16)), 0)),"0")</f>
        <v>0</v>
      </c>
      <c r="AO16" s="45" t="str">
        <f>IFERROR(__xludf.DUMMYFUNCTION(IF($AA16, SUM(FILTER(Teamlist!$W$2:$W$999, Teamlist!$A$2:$A$999=$A16)), 0)),"0")</f>
        <v>0</v>
      </c>
      <c r="AP16" s="45" t="str">
        <f>IFERROR(__xludf.DUMMYFUNCTION(IF($Z16, SUM(FILTER(Roomlist!$V$2:$V$999, Roomlist!$A$2:$A$999=$A16)), 0)),"0")</f>
        <v>0</v>
      </c>
      <c r="AQ16" s="58" t="str">
        <f>IFERROR(__xludf.DUMMYFUNCTION(IF($Z16, SUM(FILTER(Roomlist!$W$2:$W$999, Roomlist!$A$2:$A$999=$A16)), 0) + IF($AA16, SUM(FILTER(Teamlist!$U$2:$U$999, Teamlist!$A$2:$A$999=$A16)), 0)+AJ16),"0.0")</f>
        <v>0.0</v>
      </c>
      <c r="AR16" s="58" t="str">
        <f>IFERROR(__xludf.DUMMYFUNCTION(IF($Z16, SUM(FILTER(Roomlist!$X$2:$X$999, Roomlist!$A$2:$A$999=$A16)), 0) + IF($AA16, SUM(FILTER(Teamlist!$V$2:$V$999, Teamlist!$A$2:$A$999=$A16)), 0)),"0.0")</f>
        <v>0.0</v>
      </c>
      <c r="AS16" s="58" t="str">
        <f>IFERROR(__xludf.DUMMYFUNCTION(IF($Z16, SUM(FILTER(Roomlist!$Y$2:$Y$999, Roomlist!$A$2:$A$999=$A16)), 0) + IF($AA16, SUM(FILTER(Teamlist!$W$2:$W$999, Teamlist!$A$2:$A$999=$A16)), 0)+AL16),"0.0")</f>
        <v>0.0</v>
      </c>
      <c r="AT16" s="58" t="str">
        <f>IFERROR(__xludf.DUMMYFUNCTION(IF($Z16, SUM(FILTER(Roomlist!$Z$2:$Z$999, Roomlist!$A$2:$A$999=$A16)), 0) + IF($AA16, SUM(FILTER(Teamlist!$X$2:$X$999, Teamlist!$A$2:$A$999=$A16)), 0)+AK16*2),"0.0")</f>
        <v>0.0</v>
      </c>
      <c r="AU16" s="45" t="str">
        <f>IF(AND($L16 &gt; 0, $S16 &gt;= 0, $R16 &gt;= 0), IF(Constants!$B$17, 0, 10) + $L16, 0)</f>
        <v>0</v>
      </c>
      <c r="AV16" s="45" t="str">
        <f>IF(AND($M16 &gt; 0, $T16 &gt;= 0, $R16 &gt;= 0), IF(Constants!$B$17, 0, 10) + $M16, 0)</f>
        <v>0</v>
      </c>
      <c r="AW16" s="45" t="str">
        <f>IF(AND($N16 &gt; 0, $U16 &gt;= 0, $R16 &gt;= 0), IF(Constants!$B$17, 0, 10) + $N16, 0)</f>
        <v>0</v>
      </c>
      <c r="AX16" s="45" t="str">
        <f>IF(AND($O16 &gt; 0, $V16 &gt;= 0, $R16 &gt;= 0), IF(Constants!$B$17, 0, 10) + $O16, 0)</f>
        <v>0</v>
      </c>
      <c r="AY16" s="45" t="str">
        <f>IF(AND($P16 &gt; 0, $W16 &gt;= 0, $R16 &gt;= 0), IF(Constants!$B$17, 0, 10) + $P16, 0)</f>
        <v>0</v>
      </c>
    </row>
    <row r="17">
      <c r="A17" s="4"/>
      <c r="B17" s="21"/>
      <c r="C17" s="21"/>
      <c r="D17" s="21"/>
      <c r="E17" s="21"/>
      <c r="F17" s="21"/>
      <c r="G17" s="21"/>
      <c r="H17" s="21"/>
      <c r="I17" s="21"/>
      <c r="J17" s="21"/>
      <c r="K17" s="21"/>
      <c r="L17" s="21"/>
      <c r="M17" s="21"/>
      <c r="N17" s="21"/>
      <c r="O17" s="21"/>
      <c r="P17" s="21"/>
      <c r="Q17" s="48" t="str">
        <f t="shared" si="1"/>
        <v>0</v>
      </c>
      <c r="R17" s="48" t="str">
        <f>IFERROR(__xludf.DUMMYFUNCTION(IF(Z17, SUM(FILTER(Roomlist!$K$2:$K$999, Roomlist!$A$2:$A$999=$A17)) + IF(AA17, SUM(FILTER(Teamlist!$I$2:$I$999, Teamlist!$A$2:$A$999=$A17)), 0), IF(AA17, ROUNDDOWN(SUM(FILTER(Teamlist!$I$2:$I$999, Teamlist!$A$2:$A$999=$A17))/2), 0))-$Q17),"0")</f>
        <v>0</v>
      </c>
      <c r="S17" s="48" t="str">
        <f>IFERROR(__xludf.DUMMYFUNCTION(IF(Z17, IF(ISNA(FILTER(Roomlist!$K$2:$K$999, Roomlist!$A$2:$A$999=$A17, Roomlist!$L$2:$L$999=1)), 0, SUM(FILTER(Roomlist!$K$2:$K$999, Roomlist!$A$2:$A$999=$A17, (Roomlist!$L$2:$L$999=1) + (Roomlist!$Q$2:$Q$999=1)))) + IF(AND(AA17,NOT(ISNA(FILTER(Teamlist!$I$2:$I$999, Teamlist!$A$2:$A$999=$A17, Teamlist!$J$2:$J$999=1)))), SUM(FILTER(Teamlist!$I$2:$I$999, Teamlist!$A$2:$A$999=$A17, (Teamlist!$J$2:$J$999=1) + (Teamlist!$O$2:$O$999=1))), 0), IF(AND(AA17,NOT(ISNA(FILTER(Teamlist!$I$2:$I$999, Teamlist!$A$2:$A$999=$A17, Teamlist!$J$2:$J$999=1)))), ROUNDDOWN(SUM(FILTER(Teamlist!$I$2:$I$999, Teamlist!$A$2:$A$999=$A17, (Teamlist!$J$2:$J$999=1) + (Teamlist!$O$2:$O$999=1)))/2), 0))-$L17),"0")</f>
        <v>0</v>
      </c>
      <c r="T17" s="48" t="str">
        <f>IFERROR(__xludf.DUMMYFUNCTION(IF(Z17, IF(ISNA(FILTER(Roomlist!$K$2:$K$999, Roomlist!$A$2:$A$999=$A17, Roomlist!$M$2:$M$999=1)), 0, SUM(FILTER(Roomlist!$K$2:$K$999, Roomlist!$A$2:$A$999=$A17, (Roomlist!$M$2:$M$999=1) + (Roomlist!$Q$2:$Q$999=1)))) + IF(AND(AA17,NOT(ISNA(FILTER(Teamlist!$I$2:$I$999, Teamlist!$A$2:$A$999=$A17, Teamlist!$K$2:$K$999=1)))), SUM(FILTER(Teamlist!$I$2:$I$999, Teamlist!$A$2:$A$999=$A17, (Teamlist!$K$2:$K$999=1) + (Teamlist!$O$2:$O$999=1))), 0), IF(AND(AA17,NOT(ISNA(FILTER(Teamlist!$I$2:$I$999, Teamlist!$A$2:$A$999=$A17, Teamlist!$K$2:$K$999=1)))), ROUNDDOWN(SUM(FILTER(Teamlist!$I$2:$I$999, Teamlist!$A$2:$A$999=$A17, (Teamlist!$K$2:$K$999=1) + (Teamlist!$O$2:$O$999=1)))/2), 0))-$M17),"0")</f>
        <v>0</v>
      </c>
      <c r="U17" s="48" t="str">
        <f>IFERROR(__xludf.DUMMYFUNCTION(IF(Z17, IF(ISNA(FILTER(Roomlist!$K$2:$K$999, Roomlist!$A$2:$A$999=$A17, Roomlist!$N$2:$N$999=1)), 0, SUM(FILTER(Roomlist!$K$2:$K$999, Roomlist!$A$2:$A$999=$A17, (Roomlist!$N$2:$N$999=1) + (Roomlist!$Q$2:$Q$999=1)))) + IF(AND(AA17,NOT(ISNA(FILTER(Teamlist!$I$2:$I$999, Teamlist!$A$2:$A$999=$A17, Teamlist!$L$2:$L$999=1)))), SUM(FILTER(Teamlist!$I$2:$I$999, Teamlist!$A$2:$A$999=$A17, (Teamlist!$L$2:$L$999=1) + (Teamlist!$O$2:$O$999=1))), 0), IF(AND(AA17,NOT(ISNA(FILTER(Teamlist!$I$2:$I$999, Teamlist!$A$2:$A$999=$A17, Teamlist!$L$2:$L$999=1)))), ROUNDDOWN(SUM(FILTER(Teamlist!$I$2:$I$999, Teamlist!$A$2:$A$999=$A17, (Teamlist!$L$2:$L$999=1) + (Teamlist!$O$2:$O$999=1)))/2), 0))-$N17),"0")</f>
        <v>0</v>
      </c>
      <c r="V17" s="48" t="str">
        <f>IFERROR(__xludf.DUMMYFUNCTION(IF(Z17, IF(ISNA(FILTER(Roomlist!$K$2:$K$999, Roomlist!$A$2:$A$999=$A17, Roomlist!$O$2:$O$999=1)), 0, SUM(FILTER(Roomlist!$K$2:$K$999, Roomlist!$A$2:$A$999=$A17, (Roomlist!$O$2:$O$999=1) + (Roomlist!$Q$2:$Q$999=1)))) + IF(AND(AA17,NOT(ISNA(FILTER(Teamlist!$I$2:$I$999, Teamlist!$A$2:$A$999=$A17, Teamlist!$M$2:$M$999=1)))), SUM(FILTER(Teamlist!$I$2:$I$999, Teamlist!$A$2:$A$999=$A17, (Teamlist!$M$2:$M$999=1) + (Teamlist!$O$2:$O$999=1))), 0), IF(AND(AA17,NOT(ISNA(FILTER(Teamlist!$I$2:$I$999, Teamlist!$A$2:$A$999=$A17, Teamlist!$M$2:$M$999=1)))), ROUNDDOWN(SUM(FILTER(Teamlist!$I$2:$I$999, Teamlist!$A$2:$A$999=$A17, (Teamlist!$M$2:$M$999=1) + (Teamlist!$O$2:$O$999=1)))/2), 0))-$O17),"0")</f>
        <v>0</v>
      </c>
      <c r="W17" s="48" t="str">
        <f>IFERROR(__xludf.DUMMYFUNCTION(IF(Z17, IF(ISNA(FILTER(Roomlist!$K$2:$K$999, Roomlist!$A$2:$A$999=$A17, Roomlist!$P$2:$P$999=1)), 0, SUM(FILTER(Roomlist!$K$2:$K$999, Roomlist!$A$2:$A$999=$A17, (Roomlist!$P$2:$P$999=1) + (Roomlist!$Q$2:$Q$999=1)))) + IF(AND(AA17,NOT(ISNA(FILTER(Teamlist!$I$2:$I$999, Teamlist!$A$2:$A$999=$A17, Teamlist!$N$2:$N$999=1)))), SUM(FILTER(Teamlist!$I$2:$I$999, Teamlist!$A$2:$A$999=$A17, (Teamlist!$N$2:$N$999=1) + (Teamlist!$O$2:$O$999=1))), 0), IF(AND(AA17,NOT(ISNA(FILTER(Teamlist!$I$2:$I$999, Teamlist!$A$2:$A$999=$A17, Teamlist!$N$2:$N$999=1)))), ROUNDDOWN(SUM(FILTER(Teamlist!$I$2:$I$999, Teamlist!$A$2:$A$999=$A17, (Teamlist!$N$2:$N$999=1) + (Teamlist!$O$2:$O$999=1)))/2), 0))-$P17),"0")</f>
        <v>0</v>
      </c>
      <c r="X17" s="72" t="str">
        <f t="shared" si="2"/>
        <v>0.00</v>
      </c>
      <c r="Y17" s="45" t="str">
        <f>IFERROR(__xludf.DUMMYFUNCTION(IF(LEN($A17), IF(ISNA(SUM(FILTER(Roomlist!$S$2:$S$999, Roomlist!$A$2:$A$999=$A17))), 0, SUM(FILTER(Roomlist!$S$2:$S$999, Roomlist!$A$2:$A$999=$A17))), 0)),"0")</f>
        <v>0</v>
      </c>
      <c r="Z17" s="45" t="str">
        <f>IFERROR(__xludf.DUMMYFUNCTION(IF(LEN($A17), IF(ISNA(SUM(FILTER(Roomlist!$T$2:$T$999, Roomlist!$A$2:$A$999=$A17))), 0, SUM(FILTER(Roomlist!$T$2:$T$999, Roomlist!$A$2:$A$999=$A17))), 0)),"0")</f>
        <v>0</v>
      </c>
      <c r="AA17" s="48" t="str">
        <f t="shared" si="3"/>
        <v>0</v>
      </c>
      <c r="AB17" s="45" t="str">
        <f>IFERROR(__xludf.DUMMYFUNCTION(IF(LEN($A17), IF(ISNA(SUM(FILTER(Teamlist!$Q$2:$Q$999, Teamlist!$A$2:$A$999=$A17, Teamlist!$R$2:$R$999 = 1))), 0, SUM(FILTER(Teamlist!$Q$2:$Q$999, Teamlist!$A$2:$A$999=$A17, Teamlist!$R$2:$R$999 = 1))), 0)),"0")</f>
        <v>0</v>
      </c>
      <c r="AC17" s="45" t="str">
        <f>IFERROR(__xludf.DUMMYFUNCTION(IF(LEN($A17), IF(ISNA(SUM(FILTER(Teamlist!$Q$2:$Q$999, Teamlist!$A$2:$A$999=$A17, Teamlist!$R$2:$R$999 = 2))), 0, SUM(FILTER(Teamlist!$Q$2:$Q$999, Teamlist!$A$2:$A$999=$A17, Teamlist!$R$2:$R$999 = 2))), 0)),"0")</f>
        <v>0</v>
      </c>
      <c r="AD17" s="45" t="str">
        <f>IFERROR(__xludf.DUMMYFUNCTION(IF(LEN($A17), IF(ISNA(SUM(FILTER(Teamlist!$Q$2:$Q$999, Teamlist!$A$2:$A$999=$A17, Teamlist!$R$2:$R$999 = 3))), 0, SUM(FILTER(Teamlist!$Q$2:$Q$999, Teamlist!$A$2:$A$999=$A17, Teamlist!$R$2:$R$999 = 3))), 0)),"0")</f>
        <v>0</v>
      </c>
      <c r="AE17" s="45" t="str">
        <f>IFERROR(__xludf.DUMMYFUNCTION(IF(LEN($A17), IF(ISNA(SUM(FILTER(Teamlist!$Q$2:$Q$999, Teamlist!$A$2:$A$999=$A17, Teamlist!$R$2:$R$999 = 4))), 0, SUM(FILTER(Teamlist!$Q$2:$Q$999, Teamlist!$A$2:$A$999=$A17, Teamlist!$R$2:$R$999 = 4))), 0)),"0")</f>
        <v>0</v>
      </c>
      <c r="AF17" s="45" t="str">
        <f>IFERROR(__xludf.DUMMYFUNCTION(IF(LEN($A17), IF(ISNA(SUM(FILTER(Teamlist!$Q$2:$Q$999, Teamlist!$A$2:$A$999=$A17, Teamlist!$R$2:$R$999 = 5))), 0, SUM(FILTER(Teamlist!$Q$2:$Q$999, Teamlist!$A$2:$A$999=$A17, Teamlist!$R$2:$R$999 = 5))), 0)),"0")</f>
        <v>0</v>
      </c>
      <c r="AG17" s="45" t="str">
        <f>IFERROR(__xludf.DUMMYFUNCTION(IF($AA17, SUM(FILTER(Teamlist!$S$2:$S$999, Teamlist!$A$2:$A$999=$A17)), 0)),"0")</f>
        <v>0</v>
      </c>
      <c r="AH17" s="45" t="str">
        <f>IFERROR(__xludf.DUMMYFUNCTION(IF($Z17, SUM(FILTER(Roomlist!$U$2:$U$999, Roomlist!$A$2:$A$999=$A17)), 0)),"0")</f>
        <v>0</v>
      </c>
      <c r="AI17" s="48" t="str">
        <f>AQ17*5*Constants!$B$2+AR17*5*Constants!$B$3+AS17*5*Constants!$B$4+AT17*5*Constants!$B$5</f>
        <v>0</v>
      </c>
      <c r="AJ17" s="58" t="str">
        <f>IFERROR(__xludf.DUMMYFUNCTION((IF($Z17, SUM(FILTER(Roomlist!$J$2:$J$999, Roomlist!$A$2:$A$999=$A17))*0.0333333333333333 + SUM(FILTER(Roomlist!$I$2:$I$999, Roomlist!$A$2:$A$999=$A17))*0.1, 0) + IF($AA17, SUM(FILTER(Teamlist!$H$2:$H$999, Teamlist!$A$2:$A$999=$A17))*0.0333333333333333 + SUM(FILTER(Teamlist!$G$2:$G$999, Teamlist!$A$2:$A$999=$A17))*0.1, 0))/Constants!$B$2),"0.0")</f>
        <v>0.0</v>
      </c>
      <c r="AK17" s="58" t="str">
        <f>IFERROR(__xludf.DUMMYFUNCTION((IF($Z17, SUM(FILTER(Roomlist!$H$2:$H$999, Roomlist!$A$2:$A$999=$A17)), 0) + IF($AA17, SUM(FILTER(Teamlist!$F$2:$F$999, Teamlist!$A$2:$A$999=$A17)), 0))*0.05/Constants!$B$5),"0.0")</f>
        <v>0.0</v>
      </c>
      <c r="AL17" s="58" t="str">
        <f>IFERROR(__xludf.DUMMYFUNCTION((IF($Z17, SUM(FILTER(Roomlist!$J$2:$J$999, Roomlist!$A$2:$A$999=$A17)), 0) + IF($AA17, SUM(FILTER(Teamlist!$H$2:$H$999, Teamlist!$A$2:$A$999=$A17)), 0))*0.0666666666666666/Constants!$B$4),"0.0")</f>
        <v>0.0</v>
      </c>
      <c r="AM17" s="45" t="str">
        <f>IFERROR(__xludf.DUMMYFUNCTION(IF($Z17, SUM(FILTER(Roomlist!$W$2:$W$999, Roomlist!$A$2:$A$999=$A17)), 0)),"0")</f>
        <v>0</v>
      </c>
      <c r="AN17" s="48" t="str">
        <f>IFERROR(__xludf.DUMMYFUNCTION(IF($Z17, SUM(FILTER(Roomlist!$X$2:$X$999, Roomlist!$A$2:$A$999=$A17)), 0) + IF($AA17, SUM(FILTER(Teamlist!$T$2:$T$999, Teamlist!$A$2:$A$999=$A17)), 0)),"0")</f>
        <v>0</v>
      </c>
      <c r="AO17" s="45" t="str">
        <f>IFERROR(__xludf.DUMMYFUNCTION(IF($AA17, SUM(FILTER(Teamlist!$W$2:$W$999, Teamlist!$A$2:$A$999=$A17)), 0)),"0")</f>
        <v>0</v>
      </c>
      <c r="AP17" s="45" t="str">
        <f>IFERROR(__xludf.DUMMYFUNCTION(IF($Z17, SUM(FILTER(Roomlist!$V$2:$V$999, Roomlist!$A$2:$A$999=$A17)), 0)),"0")</f>
        <v>0</v>
      </c>
      <c r="AQ17" s="58" t="str">
        <f>IFERROR(__xludf.DUMMYFUNCTION(IF($Z17, SUM(FILTER(Roomlist!$W$2:$W$999, Roomlist!$A$2:$A$999=$A17)), 0) + IF($AA17, SUM(FILTER(Teamlist!$U$2:$U$999, Teamlist!$A$2:$A$999=$A17)), 0)+AJ17),"0.0")</f>
        <v>0.0</v>
      </c>
      <c r="AR17" s="58" t="str">
        <f>IFERROR(__xludf.DUMMYFUNCTION(IF($Z17, SUM(FILTER(Roomlist!$X$2:$X$999, Roomlist!$A$2:$A$999=$A17)), 0) + IF($AA17, SUM(FILTER(Teamlist!$V$2:$V$999, Teamlist!$A$2:$A$999=$A17)), 0)),"0.0")</f>
        <v>0.0</v>
      </c>
      <c r="AS17" s="58" t="str">
        <f>IFERROR(__xludf.DUMMYFUNCTION(IF($Z17, SUM(FILTER(Roomlist!$Y$2:$Y$999, Roomlist!$A$2:$A$999=$A17)), 0) + IF($AA17, SUM(FILTER(Teamlist!$W$2:$W$999, Teamlist!$A$2:$A$999=$A17)), 0)+AL17),"0.0")</f>
        <v>0.0</v>
      </c>
      <c r="AT17" s="58" t="str">
        <f>IFERROR(__xludf.DUMMYFUNCTION(IF($Z17, SUM(FILTER(Roomlist!$Z$2:$Z$999, Roomlist!$A$2:$A$999=$A17)), 0) + IF($AA17, SUM(FILTER(Teamlist!$X$2:$X$999, Teamlist!$A$2:$A$999=$A17)), 0)+AK17*2),"0.0")</f>
        <v>0.0</v>
      </c>
      <c r="AU17" s="45" t="str">
        <f>IF(AND($L17 &gt; 0, $S17 &gt;= 0, $R17 &gt;= 0), IF(Constants!$B$17, 0, 10) + $L17, 0)</f>
        <v>0</v>
      </c>
      <c r="AV17" s="45" t="str">
        <f>IF(AND($M17 &gt; 0, $T17 &gt;= 0, $R17 &gt;= 0), IF(Constants!$B$17, 0, 10) + $M17, 0)</f>
        <v>0</v>
      </c>
      <c r="AW17" s="45" t="str">
        <f>IF(AND($N17 &gt; 0, $U17 &gt;= 0, $R17 &gt;= 0), IF(Constants!$B$17, 0, 10) + $N17, 0)</f>
        <v>0</v>
      </c>
      <c r="AX17" s="45" t="str">
        <f>IF(AND($O17 &gt; 0, $V17 &gt;= 0, $R17 &gt;= 0), IF(Constants!$B$17, 0, 10) + $O17, 0)</f>
        <v>0</v>
      </c>
      <c r="AY17" s="45" t="str">
        <f>IF(AND($P17 &gt; 0, $W17 &gt;= 0, $R17 &gt;= 0), IF(Constants!$B$17, 0, 10) + $P17, 0)</f>
        <v>0</v>
      </c>
    </row>
    <row r="18">
      <c r="A18" s="4"/>
      <c r="B18" s="21"/>
      <c r="C18" s="21"/>
      <c r="D18" s="21"/>
      <c r="E18" s="21"/>
      <c r="F18" s="21"/>
      <c r="G18" s="21"/>
      <c r="H18" s="21"/>
      <c r="I18" s="21"/>
      <c r="J18" s="21"/>
      <c r="K18" s="21"/>
      <c r="L18" s="21"/>
      <c r="M18" s="21"/>
      <c r="N18" s="21"/>
      <c r="O18" s="21"/>
      <c r="P18" s="21"/>
      <c r="Q18" s="48" t="str">
        <f t="shared" si="1"/>
        <v>0</v>
      </c>
      <c r="R18" s="48" t="str">
        <f>IFERROR(__xludf.DUMMYFUNCTION(IF(Z18, SUM(FILTER(Roomlist!$K$2:$K$999, Roomlist!$A$2:$A$999=$A18)) + IF(AA18, SUM(FILTER(Teamlist!$I$2:$I$999, Teamlist!$A$2:$A$999=$A18)), 0), IF(AA18, ROUNDDOWN(SUM(FILTER(Teamlist!$I$2:$I$999, Teamlist!$A$2:$A$999=$A18))/2), 0))-$Q18),"0")</f>
        <v>0</v>
      </c>
      <c r="S18" s="48" t="str">
        <f>IFERROR(__xludf.DUMMYFUNCTION(IF(Z18, IF(ISNA(FILTER(Roomlist!$K$2:$K$999, Roomlist!$A$2:$A$999=$A18, Roomlist!$L$2:$L$999=1)), 0, SUM(FILTER(Roomlist!$K$2:$K$999, Roomlist!$A$2:$A$999=$A18, (Roomlist!$L$2:$L$999=1) + (Roomlist!$Q$2:$Q$999=1)))) + IF(AND(AA18,NOT(ISNA(FILTER(Teamlist!$I$2:$I$999, Teamlist!$A$2:$A$999=$A18, Teamlist!$J$2:$J$999=1)))), SUM(FILTER(Teamlist!$I$2:$I$999, Teamlist!$A$2:$A$999=$A18, (Teamlist!$J$2:$J$999=1) + (Teamlist!$O$2:$O$999=1))), 0), IF(AND(AA18,NOT(ISNA(FILTER(Teamlist!$I$2:$I$999, Teamlist!$A$2:$A$999=$A18, Teamlist!$J$2:$J$999=1)))), ROUNDDOWN(SUM(FILTER(Teamlist!$I$2:$I$999, Teamlist!$A$2:$A$999=$A18, (Teamlist!$J$2:$J$999=1) + (Teamlist!$O$2:$O$999=1)))/2), 0))-$L18),"0")</f>
        <v>0</v>
      </c>
      <c r="T18" s="48" t="str">
        <f>IFERROR(__xludf.DUMMYFUNCTION(IF(Z18, IF(ISNA(FILTER(Roomlist!$K$2:$K$999, Roomlist!$A$2:$A$999=$A18, Roomlist!$M$2:$M$999=1)), 0, SUM(FILTER(Roomlist!$K$2:$K$999, Roomlist!$A$2:$A$999=$A18, (Roomlist!$M$2:$M$999=1) + (Roomlist!$Q$2:$Q$999=1)))) + IF(AND(AA18,NOT(ISNA(FILTER(Teamlist!$I$2:$I$999, Teamlist!$A$2:$A$999=$A18, Teamlist!$K$2:$K$999=1)))), SUM(FILTER(Teamlist!$I$2:$I$999, Teamlist!$A$2:$A$999=$A18, (Teamlist!$K$2:$K$999=1) + (Teamlist!$O$2:$O$999=1))), 0), IF(AND(AA18,NOT(ISNA(FILTER(Teamlist!$I$2:$I$999, Teamlist!$A$2:$A$999=$A18, Teamlist!$K$2:$K$999=1)))), ROUNDDOWN(SUM(FILTER(Teamlist!$I$2:$I$999, Teamlist!$A$2:$A$999=$A18, (Teamlist!$K$2:$K$999=1) + (Teamlist!$O$2:$O$999=1)))/2), 0))-$M18),"0")</f>
        <v>0</v>
      </c>
      <c r="U18" s="48" t="str">
        <f>IFERROR(__xludf.DUMMYFUNCTION(IF(Z18, IF(ISNA(FILTER(Roomlist!$K$2:$K$999, Roomlist!$A$2:$A$999=$A18, Roomlist!$N$2:$N$999=1)), 0, SUM(FILTER(Roomlist!$K$2:$K$999, Roomlist!$A$2:$A$999=$A18, (Roomlist!$N$2:$N$999=1) + (Roomlist!$Q$2:$Q$999=1)))) + IF(AND(AA18,NOT(ISNA(FILTER(Teamlist!$I$2:$I$999, Teamlist!$A$2:$A$999=$A18, Teamlist!$L$2:$L$999=1)))), SUM(FILTER(Teamlist!$I$2:$I$999, Teamlist!$A$2:$A$999=$A18, (Teamlist!$L$2:$L$999=1) + (Teamlist!$O$2:$O$999=1))), 0), IF(AND(AA18,NOT(ISNA(FILTER(Teamlist!$I$2:$I$999, Teamlist!$A$2:$A$999=$A18, Teamlist!$L$2:$L$999=1)))), ROUNDDOWN(SUM(FILTER(Teamlist!$I$2:$I$999, Teamlist!$A$2:$A$999=$A18, (Teamlist!$L$2:$L$999=1) + (Teamlist!$O$2:$O$999=1)))/2), 0))-$N18),"0")</f>
        <v>0</v>
      </c>
      <c r="V18" s="48" t="str">
        <f>IFERROR(__xludf.DUMMYFUNCTION(IF(Z18, IF(ISNA(FILTER(Roomlist!$K$2:$K$999, Roomlist!$A$2:$A$999=$A18, Roomlist!$O$2:$O$999=1)), 0, SUM(FILTER(Roomlist!$K$2:$K$999, Roomlist!$A$2:$A$999=$A18, (Roomlist!$O$2:$O$999=1) + (Roomlist!$Q$2:$Q$999=1)))) + IF(AND(AA18,NOT(ISNA(FILTER(Teamlist!$I$2:$I$999, Teamlist!$A$2:$A$999=$A18, Teamlist!$M$2:$M$999=1)))), SUM(FILTER(Teamlist!$I$2:$I$999, Teamlist!$A$2:$A$999=$A18, (Teamlist!$M$2:$M$999=1) + (Teamlist!$O$2:$O$999=1))), 0), IF(AND(AA18,NOT(ISNA(FILTER(Teamlist!$I$2:$I$999, Teamlist!$A$2:$A$999=$A18, Teamlist!$M$2:$M$999=1)))), ROUNDDOWN(SUM(FILTER(Teamlist!$I$2:$I$999, Teamlist!$A$2:$A$999=$A18, (Teamlist!$M$2:$M$999=1) + (Teamlist!$O$2:$O$999=1)))/2), 0))-$O18),"0")</f>
        <v>0</v>
      </c>
      <c r="W18" s="48" t="str">
        <f>IFERROR(__xludf.DUMMYFUNCTION(IF(Z18, IF(ISNA(FILTER(Roomlist!$K$2:$K$999, Roomlist!$A$2:$A$999=$A18, Roomlist!$P$2:$P$999=1)), 0, SUM(FILTER(Roomlist!$K$2:$K$999, Roomlist!$A$2:$A$999=$A18, (Roomlist!$P$2:$P$999=1) + (Roomlist!$Q$2:$Q$999=1)))) + IF(AND(AA18,NOT(ISNA(FILTER(Teamlist!$I$2:$I$999, Teamlist!$A$2:$A$999=$A18, Teamlist!$N$2:$N$999=1)))), SUM(FILTER(Teamlist!$I$2:$I$999, Teamlist!$A$2:$A$999=$A18, (Teamlist!$N$2:$N$999=1) + (Teamlist!$O$2:$O$999=1))), 0), IF(AND(AA18,NOT(ISNA(FILTER(Teamlist!$I$2:$I$999, Teamlist!$A$2:$A$999=$A18, Teamlist!$N$2:$N$999=1)))), ROUNDDOWN(SUM(FILTER(Teamlist!$I$2:$I$999, Teamlist!$A$2:$A$999=$A18, (Teamlist!$N$2:$N$999=1) + (Teamlist!$O$2:$O$999=1)))/2), 0))-$P18),"0")</f>
        <v>0</v>
      </c>
      <c r="X18" s="72" t="str">
        <f t="shared" si="2"/>
        <v>0.00</v>
      </c>
      <c r="Y18" s="45" t="str">
        <f>IFERROR(__xludf.DUMMYFUNCTION(IF(LEN($A18), IF(ISNA(SUM(FILTER(Roomlist!$S$2:$S$999, Roomlist!$A$2:$A$999=$A18))), 0, SUM(FILTER(Roomlist!$S$2:$S$999, Roomlist!$A$2:$A$999=$A18))), 0)),"0")</f>
        <v>0</v>
      </c>
      <c r="Z18" s="45" t="str">
        <f>IFERROR(__xludf.DUMMYFUNCTION(IF(LEN($A18), IF(ISNA(SUM(FILTER(Roomlist!$T$2:$T$999, Roomlist!$A$2:$A$999=$A18))), 0, SUM(FILTER(Roomlist!$T$2:$T$999, Roomlist!$A$2:$A$999=$A18))), 0)),"0")</f>
        <v>0</v>
      </c>
      <c r="AA18" s="48" t="str">
        <f t="shared" si="3"/>
        <v>0</v>
      </c>
      <c r="AB18" s="45" t="str">
        <f>IFERROR(__xludf.DUMMYFUNCTION(IF(LEN($A18), IF(ISNA(SUM(FILTER(Teamlist!$Q$2:$Q$999, Teamlist!$A$2:$A$999=$A18, Teamlist!$R$2:$R$999 = 1))), 0, SUM(FILTER(Teamlist!$Q$2:$Q$999, Teamlist!$A$2:$A$999=$A18, Teamlist!$R$2:$R$999 = 1))), 0)),"0")</f>
        <v>0</v>
      </c>
      <c r="AC18" s="45" t="str">
        <f>IFERROR(__xludf.DUMMYFUNCTION(IF(LEN($A18), IF(ISNA(SUM(FILTER(Teamlist!$Q$2:$Q$999, Teamlist!$A$2:$A$999=$A18, Teamlist!$R$2:$R$999 = 2))), 0, SUM(FILTER(Teamlist!$Q$2:$Q$999, Teamlist!$A$2:$A$999=$A18, Teamlist!$R$2:$R$999 = 2))), 0)),"0")</f>
        <v>0</v>
      </c>
      <c r="AD18" s="45" t="str">
        <f>IFERROR(__xludf.DUMMYFUNCTION(IF(LEN($A18), IF(ISNA(SUM(FILTER(Teamlist!$Q$2:$Q$999, Teamlist!$A$2:$A$999=$A18, Teamlist!$R$2:$R$999 = 3))), 0, SUM(FILTER(Teamlist!$Q$2:$Q$999, Teamlist!$A$2:$A$999=$A18, Teamlist!$R$2:$R$999 = 3))), 0)),"0")</f>
        <v>0</v>
      </c>
      <c r="AE18" s="45" t="str">
        <f>IFERROR(__xludf.DUMMYFUNCTION(IF(LEN($A18), IF(ISNA(SUM(FILTER(Teamlist!$Q$2:$Q$999, Teamlist!$A$2:$A$999=$A18, Teamlist!$R$2:$R$999 = 4))), 0, SUM(FILTER(Teamlist!$Q$2:$Q$999, Teamlist!$A$2:$A$999=$A18, Teamlist!$R$2:$R$999 = 4))), 0)),"0")</f>
        <v>0</v>
      </c>
      <c r="AF18" s="45" t="str">
        <f>IFERROR(__xludf.DUMMYFUNCTION(IF(LEN($A18), IF(ISNA(SUM(FILTER(Teamlist!$Q$2:$Q$999, Teamlist!$A$2:$A$999=$A18, Teamlist!$R$2:$R$999 = 5))), 0, SUM(FILTER(Teamlist!$Q$2:$Q$999, Teamlist!$A$2:$A$999=$A18, Teamlist!$R$2:$R$999 = 5))), 0)),"0")</f>
        <v>0</v>
      </c>
      <c r="AG18" s="45" t="str">
        <f>IFERROR(__xludf.DUMMYFUNCTION(IF($AA18, SUM(FILTER(Teamlist!$S$2:$S$999, Teamlist!$A$2:$A$999=$A18)), 0)),"0")</f>
        <v>0</v>
      </c>
      <c r="AH18" s="45" t="str">
        <f>IFERROR(__xludf.DUMMYFUNCTION(IF($Z18, SUM(FILTER(Roomlist!$U$2:$U$999, Roomlist!$A$2:$A$999=$A18)), 0)),"0")</f>
        <v>0</v>
      </c>
      <c r="AI18" s="48" t="str">
        <f>AQ18*5*Constants!$B$2+AR18*5*Constants!$B$3+AS18*5*Constants!$B$4+AT18*5*Constants!$B$5</f>
        <v>0</v>
      </c>
      <c r="AJ18" s="58" t="str">
        <f>IFERROR(__xludf.DUMMYFUNCTION((IF($Z18, SUM(FILTER(Roomlist!$J$2:$J$999, Roomlist!$A$2:$A$999=$A18))*0.0333333333333333 + SUM(FILTER(Roomlist!$I$2:$I$999, Roomlist!$A$2:$A$999=$A18))*0.1, 0) + IF($AA18, SUM(FILTER(Teamlist!$H$2:$H$999, Teamlist!$A$2:$A$999=$A18))*0.0333333333333333 + SUM(FILTER(Teamlist!$G$2:$G$999, Teamlist!$A$2:$A$999=$A18))*0.1, 0))/Constants!$B$2),"0.0")</f>
        <v>0.0</v>
      </c>
      <c r="AK18" s="58" t="str">
        <f>IFERROR(__xludf.DUMMYFUNCTION((IF($Z18, SUM(FILTER(Roomlist!$H$2:$H$999, Roomlist!$A$2:$A$999=$A18)), 0) + IF($AA18, SUM(FILTER(Teamlist!$F$2:$F$999, Teamlist!$A$2:$A$999=$A18)), 0))*0.05/Constants!$B$5),"0.0")</f>
        <v>0.0</v>
      </c>
      <c r="AL18" s="58" t="str">
        <f>IFERROR(__xludf.DUMMYFUNCTION((IF($Z18, SUM(FILTER(Roomlist!$J$2:$J$999, Roomlist!$A$2:$A$999=$A18)), 0) + IF($AA18, SUM(FILTER(Teamlist!$H$2:$H$999, Teamlist!$A$2:$A$999=$A18)), 0))*0.0666666666666666/Constants!$B$4),"0.0")</f>
        <v>0.0</v>
      </c>
      <c r="AM18" s="45" t="str">
        <f>IFERROR(__xludf.DUMMYFUNCTION(IF($Z18, SUM(FILTER(Roomlist!$W$2:$W$999, Roomlist!$A$2:$A$999=$A18)), 0)),"0")</f>
        <v>0</v>
      </c>
      <c r="AN18" s="48" t="str">
        <f>IFERROR(__xludf.DUMMYFUNCTION(IF($Z18, SUM(FILTER(Roomlist!$X$2:$X$999, Roomlist!$A$2:$A$999=$A18)), 0) + IF($AA18, SUM(FILTER(Teamlist!$T$2:$T$999, Teamlist!$A$2:$A$999=$A18)), 0)),"0")</f>
        <v>0</v>
      </c>
      <c r="AO18" s="45" t="str">
        <f>IFERROR(__xludf.DUMMYFUNCTION(IF($AA18, SUM(FILTER(Teamlist!$W$2:$W$999, Teamlist!$A$2:$A$999=$A18)), 0)),"0")</f>
        <v>0</v>
      </c>
      <c r="AP18" s="45" t="str">
        <f>IFERROR(__xludf.DUMMYFUNCTION(IF($Z18, SUM(FILTER(Roomlist!$V$2:$V$999, Roomlist!$A$2:$A$999=$A18)), 0)),"0")</f>
        <v>0</v>
      </c>
      <c r="AQ18" s="58" t="str">
        <f>IFERROR(__xludf.DUMMYFUNCTION(IF($Z18, SUM(FILTER(Roomlist!$W$2:$W$999, Roomlist!$A$2:$A$999=$A18)), 0) + IF($AA18, SUM(FILTER(Teamlist!$U$2:$U$999, Teamlist!$A$2:$A$999=$A18)), 0)+AJ18),"0.0")</f>
        <v>0.0</v>
      </c>
      <c r="AR18" s="58" t="str">
        <f>IFERROR(__xludf.DUMMYFUNCTION(IF($Z18, SUM(FILTER(Roomlist!$X$2:$X$999, Roomlist!$A$2:$A$999=$A18)), 0) + IF($AA18, SUM(FILTER(Teamlist!$V$2:$V$999, Teamlist!$A$2:$A$999=$A18)), 0)),"0.0")</f>
        <v>0.0</v>
      </c>
      <c r="AS18" s="58" t="str">
        <f>IFERROR(__xludf.DUMMYFUNCTION(IF($Z18, SUM(FILTER(Roomlist!$Y$2:$Y$999, Roomlist!$A$2:$A$999=$A18)), 0) + IF($AA18, SUM(FILTER(Teamlist!$W$2:$W$999, Teamlist!$A$2:$A$999=$A18)), 0)+AL18),"0.0")</f>
        <v>0.0</v>
      </c>
      <c r="AT18" s="58" t="str">
        <f>IFERROR(__xludf.DUMMYFUNCTION(IF($Z18, SUM(FILTER(Roomlist!$Z$2:$Z$999, Roomlist!$A$2:$A$999=$A18)), 0) + IF($AA18, SUM(FILTER(Teamlist!$X$2:$X$999, Teamlist!$A$2:$A$999=$A18)), 0)+AK18*2),"0.0")</f>
        <v>0.0</v>
      </c>
      <c r="AU18" s="45" t="str">
        <f>IF(AND($L18 &gt; 0, $S18 &gt;= 0, $R18 &gt;= 0), IF(Constants!$B$17, 0, 10) + $L18, 0)</f>
        <v>0</v>
      </c>
      <c r="AV18" s="45" t="str">
        <f>IF(AND($M18 &gt; 0, $T18 &gt;= 0, $R18 &gt;= 0), IF(Constants!$B$17, 0, 10) + $M18, 0)</f>
        <v>0</v>
      </c>
      <c r="AW18" s="45" t="str">
        <f>IF(AND($N18 &gt; 0, $U18 &gt;= 0, $R18 &gt;= 0), IF(Constants!$B$17, 0, 10) + $N18, 0)</f>
        <v>0</v>
      </c>
      <c r="AX18" s="45" t="str">
        <f>IF(AND($O18 &gt; 0, $V18 &gt;= 0, $R18 &gt;= 0), IF(Constants!$B$17, 0, 10) + $O18, 0)</f>
        <v>0</v>
      </c>
      <c r="AY18" s="45" t="str">
        <f>IF(AND($P18 &gt; 0, $W18 &gt;= 0, $R18 &gt;= 0), IF(Constants!$B$17, 0, 10) + $P18, 0)</f>
        <v>0</v>
      </c>
    </row>
    <row r="19">
      <c r="A19" s="4"/>
      <c r="B19" s="21"/>
      <c r="C19" s="21"/>
      <c r="D19" s="21"/>
      <c r="E19" s="21"/>
      <c r="F19" s="21"/>
      <c r="G19" s="21"/>
      <c r="H19" s="21"/>
      <c r="I19" s="21"/>
      <c r="J19" s="21"/>
      <c r="K19" s="21"/>
      <c r="L19" s="21"/>
      <c r="M19" s="21"/>
      <c r="N19" s="21"/>
      <c r="O19" s="21"/>
      <c r="P19" s="21"/>
      <c r="Q19" s="48" t="str">
        <f t="shared" si="1"/>
        <v>0</v>
      </c>
      <c r="R19" s="48" t="str">
        <f>IFERROR(__xludf.DUMMYFUNCTION(IF(Z19, SUM(FILTER(Roomlist!$K$2:$K$999, Roomlist!$A$2:$A$999=$A19)) + IF(AA19, SUM(FILTER(Teamlist!$I$2:$I$999, Teamlist!$A$2:$A$999=$A19)), 0), IF(AA19, ROUNDDOWN(SUM(FILTER(Teamlist!$I$2:$I$999, Teamlist!$A$2:$A$999=$A19))/2), 0))-$Q19),"0")</f>
        <v>0</v>
      </c>
      <c r="S19" s="48" t="str">
        <f>IFERROR(__xludf.DUMMYFUNCTION(IF(Z19, IF(ISNA(FILTER(Roomlist!$K$2:$K$999, Roomlist!$A$2:$A$999=$A19, Roomlist!$L$2:$L$999=1)), 0, SUM(FILTER(Roomlist!$K$2:$K$999, Roomlist!$A$2:$A$999=$A19, (Roomlist!$L$2:$L$999=1) + (Roomlist!$Q$2:$Q$999=1)))) + IF(AND(AA19,NOT(ISNA(FILTER(Teamlist!$I$2:$I$999, Teamlist!$A$2:$A$999=$A19, Teamlist!$J$2:$J$999=1)))), SUM(FILTER(Teamlist!$I$2:$I$999, Teamlist!$A$2:$A$999=$A19, (Teamlist!$J$2:$J$999=1) + (Teamlist!$O$2:$O$999=1))), 0), IF(AND(AA19,NOT(ISNA(FILTER(Teamlist!$I$2:$I$999, Teamlist!$A$2:$A$999=$A19, Teamlist!$J$2:$J$999=1)))), ROUNDDOWN(SUM(FILTER(Teamlist!$I$2:$I$999, Teamlist!$A$2:$A$999=$A19, (Teamlist!$J$2:$J$999=1) + (Teamlist!$O$2:$O$999=1)))/2), 0))-$L19),"0")</f>
        <v>0</v>
      </c>
      <c r="T19" s="48" t="str">
        <f>IFERROR(__xludf.DUMMYFUNCTION(IF(Z19, IF(ISNA(FILTER(Roomlist!$K$2:$K$999, Roomlist!$A$2:$A$999=$A19, Roomlist!$M$2:$M$999=1)), 0, SUM(FILTER(Roomlist!$K$2:$K$999, Roomlist!$A$2:$A$999=$A19, (Roomlist!$M$2:$M$999=1) + (Roomlist!$Q$2:$Q$999=1)))) + IF(AND(AA19,NOT(ISNA(FILTER(Teamlist!$I$2:$I$999, Teamlist!$A$2:$A$999=$A19, Teamlist!$K$2:$K$999=1)))), SUM(FILTER(Teamlist!$I$2:$I$999, Teamlist!$A$2:$A$999=$A19, (Teamlist!$K$2:$K$999=1) + (Teamlist!$O$2:$O$999=1))), 0), IF(AND(AA19,NOT(ISNA(FILTER(Teamlist!$I$2:$I$999, Teamlist!$A$2:$A$999=$A19, Teamlist!$K$2:$K$999=1)))), ROUNDDOWN(SUM(FILTER(Teamlist!$I$2:$I$999, Teamlist!$A$2:$A$999=$A19, (Teamlist!$K$2:$K$999=1) + (Teamlist!$O$2:$O$999=1)))/2), 0))-$M19),"0")</f>
        <v>0</v>
      </c>
      <c r="U19" s="48" t="str">
        <f>IFERROR(__xludf.DUMMYFUNCTION(IF(Z19, IF(ISNA(FILTER(Roomlist!$K$2:$K$999, Roomlist!$A$2:$A$999=$A19, Roomlist!$N$2:$N$999=1)), 0, SUM(FILTER(Roomlist!$K$2:$K$999, Roomlist!$A$2:$A$999=$A19, (Roomlist!$N$2:$N$999=1) + (Roomlist!$Q$2:$Q$999=1)))) + IF(AND(AA19,NOT(ISNA(FILTER(Teamlist!$I$2:$I$999, Teamlist!$A$2:$A$999=$A19, Teamlist!$L$2:$L$999=1)))), SUM(FILTER(Teamlist!$I$2:$I$999, Teamlist!$A$2:$A$999=$A19, (Teamlist!$L$2:$L$999=1) + (Teamlist!$O$2:$O$999=1))), 0), IF(AND(AA19,NOT(ISNA(FILTER(Teamlist!$I$2:$I$999, Teamlist!$A$2:$A$999=$A19, Teamlist!$L$2:$L$999=1)))), ROUNDDOWN(SUM(FILTER(Teamlist!$I$2:$I$999, Teamlist!$A$2:$A$999=$A19, (Teamlist!$L$2:$L$999=1) + (Teamlist!$O$2:$O$999=1)))/2), 0))-$N19),"0")</f>
        <v>0</v>
      </c>
      <c r="V19" s="48" t="str">
        <f>IFERROR(__xludf.DUMMYFUNCTION(IF(Z19, IF(ISNA(FILTER(Roomlist!$K$2:$K$999, Roomlist!$A$2:$A$999=$A19, Roomlist!$O$2:$O$999=1)), 0, SUM(FILTER(Roomlist!$K$2:$K$999, Roomlist!$A$2:$A$999=$A19, (Roomlist!$O$2:$O$999=1) + (Roomlist!$Q$2:$Q$999=1)))) + IF(AND(AA19,NOT(ISNA(FILTER(Teamlist!$I$2:$I$999, Teamlist!$A$2:$A$999=$A19, Teamlist!$M$2:$M$999=1)))), SUM(FILTER(Teamlist!$I$2:$I$999, Teamlist!$A$2:$A$999=$A19, (Teamlist!$M$2:$M$999=1) + (Teamlist!$O$2:$O$999=1))), 0), IF(AND(AA19,NOT(ISNA(FILTER(Teamlist!$I$2:$I$999, Teamlist!$A$2:$A$999=$A19, Teamlist!$M$2:$M$999=1)))), ROUNDDOWN(SUM(FILTER(Teamlist!$I$2:$I$999, Teamlist!$A$2:$A$999=$A19, (Teamlist!$M$2:$M$999=1) + (Teamlist!$O$2:$O$999=1)))/2), 0))-$O19),"0")</f>
        <v>0</v>
      </c>
      <c r="W19" s="48" t="str">
        <f>IFERROR(__xludf.DUMMYFUNCTION(IF(Z19, IF(ISNA(FILTER(Roomlist!$K$2:$K$999, Roomlist!$A$2:$A$999=$A19, Roomlist!$P$2:$P$999=1)), 0, SUM(FILTER(Roomlist!$K$2:$K$999, Roomlist!$A$2:$A$999=$A19, (Roomlist!$P$2:$P$999=1) + (Roomlist!$Q$2:$Q$999=1)))) + IF(AND(AA19,NOT(ISNA(FILTER(Teamlist!$I$2:$I$999, Teamlist!$A$2:$A$999=$A19, Teamlist!$N$2:$N$999=1)))), SUM(FILTER(Teamlist!$I$2:$I$999, Teamlist!$A$2:$A$999=$A19, (Teamlist!$N$2:$N$999=1) + (Teamlist!$O$2:$O$999=1))), 0), IF(AND(AA19,NOT(ISNA(FILTER(Teamlist!$I$2:$I$999, Teamlist!$A$2:$A$999=$A19, Teamlist!$N$2:$N$999=1)))), ROUNDDOWN(SUM(FILTER(Teamlist!$I$2:$I$999, Teamlist!$A$2:$A$999=$A19, (Teamlist!$N$2:$N$999=1) + (Teamlist!$O$2:$O$999=1)))/2), 0))-$P19),"0")</f>
        <v>0</v>
      </c>
      <c r="X19" s="72" t="str">
        <f t="shared" si="2"/>
        <v>0.00</v>
      </c>
      <c r="Y19" s="45" t="str">
        <f>IFERROR(__xludf.DUMMYFUNCTION(IF(LEN($A19), IF(ISNA(SUM(FILTER(Roomlist!$S$2:$S$999, Roomlist!$A$2:$A$999=$A19))), 0, SUM(FILTER(Roomlist!$S$2:$S$999, Roomlist!$A$2:$A$999=$A19))), 0)),"0")</f>
        <v>0</v>
      </c>
      <c r="Z19" s="45" t="str">
        <f>IFERROR(__xludf.DUMMYFUNCTION(IF(LEN($A19), IF(ISNA(SUM(FILTER(Roomlist!$T$2:$T$999, Roomlist!$A$2:$A$999=$A19))), 0, SUM(FILTER(Roomlist!$T$2:$T$999, Roomlist!$A$2:$A$999=$A19))), 0)),"0")</f>
        <v>0</v>
      </c>
      <c r="AA19" s="48" t="str">
        <f t="shared" si="3"/>
        <v>0</v>
      </c>
      <c r="AB19" s="45" t="str">
        <f>IFERROR(__xludf.DUMMYFUNCTION(IF(LEN($A19), IF(ISNA(SUM(FILTER(Teamlist!$Q$2:$Q$999, Teamlist!$A$2:$A$999=$A19, Teamlist!$R$2:$R$999 = 1))), 0, SUM(FILTER(Teamlist!$Q$2:$Q$999, Teamlist!$A$2:$A$999=$A19, Teamlist!$R$2:$R$999 = 1))), 0)),"0")</f>
        <v>0</v>
      </c>
      <c r="AC19" s="45" t="str">
        <f>IFERROR(__xludf.DUMMYFUNCTION(IF(LEN($A19), IF(ISNA(SUM(FILTER(Teamlist!$Q$2:$Q$999, Teamlist!$A$2:$A$999=$A19, Teamlist!$R$2:$R$999 = 2))), 0, SUM(FILTER(Teamlist!$Q$2:$Q$999, Teamlist!$A$2:$A$999=$A19, Teamlist!$R$2:$R$999 = 2))), 0)),"0")</f>
        <v>0</v>
      </c>
      <c r="AD19" s="45" t="str">
        <f>IFERROR(__xludf.DUMMYFUNCTION(IF(LEN($A19), IF(ISNA(SUM(FILTER(Teamlist!$Q$2:$Q$999, Teamlist!$A$2:$A$999=$A19, Teamlist!$R$2:$R$999 = 3))), 0, SUM(FILTER(Teamlist!$Q$2:$Q$999, Teamlist!$A$2:$A$999=$A19, Teamlist!$R$2:$R$999 = 3))), 0)),"0")</f>
        <v>0</v>
      </c>
      <c r="AE19" s="45" t="str">
        <f>IFERROR(__xludf.DUMMYFUNCTION(IF(LEN($A19), IF(ISNA(SUM(FILTER(Teamlist!$Q$2:$Q$999, Teamlist!$A$2:$A$999=$A19, Teamlist!$R$2:$R$999 = 4))), 0, SUM(FILTER(Teamlist!$Q$2:$Q$999, Teamlist!$A$2:$A$999=$A19, Teamlist!$R$2:$R$999 = 4))), 0)),"0")</f>
        <v>0</v>
      </c>
      <c r="AF19" s="45" t="str">
        <f>IFERROR(__xludf.DUMMYFUNCTION(IF(LEN($A19), IF(ISNA(SUM(FILTER(Teamlist!$Q$2:$Q$999, Teamlist!$A$2:$A$999=$A19, Teamlist!$R$2:$R$999 = 5))), 0, SUM(FILTER(Teamlist!$Q$2:$Q$999, Teamlist!$A$2:$A$999=$A19, Teamlist!$R$2:$R$999 = 5))), 0)),"0")</f>
        <v>0</v>
      </c>
      <c r="AG19" s="45" t="str">
        <f>IFERROR(__xludf.DUMMYFUNCTION(IF($AA19, SUM(FILTER(Teamlist!$S$2:$S$999, Teamlist!$A$2:$A$999=$A19)), 0)),"0")</f>
        <v>0</v>
      </c>
      <c r="AH19" s="45" t="str">
        <f>IFERROR(__xludf.DUMMYFUNCTION(IF($Z19, SUM(FILTER(Roomlist!$U$2:$U$999, Roomlist!$A$2:$A$999=$A19)), 0)),"0")</f>
        <v>0</v>
      </c>
      <c r="AI19" s="48" t="str">
        <f>AQ19*5*Constants!$B$2+AR19*5*Constants!$B$3+AS19*5*Constants!$B$4+AT19*5*Constants!$B$5</f>
        <v>0</v>
      </c>
      <c r="AJ19" s="58" t="str">
        <f>IFERROR(__xludf.DUMMYFUNCTION((IF($Z19, SUM(FILTER(Roomlist!$J$2:$J$999, Roomlist!$A$2:$A$999=$A19))*0.0333333333333333 + SUM(FILTER(Roomlist!$I$2:$I$999, Roomlist!$A$2:$A$999=$A19))*0.1, 0) + IF($AA19, SUM(FILTER(Teamlist!$H$2:$H$999, Teamlist!$A$2:$A$999=$A19))*0.0333333333333333 + SUM(FILTER(Teamlist!$G$2:$G$999, Teamlist!$A$2:$A$999=$A19))*0.1, 0))/Constants!$B$2),"0.0")</f>
        <v>0.0</v>
      </c>
      <c r="AK19" s="58" t="str">
        <f>IFERROR(__xludf.DUMMYFUNCTION((IF($Z19, SUM(FILTER(Roomlist!$H$2:$H$999, Roomlist!$A$2:$A$999=$A19)), 0) + IF($AA19, SUM(FILTER(Teamlist!$F$2:$F$999, Teamlist!$A$2:$A$999=$A19)), 0))*0.05/Constants!$B$5),"0.0")</f>
        <v>0.0</v>
      </c>
      <c r="AL19" s="58" t="str">
        <f>IFERROR(__xludf.DUMMYFUNCTION((IF($Z19, SUM(FILTER(Roomlist!$J$2:$J$999, Roomlist!$A$2:$A$999=$A19)), 0) + IF($AA19, SUM(FILTER(Teamlist!$H$2:$H$999, Teamlist!$A$2:$A$999=$A19)), 0))*0.0666666666666666/Constants!$B$4),"0.0")</f>
        <v>0.0</v>
      </c>
      <c r="AM19" s="45" t="str">
        <f>IFERROR(__xludf.DUMMYFUNCTION(IF($Z19, SUM(FILTER(Roomlist!$W$2:$W$999, Roomlist!$A$2:$A$999=$A19)), 0)),"0")</f>
        <v>0</v>
      </c>
      <c r="AN19" s="48" t="str">
        <f>IFERROR(__xludf.DUMMYFUNCTION(IF($Z19, SUM(FILTER(Roomlist!$X$2:$X$999, Roomlist!$A$2:$A$999=$A19)), 0) + IF($AA19, SUM(FILTER(Teamlist!$T$2:$T$999, Teamlist!$A$2:$A$999=$A19)), 0)),"0")</f>
        <v>0</v>
      </c>
      <c r="AO19" s="45" t="str">
        <f>IFERROR(__xludf.DUMMYFUNCTION(IF($AA19, SUM(FILTER(Teamlist!$W$2:$W$999, Teamlist!$A$2:$A$999=$A19)), 0)),"0")</f>
        <v>0</v>
      </c>
      <c r="AP19" s="45" t="str">
        <f>IFERROR(__xludf.DUMMYFUNCTION(IF($Z19, SUM(FILTER(Roomlist!$V$2:$V$999, Roomlist!$A$2:$A$999=$A19)), 0)),"0")</f>
        <v>0</v>
      </c>
      <c r="AQ19" s="58" t="str">
        <f>IFERROR(__xludf.DUMMYFUNCTION(IF($Z19, SUM(FILTER(Roomlist!$W$2:$W$999, Roomlist!$A$2:$A$999=$A19)), 0) + IF($AA19, SUM(FILTER(Teamlist!$U$2:$U$999, Teamlist!$A$2:$A$999=$A19)), 0)+AJ19),"0.0")</f>
        <v>0.0</v>
      </c>
      <c r="AR19" s="58" t="str">
        <f>IFERROR(__xludf.DUMMYFUNCTION(IF($Z19, SUM(FILTER(Roomlist!$X$2:$X$999, Roomlist!$A$2:$A$999=$A19)), 0) + IF($AA19, SUM(FILTER(Teamlist!$V$2:$V$999, Teamlist!$A$2:$A$999=$A19)), 0)),"0.0")</f>
        <v>0.0</v>
      </c>
      <c r="AS19" s="58" t="str">
        <f>IFERROR(__xludf.DUMMYFUNCTION(IF($Z19, SUM(FILTER(Roomlist!$Y$2:$Y$999, Roomlist!$A$2:$A$999=$A19)), 0) + IF($AA19, SUM(FILTER(Teamlist!$W$2:$W$999, Teamlist!$A$2:$A$999=$A19)), 0)+AL19),"0.0")</f>
        <v>0.0</v>
      </c>
      <c r="AT19" s="58" t="str">
        <f>IFERROR(__xludf.DUMMYFUNCTION(IF($Z19, SUM(FILTER(Roomlist!$Z$2:$Z$999, Roomlist!$A$2:$A$999=$A19)), 0) + IF($AA19, SUM(FILTER(Teamlist!$X$2:$X$999, Teamlist!$A$2:$A$999=$A19)), 0)+AK19*2),"0.0")</f>
        <v>0.0</v>
      </c>
      <c r="AU19" s="45" t="str">
        <f>IF(AND($L19 &gt; 0, $S19 &gt;= 0, $R19 &gt;= 0), IF(Constants!$B$17, 0, 10) + $L19, 0)</f>
        <v>0</v>
      </c>
      <c r="AV19" s="45" t="str">
        <f>IF(AND($M19 &gt; 0, $T19 &gt;= 0, $R19 &gt;= 0), IF(Constants!$B$17, 0, 10) + $M19, 0)</f>
        <v>0</v>
      </c>
      <c r="AW19" s="45" t="str">
        <f>IF(AND($N19 &gt; 0, $U19 &gt;= 0, $R19 &gt;= 0), IF(Constants!$B$17, 0, 10) + $N19, 0)</f>
        <v>0</v>
      </c>
      <c r="AX19" s="45" t="str">
        <f>IF(AND($O19 &gt; 0, $V19 &gt;= 0, $R19 &gt;= 0), IF(Constants!$B$17, 0, 10) + $O19, 0)</f>
        <v>0</v>
      </c>
      <c r="AY19" s="45" t="str">
        <f>IF(AND($P19 &gt; 0, $W19 &gt;= 0, $R19 &gt;= 0), IF(Constants!$B$17, 0, 10) + $P19, 0)</f>
        <v>0</v>
      </c>
    </row>
    <row r="20">
      <c r="A20" s="4"/>
      <c r="B20" s="21"/>
      <c r="C20" s="21"/>
      <c r="D20" s="21"/>
      <c r="E20" s="21"/>
      <c r="F20" s="21"/>
      <c r="G20" s="21"/>
      <c r="H20" s="21"/>
      <c r="I20" s="21"/>
      <c r="J20" s="21"/>
      <c r="K20" s="21"/>
      <c r="L20" s="21"/>
      <c r="M20" s="21"/>
      <c r="N20" s="21"/>
      <c r="O20" s="21"/>
      <c r="P20" s="21"/>
      <c r="Q20" s="48" t="str">
        <f t="shared" si="1"/>
        <v>0</v>
      </c>
      <c r="R20" s="48" t="str">
        <f>IFERROR(__xludf.DUMMYFUNCTION(IF(Z20, SUM(FILTER(Roomlist!$K$2:$K$999, Roomlist!$A$2:$A$999=$A20)) + IF(AA20, SUM(FILTER(Teamlist!$I$2:$I$999, Teamlist!$A$2:$A$999=$A20)), 0), IF(AA20, ROUNDDOWN(SUM(FILTER(Teamlist!$I$2:$I$999, Teamlist!$A$2:$A$999=$A20))/2), 0))-$Q20),"0")</f>
        <v>0</v>
      </c>
      <c r="S20" s="48" t="str">
        <f>IFERROR(__xludf.DUMMYFUNCTION(IF(Z20, IF(ISNA(FILTER(Roomlist!$K$2:$K$999, Roomlist!$A$2:$A$999=$A20, Roomlist!$L$2:$L$999=1)), 0, SUM(FILTER(Roomlist!$K$2:$K$999, Roomlist!$A$2:$A$999=$A20, (Roomlist!$L$2:$L$999=1) + (Roomlist!$Q$2:$Q$999=1)))) + IF(AND(AA20,NOT(ISNA(FILTER(Teamlist!$I$2:$I$999, Teamlist!$A$2:$A$999=$A20, Teamlist!$J$2:$J$999=1)))), SUM(FILTER(Teamlist!$I$2:$I$999, Teamlist!$A$2:$A$999=$A20, (Teamlist!$J$2:$J$999=1) + (Teamlist!$O$2:$O$999=1))), 0), IF(AND(AA20,NOT(ISNA(FILTER(Teamlist!$I$2:$I$999, Teamlist!$A$2:$A$999=$A20, Teamlist!$J$2:$J$999=1)))), ROUNDDOWN(SUM(FILTER(Teamlist!$I$2:$I$999, Teamlist!$A$2:$A$999=$A20, (Teamlist!$J$2:$J$999=1) + (Teamlist!$O$2:$O$999=1)))/2), 0))-$L20),"0")</f>
        <v>0</v>
      </c>
      <c r="T20" s="48" t="str">
        <f>IFERROR(__xludf.DUMMYFUNCTION(IF(Z20, IF(ISNA(FILTER(Roomlist!$K$2:$K$999, Roomlist!$A$2:$A$999=$A20, Roomlist!$M$2:$M$999=1)), 0, SUM(FILTER(Roomlist!$K$2:$K$999, Roomlist!$A$2:$A$999=$A20, (Roomlist!$M$2:$M$999=1) + (Roomlist!$Q$2:$Q$999=1)))) + IF(AND(AA20,NOT(ISNA(FILTER(Teamlist!$I$2:$I$999, Teamlist!$A$2:$A$999=$A20, Teamlist!$K$2:$K$999=1)))), SUM(FILTER(Teamlist!$I$2:$I$999, Teamlist!$A$2:$A$999=$A20, (Teamlist!$K$2:$K$999=1) + (Teamlist!$O$2:$O$999=1))), 0), IF(AND(AA20,NOT(ISNA(FILTER(Teamlist!$I$2:$I$999, Teamlist!$A$2:$A$999=$A20, Teamlist!$K$2:$K$999=1)))), ROUNDDOWN(SUM(FILTER(Teamlist!$I$2:$I$999, Teamlist!$A$2:$A$999=$A20, (Teamlist!$K$2:$K$999=1) + (Teamlist!$O$2:$O$999=1)))/2), 0))-$M20),"0")</f>
        <v>0</v>
      </c>
      <c r="U20" s="48" t="str">
        <f>IFERROR(__xludf.DUMMYFUNCTION(IF(Z20, IF(ISNA(FILTER(Roomlist!$K$2:$K$999, Roomlist!$A$2:$A$999=$A20, Roomlist!$N$2:$N$999=1)), 0, SUM(FILTER(Roomlist!$K$2:$K$999, Roomlist!$A$2:$A$999=$A20, (Roomlist!$N$2:$N$999=1) + (Roomlist!$Q$2:$Q$999=1)))) + IF(AND(AA20,NOT(ISNA(FILTER(Teamlist!$I$2:$I$999, Teamlist!$A$2:$A$999=$A20, Teamlist!$L$2:$L$999=1)))), SUM(FILTER(Teamlist!$I$2:$I$999, Teamlist!$A$2:$A$999=$A20, (Teamlist!$L$2:$L$999=1) + (Teamlist!$O$2:$O$999=1))), 0), IF(AND(AA20,NOT(ISNA(FILTER(Teamlist!$I$2:$I$999, Teamlist!$A$2:$A$999=$A20, Teamlist!$L$2:$L$999=1)))), ROUNDDOWN(SUM(FILTER(Teamlist!$I$2:$I$999, Teamlist!$A$2:$A$999=$A20, (Teamlist!$L$2:$L$999=1) + (Teamlist!$O$2:$O$999=1)))/2), 0))-$N20),"0")</f>
        <v>0</v>
      </c>
      <c r="V20" s="48" t="str">
        <f>IFERROR(__xludf.DUMMYFUNCTION(IF(Z20, IF(ISNA(FILTER(Roomlist!$K$2:$K$999, Roomlist!$A$2:$A$999=$A20, Roomlist!$O$2:$O$999=1)), 0, SUM(FILTER(Roomlist!$K$2:$K$999, Roomlist!$A$2:$A$999=$A20, (Roomlist!$O$2:$O$999=1) + (Roomlist!$Q$2:$Q$999=1)))) + IF(AND(AA20,NOT(ISNA(FILTER(Teamlist!$I$2:$I$999, Teamlist!$A$2:$A$999=$A20, Teamlist!$M$2:$M$999=1)))), SUM(FILTER(Teamlist!$I$2:$I$999, Teamlist!$A$2:$A$999=$A20, (Teamlist!$M$2:$M$999=1) + (Teamlist!$O$2:$O$999=1))), 0), IF(AND(AA20,NOT(ISNA(FILTER(Teamlist!$I$2:$I$999, Teamlist!$A$2:$A$999=$A20, Teamlist!$M$2:$M$999=1)))), ROUNDDOWN(SUM(FILTER(Teamlist!$I$2:$I$999, Teamlist!$A$2:$A$999=$A20, (Teamlist!$M$2:$M$999=1) + (Teamlist!$O$2:$O$999=1)))/2), 0))-$O20),"0")</f>
        <v>0</v>
      </c>
      <c r="W20" s="48" t="str">
        <f>IFERROR(__xludf.DUMMYFUNCTION(IF(Z20, IF(ISNA(FILTER(Roomlist!$K$2:$K$999, Roomlist!$A$2:$A$999=$A20, Roomlist!$P$2:$P$999=1)), 0, SUM(FILTER(Roomlist!$K$2:$K$999, Roomlist!$A$2:$A$999=$A20, (Roomlist!$P$2:$P$999=1) + (Roomlist!$Q$2:$Q$999=1)))) + IF(AND(AA20,NOT(ISNA(FILTER(Teamlist!$I$2:$I$999, Teamlist!$A$2:$A$999=$A20, Teamlist!$N$2:$N$999=1)))), SUM(FILTER(Teamlist!$I$2:$I$999, Teamlist!$A$2:$A$999=$A20, (Teamlist!$N$2:$N$999=1) + (Teamlist!$O$2:$O$999=1))), 0), IF(AND(AA20,NOT(ISNA(FILTER(Teamlist!$I$2:$I$999, Teamlist!$A$2:$A$999=$A20, Teamlist!$N$2:$N$999=1)))), ROUNDDOWN(SUM(FILTER(Teamlist!$I$2:$I$999, Teamlist!$A$2:$A$999=$A20, (Teamlist!$N$2:$N$999=1) + (Teamlist!$O$2:$O$999=1)))/2), 0))-$P20),"0")</f>
        <v>0</v>
      </c>
      <c r="X20" s="72" t="str">
        <f t="shared" si="2"/>
        <v>0.00</v>
      </c>
      <c r="Y20" s="45" t="str">
        <f>IFERROR(__xludf.DUMMYFUNCTION(IF(LEN($A20), IF(ISNA(SUM(FILTER(Roomlist!$S$2:$S$999, Roomlist!$A$2:$A$999=$A20))), 0, SUM(FILTER(Roomlist!$S$2:$S$999, Roomlist!$A$2:$A$999=$A20))), 0)),"0")</f>
        <v>0</v>
      </c>
      <c r="Z20" s="45" t="str">
        <f>IFERROR(__xludf.DUMMYFUNCTION(IF(LEN($A20), IF(ISNA(SUM(FILTER(Roomlist!$T$2:$T$999, Roomlist!$A$2:$A$999=$A20))), 0, SUM(FILTER(Roomlist!$T$2:$T$999, Roomlist!$A$2:$A$999=$A20))), 0)),"0")</f>
        <v>0</v>
      </c>
      <c r="AA20" s="48" t="str">
        <f t="shared" si="3"/>
        <v>0</v>
      </c>
      <c r="AB20" s="45" t="str">
        <f>IFERROR(__xludf.DUMMYFUNCTION(IF(LEN($A20), IF(ISNA(SUM(FILTER(Teamlist!$Q$2:$Q$999, Teamlist!$A$2:$A$999=$A20, Teamlist!$R$2:$R$999 = 1))), 0, SUM(FILTER(Teamlist!$Q$2:$Q$999, Teamlist!$A$2:$A$999=$A20, Teamlist!$R$2:$R$999 = 1))), 0)),"0")</f>
        <v>0</v>
      </c>
      <c r="AC20" s="45" t="str">
        <f>IFERROR(__xludf.DUMMYFUNCTION(IF(LEN($A20), IF(ISNA(SUM(FILTER(Teamlist!$Q$2:$Q$999, Teamlist!$A$2:$A$999=$A20, Teamlist!$R$2:$R$999 = 2))), 0, SUM(FILTER(Teamlist!$Q$2:$Q$999, Teamlist!$A$2:$A$999=$A20, Teamlist!$R$2:$R$999 = 2))), 0)),"0")</f>
        <v>0</v>
      </c>
      <c r="AD20" s="45" t="str">
        <f>IFERROR(__xludf.DUMMYFUNCTION(IF(LEN($A20), IF(ISNA(SUM(FILTER(Teamlist!$Q$2:$Q$999, Teamlist!$A$2:$A$999=$A20, Teamlist!$R$2:$R$999 = 3))), 0, SUM(FILTER(Teamlist!$Q$2:$Q$999, Teamlist!$A$2:$A$999=$A20, Teamlist!$R$2:$R$999 = 3))), 0)),"0")</f>
        <v>0</v>
      </c>
      <c r="AE20" s="45" t="str">
        <f>IFERROR(__xludf.DUMMYFUNCTION(IF(LEN($A20), IF(ISNA(SUM(FILTER(Teamlist!$Q$2:$Q$999, Teamlist!$A$2:$A$999=$A20, Teamlist!$R$2:$R$999 = 4))), 0, SUM(FILTER(Teamlist!$Q$2:$Q$999, Teamlist!$A$2:$A$999=$A20, Teamlist!$R$2:$R$999 = 4))), 0)),"0")</f>
        <v>0</v>
      </c>
      <c r="AF20" s="45" t="str">
        <f>IFERROR(__xludf.DUMMYFUNCTION(IF(LEN($A20), IF(ISNA(SUM(FILTER(Teamlist!$Q$2:$Q$999, Teamlist!$A$2:$A$999=$A20, Teamlist!$R$2:$R$999 = 5))), 0, SUM(FILTER(Teamlist!$Q$2:$Q$999, Teamlist!$A$2:$A$999=$A20, Teamlist!$R$2:$R$999 = 5))), 0)),"0")</f>
        <v>0</v>
      </c>
      <c r="AG20" s="45" t="str">
        <f>IFERROR(__xludf.DUMMYFUNCTION(IF($AA20, SUM(FILTER(Teamlist!$S$2:$S$999, Teamlist!$A$2:$A$999=$A20)), 0)),"0")</f>
        <v>0</v>
      </c>
      <c r="AH20" s="45" t="str">
        <f>IFERROR(__xludf.DUMMYFUNCTION(IF($Z20, SUM(FILTER(Roomlist!$U$2:$U$999, Roomlist!$A$2:$A$999=$A20)), 0)),"0")</f>
        <v>0</v>
      </c>
      <c r="AI20" s="48" t="str">
        <f>AQ20*5*Constants!$B$2+AR20*5*Constants!$B$3+AS20*5*Constants!$B$4+AT20*5*Constants!$B$5</f>
        <v>0</v>
      </c>
      <c r="AJ20" s="58" t="str">
        <f>IFERROR(__xludf.DUMMYFUNCTION((IF($Z20, SUM(FILTER(Roomlist!$J$2:$J$999, Roomlist!$A$2:$A$999=$A20))*0.0333333333333333 + SUM(FILTER(Roomlist!$I$2:$I$999, Roomlist!$A$2:$A$999=$A20))*0.1, 0) + IF($AA20, SUM(FILTER(Teamlist!$H$2:$H$999, Teamlist!$A$2:$A$999=$A20))*0.0333333333333333 + SUM(FILTER(Teamlist!$G$2:$G$999, Teamlist!$A$2:$A$999=$A20))*0.1, 0))/Constants!$B$2),"0.0")</f>
        <v>0.0</v>
      </c>
      <c r="AK20" s="58" t="str">
        <f>IFERROR(__xludf.DUMMYFUNCTION((IF($Z20, SUM(FILTER(Roomlist!$H$2:$H$999, Roomlist!$A$2:$A$999=$A20)), 0) + IF($AA20, SUM(FILTER(Teamlist!$F$2:$F$999, Teamlist!$A$2:$A$999=$A20)), 0))*0.05/Constants!$B$5),"0.0")</f>
        <v>0.0</v>
      </c>
      <c r="AL20" s="58" t="str">
        <f>IFERROR(__xludf.DUMMYFUNCTION((IF($Z20, SUM(FILTER(Roomlist!$J$2:$J$999, Roomlist!$A$2:$A$999=$A20)), 0) + IF($AA20, SUM(FILTER(Teamlist!$H$2:$H$999, Teamlist!$A$2:$A$999=$A20)), 0))*0.0666666666666666/Constants!$B$4),"0.0")</f>
        <v>0.0</v>
      </c>
      <c r="AM20" s="45" t="str">
        <f>IFERROR(__xludf.DUMMYFUNCTION(IF($Z20, SUM(FILTER(Roomlist!$W$2:$W$999, Roomlist!$A$2:$A$999=$A20)), 0)),"0")</f>
        <v>0</v>
      </c>
      <c r="AN20" s="48" t="str">
        <f>IFERROR(__xludf.DUMMYFUNCTION(IF($Z20, SUM(FILTER(Roomlist!$X$2:$X$999, Roomlist!$A$2:$A$999=$A20)), 0) + IF($AA20, SUM(FILTER(Teamlist!$T$2:$T$999, Teamlist!$A$2:$A$999=$A20)), 0)),"0")</f>
        <v>0</v>
      </c>
      <c r="AO20" s="45" t="str">
        <f>IFERROR(__xludf.DUMMYFUNCTION(IF($AA20, SUM(FILTER(Teamlist!$W$2:$W$999, Teamlist!$A$2:$A$999=$A20)), 0)),"0")</f>
        <v>0</v>
      </c>
      <c r="AP20" s="45" t="str">
        <f>IFERROR(__xludf.DUMMYFUNCTION(IF($Z20, SUM(FILTER(Roomlist!$V$2:$V$999, Roomlist!$A$2:$A$999=$A20)), 0)),"0")</f>
        <v>0</v>
      </c>
      <c r="AQ20" s="58" t="str">
        <f>IFERROR(__xludf.DUMMYFUNCTION(IF($Z20, SUM(FILTER(Roomlist!$W$2:$W$999, Roomlist!$A$2:$A$999=$A20)), 0) + IF($AA20, SUM(FILTER(Teamlist!$U$2:$U$999, Teamlist!$A$2:$A$999=$A20)), 0)+AJ20),"0.0")</f>
        <v>0.0</v>
      </c>
      <c r="AR20" s="58" t="str">
        <f>IFERROR(__xludf.DUMMYFUNCTION(IF($Z20, SUM(FILTER(Roomlist!$X$2:$X$999, Roomlist!$A$2:$A$999=$A20)), 0) + IF($AA20, SUM(FILTER(Teamlist!$V$2:$V$999, Teamlist!$A$2:$A$999=$A20)), 0)),"0.0")</f>
        <v>0.0</v>
      </c>
      <c r="AS20" s="58" t="str">
        <f>IFERROR(__xludf.DUMMYFUNCTION(IF($Z20, SUM(FILTER(Roomlist!$Y$2:$Y$999, Roomlist!$A$2:$A$999=$A20)), 0) + IF($AA20, SUM(FILTER(Teamlist!$W$2:$W$999, Teamlist!$A$2:$A$999=$A20)), 0)+AL20),"0.0")</f>
        <v>0.0</v>
      </c>
      <c r="AT20" s="58" t="str">
        <f>IFERROR(__xludf.DUMMYFUNCTION(IF($Z20, SUM(FILTER(Roomlist!$Z$2:$Z$999, Roomlist!$A$2:$A$999=$A20)), 0) + IF($AA20, SUM(FILTER(Teamlist!$X$2:$X$999, Teamlist!$A$2:$A$999=$A20)), 0)+AK20*2),"0.0")</f>
        <v>0.0</v>
      </c>
      <c r="AU20" s="45" t="str">
        <f>IF(AND($L20 &gt; 0, $S20 &gt;= 0, $R20 &gt;= 0), IF(Constants!$B$17, 0, 10) + $L20, 0)</f>
        <v>0</v>
      </c>
      <c r="AV20" s="45" t="str">
        <f>IF(AND($M20 &gt; 0, $T20 &gt;= 0, $R20 &gt;= 0), IF(Constants!$B$17, 0, 10) + $M20, 0)</f>
        <v>0</v>
      </c>
      <c r="AW20" s="45" t="str">
        <f>IF(AND($N20 &gt; 0, $U20 &gt;= 0, $R20 &gt;= 0), IF(Constants!$B$17, 0, 10) + $N20, 0)</f>
        <v>0</v>
      </c>
      <c r="AX20" s="45" t="str">
        <f>IF(AND($O20 &gt; 0, $V20 &gt;= 0, $R20 &gt;= 0), IF(Constants!$B$17, 0, 10) + $O20, 0)</f>
        <v>0</v>
      </c>
      <c r="AY20" s="45" t="str">
        <f>IF(AND($P20 &gt; 0, $W20 &gt;= 0, $R20 &gt;= 0), IF(Constants!$B$17, 0, 10) + $P20, 0)</f>
        <v>0</v>
      </c>
    </row>
    <row r="21">
      <c r="A21" s="4"/>
      <c r="B21" s="21"/>
      <c r="C21" s="21"/>
      <c r="D21" s="21"/>
      <c r="E21" s="21"/>
      <c r="F21" s="21"/>
      <c r="G21" s="21"/>
      <c r="H21" s="21"/>
      <c r="I21" s="21"/>
      <c r="J21" s="21"/>
      <c r="K21" s="21"/>
      <c r="L21" s="21"/>
      <c r="M21" s="21"/>
      <c r="N21" s="21"/>
      <c r="O21" s="21"/>
      <c r="P21" s="21"/>
      <c r="Q21" s="48" t="str">
        <f t="shared" si="1"/>
        <v>0</v>
      </c>
      <c r="R21" s="48" t="str">
        <f>IFERROR(__xludf.DUMMYFUNCTION(IF(Z21, SUM(FILTER(Roomlist!$K$2:$K$999, Roomlist!$A$2:$A$999=$A21)) + IF(AA21, SUM(FILTER(Teamlist!$I$2:$I$999, Teamlist!$A$2:$A$999=$A21)), 0), IF(AA21, ROUNDDOWN(SUM(FILTER(Teamlist!$I$2:$I$999, Teamlist!$A$2:$A$999=$A21))/2), 0))-$Q21),"0")</f>
        <v>0</v>
      </c>
      <c r="S21" s="48" t="str">
        <f>IFERROR(__xludf.DUMMYFUNCTION(IF(Z21, IF(ISNA(FILTER(Roomlist!$K$2:$K$999, Roomlist!$A$2:$A$999=$A21, Roomlist!$L$2:$L$999=1)), 0, SUM(FILTER(Roomlist!$K$2:$K$999, Roomlist!$A$2:$A$999=$A21, (Roomlist!$L$2:$L$999=1) + (Roomlist!$Q$2:$Q$999=1)))) + IF(AND(AA21,NOT(ISNA(FILTER(Teamlist!$I$2:$I$999, Teamlist!$A$2:$A$999=$A21, Teamlist!$J$2:$J$999=1)))), SUM(FILTER(Teamlist!$I$2:$I$999, Teamlist!$A$2:$A$999=$A21, (Teamlist!$J$2:$J$999=1) + (Teamlist!$O$2:$O$999=1))), 0), IF(AND(AA21,NOT(ISNA(FILTER(Teamlist!$I$2:$I$999, Teamlist!$A$2:$A$999=$A21, Teamlist!$J$2:$J$999=1)))), ROUNDDOWN(SUM(FILTER(Teamlist!$I$2:$I$999, Teamlist!$A$2:$A$999=$A21, (Teamlist!$J$2:$J$999=1) + (Teamlist!$O$2:$O$999=1)))/2), 0))-$L21),"0")</f>
        <v>0</v>
      </c>
      <c r="T21" s="48" t="str">
        <f>IFERROR(__xludf.DUMMYFUNCTION(IF(Z21, IF(ISNA(FILTER(Roomlist!$K$2:$K$999, Roomlist!$A$2:$A$999=$A21, Roomlist!$M$2:$M$999=1)), 0, SUM(FILTER(Roomlist!$K$2:$K$999, Roomlist!$A$2:$A$999=$A21, (Roomlist!$M$2:$M$999=1) + (Roomlist!$Q$2:$Q$999=1)))) + IF(AND(AA21,NOT(ISNA(FILTER(Teamlist!$I$2:$I$999, Teamlist!$A$2:$A$999=$A21, Teamlist!$K$2:$K$999=1)))), SUM(FILTER(Teamlist!$I$2:$I$999, Teamlist!$A$2:$A$999=$A21, (Teamlist!$K$2:$K$999=1) + (Teamlist!$O$2:$O$999=1))), 0), IF(AND(AA21,NOT(ISNA(FILTER(Teamlist!$I$2:$I$999, Teamlist!$A$2:$A$999=$A21, Teamlist!$K$2:$K$999=1)))), ROUNDDOWN(SUM(FILTER(Teamlist!$I$2:$I$999, Teamlist!$A$2:$A$999=$A21, (Teamlist!$K$2:$K$999=1) + (Teamlist!$O$2:$O$999=1)))/2), 0))-$M21),"0")</f>
        <v>0</v>
      </c>
      <c r="U21" s="48" t="str">
        <f>IFERROR(__xludf.DUMMYFUNCTION(IF(Z21, IF(ISNA(FILTER(Roomlist!$K$2:$K$999, Roomlist!$A$2:$A$999=$A21, Roomlist!$N$2:$N$999=1)), 0, SUM(FILTER(Roomlist!$K$2:$K$999, Roomlist!$A$2:$A$999=$A21, (Roomlist!$N$2:$N$999=1) + (Roomlist!$Q$2:$Q$999=1)))) + IF(AND(AA21,NOT(ISNA(FILTER(Teamlist!$I$2:$I$999, Teamlist!$A$2:$A$999=$A21, Teamlist!$L$2:$L$999=1)))), SUM(FILTER(Teamlist!$I$2:$I$999, Teamlist!$A$2:$A$999=$A21, (Teamlist!$L$2:$L$999=1) + (Teamlist!$O$2:$O$999=1))), 0), IF(AND(AA21,NOT(ISNA(FILTER(Teamlist!$I$2:$I$999, Teamlist!$A$2:$A$999=$A21, Teamlist!$L$2:$L$999=1)))), ROUNDDOWN(SUM(FILTER(Teamlist!$I$2:$I$999, Teamlist!$A$2:$A$999=$A21, (Teamlist!$L$2:$L$999=1) + (Teamlist!$O$2:$O$999=1)))/2), 0))-$N21),"0")</f>
        <v>0</v>
      </c>
      <c r="V21" s="48" t="str">
        <f>IFERROR(__xludf.DUMMYFUNCTION(IF(Z21, IF(ISNA(FILTER(Roomlist!$K$2:$K$999, Roomlist!$A$2:$A$999=$A21, Roomlist!$O$2:$O$999=1)), 0, SUM(FILTER(Roomlist!$K$2:$K$999, Roomlist!$A$2:$A$999=$A21, (Roomlist!$O$2:$O$999=1) + (Roomlist!$Q$2:$Q$999=1)))) + IF(AND(AA21,NOT(ISNA(FILTER(Teamlist!$I$2:$I$999, Teamlist!$A$2:$A$999=$A21, Teamlist!$M$2:$M$999=1)))), SUM(FILTER(Teamlist!$I$2:$I$999, Teamlist!$A$2:$A$999=$A21, (Teamlist!$M$2:$M$999=1) + (Teamlist!$O$2:$O$999=1))), 0), IF(AND(AA21,NOT(ISNA(FILTER(Teamlist!$I$2:$I$999, Teamlist!$A$2:$A$999=$A21, Teamlist!$M$2:$M$999=1)))), ROUNDDOWN(SUM(FILTER(Teamlist!$I$2:$I$999, Teamlist!$A$2:$A$999=$A21, (Teamlist!$M$2:$M$999=1) + (Teamlist!$O$2:$O$999=1)))/2), 0))-$O21),"0")</f>
        <v>0</v>
      </c>
      <c r="W21" s="48" t="str">
        <f>IFERROR(__xludf.DUMMYFUNCTION(IF(Z21, IF(ISNA(FILTER(Roomlist!$K$2:$K$999, Roomlist!$A$2:$A$999=$A21, Roomlist!$P$2:$P$999=1)), 0, SUM(FILTER(Roomlist!$K$2:$K$999, Roomlist!$A$2:$A$999=$A21, (Roomlist!$P$2:$P$999=1) + (Roomlist!$Q$2:$Q$999=1)))) + IF(AND(AA21,NOT(ISNA(FILTER(Teamlist!$I$2:$I$999, Teamlist!$A$2:$A$999=$A21, Teamlist!$N$2:$N$999=1)))), SUM(FILTER(Teamlist!$I$2:$I$999, Teamlist!$A$2:$A$999=$A21, (Teamlist!$N$2:$N$999=1) + (Teamlist!$O$2:$O$999=1))), 0), IF(AND(AA21,NOT(ISNA(FILTER(Teamlist!$I$2:$I$999, Teamlist!$A$2:$A$999=$A21, Teamlist!$N$2:$N$999=1)))), ROUNDDOWN(SUM(FILTER(Teamlist!$I$2:$I$999, Teamlist!$A$2:$A$999=$A21, (Teamlist!$N$2:$N$999=1) + (Teamlist!$O$2:$O$999=1)))/2), 0))-$P21),"0")</f>
        <v>0</v>
      </c>
      <c r="X21" s="72" t="str">
        <f t="shared" si="2"/>
        <v>0.00</v>
      </c>
      <c r="Y21" s="45" t="str">
        <f>IFERROR(__xludf.DUMMYFUNCTION(IF(LEN($A21), IF(ISNA(SUM(FILTER(Roomlist!$S$2:$S$999, Roomlist!$A$2:$A$999=$A21))), 0, SUM(FILTER(Roomlist!$S$2:$S$999, Roomlist!$A$2:$A$999=$A21))), 0)),"0")</f>
        <v>0</v>
      </c>
      <c r="Z21" s="45" t="str">
        <f>IFERROR(__xludf.DUMMYFUNCTION(IF(LEN($A21), IF(ISNA(SUM(FILTER(Roomlist!$T$2:$T$999, Roomlist!$A$2:$A$999=$A21))), 0, SUM(FILTER(Roomlist!$T$2:$T$999, Roomlist!$A$2:$A$999=$A21))), 0)),"0")</f>
        <v>0</v>
      </c>
      <c r="AA21" s="48" t="str">
        <f t="shared" si="3"/>
        <v>0</v>
      </c>
      <c r="AB21" s="45" t="str">
        <f>IFERROR(__xludf.DUMMYFUNCTION(IF(LEN($A21), IF(ISNA(SUM(FILTER(Teamlist!$Q$2:$Q$999, Teamlist!$A$2:$A$999=$A21, Teamlist!$R$2:$R$999 = 1))), 0, SUM(FILTER(Teamlist!$Q$2:$Q$999, Teamlist!$A$2:$A$999=$A21, Teamlist!$R$2:$R$999 = 1))), 0)),"0")</f>
        <v>0</v>
      </c>
      <c r="AC21" s="45" t="str">
        <f>IFERROR(__xludf.DUMMYFUNCTION(IF(LEN($A21), IF(ISNA(SUM(FILTER(Teamlist!$Q$2:$Q$999, Teamlist!$A$2:$A$999=$A21, Teamlist!$R$2:$R$999 = 2))), 0, SUM(FILTER(Teamlist!$Q$2:$Q$999, Teamlist!$A$2:$A$999=$A21, Teamlist!$R$2:$R$999 = 2))), 0)),"0")</f>
        <v>0</v>
      </c>
      <c r="AD21" s="45" t="str">
        <f>IFERROR(__xludf.DUMMYFUNCTION(IF(LEN($A21), IF(ISNA(SUM(FILTER(Teamlist!$Q$2:$Q$999, Teamlist!$A$2:$A$999=$A21, Teamlist!$R$2:$R$999 = 3))), 0, SUM(FILTER(Teamlist!$Q$2:$Q$999, Teamlist!$A$2:$A$999=$A21, Teamlist!$R$2:$R$999 = 3))), 0)),"0")</f>
        <v>0</v>
      </c>
      <c r="AE21" s="45" t="str">
        <f>IFERROR(__xludf.DUMMYFUNCTION(IF(LEN($A21), IF(ISNA(SUM(FILTER(Teamlist!$Q$2:$Q$999, Teamlist!$A$2:$A$999=$A21, Teamlist!$R$2:$R$999 = 4))), 0, SUM(FILTER(Teamlist!$Q$2:$Q$999, Teamlist!$A$2:$A$999=$A21, Teamlist!$R$2:$R$999 = 4))), 0)),"0")</f>
        <v>0</v>
      </c>
      <c r="AF21" s="45" t="str">
        <f>IFERROR(__xludf.DUMMYFUNCTION(IF(LEN($A21), IF(ISNA(SUM(FILTER(Teamlist!$Q$2:$Q$999, Teamlist!$A$2:$A$999=$A21, Teamlist!$R$2:$R$999 = 5))), 0, SUM(FILTER(Teamlist!$Q$2:$Q$999, Teamlist!$A$2:$A$999=$A21, Teamlist!$R$2:$R$999 = 5))), 0)),"0")</f>
        <v>0</v>
      </c>
      <c r="AG21" s="45" t="str">
        <f>IFERROR(__xludf.DUMMYFUNCTION(IF($AA21, SUM(FILTER(Teamlist!$S$2:$S$999, Teamlist!$A$2:$A$999=$A21)), 0)),"0")</f>
        <v>0</v>
      </c>
      <c r="AH21" s="45" t="str">
        <f>IFERROR(__xludf.DUMMYFUNCTION(IF($Z21, SUM(FILTER(Roomlist!$U$2:$U$999, Roomlist!$A$2:$A$999=$A21)), 0)),"0")</f>
        <v>0</v>
      </c>
      <c r="AI21" s="48" t="str">
        <f>AQ21*5*Constants!$B$2+AR21*5*Constants!$B$3+AS21*5*Constants!$B$4+AT21*5*Constants!$B$5</f>
        <v>0</v>
      </c>
      <c r="AJ21" s="58" t="str">
        <f>IFERROR(__xludf.DUMMYFUNCTION((IF($Z21, SUM(FILTER(Roomlist!$J$2:$J$999, Roomlist!$A$2:$A$999=$A21))*0.0333333333333333 + SUM(FILTER(Roomlist!$I$2:$I$999, Roomlist!$A$2:$A$999=$A21))*0.1, 0) + IF($AA21, SUM(FILTER(Teamlist!$H$2:$H$999, Teamlist!$A$2:$A$999=$A21))*0.0333333333333333 + SUM(FILTER(Teamlist!$G$2:$G$999, Teamlist!$A$2:$A$999=$A21))*0.1, 0))/Constants!$B$2),"0.0")</f>
        <v>0.0</v>
      </c>
      <c r="AK21" s="58" t="str">
        <f>IFERROR(__xludf.DUMMYFUNCTION((IF($Z21, SUM(FILTER(Roomlist!$H$2:$H$999, Roomlist!$A$2:$A$999=$A21)), 0) + IF($AA21, SUM(FILTER(Teamlist!$F$2:$F$999, Teamlist!$A$2:$A$999=$A21)), 0))*0.05/Constants!$B$5),"0.0")</f>
        <v>0.0</v>
      </c>
      <c r="AL21" s="58" t="str">
        <f>IFERROR(__xludf.DUMMYFUNCTION((IF($Z21, SUM(FILTER(Roomlist!$J$2:$J$999, Roomlist!$A$2:$A$999=$A21)), 0) + IF($AA21, SUM(FILTER(Teamlist!$H$2:$H$999, Teamlist!$A$2:$A$999=$A21)), 0))*0.0666666666666666/Constants!$B$4),"0.0")</f>
        <v>0.0</v>
      </c>
      <c r="AM21" s="45" t="str">
        <f>IFERROR(__xludf.DUMMYFUNCTION(IF($Z21, SUM(FILTER(Roomlist!$W$2:$W$999, Roomlist!$A$2:$A$999=$A21)), 0)),"0")</f>
        <v>0</v>
      </c>
      <c r="AN21" s="48" t="str">
        <f>IFERROR(__xludf.DUMMYFUNCTION(IF($Z21, SUM(FILTER(Roomlist!$X$2:$X$999, Roomlist!$A$2:$A$999=$A21)), 0) + IF($AA21, SUM(FILTER(Teamlist!$T$2:$T$999, Teamlist!$A$2:$A$999=$A21)), 0)),"0")</f>
        <v>0</v>
      </c>
      <c r="AO21" s="45" t="str">
        <f>IFERROR(__xludf.DUMMYFUNCTION(IF($AA21, SUM(FILTER(Teamlist!$W$2:$W$999, Teamlist!$A$2:$A$999=$A21)), 0)),"0")</f>
        <v>0</v>
      </c>
      <c r="AP21" s="45" t="str">
        <f>IFERROR(__xludf.DUMMYFUNCTION(IF($Z21, SUM(FILTER(Roomlist!$V$2:$V$999, Roomlist!$A$2:$A$999=$A21)), 0)),"0")</f>
        <v>0</v>
      </c>
      <c r="AQ21" s="58" t="str">
        <f>IFERROR(__xludf.DUMMYFUNCTION(IF($Z21, SUM(FILTER(Roomlist!$W$2:$W$999, Roomlist!$A$2:$A$999=$A21)), 0) + IF($AA21, SUM(FILTER(Teamlist!$U$2:$U$999, Teamlist!$A$2:$A$999=$A21)), 0)+AJ21),"0.0")</f>
        <v>0.0</v>
      </c>
      <c r="AR21" s="58" t="str">
        <f>IFERROR(__xludf.DUMMYFUNCTION(IF($Z21, SUM(FILTER(Roomlist!$X$2:$X$999, Roomlist!$A$2:$A$999=$A21)), 0) + IF($AA21, SUM(FILTER(Teamlist!$V$2:$V$999, Teamlist!$A$2:$A$999=$A21)), 0)),"0.0")</f>
        <v>0.0</v>
      </c>
      <c r="AS21" s="58" t="str">
        <f>IFERROR(__xludf.DUMMYFUNCTION(IF($Z21, SUM(FILTER(Roomlist!$Y$2:$Y$999, Roomlist!$A$2:$A$999=$A21)), 0) + IF($AA21, SUM(FILTER(Teamlist!$W$2:$W$999, Teamlist!$A$2:$A$999=$A21)), 0)+AL21),"0.0")</f>
        <v>0.0</v>
      </c>
      <c r="AT21" s="58" t="str">
        <f>IFERROR(__xludf.DUMMYFUNCTION(IF($Z21, SUM(FILTER(Roomlist!$Z$2:$Z$999, Roomlist!$A$2:$A$999=$A21)), 0) + IF($AA21, SUM(FILTER(Teamlist!$X$2:$X$999, Teamlist!$A$2:$A$999=$A21)), 0)+AK21*2),"0.0")</f>
        <v>0.0</v>
      </c>
      <c r="AU21" s="45" t="str">
        <f>IF(AND($L21 &gt; 0, $S21 &gt;= 0, $R21 &gt;= 0), IF(Constants!$B$17, 0, 10) + $L21, 0)</f>
        <v>0</v>
      </c>
      <c r="AV21" s="45" t="str">
        <f>IF(AND($M21 &gt; 0, $T21 &gt;= 0, $R21 &gt;= 0), IF(Constants!$B$17, 0, 10) + $M21, 0)</f>
        <v>0</v>
      </c>
      <c r="AW21" s="45" t="str">
        <f>IF(AND($N21 &gt; 0, $U21 &gt;= 0, $R21 &gt;= 0), IF(Constants!$B$17, 0, 10) + $N21, 0)</f>
        <v>0</v>
      </c>
      <c r="AX21" s="45" t="str">
        <f>IF(AND($O21 &gt; 0, $V21 &gt;= 0, $R21 &gt;= 0), IF(Constants!$B$17, 0, 10) + $O21, 0)</f>
        <v>0</v>
      </c>
      <c r="AY21" s="45" t="str">
        <f>IF(AND($P21 &gt; 0, $W21 &gt;= 0, $R21 &gt;= 0), IF(Constants!$B$17, 0, 10) + $P21, 0)</f>
        <v>0</v>
      </c>
    </row>
    <row r="22">
      <c r="A22" s="4"/>
      <c r="B22" s="21"/>
      <c r="C22" s="21"/>
      <c r="D22" s="21"/>
      <c r="E22" s="21"/>
      <c r="F22" s="21"/>
      <c r="G22" s="21"/>
      <c r="H22" s="21"/>
      <c r="I22" s="21"/>
      <c r="J22" s="21"/>
      <c r="K22" s="21"/>
      <c r="L22" s="21"/>
      <c r="M22" s="21"/>
      <c r="N22" s="21"/>
      <c r="O22" s="21"/>
      <c r="P22" s="21"/>
      <c r="Q22" s="48" t="str">
        <f t="shared" si="1"/>
        <v>0</v>
      </c>
      <c r="R22" s="48" t="str">
        <f>IFERROR(__xludf.DUMMYFUNCTION(IF(Z22, SUM(FILTER(Roomlist!$K$2:$K$999, Roomlist!$A$2:$A$999=$A22)) + IF(AA22, SUM(FILTER(Teamlist!$I$2:$I$999, Teamlist!$A$2:$A$999=$A22)), 0), IF(AA22, ROUNDDOWN(SUM(FILTER(Teamlist!$I$2:$I$999, Teamlist!$A$2:$A$999=$A22))/2), 0))-$Q22),"0")</f>
        <v>0</v>
      </c>
      <c r="S22" s="48" t="str">
        <f>IFERROR(__xludf.DUMMYFUNCTION(IF(Z22, IF(ISNA(FILTER(Roomlist!$K$2:$K$999, Roomlist!$A$2:$A$999=$A22, Roomlist!$L$2:$L$999=1)), 0, SUM(FILTER(Roomlist!$K$2:$K$999, Roomlist!$A$2:$A$999=$A22, (Roomlist!$L$2:$L$999=1) + (Roomlist!$Q$2:$Q$999=1)))) + IF(AND(AA22,NOT(ISNA(FILTER(Teamlist!$I$2:$I$999, Teamlist!$A$2:$A$999=$A22, Teamlist!$J$2:$J$999=1)))), SUM(FILTER(Teamlist!$I$2:$I$999, Teamlist!$A$2:$A$999=$A22, (Teamlist!$J$2:$J$999=1) + (Teamlist!$O$2:$O$999=1))), 0), IF(AND(AA22,NOT(ISNA(FILTER(Teamlist!$I$2:$I$999, Teamlist!$A$2:$A$999=$A22, Teamlist!$J$2:$J$999=1)))), ROUNDDOWN(SUM(FILTER(Teamlist!$I$2:$I$999, Teamlist!$A$2:$A$999=$A22, (Teamlist!$J$2:$J$999=1) + (Teamlist!$O$2:$O$999=1)))/2), 0))-$L22),"0")</f>
        <v>0</v>
      </c>
      <c r="T22" s="48" t="str">
        <f>IFERROR(__xludf.DUMMYFUNCTION(IF(Z22, IF(ISNA(FILTER(Roomlist!$K$2:$K$999, Roomlist!$A$2:$A$999=$A22, Roomlist!$M$2:$M$999=1)), 0, SUM(FILTER(Roomlist!$K$2:$K$999, Roomlist!$A$2:$A$999=$A22, (Roomlist!$M$2:$M$999=1) + (Roomlist!$Q$2:$Q$999=1)))) + IF(AND(AA22,NOT(ISNA(FILTER(Teamlist!$I$2:$I$999, Teamlist!$A$2:$A$999=$A22, Teamlist!$K$2:$K$999=1)))), SUM(FILTER(Teamlist!$I$2:$I$999, Teamlist!$A$2:$A$999=$A22, (Teamlist!$K$2:$K$999=1) + (Teamlist!$O$2:$O$999=1))), 0), IF(AND(AA22,NOT(ISNA(FILTER(Teamlist!$I$2:$I$999, Teamlist!$A$2:$A$999=$A22, Teamlist!$K$2:$K$999=1)))), ROUNDDOWN(SUM(FILTER(Teamlist!$I$2:$I$999, Teamlist!$A$2:$A$999=$A22, (Teamlist!$K$2:$K$999=1) + (Teamlist!$O$2:$O$999=1)))/2), 0))-$M22),"0")</f>
        <v>0</v>
      </c>
      <c r="U22" s="48" t="str">
        <f>IFERROR(__xludf.DUMMYFUNCTION(IF(Z22, IF(ISNA(FILTER(Roomlist!$K$2:$K$999, Roomlist!$A$2:$A$999=$A22, Roomlist!$N$2:$N$999=1)), 0, SUM(FILTER(Roomlist!$K$2:$K$999, Roomlist!$A$2:$A$999=$A22, (Roomlist!$N$2:$N$999=1) + (Roomlist!$Q$2:$Q$999=1)))) + IF(AND(AA22,NOT(ISNA(FILTER(Teamlist!$I$2:$I$999, Teamlist!$A$2:$A$999=$A22, Teamlist!$L$2:$L$999=1)))), SUM(FILTER(Teamlist!$I$2:$I$999, Teamlist!$A$2:$A$999=$A22, (Teamlist!$L$2:$L$999=1) + (Teamlist!$O$2:$O$999=1))), 0), IF(AND(AA22,NOT(ISNA(FILTER(Teamlist!$I$2:$I$999, Teamlist!$A$2:$A$999=$A22, Teamlist!$L$2:$L$999=1)))), ROUNDDOWN(SUM(FILTER(Teamlist!$I$2:$I$999, Teamlist!$A$2:$A$999=$A22, (Teamlist!$L$2:$L$999=1) + (Teamlist!$O$2:$O$999=1)))/2), 0))-$N22),"0")</f>
        <v>0</v>
      </c>
      <c r="V22" s="48" t="str">
        <f>IFERROR(__xludf.DUMMYFUNCTION(IF(Z22, IF(ISNA(FILTER(Roomlist!$K$2:$K$999, Roomlist!$A$2:$A$999=$A22, Roomlist!$O$2:$O$999=1)), 0, SUM(FILTER(Roomlist!$K$2:$K$999, Roomlist!$A$2:$A$999=$A22, (Roomlist!$O$2:$O$999=1) + (Roomlist!$Q$2:$Q$999=1)))) + IF(AND(AA22,NOT(ISNA(FILTER(Teamlist!$I$2:$I$999, Teamlist!$A$2:$A$999=$A22, Teamlist!$M$2:$M$999=1)))), SUM(FILTER(Teamlist!$I$2:$I$999, Teamlist!$A$2:$A$999=$A22, (Teamlist!$M$2:$M$999=1) + (Teamlist!$O$2:$O$999=1))), 0), IF(AND(AA22,NOT(ISNA(FILTER(Teamlist!$I$2:$I$999, Teamlist!$A$2:$A$999=$A22, Teamlist!$M$2:$M$999=1)))), ROUNDDOWN(SUM(FILTER(Teamlist!$I$2:$I$999, Teamlist!$A$2:$A$999=$A22, (Teamlist!$M$2:$M$999=1) + (Teamlist!$O$2:$O$999=1)))/2), 0))-$O22),"0")</f>
        <v>0</v>
      </c>
      <c r="W22" s="48" t="str">
        <f>IFERROR(__xludf.DUMMYFUNCTION(IF(Z22, IF(ISNA(FILTER(Roomlist!$K$2:$K$999, Roomlist!$A$2:$A$999=$A22, Roomlist!$P$2:$P$999=1)), 0, SUM(FILTER(Roomlist!$K$2:$K$999, Roomlist!$A$2:$A$999=$A22, (Roomlist!$P$2:$P$999=1) + (Roomlist!$Q$2:$Q$999=1)))) + IF(AND(AA22,NOT(ISNA(FILTER(Teamlist!$I$2:$I$999, Teamlist!$A$2:$A$999=$A22, Teamlist!$N$2:$N$999=1)))), SUM(FILTER(Teamlist!$I$2:$I$999, Teamlist!$A$2:$A$999=$A22, (Teamlist!$N$2:$N$999=1) + (Teamlist!$O$2:$O$999=1))), 0), IF(AND(AA22,NOT(ISNA(FILTER(Teamlist!$I$2:$I$999, Teamlist!$A$2:$A$999=$A22, Teamlist!$N$2:$N$999=1)))), ROUNDDOWN(SUM(FILTER(Teamlist!$I$2:$I$999, Teamlist!$A$2:$A$999=$A22, (Teamlist!$N$2:$N$999=1) + (Teamlist!$O$2:$O$999=1)))/2), 0))-$P22),"0")</f>
        <v>0</v>
      </c>
      <c r="X22" s="72" t="str">
        <f t="shared" si="2"/>
        <v>0.00</v>
      </c>
      <c r="Y22" s="45" t="str">
        <f>IFERROR(__xludf.DUMMYFUNCTION(IF(LEN($A22), IF(ISNA(SUM(FILTER(Roomlist!$S$2:$S$999, Roomlist!$A$2:$A$999=$A22))), 0, SUM(FILTER(Roomlist!$S$2:$S$999, Roomlist!$A$2:$A$999=$A22))), 0)),"0")</f>
        <v>0</v>
      </c>
      <c r="Z22" s="45" t="str">
        <f>IFERROR(__xludf.DUMMYFUNCTION(IF(LEN($A22), IF(ISNA(SUM(FILTER(Roomlist!$T$2:$T$999, Roomlist!$A$2:$A$999=$A22))), 0, SUM(FILTER(Roomlist!$T$2:$T$999, Roomlist!$A$2:$A$999=$A22))), 0)),"0")</f>
        <v>0</v>
      </c>
      <c r="AA22" s="48" t="str">
        <f t="shared" si="3"/>
        <v>0</v>
      </c>
      <c r="AB22" s="45" t="str">
        <f>IFERROR(__xludf.DUMMYFUNCTION(IF(LEN($A22), IF(ISNA(SUM(FILTER(Teamlist!$Q$2:$Q$999, Teamlist!$A$2:$A$999=$A22, Teamlist!$R$2:$R$999 = 1))), 0, SUM(FILTER(Teamlist!$Q$2:$Q$999, Teamlist!$A$2:$A$999=$A22, Teamlist!$R$2:$R$999 = 1))), 0)),"0")</f>
        <v>0</v>
      </c>
      <c r="AC22" s="45" t="str">
        <f>IFERROR(__xludf.DUMMYFUNCTION(IF(LEN($A22), IF(ISNA(SUM(FILTER(Teamlist!$Q$2:$Q$999, Teamlist!$A$2:$A$999=$A22, Teamlist!$R$2:$R$999 = 2))), 0, SUM(FILTER(Teamlist!$Q$2:$Q$999, Teamlist!$A$2:$A$999=$A22, Teamlist!$R$2:$R$999 = 2))), 0)),"0")</f>
        <v>0</v>
      </c>
      <c r="AD22" s="45" t="str">
        <f>IFERROR(__xludf.DUMMYFUNCTION(IF(LEN($A22), IF(ISNA(SUM(FILTER(Teamlist!$Q$2:$Q$999, Teamlist!$A$2:$A$999=$A22, Teamlist!$R$2:$R$999 = 3))), 0, SUM(FILTER(Teamlist!$Q$2:$Q$999, Teamlist!$A$2:$A$999=$A22, Teamlist!$R$2:$R$999 = 3))), 0)),"0")</f>
        <v>0</v>
      </c>
      <c r="AE22" s="45" t="str">
        <f>IFERROR(__xludf.DUMMYFUNCTION(IF(LEN($A22), IF(ISNA(SUM(FILTER(Teamlist!$Q$2:$Q$999, Teamlist!$A$2:$A$999=$A22, Teamlist!$R$2:$R$999 = 4))), 0, SUM(FILTER(Teamlist!$Q$2:$Q$999, Teamlist!$A$2:$A$999=$A22, Teamlist!$R$2:$R$999 = 4))), 0)),"0")</f>
        <v>0</v>
      </c>
      <c r="AF22" s="45" t="str">
        <f>IFERROR(__xludf.DUMMYFUNCTION(IF(LEN($A22), IF(ISNA(SUM(FILTER(Teamlist!$Q$2:$Q$999, Teamlist!$A$2:$A$999=$A22, Teamlist!$R$2:$R$999 = 5))), 0, SUM(FILTER(Teamlist!$Q$2:$Q$999, Teamlist!$A$2:$A$999=$A22, Teamlist!$R$2:$R$999 = 5))), 0)),"0")</f>
        <v>0</v>
      </c>
      <c r="AG22" s="45" t="str">
        <f>IFERROR(__xludf.DUMMYFUNCTION(IF($AA22, SUM(FILTER(Teamlist!$S$2:$S$999, Teamlist!$A$2:$A$999=$A22)), 0)),"0")</f>
        <v>0</v>
      </c>
      <c r="AH22" s="45" t="str">
        <f>IFERROR(__xludf.DUMMYFUNCTION(IF($Z22, SUM(FILTER(Roomlist!$U$2:$U$999, Roomlist!$A$2:$A$999=$A22)), 0)),"0")</f>
        <v>0</v>
      </c>
      <c r="AI22" s="48" t="str">
        <f>AQ22*5*Constants!$B$2+AR22*5*Constants!$B$3+AS22*5*Constants!$B$4+AT22*5*Constants!$B$5</f>
        <v>0</v>
      </c>
      <c r="AJ22" s="58" t="str">
        <f>IFERROR(__xludf.DUMMYFUNCTION((IF($Z22, SUM(FILTER(Roomlist!$J$2:$J$999, Roomlist!$A$2:$A$999=$A22))*0.0333333333333333 + SUM(FILTER(Roomlist!$I$2:$I$999, Roomlist!$A$2:$A$999=$A22))*0.1, 0) + IF($AA22, SUM(FILTER(Teamlist!$H$2:$H$999, Teamlist!$A$2:$A$999=$A22))*0.0333333333333333 + SUM(FILTER(Teamlist!$G$2:$G$999, Teamlist!$A$2:$A$999=$A22))*0.1, 0))/Constants!$B$2),"0.0")</f>
        <v>0.0</v>
      </c>
      <c r="AK22" s="58" t="str">
        <f>IFERROR(__xludf.DUMMYFUNCTION((IF($Z22, SUM(FILTER(Roomlist!$H$2:$H$999, Roomlist!$A$2:$A$999=$A22)), 0) + IF($AA22, SUM(FILTER(Teamlist!$F$2:$F$999, Teamlist!$A$2:$A$999=$A22)), 0))*0.05/Constants!$B$5),"0.0")</f>
        <v>0.0</v>
      </c>
      <c r="AL22" s="58" t="str">
        <f>IFERROR(__xludf.DUMMYFUNCTION((IF($Z22, SUM(FILTER(Roomlist!$J$2:$J$999, Roomlist!$A$2:$A$999=$A22)), 0) + IF($AA22, SUM(FILTER(Teamlist!$H$2:$H$999, Teamlist!$A$2:$A$999=$A22)), 0))*0.0666666666666666/Constants!$B$4),"0.0")</f>
        <v>0.0</v>
      </c>
      <c r="AM22" s="45" t="str">
        <f>IFERROR(__xludf.DUMMYFUNCTION(IF($Z22, SUM(FILTER(Roomlist!$W$2:$W$999, Roomlist!$A$2:$A$999=$A22)), 0)),"0")</f>
        <v>0</v>
      </c>
      <c r="AN22" s="48" t="str">
        <f>IFERROR(__xludf.DUMMYFUNCTION(IF($Z22, SUM(FILTER(Roomlist!$X$2:$X$999, Roomlist!$A$2:$A$999=$A22)), 0) + IF($AA22, SUM(FILTER(Teamlist!$T$2:$T$999, Teamlist!$A$2:$A$999=$A22)), 0)),"0")</f>
        <v>0</v>
      </c>
      <c r="AO22" s="45" t="str">
        <f>IFERROR(__xludf.DUMMYFUNCTION(IF($AA22, SUM(FILTER(Teamlist!$W$2:$W$999, Teamlist!$A$2:$A$999=$A22)), 0)),"0")</f>
        <v>0</v>
      </c>
      <c r="AP22" s="45" t="str">
        <f>IFERROR(__xludf.DUMMYFUNCTION(IF($Z22, SUM(FILTER(Roomlist!$V$2:$V$999, Roomlist!$A$2:$A$999=$A22)), 0)),"0")</f>
        <v>0</v>
      </c>
      <c r="AQ22" s="58" t="str">
        <f>IFERROR(__xludf.DUMMYFUNCTION(IF($Z22, SUM(FILTER(Roomlist!$W$2:$W$999, Roomlist!$A$2:$A$999=$A22)), 0) + IF($AA22, SUM(FILTER(Teamlist!$U$2:$U$999, Teamlist!$A$2:$A$999=$A22)), 0)+AJ22),"0.0")</f>
        <v>0.0</v>
      </c>
      <c r="AR22" s="58" t="str">
        <f>IFERROR(__xludf.DUMMYFUNCTION(IF($Z22, SUM(FILTER(Roomlist!$X$2:$X$999, Roomlist!$A$2:$A$999=$A22)), 0) + IF($AA22, SUM(FILTER(Teamlist!$V$2:$V$999, Teamlist!$A$2:$A$999=$A22)), 0)),"0.0")</f>
        <v>0.0</v>
      </c>
      <c r="AS22" s="58" t="str">
        <f>IFERROR(__xludf.DUMMYFUNCTION(IF($Z22, SUM(FILTER(Roomlist!$Y$2:$Y$999, Roomlist!$A$2:$A$999=$A22)), 0) + IF($AA22, SUM(FILTER(Teamlist!$W$2:$W$999, Teamlist!$A$2:$A$999=$A22)), 0)+AL22),"0.0")</f>
        <v>0.0</v>
      </c>
      <c r="AT22" s="58" t="str">
        <f>IFERROR(__xludf.DUMMYFUNCTION(IF($Z22, SUM(FILTER(Roomlist!$Z$2:$Z$999, Roomlist!$A$2:$A$999=$A22)), 0) + IF($AA22, SUM(FILTER(Teamlist!$X$2:$X$999, Teamlist!$A$2:$A$999=$A22)), 0)+AK22*2),"0.0")</f>
        <v>0.0</v>
      </c>
      <c r="AU22" s="45" t="str">
        <f>IF(AND($L22 &gt; 0, $S22 &gt;= 0, $R22 &gt;= 0), IF(Constants!$B$17, 0, 10) + $L22, 0)</f>
        <v>0</v>
      </c>
      <c r="AV22" s="45" t="str">
        <f>IF(AND($M22 &gt; 0, $T22 &gt;= 0, $R22 &gt;= 0), IF(Constants!$B$17, 0, 10) + $M22, 0)</f>
        <v>0</v>
      </c>
      <c r="AW22" s="45" t="str">
        <f>IF(AND($N22 &gt; 0, $U22 &gt;= 0, $R22 &gt;= 0), IF(Constants!$B$17, 0, 10) + $N22, 0)</f>
        <v>0</v>
      </c>
      <c r="AX22" s="45" t="str">
        <f>IF(AND($O22 &gt; 0, $V22 &gt;= 0, $R22 &gt;= 0), IF(Constants!$B$17, 0, 10) + $O22, 0)</f>
        <v>0</v>
      </c>
      <c r="AY22" s="45" t="str">
        <f>IF(AND($P22 &gt; 0, $W22 &gt;= 0, $R22 &gt;= 0), IF(Constants!$B$17, 0, 10) + $P22, 0)</f>
        <v>0</v>
      </c>
    </row>
    <row r="23">
      <c r="A23" s="4"/>
      <c r="B23" s="21"/>
      <c r="C23" s="21"/>
      <c r="D23" s="21"/>
      <c r="E23" s="21"/>
      <c r="F23" s="21"/>
      <c r="G23" s="21"/>
      <c r="H23" s="21"/>
      <c r="I23" s="21"/>
      <c r="J23" s="21"/>
      <c r="K23" s="21"/>
      <c r="L23" s="21"/>
      <c r="M23" s="21"/>
      <c r="N23" s="21"/>
      <c r="O23" s="21"/>
      <c r="P23" s="21"/>
      <c r="Q23" s="48" t="str">
        <f t="shared" si="1"/>
        <v>0</v>
      </c>
      <c r="R23" s="48" t="str">
        <f>IFERROR(__xludf.DUMMYFUNCTION(IF(Z23, SUM(FILTER(Roomlist!$K$2:$K$999, Roomlist!$A$2:$A$999=$A23)) + IF(AA23, SUM(FILTER(Teamlist!$I$2:$I$999, Teamlist!$A$2:$A$999=$A23)), 0), IF(AA23, ROUNDDOWN(SUM(FILTER(Teamlist!$I$2:$I$999, Teamlist!$A$2:$A$999=$A23))/2), 0))-$Q23),"0")</f>
        <v>0</v>
      </c>
      <c r="S23" s="48" t="str">
        <f>IFERROR(__xludf.DUMMYFUNCTION(IF(Z23, IF(ISNA(FILTER(Roomlist!$K$2:$K$999, Roomlist!$A$2:$A$999=$A23, Roomlist!$L$2:$L$999=1)), 0, SUM(FILTER(Roomlist!$K$2:$K$999, Roomlist!$A$2:$A$999=$A23, (Roomlist!$L$2:$L$999=1) + (Roomlist!$Q$2:$Q$999=1)))) + IF(AND(AA23,NOT(ISNA(FILTER(Teamlist!$I$2:$I$999, Teamlist!$A$2:$A$999=$A23, Teamlist!$J$2:$J$999=1)))), SUM(FILTER(Teamlist!$I$2:$I$999, Teamlist!$A$2:$A$999=$A23, (Teamlist!$J$2:$J$999=1) + (Teamlist!$O$2:$O$999=1))), 0), IF(AND(AA23,NOT(ISNA(FILTER(Teamlist!$I$2:$I$999, Teamlist!$A$2:$A$999=$A23, Teamlist!$J$2:$J$999=1)))), ROUNDDOWN(SUM(FILTER(Teamlist!$I$2:$I$999, Teamlist!$A$2:$A$999=$A23, (Teamlist!$J$2:$J$999=1) + (Teamlist!$O$2:$O$999=1)))/2), 0))-$L23),"0")</f>
        <v>0</v>
      </c>
      <c r="T23" s="48" t="str">
        <f>IFERROR(__xludf.DUMMYFUNCTION(IF(Z23, IF(ISNA(FILTER(Roomlist!$K$2:$K$999, Roomlist!$A$2:$A$999=$A23, Roomlist!$M$2:$M$999=1)), 0, SUM(FILTER(Roomlist!$K$2:$K$999, Roomlist!$A$2:$A$999=$A23, (Roomlist!$M$2:$M$999=1) + (Roomlist!$Q$2:$Q$999=1)))) + IF(AND(AA23,NOT(ISNA(FILTER(Teamlist!$I$2:$I$999, Teamlist!$A$2:$A$999=$A23, Teamlist!$K$2:$K$999=1)))), SUM(FILTER(Teamlist!$I$2:$I$999, Teamlist!$A$2:$A$999=$A23, (Teamlist!$K$2:$K$999=1) + (Teamlist!$O$2:$O$999=1))), 0), IF(AND(AA23,NOT(ISNA(FILTER(Teamlist!$I$2:$I$999, Teamlist!$A$2:$A$999=$A23, Teamlist!$K$2:$K$999=1)))), ROUNDDOWN(SUM(FILTER(Teamlist!$I$2:$I$999, Teamlist!$A$2:$A$999=$A23, (Teamlist!$K$2:$K$999=1) + (Teamlist!$O$2:$O$999=1)))/2), 0))-$M23),"0")</f>
        <v>0</v>
      </c>
      <c r="U23" s="48" t="str">
        <f>IFERROR(__xludf.DUMMYFUNCTION(IF(Z23, IF(ISNA(FILTER(Roomlist!$K$2:$K$999, Roomlist!$A$2:$A$999=$A23, Roomlist!$N$2:$N$999=1)), 0, SUM(FILTER(Roomlist!$K$2:$K$999, Roomlist!$A$2:$A$999=$A23, (Roomlist!$N$2:$N$999=1) + (Roomlist!$Q$2:$Q$999=1)))) + IF(AND(AA23,NOT(ISNA(FILTER(Teamlist!$I$2:$I$999, Teamlist!$A$2:$A$999=$A23, Teamlist!$L$2:$L$999=1)))), SUM(FILTER(Teamlist!$I$2:$I$999, Teamlist!$A$2:$A$999=$A23, (Teamlist!$L$2:$L$999=1) + (Teamlist!$O$2:$O$999=1))), 0), IF(AND(AA23,NOT(ISNA(FILTER(Teamlist!$I$2:$I$999, Teamlist!$A$2:$A$999=$A23, Teamlist!$L$2:$L$999=1)))), ROUNDDOWN(SUM(FILTER(Teamlist!$I$2:$I$999, Teamlist!$A$2:$A$999=$A23, (Teamlist!$L$2:$L$999=1) + (Teamlist!$O$2:$O$999=1)))/2), 0))-$N23),"0")</f>
        <v>0</v>
      </c>
      <c r="V23" s="48" t="str">
        <f>IFERROR(__xludf.DUMMYFUNCTION(IF(Z23, IF(ISNA(FILTER(Roomlist!$K$2:$K$999, Roomlist!$A$2:$A$999=$A23, Roomlist!$O$2:$O$999=1)), 0, SUM(FILTER(Roomlist!$K$2:$K$999, Roomlist!$A$2:$A$999=$A23, (Roomlist!$O$2:$O$999=1) + (Roomlist!$Q$2:$Q$999=1)))) + IF(AND(AA23,NOT(ISNA(FILTER(Teamlist!$I$2:$I$999, Teamlist!$A$2:$A$999=$A23, Teamlist!$M$2:$M$999=1)))), SUM(FILTER(Teamlist!$I$2:$I$999, Teamlist!$A$2:$A$999=$A23, (Teamlist!$M$2:$M$999=1) + (Teamlist!$O$2:$O$999=1))), 0), IF(AND(AA23,NOT(ISNA(FILTER(Teamlist!$I$2:$I$999, Teamlist!$A$2:$A$999=$A23, Teamlist!$M$2:$M$999=1)))), ROUNDDOWN(SUM(FILTER(Teamlist!$I$2:$I$999, Teamlist!$A$2:$A$999=$A23, (Teamlist!$M$2:$M$999=1) + (Teamlist!$O$2:$O$999=1)))/2), 0))-$O23),"0")</f>
        <v>0</v>
      </c>
      <c r="W23" s="48" t="str">
        <f>IFERROR(__xludf.DUMMYFUNCTION(IF(Z23, IF(ISNA(FILTER(Roomlist!$K$2:$K$999, Roomlist!$A$2:$A$999=$A23, Roomlist!$P$2:$P$999=1)), 0, SUM(FILTER(Roomlist!$K$2:$K$999, Roomlist!$A$2:$A$999=$A23, (Roomlist!$P$2:$P$999=1) + (Roomlist!$Q$2:$Q$999=1)))) + IF(AND(AA23,NOT(ISNA(FILTER(Teamlist!$I$2:$I$999, Teamlist!$A$2:$A$999=$A23, Teamlist!$N$2:$N$999=1)))), SUM(FILTER(Teamlist!$I$2:$I$999, Teamlist!$A$2:$A$999=$A23, (Teamlist!$N$2:$N$999=1) + (Teamlist!$O$2:$O$999=1))), 0), IF(AND(AA23,NOT(ISNA(FILTER(Teamlist!$I$2:$I$999, Teamlist!$A$2:$A$999=$A23, Teamlist!$N$2:$N$999=1)))), ROUNDDOWN(SUM(FILTER(Teamlist!$I$2:$I$999, Teamlist!$A$2:$A$999=$A23, (Teamlist!$N$2:$N$999=1) + (Teamlist!$O$2:$O$999=1)))/2), 0))-$P23),"0")</f>
        <v>0</v>
      </c>
      <c r="X23" s="72" t="str">
        <f t="shared" si="2"/>
        <v>0.00</v>
      </c>
      <c r="Y23" s="45" t="str">
        <f>IFERROR(__xludf.DUMMYFUNCTION(IF(LEN($A23), IF(ISNA(SUM(FILTER(Roomlist!$S$2:$S$999, Roomlist!$A$2:$A$999=$A23))), 0, SUM(FILTER(Roomlist!$S$2:$S$999, Roomlist!$A$2:$A$999=$A23))), 0)),"0")</f>
        <v>0</v>
      </c>
      <c r="Z23" s="45" t="str">
        <f>IFERROR(__xludf.DUMMYFUNCTION(IF(LEN($A23), IF(ISNA(SUM(FILTER(Roomlist!$T$2:$T$999, Roomlist!$A$2:$A$999=$A23))), 0, SUM(FILTER(Roomlist!$T$2:$T$999, Roomlist!$A$2:$A$999=$A23))), 0)),"0")</f>
        <v>0</v>
      </c>
      <c r="AA23" s="48" t="str">
        <f t="shared" si="3"/>
        <v>0</v>
      </c>
      <c r="AB23" s="45" t="str">
        <f>IFERROR(__xludf.DUMMYFUNCTION(IF(LEN($A23), IF(ISNA(SUM(FILTER(Teamlist!$Q$2:$Q$999, Teamlist!$A$2:$A$999=$A23, Teamlist!$R$2:$R$999 = 1))), 0, SUM(FILTER(Teamlist!$Q$2:$Q$999, Teamlist!$A$2:$A$999=$A23, Teamlist!$R$2:$R$999 = 1))), 0)),"0")</f>
        <v>0</v>
      </c>
      <c r="AC23" s="45" t="str">
        <f>IFERROR(__xludf.DUMMYFUNCTION(IF(LEN($A23), IF(ISNA(SUM(FILTER(Teamlist!$Q$2:$Q$999, Teamlist!$A$2:$A$999=$A23, Teamlist!$R$2:$R$999 = 2))), 0, SUM(FILTER(Teamlist!$Q$2:$Q$999, Teamlist!$A$2:$A$999=$A23, Teamlist!$R$2:$R$999 = 2))), 0)),"0")</f>
        <v>0</v>
      </c>
      <c r="AD23" s="45" t="str">
        <f>IFERROR(__xludf.DUMMYFUNCTION(IF(LEN($A23), IF(ISNA(SUM(FILTER(Teamlist!$Q$2:$Q$999, Teamlist!$A$2:$A$999=$A23, Teamlist!$R$2:$R$999 = 3))), 0, SUM(FILTER(Teamlist!$Q$2:$Q$999, Teamlist!$A$2:$A$999=$A23, Teamlist!$R$2:$R$999 = 3))), 0)),"0")</f>
        <v>0</v>
      </c>
      <c r="AE23" s="45" t="str">
        <f>IFERROR(__xludf.DUMMYFUNCTION(IF(LEN($A23), IF(ISNA(SUM(FILTER(Teamlist!$Q$2:$Q$999, Teamlist!$A$2:$A$999=$A23, Teamlist!$R$2:$R$999 = 4))), 0, SUM(FILTER(Teamlist!$Q$2:$Q$999, Teamlist!$A$2:$A$999=$A23, Teamlist!$R$2:$R$999 = 4))), 0)),"0")</f>
        <v>0</v>
      </c>
      <c r="AF23" s="45" t="str">
        <f>IFERROR(__xludf.DUMMYFUNCTION(IF(LEN($A23), IF(ISNA(SUM(FILTER(Teamlist!$Q$2:$Q$999, Teamlist!$A$2:$A$999=$A23, Teamlist!$R$2:$R$999 = 5))), 0, SUM(FILTER(Teamlist!$Q$2:$Q$999, Teamlist!$A$2:$A$999=$A23, Teamlist!$R$2:$R$999 = 5))), 0)),"0")</f>
        <v>0</v>
      </c>
      <c r="AG23" s="45" t="str">
        <f>IFERROR(__xludf.DUMMYFUNCTION(IF($AA23, SUM(FILTER(Teamlist!$S$2:$S$999, Teamlist!$A$2:$A$999=$A23)), 0)),"0")</f>
        <v>0</v>
      </c>
      <c r="AH23" s="45" t="str">
        <f>IFERROR(__xludf.DUMMYFUNCTION(IF($Z23, SUM(FILTER(Roomlist!$U$2:$U$999, Roomlist!$A$2:$A$999=$A23)), 0)),"0")</f>
        <v>0</v>
      </c>
      <c r="AI23" s="48" t="str">
        <f>AQ23*5*Constants!$B$2+AR23*5*Constants!$B$3+AS23*5*Constants!$B$4+AT23*5*Constants!$B$5</f>
        <v>0</v>
      </c>
      <c r="AJ23" s="58" t="str">
        <f>IFERROR(__xludf.DUMMYFUNCTION((IF($Z23, SUM(FILTER(Roomlist!$J$2:$J$999, Roomlist!$A$2:$A$999=$A23))*0.0333333333333333 + SUM(FILTER(Roomlist!$I$2:$I$999, Roomlist!$A$2:$A$999=$A23))*0.1, 0) + IF($AA23, SUM(FILTER(Teamlist!$H$2:$H$999, Teamlist!$A$2:$A$999=$A23))*0.0333333333333333 + SUM(FILTER(Teamlist!$G$2:$G$999, Teamlist!$A$2:$A$999=$A23))*0.1, 0))/Constants!$B$2),"0.0")</f>
        <v>0.0</v>
      </c>
      <c r="AK23" s="58" t="str">
        <f>IFERROR(__xludf.DUMMYFUNCTION((IF($Z23, SUM(FILTER(Roomlist!$H$2:$H$999, Roomlist!$A$2:$A$999=$A23)), 0) + IF($AA23, SUM(FILTER(Teamlist!$F$2:$F$999, Teamlist!$A$2:$A$999=$A23)), 0))*0.05/Constants!$B$5),"0.0")</f>
        <v>0.0</v>
      </c>
      <c r="AL23" s="58" t="str">
        <f>IFERROR(__xludf.DUMMYFUNCTION((IF($Z23, SUM(FILTER(Roomlist!$J$2:$J$999, Roomlist!$A$2:$A$999=$A23)), 0) + IF($AA23, SUM(FILTER(Teamlist!$H$2:$H$999, Teamlist!$A$2:$A$999=$A23)), 0))*0.0666666666666666/Constants!$B$4),"0.0")</f>
        <v>0.0</v>
      </c>
      <c r="AM23" s="45" t="str">
        <f>IFERROR(__xludf.DUMMYFUNCTION(IF($Z23, SUM(FILTER(Roomlist!$W$2:$W$999, Roomlist!$A$2:$A$999=$A23)), 0)),"0")</f>
        <v>0</v>
      </c>
      <c r="AN23" s="48" t="str">
        <f>IFERROR(__xludf.DUMMYFUNCTION(IF($Z23, SUM(FILTER(Roomlist!$X$2:$X$999, Roomlist!$A$2:$A$999=$A23)), 0) + IF($AA23, SUM(FILTER(Teamlist!$T$2:$T$999, Teamlist!$A$2:$A$999=$A23)), 0)),"0")</f>
        <v>0</v>
      </c>
      <c r="AO23" s="45" t="str">
        <f>IFERROR(__xludf.DUMMYFUNCTION(IF($AA23, SUM(FILTER(Teamlist!$W$2:$W$999, Teamlist!$A$2:$A$999=$A23)), 0)),"0")</f>
        <v>0</v>
      </c>
      <c r="AP23" s="45" t="str">
        <f>IFERROR(__xludf.DUMMYFUNCTION(IF($Z23, SUM(FILTER(Roomlist!$V$2:$V$999, Roomlist!$A$2:$A$999=$A23)), 0)),"0")</f>
        <v>0</v>
      </c>
      <c r="AQ23" s="58" t="str">
        <f>IFERROR(__xludf.DUMMYFUNCTION(IF($Z23, SUM(FILTER(Roomlist!$W$2:$W$999, Roomlist!$A$2:$A$999=$A23)), 0) + IF($AA23, SUM(FILTER(Teamlist!$U$2:$U$999, Teamlist!$A$2:$A$999=$A23)), 0)+AJ23),"0.0")</f>
        <v>0.0</v>
      </c>
      <c r="AR23" s="58" t="str">
        <f>IFERROR(__xludf.DUMMYFUNCTION(IF($Z23, SUM(FILTER(Roomlist!$X$2:$X$999, Roomlist!$A$2:$A$999=$A23)), 0) + IF($AA23, SUM(FILTER(Teamlist!$V$2:$V$999, Teamlist!$A$2:$A$999=$A23)), 0)),"0.0")</f>
        <v>0.0</v>
      </c>
      <c r="AS23" s="58" t="str">
        <f>IFERROR(__xludf.DUMMYFUNCTION(IF($Z23, SUM(FILTER(Roomlist!$Y$2:$Y$999, Roomlist!$A$2:$A$999=$A23)), 0) + IF($AA23, SUM(FILTER(Teamlist!$W$2:$W$999, Teamlist!$A$2:$A$999=$A23)), 0)+AL23),"0.0")</f>
        <v>0.0</v>
      </c>
      <c r="AT23" s="58" t="str">
        <f>IFERROR(__xludf.DUMMYFUNCTION(IF($Z23, SUM(FILTER(Roomlist!$Z$2:$Z$999, Roomlist!$A$2:$A$999=$A23)), 0) + IF($AA23, SUM(FILTER(Teamlist!$X$2:$X$999, Teamlist!$A$2:$A$999=$A23)), 0)+AK23*2),"0.0")</f>
        <v>0.0</v>
      </c>
      <c r="AU23" s="45" t="str">
        <f>IF(AND($L23 &gt; 0, $S23 &gt;= 0, $R23 &gt;= 0), IF(Constants!$B$17, 0, 10) + $L23, 0)</f>
        <v>0</v>
      </c>
      <c r="AV23" s="45" t="str">
        <f>IF(AND($M23 &gt; 0, $T23 &gt;= 0, $R23 &gt;= 0), IF(Constants!$B$17, 0, 10) + $M23, 0)</f>
        <v>0</v>
      </c>
      <c r="AW23" s="45" t="str">
        <f>IF(AND($N23 &gt; 0, $U23 &gt;= 0, $R23 &gt;= 0), IF(Constants!$B$17, 0, 10) + $N23, 0)</f>
        <v>0</v>
      </c>
      <c r="AX23" s="45" t="str">
        <f>IF(AND($O23 &gt; 0, $V23 &gt;= 0, $R23 &gt;= 0), IF(Constants!$B$17, 0, 10) + $O23, 0)</f>
        <v>0</v>
      </c>
      <c r="AY23" s="45" t="str">
        <f>IF(AND($P23 &gt; 0, $W23 &gt;= 0, $R23 &gt;= 0), IF(Constants!$B$17, 0, 10) + $P23, 0)</f>
        <v>0</v>
      </c>
    </row>
    <row r="24">
      <c r="A24" s="4"/>
      <c r="B24" s="21"/>
      <c r="C24" s="21"/>
      <c r="D24" s="21"/>
      <c r="E24" s="21"/>
      <c r="F24" s="21"/>
      <c r="G24" s="21"/>
      <c r="H24" s="21"/>
      <c r="I24" s="21"/>
      <c r="J24" s="21"/>
      <c r="K24" s="21"/>
      <c r="L24" s="21"/>
      <c r="M24" s="21"/>
      <c r="N24" s="21"/>
      <c r="O24" s="21"/>
      <c r="P24" s="21"/>
      <c r="Q24" s="48" t="str">
        <f t="shared" si="1"/>
        <v>0</v>
      </c>
      <c r="R24" s="48" t="str">
        <f>IFERROR(__xludf.DUMMYFUNCTION(IF(Z24, SUM(FILTER(Roomlist!$K$2:$K$999, Roomlist!$A$2:$A$999=$A24)) + IF(AA24, SUM(FILTER(Teamlist!$I$2:$I$999, Teamlist!$A$2:$A$999=$A24)), 0), IF(AA24, ROUNDDOWN(SUM(FILTER(Teamlist!$I$2:$I$999, Teamlist!$A$2:$A$999=$A24))/2), 0))-$Q24),"0")</f>
        <v>0</v>
      </c>
      <c r="S24" s="48" t="str">
        <f>IFERROR(__xludf.DUMMYFUNCTION(IF(Z24, IF(ISNA(FILTER(Roomlist!$K$2:$K$999, Roomlist!$A$2:$A$999=$A24, Roomlist!$L$2:$L$999=1)), 0, SUM(FILTER(Roomlist!$K$2:$K$999, Roomlist!$A$2:$A$999=$A24, (Roomlist!$L$2:$L$999=1) + (Roomlist!$Q$2:$Q$999=1)))) + IF(AND(AA24,NOT(ISNA(FILTER(Teamlist!$I$2:$I$999, Teamlist!$A$2:$A$999=$A24, Teamlist!$J$2:$J$999=1)))), SUM(FILTER(Teamlist!$I$2:$I$999, Teamlist!$A$2:$A$999=$A24, (Teamlist!$J$2:$J$999=1) + (Teamlist!$O$2:$O$999=1))), 0), IF(AND(AA24,NOT(ISNA(FILTER(Teamlist!$I$2:$I$999, Teamlist!$A$2:$A$999=$A24, Teamlist!$J$2:$J$999=1)))), ROUNDDOWN(SUM(FILTER(Teamlist!$I$2:$I$999, Teamlist!$A$2:$A$999=$A24, (Teamlist!$J$2:$J$999=1) + (Teamlist!$O$2:$O$999=1)))/2), 0))-$L24),"0")</f>
        <v>0</v>
      </c>
      <c r="T24" s="48" t="str">
        <f>IFERROR(__xludf.DUMMYFUNCTION(IF(Z24, IF(ISNA(FILTER(Roomlist!$K$2:$K$999, Roomlist!$A$2:$A$999=$A24, Roomlist!$M$2:$M$999=1)), 0, SUM(FILTER(Roomlist!$K$2:$K$999, Roomlist!$A$2:$A$999=$A24, (Roomlist!$M$2:$M$999=1) + (Roomlist!$Q$2:$Q$999=1)))) + IF(AND(AA24,NOT(ISNA(FILTER(Teamlist!$I$2:$I$999, Teamlist!$A$2:$A$999=$A24, Teamlist!$K$2:$K$999=1)))), SUM(FILTER(Teamlist!$I$2:$I$999, Teamlist!$A$2:$A$999=$A24, (Teamlist!$K$2:$K$999=1) + (Teamlist!$O$2:$O$999=1))), 0), IF(AND(AA24,NOT(ISNA(FILTER(Teamlist!$I$2:$I$999, Teamlist!$A$2:$A$999=$A24, Teamlist!$K$2:$K$999=1)))), ROUNDDOWN(SUM(FILTER(Teamlist!$I$2:$I$999, Teamlist!$A$2:$A$999=$A24, (Teamlist!$K$2:$K$999=1) + (Teamlist!$O$2:$O$999=1)))/2), 0))-$M24),"0")</f>
        <v>0</v>
      </c>
      <c r="U24" s="48" t="str">
        <f>IFERROR(__xludf.DUMMYFUNCTION(IF(Z24, IF(ISNA(FILTER(Roomlist!$K$2:$K$999, Roomlist!$A$2:$A$999=$A24, Roomlist!$N$2:$N$999=1)), 0, SUM(FILTER(Roomlist!$K$2:$K$999, Roomlist!$A$2:$A$999=$A24, (Roomlist!$N$2:$N$999=1) + (Roomlist!$Q$2:$Q$999=1)))) + IF(AND(AA24,NOT(ISNA(FILTER(Teamlist!$I$2:$I$999, Teamlist!$A$2:$A$999=$A24, Teamlist!$L$2:$L$999=1)))), SUM(FILTER(Teamlist!$I$2:$I$999, Teamlist!$A$2:$A$999=$A24, (Teamlist!$L$2:$L$999=1) + (Teamlist!$O$2:$O$999=1))), 0), IF(AND(AA24,NOT(ISNA(FILTER(Teamlist!$I$2:$I$999, Teamlist!$A$2:$A$999=$A24, Teamlist!$L$2:$L$999=1)))), ROUNDDOWN(SUM(FILTER(Teamlist!$I$2:$I$999, Teamlist!$A$2:$A$999=$A24, (Teamlist!$L$2:$L$999=1) + (Teamlist!$O$2:$O$999=1)))/2), 0))-$N24),"0")</f>
        <v>0</v>
      </c>
      <c r="V24" s="48" t="str">
        <f>IFERROR(__xludf.DUMMYFUNCTION(IF(Z24, IF(ISNA(FILTER(Roomlist!$K$2:$K$999, Roomlist!$A$2:$A$999=$A24, Roomlist!$O$2:$O$999=1)), 0, SUM(FILTER(Roomlist!$K$2:$K$999, Roomlist!$A$2:$A$999=$A24, (Roomlist!$O$2:$O$999=1) + (Roomlist!$Q$2:$Q$999=1)))) + IF(AND(AA24,NOT(ISNA(FILTER(Teamlist!$I$2:$I$999, Teamlist!$A$2:$A$999=$A24, Teamlist!$M$2:$M$999=1)))), SUM(FILTER(Teamlist!$I$2:$I$999, Teamlist!$A$2:$A$999=$A24, (Teamlist!$M$2:$M$999=1) + (Teamlist!$O$2:$O$999=1))), 0), IF(AND(AA24,NOT(ISNA(FILTER(Teamlist!$I$2:$I$999, Teamlist!$A$2:$A$999=$A24, Teamlist!$M$2:$M$999=1)))), ROUNDDOWN(SUM(FILTER(Teamlist!$I$2:$I$999, Teamlist!$A$2:$A$999=$A24, (Teamlist!$M$2:$M$999=1) + (Teamlist!$O$2:$O$999=1)))/2), 0))-$O24),"0")</f>
        <v>0</v>
      </c>
      <c r="W24" s="48" t="str">
        <f>IFERROR(__xludf.DUMMYFUNCTION(IF(Z24, IF(ISNA(FILTER(Roomlist!$K$2:$K$999, Roomlist!$A$2:$A$999=$A24, Roomlist!$P$2:$P$999=1)), 0, SUM(FILTER(Roomlist!$K$2:$K$999, Roomlist!$A$2:$A$999=$A24, (Roomlist!$P$2:$P$999=1) + (Roomlist!$Q$2:$Q$999=1)))) + IF(AND(AA24,NOT(ISNA(FILTER(Teamlist!$I$2:$I$999, Teamlist!$A$2:$A$999=$A24, Teamlist!$N$2:$N$999=1)))), SUM(FILTER(Teamlist!$I$2:$I$999, Teamlist!$A$2:$A$999=$A24, (Teamlist!$N$2:$N$999=1) + (Teamlist!$O$2:$O$999=1))), 0), IF(AND(AA24,NOT(ISNA(FILTER(Teamlist!$I$2:$I$999, Teamlist!$A$2:$A$999=$A24, Teamlist!$N$2:$N$999=1)))), ROUNDDOWN(SUM(FILTER(Teamlist!$I$2:$I$999, Teamlist!$A$2:$A$999=$A24, (Teamlist!$N$2:$N$999=1) + (Teamlist!$O$2:$O$999=1)))/2), 0))-$P24),"0")</f>
        <v>0</v>
      </c>
      <c r="X24" s="72" t="str">
        <f t="shared" si="2"/>
        <v>0.00</v>
      </c>
      <c r="Y24" s="45" t="str">
        <f>IFERROR(__xludf.DUMMYFUNCTION(IF(LEN($A24), IF(ISNA(SUM(FILTER(Roomlist!$S$2:$S$999, Roomlist!$A$2:$A$999=$A24))), 0, SUM(FILTER(Roomlist!$S$2:$S$999, Roomlist!$A$2:$A$999=$A24))), 0)),"0")</f>
        <v>0</v>
      </c>
      <c r="Z24" s="45" t="str">
        <f>IFERROR(__xludf.DUMMYFUNCTION(IF(LEN($A24), IF(ISNA(SUM(FILTER(Roomlist!$T$2:$T$999, Roomlist!$A$2:$A$999=$A24))), 0, SUM(FILTER(Roomlist!$T$2:$T$999, Roomlist!$A$2:$A$999=$A24))), 0)),"0")</f>
        <v>0</v>
      </c>
      <c r="AA24" s="48" t="str">
        <f t="shared" si="3"/>
        <v>0</v>
      </c>
      <c r="AB24" s="45" t="str">
        <f>IFERROR(__xludf.DUMMYFUNCTION(IF(LEN($A24), IF(ISNA(SUM(FILTER(Teamlist!$Q$2:$Q$999, Teamlist!$A$2:$A$999=$A24, Teamlist!$R$2:$R$999 = 1))), 0, SUM(FILTER(Teamlist!$Q$2:$Q$999, Teamlist!$A$2:$A$999=$A24, Teamlist!$R$2:$R$999 = 1))), 0)),"0")</f>
        <v>0</v>
      </c>
      <c r="AC24" s="45" t="str">
        <f>IFERROR(__xludf.DUMMYFUNCTION(IF(LEN($A24), IF(ISNA(SUM(FILTER(Teamlist!$Q$2:$Q$999, Teamlist!$A$2:$A$999=$A24, Teamlist!$R$2:$R$999 = 2))), 0, SUM(FILTER(Teamlist!$Q$2:$Q$999, Teamlist!$A$2:$A$999=$A24, Teamlist!$R$2:$R$999 = 2))), 0)),"0")</f>
        <v>0</v>
      </c>
      <c r="AD24" s="45" t="str">
        <f>IFERROR(__xludf.DUMMYFUNCTION(IF(LEN($A24), IF(ISNA(SUM(FILTER(Teamlist!$Q$2:$Q$999, Teamlist!$A$2:$A$999=$A24, Teamlist!$R$2:$R$999 = 3))), 0, SUM(FILTER(Teamlist!$Q$2:$Q$999, Teamlist!$A$2:$A$999=$A24, Teamlist!$R$2:$R$999 = 3))), 0)),"0")</f>
        <v>0</v>
      </c>
      <c r="AE24" s="45" t="str">
        <f>IFERROR(__xludf.DUMMYFUNCTION(IF(LEN($A24), IF(ISNA(SUM(FILTER(Teamlist!$Q$2:$Q$999, Teamlist!$A$2:$A$999=$A24, Teamlist!$R$2:$R$999 = 4))), 0, SUM(FILTER(Teamlist!$Q$2:$Q$999, Teamlist!$A$2:$A$999=$A24, Teamlist!$R$2:$R$999 = 4))), 0)),"0")</f>
        <v>0</v>
      </c>
      <c r="AF24" s="45" t="str">
        <f>IFERROR(__xludf.DUMMYFUNCTION(IF(LEN($A24), IF(ISNA(SUM(FILTER(Teamlist!$Q$2:$Q$999, Teamlist!$A$2:$A$999=$A24, Teamlist!$R$2:$R$999 = 5))), 0, SUM(FILTER(Teamlist!$Q$2:$Q$999, Teamlist!$A$2:$A$999=$A24, Teamlist!$R$2:$R$999 = 5))), 0)),"0")</f>
        <v>0</v>
      </c>
      <c r="AG24" s="45" t="str">
        <f>IFERROR(__xludf.DUMMYFUNCTION(IF($AA24, SUM(FILTER(Teamlist!$S$2:$S$999, Teamlist!$A$2:$A$999=$A24)), 0)),"0")</f>
        <v>0</v>
      </c>
      <c r="AH24" s="45" t="str">
        <f>IFERROR(__xludf.DUMMYFUNCTION(IF($Z24, SUM(FILTER(Roomlist!$U$2:$U$999, Roomlist!$A$2:$A$999=$A24)), 0)),"0")</f>
        <v>0</v>
      </c>
      <c r="AI24" s="48" t="str">
        <f>AQ24*5*Constants!$B$2+AR24*5*Constants!$B$3+AS24*5*Constants!$B$4+AT24*5*Constants!$B$5</f>
        <v>0</v>
      </c>
      <c r="AJ24" s="58" t="str">
        <f>IFERROR(__xludf.DUMMYFUNCTION((IF($Z24, SUM(FILTER(Roomlist!$J$2:$J$999, Roomlist!$A$2:$A$999=$A24))*0.0333333333333333 + SUM(FILTER(Roomlist!$I$2:$I$999, Roomlist!$A$2:$A$999=$A24))*0.1, 0) + IF($AA24, SUM(FILTER(Teamlist!$H$2:$H$999, Teamlist!$A$2:$A$999=$A24))*0.0333333333333333 + SUM(FILTER(Teamlist!$G$2:$G$999, Teamlist!$A$2:$A$999=$A24))*0.1, 0))/Constants!$B$2),"0.0")</f>
        <v>0.0</v>
      </c>
      <c r="AK24" s="58" t="str">
        <f>IFERROR(__xludf.DUMMYFUNCTION((IF($Z24, SUM(FILTER(Roomlist!$H$2:$H$999, Roomlist!$A$2:$A$999=$A24)), 0) + IF($AA24, SUM(FILTER(Teamlist!$F$2:$F$999, Teamlist!$A$2:$A$999=$A24)), 0))*0.05/Constants!$B$5),"0.0")</f>
        <v>0.0</v>
      </c>
      <c r="AL24" s="58" t="str">
        <f>IFERROR(__xludf.DUMMYFUNCTION((IF($Z24, SUM(FILTER(Roomlist!$J$2:$J$999, Roomlist!$A$2:$A$999=$A24)), 0) + IF($AA24, SUM(FILTER(Teamlist!$H$2:$H$999, Teamlist!$A$2:$A$999=$A24)), 0))*0.0666666666666666/Constants!$B$4),"0.0")</f>
        <v>0.0</v>
      </c>
      <c r="AM24" s="45" t="str">
        <f>IFERROR(__xludf.DUMMYFUNCTION(IF($Z24, SUM(FILTER(Roomlist!$W$2:$W$999, Roomlist!$A$2:$A$999=$A24)), 0)),"0")</f>
        <v>0</v>
      </c>
      <c r="AN24" s="48" t="str">
        <f>IFERROR(__xludf.DUMMYFUNCTION(IF($Z24, SUM(FILTER(Roomlist!$X$2:$X$999, Roomlist!$A$2:$A$999=$A24)), 0) + IF($AA24, SUM(FILTER(Teamlist!$T$2:$T$999, Teamlist!$A$2:$A$999=$A24)), 0)),"0")</f>
        <v>0</v>
      </c>
      <c r="AO24" s="45" t="str">
        <f>IFERROR(__xludf.DUMMYFUNCTION(IF($AA24, SUM(FILTER(Teamlist!$W$2:$W$999, Teamlist!$A$2:$A$999=$A24)), 0)),"0")</f>
        <v>0</v>
      </c>
      <c r="AP24" s="45" t="str">
        <f>IFERROR(__xludf.DUMMYFUNCTION(IF($Z24, SUM(FILTER(Roomlist!$V$2:$V$999, Roomlist!$A$2:$A$999=$A24)), 0)),"0")</f>
        <v>0</v>
      </c>
      <c r="AQ24" s="58" t="str">
        <f>IFERROR(__xludf.DUMMYFUNCTION(IF($Z24, SUM(FILTER(Roomlist!$W$2:$W$999, Roomlist!$A$2:$A$999=$A24)), 0) + IF($AA24, SUM(FILTER(Teamlist!$U$2:$U$999, Teamlist!$A$2:$A$999=$A24)), 0)+AJ24),"0.0")</f>
        <v>0.0</v>
      </c>
      <c r="AR24" s="58" t="str">
        <f>IFERROR(__xludf.DUMMYFUNCTION(IF($Z24, SUM(FILTER(Roomlist!$X$2:$X$999, Roomlist!$A$2:$A$999=$A24)), 0) + IF($AA24, SUM(FILTER(Teamlist!$V$2:$V$999, Teamlist!$A$2:$A$999=$A24)), 0)),"0.0")</f>
        <v>0.0</v>
      </c>
      <c r="AS24" s="58" t="str">
        <f>IFERROR(__xludf.DUMMYFUNCTION(IF($Z24, SUM(FILTER(Roomlist!$Y$2:$Y$999, Roomlist!$A$2:$A$999=$A24)), 0) + IF($AA24, SUM(FILTER(Teamlist!$W$2:$W$999, Teamlist!$A$2:$A$999=$A24)), 0)+AL24),"0.0")</f>
        <v>0.0</v>
      </c>
      <c r="AT24" s="58" t="str">
        <f>IFERROR(__xludf.DUMMYFUNCTION(IF($Z24, SUM(FILTER(Roomlist!$Z$2:$Z$999, Roomlist!$A$2:$A$999=$A24)), 0) + IF($AA24, SUM(FILTER(Teamlist!$X$2:$X$999, Teamlist!$A$2:$A$999=$A24)), 0)+AK24*2),"0.0")</f>
        <v>0.0</v>
      </c>
      <c r="AU24" s="45" t="str">
        <f>IF(AND($L24 &gt; 0, $S24 &gt;= 0, $R24 &gt;= 0), IF(Constants!$B$17, 0, 10) + $L24, 0)</f>
        <v>0</v>
      </c>
      <c r="AV24" s="45" t="str">
        <f>IF(AND($M24 &gt; 0, $T24 &gt;= 0, $R24 &gt;= 0), IF(Constants!$B$17, 0, 10) + $M24, 0)</f>
        <v>0</v>
      </c>
      <c r="AW24" s="45" t="str">
        <f>IF(AND($N24 &gt; 0, $U24 &gt;= 0, $R24 &gt;= 0), IF(Constants!$B$17, 0, 10) + $N24, 0)</f>
        <v>0</v>
      </c>
      <c r="AX24" s="45" t="str">
        <f>IF(AND($O24 &gt; 0, $V24 &gt;= 0, $R24 &gt;= 0), IF(Constants!$B$17, 0, 10) + $O24, 0)</f>
        <v>0</v>
      </c>
      <c r="AY24" s="45" t="str">
        <f>IF(AND($P24 &gt; 0, $W24 &gt;= 0, $R24 &gt;= 0), IF(Constants!$B$17, 0, 10) + $P24, 0)</f>
        <v>0</v>
      </c>
    </row>
    <row r="25">
      <c r="A25" s="4"/>
      <c r="B25" s="21"/>
      <c r="C25" s="21"/>
      <c r="D25" s="21"/>
      <c r="E25" s="21"/>
      <c r="F25" s="21"/>
      <c r="G25" s="21"/>
      <c r="H25" s="21"/>
      <c r="I25" s="21"/>
      <c r="J25" s="21"/>
      <c r="K25" s="21"/>
      <c r="L25" s="21"/>
      <c r="M25" s="21"/>
      <c r="N25" s="21"/>
      <c r="O25" s="21"/>
      <c r="P25" s="21"/>
      <c r="Q25" s="48" t="str">
        <f t="shared" si="1"/>
        <v>0</v>
      </c>
      <c r="R25" s="48" t="str">
        <f>IFERROR(__xludf.DUMMYFUNCTION(IF(Z25, SUM(FILTER(Roomlist!$K$2:$K$999, Roomlist!$A$2:$A$999=$A25)) + IF(AA25, SUM(FILTER(Teamlist!$I$2:$I$999, Teamlist!$A$2:$A$999=$A25)), 0), IF(AA25, ROUNDDOWN(SUM(FILTER(Teamlist!$I$2:$I$999, Teamlist!$A$2:$A$999=$A25))/2), 0))-$Q25),"0")</f>
        <v>0</v>
      </c>
      <c r="S25" s="48" t="str">
        <f>IFERROR(__xludf.DUMMYFUNCTION(IF(Z25, IF(ISNA(FILTER(Roomlist!$K$2:$K$999, Roomlist!$A$2:$A$999=$A25, Roomlist!$L$2:$L$999=1)), 0, SUM(FILTER(Roomlist!$K$2:$K$999, Roomlist!$A$2:$A$999=$A25, (Roomlist!$L$2:$L$999=1) + (Roomlist!$Q$2:$Q$999=1)))) + IF(AND(AA25,NOT(ISNA(FILTER(Teamlist!$I$2:$I$999, Teamlist!$A$2:$A$999=$A25, Teamlist!$J$2:$J$999=1)))), SUM(FILTER(Teamlist!$I$2:$I$999, Teamlist!$A$2:$A$999=$A25, (Teamlist!$J$2:$J$999=1) + (Teamlist!$O$2:$O$999=1))), 0), IF(AND(AA25,NOT(ISNA(FILTER(Teamlist!$I$2:$I$999, Teamlist!$A$2:$A$999=$A25, Teamlist!$J$2:$J$999=1)))), ROUNDDOWN(SUM(FILTER(Teamlist!$I$2:$I$999, Teamlist!$A$2:$A$999=$A25, (Teamlist!$J$2:$J$999=1) + (Teamlist!$O$2:$O$999=1)))/2), 0))-$L25),"0")</f>
        <v>0</v>
      </c>
      <c r="T25" s="48" t="str">
        <f>IFERROR(__xludf.DUMMYFUNCTION(IF(Z25, IF(ISNA(FILTER(Roomlist!$K$2:$K$999, Roomlist!$A$2:$A$999=$A25, Roomlist!$M$2:$M$999=1)), 0, SUM(FILTER(Roomlist!$K$2:$K$999, Roomlist!$A$2:$A$999=$A25, (Roomlist!$M$2:$M$999=1) + (Roomlist!$Q$2:$Q$999=1)))) + IF(AND(AA25,NOT(ISNA(FILTER(Teamlist!$I$2:$I$999, Teamlist!$A$2:$A$999=$A25, Teamlist!$K$2:$K$999=1)))), SUM(FILTER(Teamlist!$I$2:$I$999, Teamlist!$A$2:$A$999=$A25, (Teamlist!$K$2:$K$999=1) + (Teamlist!$O$2:$O$999=1))), 0), IF(AND(AA25,NOT(ISNA(FILTER(Teamlist!$I$2:$I$999, Teamlist!$A$2:$A$999=$A25, Teamlist!$K$2:$K$999=1)))), ROUNDDOWN(SUM(FILTER(Teamlist!$I$2:$I$999, Teamlist!$A$2:$A$999=$A25, (Teamlist!$K$2:$K$999=1) + (Teamlist!$O$2:$O$999=1)))/2), 0))-$M25),"0")</f>
        <v>0</v>
      </c>
      <c r="U25" s="48" t="str">
        <f>IFERROR(__xludf.DUMMYFUNCTION(IF(Z25, IF(ISNA(FILTER(Roomlist!$K$2:$K$999, Roomlist!$A$2:$A$999=$A25, Roomlist!$N$2:$N$999=1)), 0, SUM(FILTER(Roomlist!$K$2:$K$999, Roomlist!$A$2:$A$999=$A25, (Roomlist!$N$2:$N$999=1) + (Roomlist!$Q$2:$Q$999=1)))) + IF(AND(AA25,NOT(ISNA(FILTER(Teamlist!$I$2:$I$999, Teamlist!$A$2:$A$999=$A25, Teamlist!$L$2:$L$999=1)))), SUM(FILTER(Teamlist!$I$2:$I$999, Teamlist!$A$2:$A$999=$A25, (Teamlist!$L$2:$L$999=1) + (Teamlist!$O$2:$O$999=1))), 0), IF(AND(AA25,NOT(ISNA(FILTER(Teamlist!$I$2:$I$999, Teamlist!$A$2:$A$999=$A25, Teamlist!$L$2:$L$999=1)))), ROUNDDOWN(SUM(FILTER(Teamlist!$I$2:$I$999, Teamlist!$A$2:$A$999=$A25, (Teamlist!$L$2:$L$999=1) + (Teamlist!$O$2:$O$999=1)))/2), 0))-$N25),"0")</f>
        <v>0</v>
      </c>
      <c r="V25" s="48" t="str">
        <f>IFERROR(__xludf.DUMMYFUNCTION(IF(Z25, IF(ISNA(FILTER(Roomlist!$K$2:$K$999, Roomlist!$A$2:$A$999=$A25, Roomlist!$O$2:$O$999=1)), 0, SUM(FILTER(Roomlist!$K$2:$K$999, Roomlist!$A$2:$A$999=$A25, (Roomlist!$O$2:$O$999=1) + (Roomlist!$Q$2:$Q$999=1)))) + IF(AND(AA25,NOT(ISNA(FILTER(Teamlist!$I$2:$I$999, Teamlist!$A$2:$A$999=$A25, Teamlist!$M$2:$M$999=1)))), SUM(FILTER(Teamlist!$I$2:$I$999, Teamlist!$A$2:$A$999=$A25, (Teamlist!$M$2:$M$999=1) + (Teamlist!$O$2:$O$999=1))), 0), IF(AND(AA25,NOT(ISNA(FILTER(Teamlist!$I$2:$I$999, Teamlist!$A$2:$A$999=$A25, Teamlist!$M$2:$M$999=1)))), ROUNDDOWN(SUM(FILTER(Teamlist!$I$2:$I$999, Teamlist!$A$2:$A$999=$A25, (Teamlist!$M$2:$M$999=1) + (Teamlist!$O$2:$O$999=1)))/2), 0))-$O25),"0")</f>
        <v>0</v>
      </c>
      <c r="W25" s="48" t="str">
        <f>IFERROR(__xludf.DUMMYFUNCTION(IF(Z25, IF(ISNA(FILTER(Roomlist!$K$2:$K$999, Roomlist!$A$2:$A$999=$A25, Roomlist!$P$2:$P$999=1)), 0, SUM(FILTER(Roomlist!$K$2:$K$999, Roomlist!$A$2:$A$999=$A25, (Roomlist!$P$2:$P$999=1) + (Roomlist!$Q$2:$Q$999=1)))) + IF(AND(AA25,NOT(ISNA(FILTER(Teamlist!$I$2:$I$999, Teamlist!$A$2:$A$999=$A25, Teamlist!$N$2:$N$999=1)))), SUM(FILTER(Teamlist!$I$2:$I$999, Teamlist!$A$2:$A$999=$A25, (Teamlist!$N$2:$N$999=1) + (Teamlist!$O$2:$O$999=1))), 0), IF(AND(AA25,NOT(ISNA(FILTER(Teamlist!$I$2:$I$999, Teamlist!$A$2:$A$999=$A25, Teamlist!$N$2:$N$999=1)))), ROUNDDOWN(SUM(FILTER(Teamlist!$I$2:$I$999, Teamlist!$A$2:$A$999=$A25, (Teamlist!$N$2:$N$999=1) + (Teamlist!$O$2:$O$999=1)))/2), 0))-$P25),"0")</f>
        <v>0</v>
      </c>
      <c r="X25" s="72" t="str">
        <f t="shared" si="2"/>
        <v>0.00</v>
      </c>
      <c r="Y25" s="45" t="str">
        <f>IFERROR(__xludf.DUMMYFUNCTION(IF(LEN($A25), IF(ISNA(SUM(FILTER(Roomlist!$S$2:$S$999, Roomlist!$A$2:$A$999=$A25))), 0, SUM(FILTER(Roomlist!$S$2:$S$999, Roomlist!$A$2:$A$999=$A25))), 0)),"0")</f>
        <v>0</v>
      </c>
      <c r="Z25" s="45" t="str">
        <f>IFERROR(__xludf.DUMMYFUNCTION(IF(LEN($A25), IF(ISNA(SUM(FILTER(Roomlist!$T$2:$T$999, Roomlist!$A$2:$A$999=$A25))), 0, SUM(FILTER(Roomlist!$T$2:$T$999, Roomlist!$A$2:$A$999=$A25))), 0)),"0")</f>
        <v>0</v>
      </c>
      <c r="AA25" s="48" t="str">
        <f t="shared" si="3"/>
        <v>0</v>
      </c>
      <c r="AB25" s="45" t="str">
        <f>IFERROR(__xludf.DUMMYFUNCTION(IF(LEN($A25), IF(ISNA(SUM(FILTER(Teamlist!$Q$2:$Q$999, Teamlist!$A$2:$A$999=$A25, Teamlist!$R$2:$R$999 = 1))), 0, SUM(FILTER(Teamlist!$Q$2:$Q$999, Teamlist!$A$2:$A$999=$A25, Teamlist!$R$2:$R$999 = 1))), 0)),"0")</f>
        <v>0</v>
      </c>
      <c r="AC25" s="45" t="str">
        <f>IFERROR(__xludf.DUMMYFUNCTION(IF(LEN($A25), IF(ISNA(SUM(FILTER(Teamlist!$Q$2:$Q$999, Teamlist!$A$2:$A$999=$A25, Teamlist!$R$2:$R$999 = 2))), 0, SUM(FILTER(Teamlist!$Q$2:$Q$999, Teamlist!$A$2:$A$999=$A25, Teamlist!$R$2:$R$999 = 2))), 0)),"0")</f>
        <v>0</v>
      </c>
      <c r="AD25" s="45" t="str">
        <f>IFERROR(__xludf.DUMMYFUNCTION(IF(LEN($A25), IF(ISNA(SUM(FILTER(Teamlist!$Q$2:$Q$999, Teamlist!$A$2:$A$999=$A25, Teamlist!$R$2:$R$999 = 3))), 0, SUM(FILTER(Teamlist!$Q$2:$Q$999, Teamlist!$A$2:$A$999=$A25, Teamlist!$R$2:$R$999 = 3))), 0)),"0")</f>
        <v>0</v>
      </c>
      <c r="AE25" s="45" t="str">
        <f>IFERROR(__xludf.DUMMYFUNCTION(IF(LEN($A25), IF(ISNA(SUM(FILTER(Teamlist!$Q$2:$Q$999, Teamlist!$A$2:$A$999=$A25, Teamlist!$R$2:$R$999 = 4))), 0, SUM(FILTER(Teamlist!$Q$2:$Q$999, Teamlist!$A$2:$A$999=$A25, Teamlist!$R$2:$R$999 = 4))), 0)),"0")</f>
        <v>0</v>
      </c>
      <c r="AF25" s="45" t="str">
        <f>IFERROR(__xludf.DUMMYFUNCTION(IF(LEN($A25), IF(ISNA(SUM(FILTER(Teamlist!$Q$2:$Q$999, Teamlist!$A$2:$A$999=$A25, Teamlist!$R$2:$R$999 = 5))), 0, SUM(FILTER(Teamlist!$Q$2:$Q$999, Teamlist!$A$2:$A$999=$A25, Teamlist!$R$2:$R$999 = 5))), 0)),"0")</f>
        <v>0</v>
      </c>
      <c r="AG25" s="45" t="str">
        <f>IFERROR(__xludf.DUMMYFUNCTION(IF($AA25, SUM(FILTER(Teamlist!$S$2:$S$999, Teamlist!$A$2:$A$999=$A25)), 0)),"0")</f>
        <v>0</v>
      </c>
      <c r="AH25" s="45" t="str">
        <f>IFERROR(__xludf.DUMMYFUNCTION(IF($Z25, SUM(FILTER(Roomlist!$U$2:$U$999, Roomlist!$A$2:$A$999=$A25)), 0)),"0")</f>
        <v>0</v>
      </c>
      <c r="AI25" s="48" t="str">
        <f>AQ25*5*Constants!$B$2+AR25*5*Constants!$B$3+AS25*5*Constants!$B$4+AT25*5*Constants!$B$5</f>
        <v>0</v>
      </c>
      <c r="AJ25" s="58" t="str">
        <f>IFERROR(__xludf.DUMMYFUNCTION((IF($Z25, SUM(FILTER(Roomlist!$J$2:$J$999, Roomlist!$A$2:$A$999=$A25))*0.0333333333333333 + SUM(FILTER(Roomlist!$I$2:$I$999, Roomlist!$A$2:$A$999=$A25))*0.1, 0) + IF($AA25, SUM(FILTER(Teamlist!$H$2:$H$999, Teamlist!$A$2:$A$999=$A25))*0.0333333333333333 + SUM(FILTER(Teamlist!$G$2:$G$999, Teamlist!$A$2:$A$999=$A25))*0.1, 0))/Constants!$B$2),"0.0")</f>
        <v>0.0</v>
      </c>
      <c r="AK25" s="58" t="str">
        <f>IFERROR(__xludf.DUMMYFUNCTION((IF($Z25, SUM(FILTER(Roomlist!$H$2:$H$999, Roomlist!$A$2:$A$999=$A25)), 0) + IF($AA25, SUM(FILTER(Teamlist!$F$2:$F$999, Teamlist!$A$2:$A$999=$A25)), 0))*0.05/Constants!$B$5),"0.0")</f>
        <v>0.0</v>
      </c>
      <c r="AL25" s="58" t="str">
        <f>IFERROR(__xludf.DUMMYFUNCTION((IF($Z25, SUM(FILTER(Roomlist!$J$2:$J$999, Roomlist!$A$2:$A$999=$A25)), 0) + IF($AA25, SUM(FILTER(Teamlist!$H$2:$H$999, Teamlist!$A$2:$A$999=$A25)), 0))*0.0666666666666666/Constants!$B$4),"0.0")</f>
        <v>0.0</v>
      </c>
      <c r="AM25" s="45" t="str">
        <f>IFERROR(__xludf.DUMMYFUNCTION(IF($Z25, SUM(FILTER(Roomlist!$W$2:$W$999, Roomlist!$A$2:$A$999=$A25)), 0)),"0")</f>
        <v>0</v>
      </c>
      <c r="AN25" s="48" t="str">
        <f>IFERROR(__xludf.DUMMYFUNCTION(IF($Z25, SUM(FILTER(Roomlist!$X$2:$X$999, Roomlist!$A$2:$A$999=$A25)), 0) + IF($AA25, SUM(FILTER(Teamlist!$T$2:$T$999, Teamlist!$A$2:$A$999=$A25)), 0)),"0")</f>
        <v>0</v>
      </c>
      <c r="AO25" s="45" t="str">
        <f>IFERROR(__xludf.DUMMYFUNCTION(IF($AA25, SUM(FILTER(Teamlist!$W$2:$W$999, Teamlist!$A$2:$A$999=$A25)), 0)),"0")</f>
        <v>0</v>
      </c>
      <c r="AP25" s="45" t="str">
        <f>IFERROR(__xludf.DUMMYFUNCTION(IF($Z25, SUM(FILTER(Roomlist!$V$2:$V$999, Roomlist!$A$2:$A$999=$A25)), 0)),"0")</f>
        <v>0</v>
      </c>
      <c r="AQ25" s="58" t="str">
        <f>IFERROR(__xludf.DUMMYFUNCTION(IF($Z25, SUM(FILTER(Roomlist!$W$2:$W$999, Roomlist!$A$2:$A$999=$A25)), 0) + IF($AA25, SUM(FILTER(Teamlist!$U$2:$U$999, Teamlist!$A$2:$A$999=$A25)), 0)+AJ25),"0.0")</f>
        <v>0.0</v>
      </c>
      <c r="AR25" s="58" t="str">
        <f>IFERROR(__xludf.DUMMYFUNCTION(IF($Z25, SUM(FILTER(Roomlist!$X$2:$X$999, Roomlist!$A$2:$A$999=$A25)), 0) + IF($AA25, SUM(FILTER(Teamlist!$V$2:$V$999, Teamlist!$A$2:$A$999=$A25)), 0)),"0.0")</f>
        <v>0.0</v>
      </c>
      <c r="AS25" s="58" t="str">
        <f>IFERROR(__xludf.DUMMYFUNCTION(IF($Z25, SUM(FILTER(Roomlist!$Y$2:$Y$999, Roomlist!$A$2:$A$999=$A25)), 0) + IF($AA25, SUM(FILTER(Teamlist!$W$2:$W$999, Teamlist!$A$2:$A$999=$A25)), 0)+AL25),"0.0")</f>
        <v>0.0</v>
      </c>
      <c r="AT25" s="58" t="str">
        <f>IFERROR(__xludf.DUMMYFUNCTION(IF($Z25, SUM(FILTER(Roomlist!$Z$2:$Z$999, Roomlist!$A$2:$A$999=$A25)), 0) + IF($AA25, SUM(FILTER(Teamlist!$X$2:$X$999, Teamlist!$A$2:$A$999=$A25)), 0)+AK25*2),"0.0")</f>
        <v>0.0</v>
      </c>
      <c r="AU25" s="45" t="str">
        <f>IF(AND($L25 &gt; 0, $S25 &gt;= 0, $R25 &gt;= 0), IF(Constants!$B$17, 0, 10) + $L25, 0)</f>
        <v>0</v>
      </c>
      <c r="AV25" s="45" t="str">
        <f>IF(AND($M25 &gt; 0, $T25 &gt;= 0, $R25 &gt;= 0), IF(Constants!$B$17, 0, 10) + $M25, 0)</f>
        <v>0</v>
      </c>
      <c r="AW25" s="45" t="str">
        <f>IF(AND($N25 &gt; 0, $U25 &gt;= 0, $R25 &gt;= 0), IF(Constants!$B$17, 0, 10) + $N25, 0)</f>
        <v>0</v>
      </c>
      <c r="AX25" s="45" t="str">
        <f>IF(AND($O25 &gt; 0, $V25 &gt;= 0, $R25 &gt;= 0), IF(Constants!$B$17, 0, 10) + $O25, 0)</f>
        <v>0</v>
      </c>
      <c r="AY25" s="45" t="str">
        <f>IF(AND($P25 &gt; 0, $W25 &gt;= 0, $R25 &gt;= 0), IF(Constants!$B$17, 0, 10) + $P25, 0)</f>
        <v>0</v>
      </c>
    </row>
    <row r="26">
      <c r="A26" s="4"/>
      <c r="B26" s="21"/>
      <c r="C26" s="21"/>
      <c r="D26" s="21"/>
      <c r="E26" s="21"/>
      <c r="F26" s="21"/>
      <c r="G26" s="21"/>
      <c r="H26" s="21"/>
      <c r="I26" s="21"/>
      <c r="J26" s="21"/>
      <c r="K26" s="21"/>
      <c r="L26" s="21"/>
      <c r="M26" s="21"/>
      <c r="N26" s="21"/>
      <c r="O26" s="21"/>
      <c r="P26" s="21"/>
      <c r="Q26" s="48" t="str">
        <f t="shared" si="1"/>
        <v>0</v>
      </c>
      <c r="R26" s="48" t="str">
        <f>IFERROR(__xludf.DUMMYFUNCTION(IF(Z26, SUM(FILTER(Roomlist!$K$2:$K$999, Roomlist!$A$2:$A$999=$A26)) + IF(AA26, SUM(FILTER(Teamlist!$I$2:$I$999, Teamlist!$A$2:$A$999=$A26)), 0), IF(AA26, ROUNDDOWN(SUM(FILTER(Teamlist!$I$2:$I$999, Teamlist!$A$2:$A$999=$A26))/2), 0))-$Q26),"0")</f>
        <v>0</v>
      </c>
      <c r="S26" s="48" t="str">
        <f>IFERROR(__xludf.DUMMYFUNCTION(IF(Z26, IF(ISNA(FILTER(Roomlist!$K$2:$K$999, Roomlist!$A$2:$A$999=$A26, Roomlist!$L$2:$L$999=1)), 0, SUM(FILTER(Roomlist!$K$2:$K$999, Roomlist!$A$2:$A$999=$A26, (Roomlist!$L$2:$L$999=1) + (Roomlist!$Q$2:$Q$999=1)))) + IF(AND(AA26,NOT(ISNA(FILTER(Teamlist!$I$2:$I$999, Teamlist!$A$2:$A$999=$A26, Teamlist!$J$2:$J$999=1)))), SUM(FILTER(Teamlist!$I$2:$I$999, Teamlist!$A$2:$A$999=$A26, (Teamlist!$J$2:$J$999=1) + (Teamlist!$O$2:$O$999=1))), 0), IF(AND(AA26,NOT(ISNA(FILTER(Teamlist!$I$2:$I$999, Teamlist!$A$2:$A$999=$A26, Teamlist!$J$2:$J$999=1)))), ROUNDDOWN(SUM(FILTER(Teamlist!$I$2:$I$999, Teamlist!$A$2:$A$999=$A26, (Teamlist!$J$2:$J$999=1) + (Teamlist!$O$2:$O$999=1)))/2), 0))-$L26),"0")</f>
        <v>0</v>
      </c>
      <c r="T26" s="48" t="str">
        <f>IFERROR(__xludf.DUMMYFUNCTION(IF(Z26, IF(ISNA(FILTER(Roomlist!$K$2:$K$999, Roomlist!$A$2:$A$999=$A26, Roomlist!$M$2:$M$999=1)), 0, SUM(FILTER(Roomlist!$K$2:$K$999, Roomlist!$A$2:$A$999=$A26, (Roomlist!$M$2:$M$999=1) + (Roomlist!$Q$2:$Q$999=1)))) + IF(AND(AA26,NOT(ISNA(FILTER(Teamlist!$I$2:$I$999, Teamlist!$A$2:$A$999=$A26, Teamlist!$K$2:$K$999=1)))), SUM(FILTER(Teamlist!$I$2:$I$999, Teamlist!$A$2:$A$999=$A26, (Teamlist!$K$2:$K$999=1) + (Teamlist!$O$2:$O$999=1))), 0), IF(AND(AA26,NOT(ISNA(FILTER(Teamlist!$I$2:$I$999, Teamlist!$A$2:$A$999=$A26, Teamlist!$K$2:$K$999=1)))), ROUNDDOWN(SUM(FILTER(Teamlist!$I$2:$I$999, Teamlist!$A$2:$A$999=$A26, (Teamlist!$K$2:$K$999=1) + (Teamlist!$O$2:$O$999=1)))/2), 0))-$M26),"0")</f>
        <v>0</v>
      </c>
      <c r="U26" s="48" t="str">
        <f>IFERROR(__xludf.DUMMYFUNCTION(IF(Z26, IF(ISNA(FILTER(Roomlist!$K$2:$K$999, Roomlist!$A$2:$A$999=$A26, Roomlist!$N$2:$N$999=1)), 0, SUM(FILTER(Roomlist!$K$2:$K$999, Roomlist!$A$2:$A$999=$A26, (Roomlist!$N$2:$N$999=1) + (Roomlist!$Q$2:$Q$999=1)))) + IF(AND(AA26,NOT(ISNA(FILTER(Teamlist!$I$2:$I$999, Teamlist!$A$2:$A$999=$A26, Teamlist!$L$2:$L$999=1)))), SUM(FILTER(Teamlist!$I$2:$I$999, Teamlist!$A$2:$A$999=$A26, (Teamlist!$L$2:$L$999=1) + (Teamlist!$O$2:$O$999=1))), 0), IF(AND(AA26,NOT(ISNA(FILTER(Teamlist!$I$2:$I$999, Teamlist!$A$2:$A$999=$A26, Teamlist!$L$2:$L$999=1)))), ROUNDDOWN(SUM(FILTER(Teamlist!$I$2:$I$999, Teamlist!$A$2:$A$999=$A26, (Teamlist!$L$2:$L$999=1) + (Teamlist!$O$2:$O$999=1)))/2), 0))-$N26),"0")</f>
        <v>0</v>
      </c>
      <c r="V26" s="48" t="str">
        <f>IFERROR(__xludf.DUMMYFUNCTION(IF(Z26, IF(ISNA(FILTER(Roomlist!$K$2:$K$999, Roomlist!$A$2:$A$999=$A26, Roomlist!$O$2:$O$999=1)), 0, SUM(FILTER(Roomlist!$K$2:$K$999, Roomlist!$A$2:$A$999=$A26, (Roomlist!$O$2:$O$999=1) + (Roomlist!$Q$2:$Q$999=1)))) + IF(AND(AA26,NOT(ISNA(FILTER(Teamlist!$I$2:$I$999, Teamlist!$A$2:$A$999=$A26, Teamlist!$M$2:$M$999=1)))), SUM(FILTER(Teamlist!$I$2:$I$999, Teamlist!$A$2:$A$999=$A26, (Teamlist!$M$2:$M$999=1) + (Teamlist!$O$2:$O$999=1))), 0), IF(AND(AA26,NOT(ISNA(FILTER(Teamlist!$I$2:$I$999, Teamlist!$A$2:$A$999=$A26, Teamlist!$M$2:$M$999=1)))), ROUNDDOWN(SUM(FILTER(Teamlist!$I$2:$I$999, Teamlist!$A$2:$A$999=$A26, (Teamlist!$M$2:$M$999=1) + (Teamlist!$O$2:$O$999=1)))/2), 0))-$O26),"0")</f>
        <v>0</v>
      </c>
      <c r="W26" s="48" t="str">
        <f>IFERROR(__xludf.DUMMYFUNCTION(IF(Z26, IF(ISNA(FILTER(Roomlist!$K$2:$K$999, Roomlist!$A$2:$A$999=$A26, Roomlist!$P$2:$P$999=1)), 0, SUM(FILTER(Roomlist!$K$2:$K$999, Roomlist!$A$2:$A$999=$A26, (Roomlist!$P$2:$P$999=1) + (Roomlist!$Q$2:$Q$999=1)))) + IF(AND(AA26,NOT(ISNA(FILTER(Teamlist!$I$2:$I$999, Teamlist!$A$2:$A$999=$A26, Teamlist!$N$2:$N$999=1)))), SUM(FILTER(Teamlist!$I$2:$I$999, Teamlist!$A$2:$A$999=$A26, (Teamlist!$N$2:$N$999=1) + (Teamlist!$O$2:$O$999=1))), 0), IF(AND(AA26,NOT(ISNA(FILTER(Teamlist!$I$2:$I$999, Teamlist!$A$2:$A$999=$A26, Teamlist!$N$2:$N$999=1)))), ROUNDDOWN(SUM(FILTER(Teamlist!$I$2:$I$999, Teamlist!$A$2:$A$999=$A26, (Teamlist!$N$2:$N$999=1) + (Teamlist!$O$2:$O$999=1)))/2), 0))-$P26),"0")</f>
        <v>0</v>
      </c>
      <c r="X26" s="72" t="str">
        <f t="shared" si="2"/>
        <v>0.00</v>
      </c>
      <c r="Y26" s="45" t="str">
        <f>IFERROR(__xludf.DUMMYFUNCTION(IF(LEN($A26), IF(ISNA(SUM(FILTER(Roomlist!$S$2:$S$999, Roomlist!$A$2:$A$999=$A26))), 0, SUM(FILTER(Roomlist!$S$2:$S$999, Roomlist!$A$2:$A$999=$A26))), 0)),"0")</f>
        <v>0</v>
      </c>
      <c r="Z26" s="45" t="str">
        <f>IFERROR(__xludf.DUMMYFUNCTION(IF(LEN($A26), IF(ISNA(SUM(FILTER(Roomlist!$T$2:$T$999, Roomlist!$A$2:$A$999=$A26))), 0, SUM(FILTER(Roomlist!$T$2:$T$999, Roomlist!$A$2:$A$999=$A26))), 0)),"0")</f>
        <v>0</v>
      </c>
      <c r="AA26" s="48" t="str">
        <f t="shared" si="3"/>
        <v>0</v>
      </c>
      <c r="AB26" s="45" t="str">
        <f>IFERROR(__xludf.DUMMYFUNCTION(IF(LEN($A26), IF(ISNA(SUM(FILTER(Teamlist!$Q$2:$Q$999, Teamlist!$A$2:$A$999=$A26, Teamlist!$R$2:$R$999 = 1))), 0, SUM(FILTER(Teamlist!$Q$2:$Q$999, Teamlist!$A$2:$A$999=$A26, Teamlist!$R$2:$R$999 = 1))), 0)),"0")</f>
        <v>0</v>
      </c>
      <c r="AC26" s="45" t="str">
        <f>IFERROR(__xludf.DUMMYFUNCTION(IF(LEN($A26), IF(ISNA(SUM(FILTER(Teamlist!$Q$2:$Q$999, Teamlist!$A$2:$A$999=$A26, Teamlist!$R$2:$R$999 = 2))), 0, SUM(FILTER(Teamlist!$Q$2:$Q$999, Teamlist!$A$2:$A$999=$A26, Teamlist!$R$2:$R$999 = 2))), 0)),"0")</f>
        <v>0</v>
      </c>
      <c r="AD26" s="45" t="str">
        <f>IFERROR(__xludf.DUMMYFUNCTION(IF(LEN($A26), IF(ISNA(SUM(FILTER(Teamlist!$Q$2:$Q$999, Teamlist!$A$2:$A$999=$A26, Teamlist!$R$2:$R$999 = 3))), 0, SUM(FILTER(Teamlist!$Q$2:$Q$999, Teamlist!$A$2:$A$999=$A26, Teamlist!$R$2:$R$999 = 3))), 0)),"0")</f>
        <v>0</v>
      </c>
      <c r="AE26" s="45" t="str">
        <f>IFERROR(__xludf.DUMMYFUNCTION(IF(LEN($A26), IF(ISNA(SUM(FILTER(Teamlist!$Q$2:$Q$999, Teamlist!$A$2:$A$999=$A26, Teamlist!$R$2:$R$999 = 4))), 0, SUM(FILTER(Teamlist!$Q$2:$Q$999, Teamlist!$A$2:$A$999=$A26, Teamlist!$R$2:$R$999 = 4))), 0)),"0")</f>
        <v>0</v>
      </c>
      <c r="AF26" s="45" t="str">
        <f>IFERROR(__xludf.DUMMYFUNCTION(IF(LEN($A26), IF(ISNA(SUM(FILTER(Teamlist!$Q$2:$Q$999, Teamlist!$A$2:$A$999=$A26, Teamlist!$R$2:$R$999 = 5))), 0, SUM(FILTER(Teamlist!$Q$2:$Q$999, Teamlist!$A$2:$A$999=$A26, Teamlist!$R$2:$R$999 = 5))), 0)),"0")</f>
        <v>0</v>
      </c>
      <c r="AG26" s="45" t="str">
        <f>IFERROR(__xludf.DUMMYFUNCTION(IF($AA26, SUM(FILTER(Teamlist!$S$2:$S$999, Teamlist!$A$2:$A$999=$A26)), 0)),"0")</f>
        <v>0</v>
      </c>
      <c r="AH26" s="45" t="str">
        <f>IFERROR(__xludf.DUMMYFUNCTION(IF($Z26, SUM(FILTER(Roomlist!$U$2:$U$999, Roomlist!$A$2:$A$999=$A26)), 0)),"0")</f>
        <v>0</v>
      </c>
      <c r="AI26" s="48" t="str">
        <f>AQ26*5*Constants!$B$2+AR26*5*Constants!$B$3+AS26*5*Constants!$B$4+AT26*5*Constants!$B$5</f>
        <v>0</v>
      </c>
      <c r="AJ26" s="58" t="str">
        <f>IFERROR(__xludf.DUMMYFUNCTION((IF($Z26, SUM(FILTER(Roomlist!$J$2:$J$999, Roomlist!$A$2:$A$999=$A26))*0.0333333333333333 + SUM(FILTER(Roomlist!$I$2:$I$999, Roomlist!$A$2:$A$999=$A26))*0.1, 0) + IF($AA26, SUM(FILTER(Teamlist!$H$2:$H$999, Teamlist!$A$2:$A$999=$A26))*0.0333333333333333 + SUM(FILTER(Teamlist!$G$2:$G$999, Teamlist!$A$2:$A$999=$A26))*0.1, 0))/Constants!$B$2),"0.0")</f>
        <v>0.0</v>
      </c>
      <c r="AK26" s="58" t="str">
        <f>IFERROR(__xludf.DUMMYFUNCTION((IF($Z26, SUM(FILTER(Roomlist!$H$2:$H$999, Roomlist!$A$2:$A$999=$A26)), 0) + IF($AA26, SUM(FILTER(Teamlist!$F$2:$F$999, Teamlist!$A$2:$A$999=$A26)), 0))*0.05/Constants!$B$5),"0.0")</f>
        <v>0.0</v>
      </c>
      <c r="AL26" s="58" t="str">
        <f>IFERROR(__xludf.DUMMYFUNCTION((IF($Z26, SUM(FILTER(Roomlist!$J$2:$J$999, Roomlist!$A$2:$A$999=$A26)), 0) + IF($AA26, SUM(FILTER(Teamlist!$H$2:$H$999, Teamlist!$A$2:$A$999=$A26)), 0))*0.0666666666666666/Constants!$B$4),"0.0")</f>
        <v>0.0</v>
      </c>
      <c r="AM26" s="45" t="str">
        <f>IFERROR(__xludf.DUMMYFUNCTION(IF($Z26, SUM(FILTER(Roomlist!$W$2:$W$999, Roomlist!$A$2:$A$999=$A26)), 0)),"0")</f>
        <v>0</v>
      </c>
      <c r="AN26" s="48" t="str">
        <f>IFERROR(__xludf.DUMMYFUNCTION(IF($Z26, SUM(FILTER(Roomlist!$X$2:$X$999, Roomlist!$A$2:$A$999=$A26)), 0) + IF($AA26, SUM(FILTER(Teamlist!$T$2:$T$999, Teamlist!$A$2:$A$999=$A26)), 0)),"0")</f>
        <v>0</v>
      </c>
      <c r="AO26" s="45" t="str">
        <f>IFERROR(__xludf.DUMMYFUNCTION(IF($AA26, SUM(FILTER(Teamlist!$W$2:$W$999, Teamlist!$A$2:$A$999=$A26)), 0)),"0")</f>
        <v>0</v>
      </c>
      <c r="AP26" s="45" t="str">
        <f>IFERROR(__xludf.DUMMYFUNCTION(IF($Z26, SUM(FILTER(Roomlist!$V$2:$V$999, Roomlist!$A$2:$A$999=$A26)), 0)),"0")</f>
        <v>0</v>
      </c>
      <c r="AQ26" s="58" t="str">
        <f>IFERROR(__xludf.DUMMYFUNCTION(IF($Z26, SUM(FILTER(Roomlist!$W$2:$W$999, Roomlist!$A$2:$A$999=$A26)), 0) + IF($AA26, SUM(FILTER(Teamlist!$U$2:$U$999, Teamlist!$A$2:$A$999=$A26)), 0)+AJ26),"0.0")</f>
        <v>0.0</v>
      </c>
      <c r="AR26" s="58" t="str">
        <f>IFERROR(__xludf.DUMMYFUNCTION(IF($Z26, SUM(FILTER(Roomlist!$X$2:$X$999, Roomlist!$A$2:$A$999=$A26)), 0) + IF($AA26, SUM(FILTER(Teamlist!$V$2:$V$999, Teamlist!$A$2:$A$999=$A26)), 0)),"0.0")</f>
        <v>0.0</v>
      </c>
      <c r="AS26" s="58" t="str">
        <f>IFERROR(__xludf.DUMMYFUNCTION(IF($Z26, SUM(FILTER(Roomlist!$Y$2:$Y$999, Roomlist!$A$2:$A$999=$A26)), 0) + IF($AA26, SUM(FILTER(Teamlist!$W$2:$W$999, Teamlist!$A$2:$A$999=$A26)), 0)+AL26),"0.0")</f>
        <v>0.0</v>
      </c>
      <c r="AT26" s="58" t="str">
        <f>IFERROR(__xludf.DUMMYFUNCTION(IF($Z26, SUM(FILTER(Roomlist!$Z$2:$Z$999, Roomlist!$A$2:$A$999=$A26)), 0) + IF($AA26, SUM(FILTER(Teamlist!$X$2:$X$999, Teamlist!$A$2:$A$999=$A26)), 0)+AK26*2),"0.0")</f>
        <v>0.0</v>
      </c>
      <c r="AU26" s="45" t="str">
        <f>IF(AND($L26 &gt; 0, $S26 &gt;= 0, $R26 &gt;= 0), IF(Constants!$B$17, 0, 10) + $L26, 0)</f>
        <v>0</v>
      </c>
      <c r="AV26" s="45" t="str">
        <f>IF(AND($M26 &gt; 0, $T26 &gt;= 0, $R26 &gt;= 0), IF(Constants!$B$17, 0, 10) + $M26, 0)</f>
        <v>0</v>
      </c>
      <c r="AW26" s="45" t="str">
        <f>IF(AND($N26 &gt; 0, $U26 &gt;= 0, $R26 &gt;= 0), IF(Constants!$B$17, 0, 10) + $N26, 0)</f>
        <v>0</v>
      </c>
      <c r="AX26" s="45" t="str">
        <f>IF(AND($O26 &gt; 0, $V26 &gt;= 0, $R26 &gt;= 0), IF(Constants!$B$17, 0, 10) + $O26, 0)</f>
        <v>0</v>
      </c>
      <c r="AY26" s="45" t="str">
        <f>IF(AND($P26 &gt; 0, $W26 &gt;= 0, $R26 &gt;= 0), IF(Constants!$B$17, 0, 10) + $P26, 0)</f>
        <v>0</v>
      </c>
    </row>
    <row r="27">
      <c r="A27" s="4"/>
      <c r="B27" s="21"/>
      <c r="C27" s="21"/>
      <c r="D27" s="21"/>
      <c r="E27" s="21"/>
      <c r="F27" s="21"/>
      <c r="G27" s="21"/>
      <c r="H27" s="21"/>
      <c r="I27" s="21"/>
      <c r="J27" s="21"/>
      <c r="K27" s="21"/>
      <c r="L27" s="21"/>
      <c r="M27" s="21"/>
      <c r="N27" s="21"/>
      <c r="O27" s="21"/>
      <c r="P27" s="21"/>
      <c r="Q27" s="48" t="str">
        <f t="shared" si="1"/>
        <v>0</v>
      </c>
      <c r="R27" s="48" t="str">
        <f>IFERROR(__xludf.DUMMYFUNCTION(IF(Z27, SUM(FILTER(Roomlist!$K$2:$K$999, Roomlist!$A$2:$A$999=$A27)) + IF(AA27, SUM(FILTER(Teamlist!$I$2:$I$999, Teamlist!$A$2:$A$999=$A27)), 0), IF(AA27, ROUNDDOWN(SUM(FILTER(Teamlist!$I$2:$I$999, Teamlist!$A$2:$A$999=$A27))/2), 0))-$Q27),"0")</f>
        <v>0</v>
      </c>
      <c r="S27" s="48" t="str">
        <f>IFERROR(__xludf.DUMMYFUNCTION(IF(Z27, IF(ISNA(FILTER(Roomlist!$K$2:$K$999, Roomlist!$A$2:$A$999=$A27, Roomlist!$L$2:$L$999=1)), 0, SUM(FILTER(Roomlist!$K$2:$K$999, Roomlist!$A$2:$A$999=$A27, (Roomlist!$L$2:$L$999=1) + (Roomlist!$Q$2:$Q$999=1)))) + IF(AND(AA27,NOT(ISNA(FILTER(Teamlist!$I$2:$I$999, Teamlist!$A$2:$A$999=$A27, Teamlist!$J$2:$J$999=1)))), SUM(FILTER(Teamlist!$I$2:$I$999, Teamlist!$A$2:$A$999=$A27, (Teamlist!$J$2:$J$999=1) + (Teamlist!$O$2:$O$999=1))), 0), IF(AND(AA27,NOT(ISNA(FILTER(Teamlist!$I$2:$I$999, Teamlist!$A$2:$A$999=$A27, Teamlist!$J$2:$J$999=1)))), ROUNDDOWN(SUM(FILTER(Teamlist!$I$2:$I$999, Teamlist!$A$2:$A$999=$A27, (Teamlist!$J$2:$J$999=1) + (Teamlist!$O$2:$O$999=1)))/2), 0))-$L27),"0")</f>
        <v>0</v>
      </c>
      <c r="T27" s="48" t="str">
        <f>IFERROR(__xludf.DUMMYFUNCTION(IF(Z27, IF(ISNA(FILTER(Roomlist!$K$2:$K$999, Roomlist!$A$2:$A$999=$A27, Roomlist!$M$2:$M$999=1)), 0, SUM(FILTER(Roomlist!$K$2:$K$999, Roomlist!$A$2:$A$999=$A27, (Roomlist!$M$2:$M$999=1) + (Roomlist!$Q$2:$Q$999=1)))) + IF(AND(AA27,NOT(ISNA(FILTER(Teamlist!$I$2:$I$999, Teamlist!$A$2:$A$999=$A27, Teamlist!$K$2:$K$999=1)))), SUM(FILTER(Teamlist!$I$2:$I$999, Teamlist!$A$2:$A$999=$A27, (Teamlist!$K$2:$K$999=1) + (Teamlist!$O$2:$O$999=1))), 0), IF(AND(AA27,NOT(ISNA(FILTER(Teamlist!$I$2:$I$999, Teamlist!$A$2:$A$999=$A27, Teamlist!$K$2:$K$999=1)))), ROUNDDOWN(SUM(FILTER(Teamlist!$I$2:$I$999, Teamlist!$A$2:$A$999=$A27, (Teamlist!$K$2:$K$999=1) + (Teamlist!$O$2:$O$999=1)))/2), 0))-$M27),"0")</f>
        <v>0</v>
      </c>
      <c r="U27" s="48" t="str">
        <f>IFERROR(__xludf.DUMMYFUNCTION(IF(Z27, IF(ISNA(FILTER(Roomlist!$K$2:$K$999, Roomlist!$A$2:$A$999=$A27, Roomlist!$N$2:$N$999=1)), 0, SUM(FILTER(Roomlist!$K$2:$K$999, Roomlist!$A$2:$A$999=$A27, (Roomlist!$N$2:$N$999=1) + (Roomlist!$Q$2:$Q$999=1)))) + IF(AND(AA27,NOT(ISNA(FILTER(Teamlist!$I$2:$I$999, Teamlist!$A$2:$A$999=$A27, Teamlist!$L$2:$L$999=1)))), SUM(FILTER(Teamlist!$I$2:$I$999, Teamlist!$A$2:$A$999=$A27, (Teamlist!$L$2:$L$999=1) + (Teamlist!$O$2:$O$999=1))), 0), IF(AND(AA27,NOT(ISNA(FILTER(Teamlist!$I$2:$I$999, Teamlist!$A$2:$A$999=$A27, Teamlist!$L$2:$L$999=1)))), ROUNDDOWN(SUM(FILTER(Teamlist!$I$2:$I$999, Teamlist!$A$2:$A$999=$A27, (Teamlist!$L$2:$L$999=1) + (Teamlist!$O$2:$O$999=1)))/2), 0))-$N27),"0")</f>
        <v>0</v>
      </c>
      <c r="V27" s="48" t="str">
        <f>IFERROR(__xludf.DUMMYFUNCTION(IF(Z27, IF(ISNA(FILTER(Roomlist!$K$2:$K$999, Roomlist!$A$2:$A$999=$A27, Roomlist!$O$2:$O$999=1)), 0, SUM(FILTER(Roomlist!$K$2:$K$999, Roomlist!$A$2:$A$999=$A27, (Roomlist!$O$2:$O$999=1) + (Roomlist!$Q$2:$Q$999=1)))) + IF(AND(AA27,NOT(ISNA(FILTER(Teamlist!$I$2:$I$999, Teamlist!$A$2:$A$999=$A27, Teamlist!$M$2:$M$999=1)))), SUM(FILTER(Teamlist!$I$2:$I$999, Teamlist!$A$2:$A$999=$A27, (Teamlist!$M$2:$M$999=1) + (Teamlist!$O$2:$O$999=1))), 0), IF(AND(AA27,NOT(ISNA(FILTER(Teamlist!$I$2:$I$999, Teamlist!$A$2:$A$999=$A27, Teamlist!$M$2:$M$999=1)))), ROUNDDOWN(SUM(FILTER(Teamlist!$I$2:$I$999, Teamlist!$A$2:$A$999=$A27, (Teamlist!$M$2:$M$999=1) + (Teamlist!$O$2:$O$999=1)))/2), 0))-$O27),"0")</f>
        <v>0</v>
      </c>
      <c r="W27" s="48" t="str">
        <f>IFERROR(__xludf.DUMMYFUNCTION(IF(Z27, IF(ISNA(FILTER(Roomlist!$K$2:$K$999, Roomlist!$A$2:$A$999=$A27, Roomlist!$P$2:$P$999=1)), 0, SUM(FILTER(Roomlist!$K$2:$K$999, Roomlist!$A$2:$A$999=$A27, (Roomlist!$P$2:$P$999=1) + (Roomlist!$Q$2:$Q$999=1)))) + IF(AND(AA27,NOT(ISNA(FILTER(Teamlist!$I$2:$I$999, Teamlist!$A$2:$A$999=$A27, Teamlist!$N$2:$N$999=1)))), SUM(FILTER(Teamlist!$I$2:$I$999, Teamlist!$A$2:$A$999=$A27, (Teamlist!$N$2:$N$999=1) + (Teamlist!$O$2:$O$999=1))), 0), IF(AND(AA27,NOT(ISNA(FILTER(Teamlist!$I$2:$I$999, Teamlist!$A$2:$A$999=$A27, Teamlist!$N$2:$N$999=1)))), ROUNDDOWN(SUM(FILTER(Teamlist!$I$2:$I$999, Teamlist!$A$2:$A$999=$A27, (Teamlist!$N$2:$N$999=1) + (Teamlist!$O$2:$O$999=1)))/2), 0))-$P27),"0")</f>
        <v>0</v>
      </c>
      <c r="X27" s="72" t="str">
        <f t="shared" si="2"/>
        <v>0.00</v>
      </c>
      <c r="Y27" s="45" t="str">
        <f>IFERROR(__xludf.DUMMYFUNCTION(IF(LEN($A27), IF(ISNA(SUM(FILTER(Roomlist!$S$2:$S$999, Roomlist!$A$2:$A$999=$A27))), 0, SUM(FILTER(Roomlist!$S$2:$S$999, Roomlist!$A$2:$A$999=$A27))), 0)),"0")</f>
        <v>0</v>
      </c>
      <c r="Z27" s="45" t="str">
        <f>IFERROR(__xludf.DUMMYFUNCTION(IF(LEN($A27), IF(ISNA(SUM(FILTER(Roomlist!$T$2:$T$999, Roomlist!$A$2:$A$999=$A27))), 0, SUM(FILTER(Roomlist!$T$2:$T$999, Roomlist!$A$2:$A$999=$A27))), 0)),"0")</f>
        <v>0</v>
      </c>
      <c r="AA27" s="48" t="str">
        <f t="shared" si="3"/>
        <v>0</v>
      </c>
      <c r="AB27" s="45" t="str">
        <f>IFERROR(__xludf.DUMMYFUNCTION(IF(LEN($A27), IF(ISNA(SUM(FILTER(Teamlist!$Q$2:$Q$999, Teamlist!$A$2:$A$999=$A27, Teamlist!$R$2:$R$999 = 1))), 0, SUM(FILTER(Teamlist!$Q$2:$Q$999, Teamlist!$A$2:$A$999=$A27, Teamlist!$R$2:$R$999 = 1))), 0)),"0")</f>
        <v>0</v>
      </c>
      <c r="AC27" s="45" t="str">
        <f>IFERROR(__xludf.DUMMYFUNCTION(IF(LEN($A27), IF(ISNA(SUM(FILTER(Teamlist!$Q$2:$Q$999, Teamlist!$A$2:$A$999=$A27, Teamlist!$R$2:$R$999 = 2))), 0, SUM(FILTER(Teamlist!$Q$2:$Q$999, Teamlist!$A$2:$A$999=$A27, Teamlist!$R$2:$R$999 = 2))), 0)),"0")</f>
        <v>0</v>
      </c>
      <c r="AD27" s="45" t="str">
        <f>IFERROR(__xludf.DUMMYFUNCTION(IF(LEN($A27), IF(ISNA(SUM(FILTER(Teamlist!$Q$2:$Q$999, Teamlist!$A$2:$A$999=$A27, Teamlist!$R$2:$R$999 = 3))), 0, SUM(FILTER(Teamlist!$Q$2:$Q$999, Teamlist!$A$2:$A$999=$A27, Teamlist!$R$2:$R$999 = 3))), 0)),"0")</f>
        <v>0</v>
      </c>
      <c r="AE27" s="45" t="str">
        <f>IFERROR(__xludf.DUMMYFUNCTION(IF(LEN($A27), IF(ISNA(SUM(FILTER(Teamlist!$Q$2:$Q$999, Teamlist!$A$2:$A$999=$A27, Teamlist!$R$2:$R$999 = 4))), 0, SUM(FILTER(Teamlist!$Q$2:$Q$999, Teamlist!$A$2:$A$999=$A27, Teamlist!$R$2:$R$999 = 4))), 0)),"0")</f>
        <v>0</v>
      </c>
      <c r="AF27" s="45" t="str">
        <f>IFERROR(__xludf.DUMMYFUNCTION(IF(LEN($A27), IF(ISNA(SUM(FILTER(Teamlist!$Q$2:$Q$999, Teamlist!$A$2:$A$999=$A27, Teamlist!$R$2:$R$999 = 5))), 0, SUM(FILTER(Teamlist!$Q$2:$Q$999, Teamlist!$A$2:$A$999=$A27, Teamlist!$R$2:$R$999 = 5))), 0)),"0")</f>
        <v>0</v>
      </c>
      <c r="AG27" s="45" t="str">
        <f>IFERROR(__xludf.DUMMYFUNCTION(IF($AA27, SUM(FILTER(Teamlist!$S$2:$S$999, Teamlist!$A$2:$A$999=$A27)), 0)),"0")</f>
        <v>0</v>
      </c>
      <c r="AH27" s="45" t="str">
        <f>IFERROR(__xludf.DUMMYFUNCTION(IF($Z27, SUM(FILTER(Roomlist!$U$2:$U$999, Roomlist!$A$2:$A$999=$A27)), 0)),"0")</f>
        <v>0</v>
      </c>
      <c r="AI27" s="48" t="str">
        <f>AQ27*5*Constants!$B$2+AR27*5*Constants!$B$3+AS27*5*Constants!$B$4+AT27*5*Constants!$B$5</f>
        <v>0</v>
      </c>
      <c r="AJ27" s="58" t="str">
        <f>IFERROR(__xludf.DUMMYFUNCTION((IF($Z27, SUM(FILTER(Roomlist!$J$2:$J$999, Roomlist!$A$2:$A$999=$A27))*0.0333333333333333 + SUM(FILTER(Roomlist!$I$2:$I$999, Roomlist!$A$2:$A$999=$A27))*0.1, 0) + IF($AA27, SUM(FILTER(Teamlist!$H$2:$H$999, Teamlist!$A$2:$A$999=$A27))*0.0333333333333333 + SUM(FILTER(Teamlist!$G$2:$G$999, Teamlist!$A$2:$A$999=$A27))*0.1, 0))/Constants!$B$2),"0.0")</f>
        <v>0.0</v>
      </c>
      <c r="AK27" s="58" t="str">
        <f>IFERROR(__xludf.DUMMYFUNCTION((IF($Z27, SUM(FILTER(Roomlist!$H$2:$H$999, Roomlist!$A$2:$A$999=$A27)), 0) + IF($AA27, SUM(FILTER(Teamlist!$F$2:$F$999, Teamlist!$A$2:$A$999=$A27)), 0))*0.05/Constants!$B$5),"0.0")</f>
        <v>0.0</v>
      </c>
      <c r="AL27" s="58" t="str">
        <f>IFERROR(__xludf.DUMMYFUNCTION((IF($Z27, SUM(FILTER(Roomlist!$J$2:$J$999, Roomlist!$A$2:$A$999=$A27)), 0) + IF($AA27, SUM(FILTER(Teamlist!$H$2:$H$999, Teamlist!$A$2:$A$999=$A27)), 0))*0.0666666666666666/Constants!$B$4),"0.0")</f>
        <v>0.0</v>
      </c>
      <c r="AM27" s="45" t="str">
        <f>IFERROR(__xludf.DUMMYFUNCTION(IF($Z27, SUM(FILTER(Roomlist!$W$2:$W$999, Roomlist!$A$2:$A$999=$A27)), 0)),"0")</f>
        <v>0</v>
      </c>
      <c r="AN27" s="48" t="str">
        <f>IFERROR(__xludf.DUMMYFUNCTION(IF($Z27, SUM(FILTER(Roomlist!$X$2:$X$999, Roomlist!$A$2:$A$999=$A27)), 0) + IF($AA27, SUM(FILTER(Teamlist!$T$2:$T$999, Teamlist!$A$2:$A$999=$A27)), 0)),"0")</f>
        <v>0</v>
      </c>
      <c r="AO27" s="45" t="str">
        <f>IFERROR(__xludf.DUMMYFUNCTION(IF($AA27, SUM(FILTER(Teamlist!$W$2:$W$999, Teamlist!$A$2:$A$999=$A27)), 0)),"0")</f>
        <v>0</v>
      </c>
      <c r="AP27" s="45" t="str">
        <f>IFERROR(__xludf.DUMMYFUNCTION(IF($Z27, SUM(FILTER(Roomlist!$V$2:$V$999, Roomlist!$A$2:$A$999=$A27)), 0)),"0")</f>
        <v>0</v>
      </c>
      <c r="AQ27" s="58" t="str">
        <f>IFERROR(__xludf.DUMMYFUNCTION(IF($Z27, SUM(FILTER(Roomlist!$W$2:$W$999, Roomlist!$A$2:$A$999=$A27)), 0) + IF($AA27, SUM(FILTER(Teamlist!$U$2:$U$999, Teamlist!$A$2:$A$999=$A27)), 0)+AJ27),"0.0")</f>
        <v>0.0</v>
      </c>
      <c r="AR27" s="58" t="str">
        <f>IFERROR(__xludf.DUMMYFUNCTION(IF($Z27, SUM(FILTER(Roomlist!$X$2:$X$999, Roomlist!$A$2:$A$999=$A27)), 0) + IF($AA27, SUM(FILTER(Teamlist!$V$2:$V$999, Teamlist!$A$2:$A$999=$A27)), 0)),"0.0")</f>
        <v>0.0</v>
      </c>
      <c r="AS27" s="58" t="str">
        <f>IFERROR(__xludf.DUMMYFUNCTION(IF($Z27, SUM(FILTER(Roomlist!$Y$2:$Y$999, Roomlist!$A$2:$A$999=$A27)), 0) + IF($AA27, SUM(FILTER(Teamlist!$W$2:$W$999, Teamlist!$A$2:$A$999=$A27)), 0)+AL27),"0.0")</f>
        <v>0.0</v>
      </c>
      <c r="AT27" s="58" t="str">
        <f>IFERROR(__xludf.DUMMYFUNCTION(IF($Z27, SUM(FILTER(Roomlist!$Z$2:$Z$999, Roomlist!$A$2:$A$999=$A27)), 0) + IF($AA27, SUM(FILTER(Teamlist!$X$2:$X$999, Teamlist!$A$2:$A$999=$A27)), 0)+AK27*2),"0.0")</f>
        <v>0.0</v>
      </c>
      <c r="AU27" s="45" t="str">
        <f>IF(AND($L27 &gt; 0, $S27 &gt;= 0, $R27 &gt;= 0), IF(Constants!$B$17, 0, 10) + $L27, 0)</f>
        <v>0</v>
      </c>
      <c r="AV27" s="45" t="str">
        <f>IF(AND($M27 &gt; 0, $T27 &gt;= 0, $R27 &gt;= 0), IF(Constants!$B$17, 0, 10) + $M27, 0)</f>
        <v>0</v>
      </c>
      <c r="AW27" s="45" t="str">
        <f>IF(AND($N27 &gt; 0, $U27 &gt;= 0, $R27 &gt;= 0), IF(Constants!$B$17, 0, 10) + $N27, 0)</f>
        <v>0</v>
      </c>
      <c r="AX27" s="45" t="str">
        <f>IF(AND($O27 &gt; 0, $V27 &gt;= 0, $R27 &gt;= 0), IF(Constants!$B$17, 0, 10) + $O27, 0)</f>
        <v>0</v>
      </c>
      <c r="AY27" s="45" t="str">
        <f>IF(AND($P27 &gt; 0, $W27 &gt;= 0, $R27 &gt;= 0), IF(Constants!$B$17, 0, 10) + $P27, 0)</f>
        <v>0</v>
      </c>
    </row>
  </sheetData>
  <conditionalFormatting sqref="R2:W27">
    <cfRule type="cellIs" dxfId="0" priority="1" operator="lessThan">
      <formula>0</formula>
    </cfRule>
  </conditionalFormatting>
  <conditionalFormatting sqref="R2:W27">
    <cfRule type="cellIs" dxfId="3" priority="2" operator="greaterThan">
      <formula>0</formula>
    </cfRule>
  </conditionalFormatting>
  <dataValidations>
    <dataValidation type="list" allowBlank="1" showErrorMessage="1" sqref="B2:B25">
      <formula1>Managers!$A$2:$A$30</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2" max="2" width="22.86"/>
    <col customWidth="1" min="3" max="3" width="13.71"/>
    <col customWidth="1" min="4" max="4" width="10.14"/>
    <col customWidth="1" min="5" max="5" width="12.71"/>
    <col customWidth="1" min="6" max="6" width="22.71"/>
    <col customWidth="1" min="7" max="7" width="11.43"/>
    <col customWidth="1" min="8" max="8" width="12.14"/>
    <col customWidth="1" min="9" max="9" width="10.71"/>
    <col customWidth="1" min="10" max="10" width="11.43"/>
    <col customWidth="1" min="11" max="11" width="3.29"/>
    <col customWidth="1" min="12" max="12" width="3.43"/>
    <col customWidth="1" min="13" max="13" width="3.14"/>
    <col customWidth="1" min="14" max="14" width="3.29"/>
    <col customWidth="1" min="15" max="16" width="3.57"/>
    <col customWidth="1" min="17" max="17" width="3.14"/>
    <col customWidth="1" min="18" max="18" width="1.0"/>
    <col customWidth="1" min="19" max="19" width="8.43"/>
    <col customWidth="1" min="20" max="20" width="9.14"/>
    <col customWidth="1" min="21" max="21" width="6.0"/>
    <col customWidth="1" min="22" max="22" width="12.0"/>
    <col customWidth="1" min="23" max="23" width="7.43"/>
    <col customWidth="1" min="24" max="24" width="10.29"/>
    <col customWidth="1" min="25" max="25" width="13.43"/>
    <col customWidth="1" min="26" max="26" width="6.86"/>
  </cols>
  <sheetData>
    <row r="1" ht="14.25" customHeight="1">
      <c r="A1" s="18" t="s">
        <v>105</v>
      </c>
      <c r="B1" s="18" t="s">
        <v>114</v>
      </c>
      <c r="C1" s="18" t="s">
        <v>115</v>
      </c>
      <c r="D1" s="18" t="s">
        <v>116</v>
      </c>
      <c r="E1" s="18" t="s">
        <v>117</v>
      </c>
      <c r="F1" s="18" t="s">
        <v>118</v>
      </c>
      <c r="G1" s="18" t="s">
        <v>119</v>
      </c>
      <c r="H1" s="18" t="s">
        <v>120</v>
      </c>
      <c r="I1" s="18" t="s">
        <v>121</v>
      </c>
      <c r="J1" s="18" t="s">
        <v>122</v>
      </c>
      <c r="K1" s="18" t="s">
        <v>123</v>
      </c>
      <c r="L1" s="18" t="s">
        <v>91</v>
      </c>
      <c r="M1" s="18" t="s">
        <v>92</v>
      </c>
      <c r="N1" s="18" t="s">
        <v>93</v>
      </c>
      <c r="O1" s="18" t="s">
        <v>94</v>
      </c>
      <c r="P1" s="18" t="s">
        <v>95</v>
      </c>
      <c r="Q1" s="18" t="s">
        <v>124</v>
      </c>
      <c r="R1" s="28"/>
      <c r="S1" s="18" t="s">
        <v>153</v>
      </c>
      <c r="T1" s="18" t="s">
        <v>154</v>
      </c>
      <c r="U1" s="18" t="s">
        <v>155</v>
      </c>
      <c r="V1" s="18" t="s">
        <v>156</v>
      </c>
      <c r="W1" s="18" t="s">
        <v>157</v>
      </c>
      <c r="X1" s="18" t="s">
        <v>158</v>
      </c>
      <c r="Y1" s="18" t="s">
        <v>145</v>
      </c>
      <c r="Z1" s="18" t="s">
        <v>159</v>
      </c>
    </row>
    <row r="2">
      <c r="A2" s="30"/>
      <c r="B2" s="30"/>
      <c r="C2" s="32"/>
      <c r="D2" s="29"/>
      <c r="E2" s="29"/>
      <c r="F2" s="29"/>
      <c r="G2" s="29"/>
      <c r="H2" s="29"/>
      <c r="I2" s="29"/>
      <c r="J2" s="29"/>
      <c r="K2" s="35" t="str">
        <f>IF($R2 &gt; 0, IF($C2 &gt; 0, IF(INDIRECT("RoomsDoNotEditThis!B"&amp;$R2) &gt; 0, IF ($E2 &gt; 0, INDIRECT("RoomsDoNotEditThis!B"&amp;$R2) + Augmentations!$B$3, INDIRECT("RoomsDoNotEditThis!B"&amp;$R2)), 0), 0), 0)</f>
        <v>0</v>
      </c>
      <c r="L2" s="35" t="str">
        <f t="shared" ref="L2:L255" si="1">IF($R2 &gt; 0, IF($C2 &gt; 0, INDIRECT("RoomsDoNotEditThis!C"&amp;$R2), 0), 0)</f>
        <v>0</v>
      </c>
      <c r="M2" s="35" t="str">
        <f t="shared" ref="M2:M255" si="2">IF($R2 &gt; 0, IF($C2 &gt; 0, INDIRECT("RoomsDoNotEditThis!D"&amp;$R2), 0), 0)</f>
        <v>0</v>
      </c>
      <c r="N2" s="35" t="str">
        <f t="shared" ref="N2:N255" si="3">IF($R2 &gt; 0, IF($C2 &gt; 0, INDIRECT("RoomsDoNotEditThis!E"&amp;$R2), 0), 0)</f>
        <v>0</v>
      </c>
      <c r="O2" s="35" t="str">
        <f t="shared" ref="O2:O255" si="4">IF($R2 &gt; 0, IF($C2 &gt; 0, INDIRECT("RoomsDoNotEditThis!F"&amp;$R2), 0), 0)</f>
        <v>0</v>
      </c>
      <c r="P2" s="35" t="str">
        <f t="shared" ref="P2:P255" si="5">IF($R2 &gt; 0, IF($C2 &gt; 0, INDIRECT("RoomsDoNotEditThis!G"&amp;$R2), 0), 0)</f>
        <v>0</v>
      </c>
      <c r="Q2" s="35" t="str">
        <f t="shared" ref="Q2:Q255" si="6">IF($R2 &gt; 0, IF($C2 &gt; 0, INDIRECT("RoomsDoNotEditThis!H"&amp;$R2), 0), 0)</f>
        <v>0</v>
      </c>
      <c r="R2" s="41" t="str">
        <f>IF(LEN($B2), MATCH($B2,RoomsDoNotEditThis!$A$2:$A$1000)+1, 0)</f>
        <v>0</v>
      </c>
      <c r="S2" s="35" t="str">
        <f t="shared" ref="S2:S255" si="7">IF($R2 &gt; 0, INDIRECT("RoomsDoNotEditThis!P"&amp;$R2), 0)</f>
        <v>0</v>
      </c>
      <c r="T2" s="35" t="str">
        <f t="shared" ref="T2:T255" si="8">IF($R2 &gt; 0, INDIRECT("RoomsDoNotEditThis!Q"&amp;$R2), 0)</f>
        <v>0</v>
      </c>
      <c r="U2" s="35" t="str">
        <f>IF($R2 &gt; 0, INDIRECT("RoomsDoNotEditThis!I"&amp;$R2)/MAX(1,ROUNDUP($G2)) + IF($D2 &gt; 0, Augmentations!$C$2/ROUNDUP($D2), 0) + IF($E2 &gt; 0, Augmentations!$C$3/ROUNDUP($E2), 0), 0)</f>
        <v>0</v>
      </c>
      <c r="V2" s="35" t="str">
        <f>IF($R2 &gt; 0, (MAX(1,ROUNDUP($G2))*INDIRECT("RoomsDoNotEditThis!L"&amp;$R2) + IF($D2 &gt; 0, ROUNDUP($D2)*Augmentations!$F$2, 0) + IF($E2 &gt; 0, ROUNDUP($E2)*Augmentations!$F$3, 0))/Constants!$B$4, 0)</f>
        <v>0</v>
      </c>
      <c r="W2" s="35" t="str">
        <f>IF($R2 &gt; 0, (INDIRECT("RoomsDoNotEditThis!J"&amp;$R2) + IF($D2 &gt; 0, Augmentations!$D$2, 0) + IF($E2 &gt; 0, Augmentations!$D$3, 0))/Constants!$B$2, 0)</f>
        <v>0</v>
      </c>
      <c r="X2" s="35" t="str">
        <f>IF($R2 &gt; 0, (INDIRECT("RoomsDoNotEditThis!K"&amp;$R2) + IF($D2 &gt; 0, Augmentations!$E$2, 0) + IF($E2 &gt; 0, Augmentations!$E$3, 0))/Constants!$B$3, 0)</f>
        <v>0</v>
      </c>
      <c r="Y2" s="35" t="str">
        <f>IF($R2 &gt; 0, (INDIRECT("RoomsDoNotEditThis!L"&amp;$R2) + IF($D2 &gt; 0, Augmentations!$F$2, 0) + IF($E2 &gt; 0, Augmentations!$F$3, 0))/Constants!$B$4, 0)</f>
        <v>0</v>
      </c>
      <c r="Z2" s="35" t="str">
        <f>IF($R2 &gt; 0, (INDIRECT("RoomsDoNotEditThis!M"&amp;$R2) + IF($D2 &gt; 0, Augmentations!$G$2, 0) + IF($E2 &gt; 0, Augmentations!$G$3, 0))/Constants!$B$5, 0)</f>
        <v>0</v>
      </c>
    </row>
    <row r="3">
      <c r="A3" s="30"/>
      <c r="B3" s="30"/>
      <c r="C3" s="49"/>
      <c r="D3" s="21"/>
      <c r="E3" s="21"/>
      <c r="F3" s="21"/>
      <c r="G3" s="21"/>
      <c r="H3" s="21"/>
      <c r="I3" s="21"/>
      <c r="J3" s="21"/>
      <c r="K3" s="45" t="str">
        <f>IF($R3 &gt; 0, IF($C3 &gt; 0, IF(INDIRECT("RoomsDoNotEditThis!B"&amp;$R3) &gt; 0, IF ($E3 &gt; 0, INDIRECT("RoomsDoNotEditThis!B"&amp;$R3) + Augmentations!$B$3, INDIRECT("RoomsDoNotEditThis!B"&amp;$R3)), 0), 0), 0)</f>
        <v>0</v>
      </c>
      <c r="L3" s="45" t="str">
        <f t="shared" si="1"/>
        <v>0</v>
      </c>
      <c r="M3" s="45" t="str">
        <f t="shared" si="2"/>
        <v>0</v>
      </c>
      <c r="N3" s="45" t="str">
        <f t="shared" si="3"/>
        <v>0</v>
      </c>
      <c r="O3" s="45" t="str">
        <f t="shared" si="4"/>
        <v>0</v>
      </c>
      <c r="P3" s="45" t="str">
        <f t="shared" si="5"/>
        <v>0</v>
      </c>
      <c r="Q3" s="45" t="str">
        <f t="shared" si="6"/>
        <v>0</v>
      </c>
      <c r="R3" s="43" t="str">
        <f>IF(LEN($B3), MATCH($B3,RoomsDoNotEditThis!$A$2:$A$1000)+1, 0)</f>
        <v>0</v>
      </c>
      <c r="S3" s="45" t="str">
        <f t="shared" si="7"/>
        <v>0</v>
      </c>
      <c r="T3" s="45" t="str">
        <f t="shared" si="8"/>
        <v>0</v>
      </c>
      <c r="U3" s="45" t="str">
        <f>IF($R3 &gt; 0, INDIRECT("RoomsDoNotEditThis!I"&amp;$R3)/MAX(1,ROUNDUP($G3)) + IF($D3 &gt; 0, Augmentations!$C$2/ROUNDUP($D3), 0) + IF($E3 &gt; 0, Augmentations!$C$3/ROUNDUP($E3), 0), 0)</f>
        <v>0</v>
      </c>
      <c r="V3" s="45" t="str">
        <f>IF($R3 &gt; 0, (MAX(1,ROUNDUP($G3))*INDIRECT("RoomsDoNotEditThis!L"&amp;$R3) + IF($D3 &gt; 0, ROUNDUP($D3)*Augmentations!$F$2, 0) + IF($E3 &gt; 0, ROUNDUP($E3)*Augmentations!$F$3, 0))/Constants!$B$4, 0)</f>
        <v>0</v>
      </c>
      <c r="W3" s="45" t="str">
        <f>IF($R3 &gt; 0, (INDIRECT("RoomsDoNotEditThis!J"&amp;$R3) + IF($D3 &gt; 0, Augmentations!$D$2, 0) + IF($E3 &gt; 0, Augmentations!$D$3, 0))/Constants!$B$2, 0)</f>
        <v>0</v>
      </c>
      <c r="X3" s="45" t="str">
        <f>IF($R3 &gt; 0, (INDIRECT("RoomsDoNotEditThis!K"&amp;$R3) + IF($D3 &gt; 0, Augmentations!$E$2, 0) + IF($E3 &gt; 0, Augmentations!$E$3, 0))/Constants!$B$3, 0)</f>
        <v>0</v>
      </c>
      <c r="Y3" s="45" t="str">
        <f>IF($R3 &gt; 0, (INDIRECT("RoomsDoNotEditThis!L"&amp;$R3) + IF($D3 &gt; 0, Augmentations!$F$2, 0) + IF($E3 &gt; 0, Augmentations!$F$3, 0))/Constants!$B$4, 0)</f>
        <v>0</v>
      </c>
      <c r="Z3" s="45" t="str">
        <f>IF($R3 &gt; 0, (INDIRECT("RoomsDoNotEditThis!M"&amp;$R3) + IF($D3 &gt; 0, Augmentations!$G$2, 0) + IF($E3 &gt; 0, Augmentations!$G$3, 0))/Constants!$B$5, 0)</f>
        <v>0</v>
      </c>
    </row>
    <row r="4">
      <c r="A4" s="30"/>
      <c r="B4" s="30"/>
      <c r="C4" s="49"/>
      <c r="D4" s="21"/>
      <c r="E4" s="21"/>
      <c r="F4" s="21"/>
      <c r="G4" s="21"/>
      <c r="H4" s="21"/>
      <c r="I4" s="21"/>
      <c r="J4" s="21"/>
      <c r="K4" s="45" t="str">
        <f>IF($R4 &gt; 0, IF($C4 &gt; 0, IF(INDIRECT("RoomsDoNotEditThis!B"&amp;$R4) &gt; 0, IF ($E4 &gt; 0, INDIRECT("RoomsDoNotEditThis!B"&amp;$R4) + Augmentations!$B$3, INDIRECT("RoomsDoNotEditThis!B"&amp;$R4)), 0), 0), 0)</f>
        <v>0</v>
      </c>
      <c r="L4" s="45" t="str">
        <f t="shared" si="1"/>
        <v>0</v>
      </c>
      <c r="M4" s="45" t="str">
        <f t="shared" si="2"/>
        <v>0</v>
      </c>
      <c r="N4" s="45" t="str">
        <f t="shared" si="3"/>
        <v>0</v>
      </c>
      <c r="O4" s="45" t="str">
        <f t="shared" si="4"/>
        <v>0</v>
      </c>
      <c r="P4" s="45" t="str">
        <f t="shared" si="5"/>
        <v>0</v>
      </c>
      <c r="Q4" s="45" t="str">
        <f t="shared" si="6"/>
        <v>0</v>
      </c>
      <c r="R4" s="2" t="str">
        <f>IF(LEN($B4), MATCH($B4,RoomsDoNotEditThis!$A$2:$A$1000)+1, 0)</f>
        <v>0</v>
      </c>
      <c r="S4" s="45" t="str">
        <f t="shared" si="7"/>
        <v>0</v>
      </c>
      <c r="T4" s="45" t="str">
        <f t="shared" si="8"/>
        <v>0</v>
      </c>
      <c r="U4" s="45" t="str">
        <f>IF($R4 &gt; 0, INDIRECT("RoomsDoNotEditThis!I"&amp;$R4)/MAX(1,ROUNDUP($G4)) + IF($D4 &gt; 0, Augmentations!$C$2/ROUNDUP($D4), 0) + IF($E4 &gt; 0, Augmentations!$C$3/ROUNDUP($E4), 0), 0)</f>
        <v>0</v>
      </c>
      <c r="V4" s="45" t="str">
        <f>IF($R4 &gt; 0, (MAX(1,ROUNDUP($G4))*INDIRECT("RoomsDoNotEditThis!L"&amp;$R4) + IF($D4 &gt; 0, ROUNDUP($D4)*Augmentations!$F$2, 0) + IF($E4 &gt; 0, ROUNDUP($E4)*Augmentations!$F$3, 0))/Constants!$B$4, 0)</f>
        <v>0</v>
      </c>
      <c r="W4" s="45" t="str">
        <f>IF($R4 &gt; 0, (INDIRECT("RoomsDoNotEditThis!J"&amp;$R4) + IF($D4 &gt; 0, Augmentations!$D$2, 0) + IF($E4 &gt; 0, Augmentations!$D$3, 0))/Constants!$B$2, 0)</f>
        <v>0</v>
      </c>
      <c r="X4" s="45" t="str">
        <f>IF($R4 &gt; 0, (INDIRECT("RoomsDoNotEditThis!K"&amp;$R4) + IF($D4 &gt; 0, Augmentations!$E$2, 0) + IF($E4 &gt; 0, Augmentations!$E$3, 0))/Constants!$B$3, 0)</f>
        <v>0</v>
      </c>
      <c r="Y4" s="45" t="str">
        <f>IF($R4 &gt; 0, (INDIRECT("RoomsDoNotEditThis!L"&amp;$R4) + IF($D4 &gt; 0, Augmentations!$F$2, 0) + IF($E4 &gt; 0, Augmentations!$F$3, 0))/Constants!$B$4, 0)</f>
        <v>0</v>
      </c>
      <c r="Z4" s="45" t="str">
        <f>IF($R4 &gt; 0, (INDIRECT("RoomsDoNotEditThis!M"&amp;$R4) + IF($D4 &gt; 0, Augmentations!$G$2, 0) + IF($E4 &gt; 0, Augmentations!$G$3, 0))/Constants!$B$5, 0)</f>
        <v>0</v>
      </c>
    </row>
    <row r="5">
      <c r="A5" s="30"/>
      <c r="B5" s="30"/>
      <c r="C5" s="49"/>
      <c r="D5" s="21"/>
      <c r="E5" s="21"/>
      <c r="F5" s="21"/>
      <c r="G5" s="21"/>
      <c r="H5" s="21"/>
      <c r="I5" s="21"/>
      <c r="J5" s="21"/>
      <c r="K5" s="45" t="str">
        <f>IF($R5 &gt; 0, IF($C5 &gt; 0, IF(INDIRECT("RoomsDoNotEditThis!B"&amp;$R5) &gt; 0, IF ($E5 &gt; 0, INDIRECT("RoomsDoNotEditThis!B"&amp;$R5) + Augmentations!$B$3, INDIRECT("RoomsDoNotEditThis!B"&amp;$R5)), 0), 0), 0)</f>
        <v>0</v>
      </c>
      <c r="L5" s="45" t="str">
        <f t="shared" si="1"/>
        <v>0</v>
      </c>
      <c r="M5" s="45" t="str">
        <f t="shared" si="2"/>
        <v>0</v>
      </c>
      <c r="N5" s="45" t="str">
        <f t="shared" si="3"/>
        <v>0</v>
      </c>
      <c r="O5" s="45" t="str">
        <f t="shared" si="4"/>
        <v>0</v>
      </c>
      <c r="P5" s="45" t="str">
        <f t="shared" si="5"/>
        <v>0</v>
      </c>
      <c r="Q5" s="45" t="str">
        <f t="shared" si="6"/>
        <v>0</v>
      </c>
      <c r="R5" s="2" t="str">
        <f>IF(LEN($B5), MATCH($B5,RoomsDoNotEditThis!$A$2:$A$1000)+1, 0)</f>
        <v>0</v>
      </c>
      <c r="S5" s="45" t="str">
        <f t="shared" si="7"/>
        <v>0</v>
      </c>
      <c r="T5" s="45" t="str">
        <f t="shared" si="8"/>
        <v>0</v>
      </c>
      <c r="U5" s="45" t="str">
        <f>IF($R5 &gt; 0, INDIRECT("RoomsDoNotEditThis!I"&amp;$R5)/MAX(1,ROUNDUP($G5)) + IF($D5 &gt; 0, Augmentations!$C$2/ROUNDUP($D5), 0) + IF($E5 &gt; 0, Augmentations!$C$3/ROUNDUP($E5), 0), 0)</f>
        <v>0</v>
      </c>
      <c r="V5" s="45" t="str">
        <f>IF($R5 &gt; 0, (MAX(1,ROUNDUP($G5))*INDIRECT("RoomsDoNotEditThis!L"&amp;$R5) + IF($D5 &gt; 0, ROUNDUP($D5)*Augmentations!$F$2, 0) + IF($E5 &gt; 0, ROUNDUP($E5)*Augmentations!$F$3, 0))/Constants!$B$4, 0)</f>
        <v>0</v>
      </c>
      <c r="W5" s="45" t="str">
        <f>IF($R5 &gt; 0, (INDIRECT("RoomsDoNotEditThis!J"&amp;$R5) + IF($D5 &gt; 0, Augmentations!$D$2, 0) + IF($E5 &gt; 0, Augmentations!$D$3, 0))/Constants!$B$2, 0)</f>
        <v>0</v>
      </c>
      <c r="X5" s="45" t="str">
        <f>IF($R5 &gt; 0, (INDIRECT("RoomsDoNotEditThis!K"&amp;$R5) + IF($D5 &gt; 0, Augmentations!$E$2, 0) + IF($E5 &gt; 0, Augmentations!$E$3, 0))/Constants!$B$3, 0)</f>
        <v>0</v>
      </c>
      <c r="Y5" s="45" t="str">
        <f>IF($R5 &gt; 0, (INDIRECT("RoomsDoNotEditThis!L"&amp;$R5) + IF($D5 &gt; 0, Augmentations!$F$2, 0) + IF($E5 &gt; 0, Augmentations!$F$3, 0))/Constants!$B$4, 0)</f>
        <v>0</v>
      </c>
      <c r="Z5" s="45" t="str">
        <f>IF($R5 &gt; 0, (INDIRECT("RoomsDoNotEditThis!M"&amp;$R5) + IF($D5 &gt; 0, Augmentations!$G$2, 0) + IF($E5 &gt; 0, Augmentations!$G$3, 0))/Constants!$B$5, 0)</f>
        <v>0</v>
      </c>
    </row>
    <row r="6">
      <c r="A6" s="30"/>
      <c r="B6" s="30"/>
      <c r="C6" s="49"/>
      <c r="D6" s="21"/>
      <c r="E6" s="21"/>
      <c r="F6" s="21"/>
      <c r="G6" s="21"/>
      <c r="H6" s="21"/>
      <c r="I6" s="21"/>
      <c r="J6" s="21"/>
      <c r="K6" s="45" t="str">
        <f>IF($R6 &gt; 0, IF($C6 &gt; 0, IF(INDIRECT("RoomsDoNotEditThis!B"&amp;$R6) &gt; 0, IF ($E6 &gt; 0, INDIRECT("RoomsDoNotEditThis!B"&amp;$R6) + Augmentations!$B$3, INDIRECT("RoomsDoNotEditThis!B"&amp;$R6)), 0), 0), 0)</f>
        <v>0</v>
      </c>
      <c r="L6" s="45" t="str">
        <f t="shared" si="1"/>
        <v>0</v>
      </c>
      <c r="M6" s="45" t="str">
        <f t="shared" si="2"/>
        <v>0</v>
      </c>
      <c r="N6" s="45" t="str">
        <f t="shared" si="3"/>
        <v>0</v>
      </c>
      <c r="O6" s="45" t="str">
        <f t="shared" si="4"/>
        <v>0</v>
      </c>
      <c r="P6" s="45" t="str">
        <f t="shared" si="5"/>
        <v>0</v>
      </c>
      <c r="Q6" s="45" t="str">
        <f t="shared" si="6"/>
        <v>0</v>
      </c>
      <c r="R6" s="2" t="str">
        <f>IF(LEN($B6), MATCH($B6,RoomsDoNotEditThis!$A$2:$A$1000)+1, 0)</f>
        <v>0</v>
      </c>
      <c r="S6" s="45" t="str">
        <f t="shared" si="7"/>
        <v>0</v>
      </c>
      <c r="T6" s="45" t="str">
        <f t="shared" si="8"/>
        <v>0</v>
      </c>
      <c r="U6" s="45" t="str">
        <f>IF($R6 &gt; 0, INDIRECT("RoomsDoNotEditThis!I"&amp;$R6)/MAX(1,ROUNDUP($G6)) + IF($D6 &gt; 0, Augmentations!$C$2/ROUNDUP($D6), 0) + IF($E6 &gt; 0, Augmentations!$C$3/ROUNDUP($E6), 0), 0)</f>
        <v>0</v>
      </c>
      <c r="V6" s="45" t="str">
        <f>IF($R6 &gt; 0, (MAX(1,ROUNDUP($G6))*INDIRECT("RoomsDoNotEditThis!L"&amp;$R6) + IF($D6 &gt; 0, ROUNDUP($D6)*Augmentations!$F$2, 0) + IF($E6 &gt; 0, ROUNDUP($E6)*Augmentations!$F$3, 0))/Constants!$B$4, 0)</f>
        <v>0</v>
      </c>
      <c r="W6" s="45" t="str">
        <f>IF($R6 &gt; 0, (INDIRECT("RoomsDoNotEditThis!J"&amp;$R6) + IF($D6 &gt; 0, Augmentations!$D$2, 0) + IF($E6 &gt; 0, Augmentations!$D$3, 0))/Constants!$B$2, 0)</f>
        <v>0</v>
      </c>
      <c r="X6" s="45" t="str">
        <f>IF($R6 &gt; 0, (INDIRECT("RoomsDoNotEditThis!K"&amp;$R6) + IF($D6 &gt; 0, Augmentations!$E$2, 0) + IF($E6 &gt; 0, Augmentations!$E$3, 0))/Constants!$B$3, 0)</f>
        <v>0</v>
      </c>
      <c r="Y6" s="45" t="str">
        <f>IF($R6 &gt; 0, (INDIRECT("RoomsDoNotEditThis!L"&amp;$R6) + IF($D6 &gt; 0, Augmentations!$F$2, 0) + IF($E6 &gt; 0, Augmentations!$F$3, 0))/Constants!$B$4, 0)</f>
        <v>0</v>
      </c>
      <c r="Z6" s="45" t="str">
        <f>IF($R6 &gt; 0, (INDIRECT("RoomsDoNotEditThis!M"&amp;$R6) + IF($D6 &gt; 0, Augmentations!$G$2, 0) + IF($E6 &gt; 0, Augmentations!$G$3, 0))/Constants!$B$5, 0)</f>
        <v>0</v>
      </c>
    </row>
    <row r="7">
      <c r="A7" s="30"/>
      <c r="B7" s="30"/>
      <c r="C7" s="49"/>
      <c r="D7" s="21"/>
      <c r="E7" s="21"/>
      <c r="F7" s="21"/>
      <c r="G7" s="21"/>
      <c r="H7" s="21"/>
      <c r="I7" s="21"/>
      <c r="J7" s="21"/>
      <c r="K7" s="45" t="str">
        <f>IF($R7 &gt; 0, IF($C7 &gt; 0, IF(INDIRECT("RoomsDoNotEditThis!B"&amp;$R7) &gt; 0, IF ($E7 &gt; 0, INDIRECT("RoomsDoNotEditThis!B"&amp;$R7) + Augmentations!$B$3, INDIRECT("RoomsDoNotEditThis!B"&amp;$R7)), 0), 0), 0)</f>
        <v>0</v>
      </c>
      <c r="L7" s="45" t="str">
        <f t="shared" si="1"/>
        <v>0</v>
      </c>
      <c r="M7" s="45" t="str">
        <f t="shared" si="2"/>
        <v>0</v>
      </c>
      <c r="N7" s="45" t="str">
        <f t="shared" si="3"/>
        <v>0</v>
      </c>
      <c r="O7" s="45" t="str">
        <f t="shared" si="4"/>
        <v>0</v>
      </c>
      <c r="P7" s="45" t="str">
        <f t="shared" si="5"/>
        <v>0</v>
      </c>
      <c r="Q7" s="45" t="str">
        <f t="shared" si="6"/>
        <v>0</v>
      </c>
      <c r="R7" s="2" t="str">
        <f>IF(LEN($B7), MATCH($B7,RoomsDoNotEditThis!$A$2:$A$1000)+1, 0)</f>
        <v>0</v>
      </c>
      <c r="S7" s="45" t="str">
        <f t="shared" si="7"/>
        <v>0</v>
      </c>
      <c r="T7" s="45" t="str">
        <f t="shared" si="8"/>
        <v>0</v>
      </c>
      <c r="U7" s="45" t="str">
        <f>IF($R7 &gt; 0, INDIRECT("RoomsDoNotEditThis!I"&amp;$R7)/MAX(1,ROUNDUP($G7)) + IF($D7 &gt; 0, Augmentations!$C$2/ROUNDUP($D7), 0) + IF($E7 &gt; 0, Augmentations!$C$3/ROUNDUP($E7), 0), 0)</f>
        <v>0</v>
      </c>
      <c r="V7" s="45" t="str">
        <f>IF($R7 &gt; 0, (MAX(1,ROUNDUP($G7))*INDIRECT("RoomsDoNotEditThis!L"&amp;$R7) + IF($D7 &gt; 0, ROUNDUP($D7)*Augmentations!$F$2, 0) + IF($E7 &gt; 0, ROUNDUP($E7)*Augmentations!$F$3, 0))/Constants!$B$4, 0)</f>
        <v>0</v>
      </c>
      <c r="W7" s="45" t="str">
        <f>IF($R7 &gt; 0, (INDIRECT("RoomsDoNotEditThis!J"&amp;$R7) + IF($D7 &gt; 0, Augmentations!$D$2, 0) + IF($E7 &gt; 0, Augmentations!$D$3, 0))/Constants!$B$2, 0)</f>
        <v>0</v>
      </c>
      <c r="X7" s="45" t="str">
        <f>IF($R7 &gt; 0, (INDIRECT("RoomsDoNotEditThis!K"&amp;$R7) + IF($D7 &gt; 0, Augmentations!$E$2, 0) + IF($E7 &gt; 0, Augmentations!$E$3, 0))/Constants!$B$3, 0)</f>
        <v>0</v>
      </c>
      <c r="Y7" s="45" t="str">
        <f>IF($R7 &gt; 0, (INDIRECT("RoomsDoNotEditThis!L"&amp;$R7) + IF($D7 &gt; 0, Augmentations!$F$2, 0) + IF($E7 &gt; 0, Augmentations!$F$3, 0))/Constants!$B$4, 0)</f>
        <v>0</v>
      </c>
      <c r="Z7" s="45" t="str">
        <f>IF($R7 &gt; 0, (INDIRECT("RoomsDoNotEditThis!M"&amp;$R7) + IF($D7 &gt; 0, Augmentations!$G$2, 0) + IF($E7 &gt; 0, Augmentations!$G$3, 0))/Constants!$B$5, 0)</f>
        <v>0</v>
      </c>
    </row>
    <row r="8">
      <c r="A8" s="30"/>
      <c r="B8" s="30"/>
      <c r="C8" s="49"/>
      <c r="D8" s="21"/>
      <c r="E8" s="21"/>
      <c r="F8" s="21"/>
      <c r="G8" s="21"/>
      <c r="H8" s="21"/>
      <c r="I8" s="21"/>
      <c r="J8" s="21"/>
      <c r="K8" s="45" t="str">
        <f>IF($R8 &gt; 0, IF($C8 &gt; 0, IF(INDIRECT("RoomsDoNotEditThis!B"&amp;$R8) &gt; 0, IF ($E8 &gt; 0, INDIRECT("RoomsDoNotEditThis!B"&amp;$R8) + Augmentations!$B$3, INDIRECT("RoomsDoNotEditThis!B"&amp;$R8)), 0), 0), 0)</f>
        <v>0</v>
      </c>
      <c r="L8" s="45" t="str">
        <f t="shared" si="1"/>
        <v>0</v>
      </c>
      <c r="M8" s="45" t="str">
        <f t="shared" si="2"/>
        <v>0</v>
      </c>
      <c r="N8" s="45" t="str">
        <f t="shared" si="3"/>
        <v>0</v>
      </c>
      <c r="O8" s="45" t="str">
        <f t="shared" si="4"/>
        <v>0</v>
      </c>
      <c r="P8" s="45" t="str">
        <f t="shared" si="5"/>
        <v>0</v>
      </c>
      <c r="Q8" s="45" t="str">
        <f t="shared" si="6"/>
        <v>0</v>
      </c>
      <c r="R8" s="2" t="str">
        <f>IF(LEN($B8), MATCH($B8,RoomsDoNotEditThis!$A$2:$A$1000)+1, 0)</f>
        <v>0</v>
      </c>
      <c r="S8" s="45" t="str">
        <f t="shared" si="7"/>
        <v>0</v>
      </c>
      <c r="T8" s="45" t="str">
        <f t="shared" si="8"/>
        <v>0</v>
      </c>
      <c r="U8" s="45" t="str">
        <f>IF($R8 &gt; 0, INDIRECT("RoomsDoNotEditThis!I"&amp;$R8)/MAX(1,ROUNDUP($G8)) + IF($D8 &gt; 0, Augmentations!$C$2/ROUNDUP($D8), 0) + IF($E8 &gt; 0, Augmentations!$C$3/ROUNDUP($E8), 0), 0)</f>
        <v>0</v>
      </c>
      <c r="V8" s="45" t="str">
        <f>IF($R8 &gt; 0, (MAX(1,ROUNDUP($G8))*INDIRECT("RoomsDoNotEditThis!L"&amp;$R8) + IF($D8 &gt; 0, ROUNDUP($D8)*Augmentations!$F$2, 0) + IF($E8 &gt; 0, ROUNDUP($E8)*Augmentations!$F$3, 0))/Constants!$B$4, 0)</f>
        <v>0</v>
      </c>
      <c r="W8" s="45" t="str">
        <f>IF($R8 &gt; 0, (INDIRECT("RoomsDoNotEditThis!J"&amp;$R8) + IF($D8 &gt; 0, Augmentations!$D$2, 0) + IF($E8 &gt; 0, Augmentations!$D$3, 0))/Constants!$B$2, 0)</f>
        <v>0</v>
      </c>
      <c r="X8" s="45" t="str">
        <f>IF($R8 &gt; 0, (INDIRECT("RoomsDoNotEditThis!K"&amp;$R8) + IF($D8 &gt; 0, Augmentations!$E$2, 0) + IF($E8 &gt; 0, Augmentations!$E$3, 0))/Constants!$B$3, 0)</f>
        <v>0</v>
      </c>
      <c r="Y8" s="45" t="str">
        <f>IF($R8 &gt; 0, (INDIRECT("RoomsDoNotEditThis!L"&amp;$R8) + IF($D8 &gt; 0, Augmentations!$F$2, 0) + IF($E8 &gt; 0, Augmentations!$F$3, 0))/Constants!$B$4, 0)</f>
        <v>0</v>
      </c>
      <c r="Z8" s="45" t="str">
        <f>IF($R8 &gt; 0, (INDIRECT("RoomsDoNotEditThis!M"&amp;$R8) + IF($D8 &gt; 0, Augmentations!$G$2, 0) + IF($E8 &gt; 0, Augmentations!$G$3, 0))/Constants!$B$5, 0)</f>
        <v>0</v>
      </c>
    </row>
    <row r="9">
      <c r="A9" s="30"/>
      <c r="B9" s="30"/>
      <c r="C9" s="49"/>
      <c r="D9" s="21"/>
      <c r="E9" s="21"/>
      <c r="F9" s="21"/>
      <c r="G9" s="21"/>
      <c r="H9" s="21"/>
      <c r="I9" s="21"/>
      <c r="J9" s="21"/>
      <c r="K9" s="45" t="str">
        <f>IF($R9 &gt; 0, IF($C9 &gt; 0, IF(INDIRECT("RoomsDoNotEditThis!B"&amp;$R9) &gt; 0, IF ($E9 &gt; 0, INDIRECT("RoomsDoNotEditThis!B"&amp;$R9) + Augmentations!$B$3, INDIRECT("RoomsDoNotEditThis!B"&amp;$R9)), 0), 0), 0)</f>
        <v>0</v>
      </c>
      <c r="L9" s="45" t="str">
        <f t="shared" si="1"/>
        <v>0</v>
      </c>
      <c r="M9" s="45" t="str">
        <f t="shared" si="2"/>
        <v>0</v>
      </c>
      <c r="N9" s="45" t="str">
        <f t="shared" si="3"/>
        <v>0</v>
      </c>
      <c r="O9" s="45" t="str">
        <f t="shared" si="4"/>
        <v>0</v>
      </c>
      <c r="P9" s="45" t="str">
        <f t="shared" si="5"/>
        <v>0</v>
      </c>
      <c r="Q9" s="45" t="str">
        <f t="shared" si="6"/>
        <v>0</v>
      </c>
      <c r="R9" s="2" t="str">
        <f>IF(LEN($B9), MATCH($B9,RoomsDoNotEditThis!$A$2:$A$1000)+1, 0)</f>
        <v>0</v>
      </c>
      <c r="S9" s="45" t="str">
        <f t="shared" si="7"/>
        <v>0</v>
      </c>
      <c r="T9" s="45" t="str">
        <f t="shared" si="8"/>
        <v>0</v>
      </c>
      <c r="U9" s="45" t="str">
        <f>IF($R9 &gt; 0, INDIRECT("RoomsDoNotEditThis!I"&amp;$R9)/MAX(1,ROUNDUP($G9)) + IF($D9 &gt; 0, Augmentations!$C$2/ROUNDUP($D9), 0) + IF($E9 &gt; 0, Augmentations!$C$3/ROUNDUP($E9), 0), 0)</f>
        <v>0</v>
      </c>
      <c r="V9" s="45" t="str">
        <f>IF($R9 &gt; 0, (MAX(1,ROUNDUP($G9))*INDIRECT("RoomsDoNotEditThis!L"&amp;$R9) + IF($D9 &gt; 0, ROUNDUP($D9)*Augmentations!$F$2, 0) + IF($E9 &gt; 0, ROUNDUP($E9)*Augmentations!$F$3, 0))/Constants!$B$4, 0)</f>
        <v>0</v>
      </c>
      <c r="W9" s="45" t="str">
        <f>IF($R9 &gt; 0, (INDIRECT("RoomsDoNotEditThis!J"&amp;$R9) + IF($D9 &gt; 0, Augmentations!$D$2, 0) + IF($E9 &gt; 0, Augmentations!$D$3, 0))/Constants!$B$2, 0)</f>
        <v>0</v>
      </c>
      <c r="X9" s="45" t="str">
        <f>IF($R9 &gt; 0, (INDIRECT("RoomsDoNotEditThis!K"&amp;$R9) + IF($D9 &gt; 0, Augmentations!$E$2, 0) + IF($E9 &gt; 0, Augmentations!$E$3, 0))/Constants!$B$3, 0)</f>
        <v>0</v>
      </c>
      <c r="Y9" s="45" t="str">
        <f>IF($R9 &gt; 0, (INDIRECT("RoomsDoNotEditThis!L"&amp;$R9) + IF($D9 &gt; 0, Augmentations!$F$2, 0) + IF($E9 &gt; 0, Augmentations!$F$3, 0))/Constants!$B$4, 0)</f>
        <v>0</v>
      </c>
      <c r="Z9" s="45" t="str">
        <f>IF($R9 &gt; 0, (INDIRECT("RoomsDoNotEditThis!M"&amp;$R9) + IF($D9 &gt; 0, Augmentations!$G$2, 0) + IF($E9 &gt; 0, Augmentations!$G$3, 0))/Constants!$B$5, 0)</f>
        <v>0</v>
      </c>
    </row>
    <row r="10">
      <c r="A10" s="30"/>
      <c r="B10" s="30"/>
      <c r="C10" s="49"/>
      <c r="D10" s="21"/>
      <c r="E10" s="21"/>
      <c r="F10" s="21"/>
      <c r="G10" s="21"/>
      <c r="H10" s="21"/>
      <c r="I10" s="21"/>
      <c r="J10" s="21"/>
      <c r="K10" s="45" t="str">
        <f>IF($R10 &gt; 0, IF($C10 &gt; 0, IF(INDIRECT("RoomsDoNotEditThis!B"&amp;$R10) &gt; 0, IF ($E10 &gt; 0, INDIRECT("RoomsDoNotEditThis!B"&amp;$R10) + Augmentations!$B$3, INDIRECT("RoomsDoNotEditThis!B"&amp;$R10)), 0), 0), 0)</f>
        <v>0</v>
      </c>
      <c r="L10" s="45" t="str">
        <f t="shared" si="1"/>
        <v>0</v>
      </c>
      <c r="M10" s="45" t="str">
        <f t="shared" si="2"/>
        <v>0</v>
      </c>
      <c r="N10" s="45" t="str">
        <f t="shared" si="3"/>
        <v>0</v>
      </c>
      <c r="O10" s="45" t="str">
        <f t="shared" si="4"/>
        <v>0</v>
      </c>
      <c r="P10" s="45" t="str">
        <f t="shared" si="5"/>
        <v>0</v>
      </c>
      <c r="Q10" s="45" t="str">
        <f t="shared" si="6"/>
        <v>0</v>
      </c>
      <c r="R10" s="2" t="str">
        <f>IF(LEN($B10), MATCH($B10,RoomsDoNotEditThis!$A$2:$A$1000)+1, 0)</f>
        <v>0</v>
      </c>
      <c r="S10" s="45" t="str">
        <f t="shared" si="7"/>
        <v>0</v>
      </c>
      <c r="T10" s="45" t="str">
        <f t="shared" si="8"/>
        <v>0</v>
      </c>
      <c r="U10" s="45" t="str">
        <f>IF($R10 &gt; 0, INDIRECT("RoomsDoNotEditThis!I"&amp;$R10)/MAX(1,ROUNDUP($G10)) + IF($D10 &gt; 0, Augmentations!$C$2/ROUNDUP($D10), 0) + IF($E10 &gt; 0, Augmentations!$C$3/ROUNDUP($E10), 0), 0)</f>
        <v>0</v>
      </c>
      <c r="V10" s="45" t="str">
        <f>IF($R10 &gt; 0, (MAX(1,ROUNDUP($G10))*INDIRECT("RoomsDoNotEditThis!L"&amp;$R10) + IF($D10 &gt; 0, ROUNDUP($D10)*Augmentations!$F$2, 0) + IF($E10 &gt; 0, ROUNDUP($E10)*Augmentations!$F$3, 0))/Constants!$B$4, 0)</f>
        <v>0</v>
      </c>
      <c r="W10" s="45" t="str">
        <f>IF($R10 &gt; 0, (INDIRECT("RoomsDoNotEditThis!J"&amp;$R10) + IF($D10 &gt; 0, Augmentations!$D$2, 0) + IF($E10 &gt; 0, Augmentations!$D$3, 0))/Constants!$B$2, 0)</f>
        <v>0</v>
      </c>
      <c r="X10" s="45" t="str">
        <f>IF($R10 &gt; 0, (INDIRECT("RoomsDoNotEditThis!K"&amp;$R10) + IF($D10 &gt; 0, Augmentations!$E$2, 0) + IF($E10 &gt; 0, Augmentations!$E$3, 0))/Constants!$B$3, 0)</f>
        <v>0</v>
      </c>
      <c r="Y10" s="45" t="str">
        <f>IF($R10 &gt; 0, (INDIRECT("RoomsDoNotEditThis!L"&amp;$R10) + IF($D10 &gt; 0, Augmentations!$F$2, 0) + IF($E10 &gt; 0, Augmentations!$F$3, 0))/Constants!$B$4, 0)</f>
        <v>0</v>
      </c>
      <c r="Z10" s="45" t="str">
        <f>IF($R10 &gt; 0, (INDIRECT("RoomsDoNotEditThis!M"&amp;$R10) + IF($D10 &gt; 0, Augmentations!$G$2, 0) + IF($E10 &gt; 0, Augmentations!$G$3, 0))/Constants!$B$5, 0)</f>
        <v>0</v>
      </c>
    </row>
    <row r="11">
      <c r="A11" s="30"/>
      <c r="B11" s="30"/>
      <c r="C11" s="49"/>
      <c r="D11" s="21"/>
      <c r="E11" s="21"/>
      <c r="F11" s="21"/>
      <c r="G11" s="21"/>
      <c r="H11" s="21"/>
      <c r="I11" s="21"/>
      <c r="J11" s="21"/>
      <c r="K11" s="45" t="str">
        <f>IF($R11 &gt; 0, IF($C11 &gt; 0, IF(INDIRECT("RoomsDoNotEditThis!B"&amp;$R11) &gt; 0, IF ($E11 &gt; 0, INDIRECT("RoomsDoNotEditThis!B"&amp;$R11) + Augmentations!$B$3, INDIRECT("RoomsDoNotEditThis!B"&amp;$R11)), 0), 0), 0)</f>
        <v>0</v>
      </c>
      <c r="L11" s="45" t="str">
        <f t="shared" si="1"/>
        <v>0</v>
      </c>
      <c r="M11" s="45" t="str">
        <f t="shared" si="2"/>
        <v>0</v>
      </c>
      <c r="N11" s="45" t="str">
        <f t="shared" si="3"/>
        <v>0</v>
      </c>
      <c r="O11" s="45" t="str">
        <f t="shared" si="4"/>
        <v>0</v>
      </c>
      <c r="P11" s="45" t="str">
        <f t="shared" si="5"/>
        <v>0</v>
      </c>
      <c r="Q11" s="45" t="str">
        <f t="shared" si="6"/>
        <v>0</v>
      </c>
      <c r="R11" s="2" t="str">
        <f>IF(LEN($B11), MATCH($B11,RoomsDoNotEditThis!$A$2:$A$1000)+1, 0)</f>
        <v>0</v>
      </c>
      <c r="S11" s="45" t="str">
        <f t="shared" si="7"/>
        <v>0</v>
      </c>
      <c r="T11" s="45" t="str">
        <f t="shared" si="8"/>
        <v>0</v>
      </c>
      <c r="U11" s="45" t="str">
        <f>IF($R11 &gt; 0, INDIRECT("RoomsDoNotEditThis!I"&amp;$R11)/MAX(1,ROUNDUP($G11)) + IF($D11 &gt; 0, Augmentations!$C$2/ROUNDUP($D11), 0) + IF($E11 &gt; 0, Augmentations!$C$3/ROUNDUP($E11), 0), 0)</f>
        <v>0</v>
      </c>
      <c r="V11" s="45" t="str">
        <f>IF($R11 &gt; 0, (MAX(1,ROUNDUP($G11))*INDIRECT("RoomsDoNotEditThis!L"&amp;$R11) + IF($D11 &gt; 0, ROUNDUP($D11)*Augmentations!$F$2, 0) + IF($E11 &gt; 0, ROUNDUP($E11)*Augmentations!$F$3, 0))/Constants!$B$4, 0)</f>
        <v>0</v>
      </c>
      <c r="W11" s="45" t="str">
        <f>IF($R11 &gt; 0, (INDIRECT("RoomsDoNotEditThis!J"&amp;$R11) + IF($D11 &gt; 0, Augmentations!$D$2, 0) + IF($E11 &gt; 0, Augmentations!$D$3, 0))/Constants!$B$2, 0)</f>
        <v>0</v>
      </c>
      <c r="X11" s="45" t="str">
        <f>IF($R11 &gt; 0, (INDIRECT("RoomsDoNotEditThis!K"&amp;$R11) + IF($D11 &gt; 0, Augmentations!$E$2, 0) + IF($E11 &gt; 0, Augmentations!$E$3, 0))/Constants!$B$3, 0)</f>
        <v>0</v>
      </c>
      <c r="Y11" s="45" t="str">
        <f>IF($R11 &gt; 0, (INDIRECT("RoomsDoNotEditThis!L"&amp;$R11) + IF($D11 &gt; 0, Augmentations!$F$2, 0) + IF($E11 &gt; 0, Augmentations!$F$3, 0))/Constants!$B$4, 0)</f>
        <v>0</v>
      </c>
      <c r="Z11" s="45" t="str">
        <f>IF($R11 &gt; 0, (INDIRECT("RoomsDoNotEditThis!M"&amp;$R11) + IF($D11 &gt; 0, Augmentations!$G$2, 0) + IF($E11 &gt; 0, Augmentations!$G$3, 0))/Constants!$B$5, 0)</f>
        <v>0</v>
      </c>
    </row>
    <row r="12">
      <c r="A12" s="30"/>
      <c r="B12" s="30"/>
      <c r="C12" s="49"/>
      <c r="D12" s="21"/>
      <c r="E12" s="21"/>
      <c r="F12" s="21"/>
      <c r="G12" s="21"/>
      <c r="H12" s="21"/>
      <c r="I12" s="21"/>
      <c r="J12" s="21"/>
      <c r="K12" s="45" t="str">
        <f>IF($R12 &gt; 0, IF($C12 &gt; 0, IF(INDIRECT("RoomsDoNotEditThis!B"&amp;$R12) &gt; 0, IF ($E12 &gt; 0, INDIRECT("RoomsDoNotEditThis!B"&amp;$R12) + Augmentations!$B$3, INDIRECT("RoomsDoNotEditThis!B"&amp;$R12)), 0), 0), 0)</f>
        <v>0</v>
      </c>
      <c r="L12" s="45" t="str">
        <f t="shared" si="1"/>
        <v>0</v>
      </c>
      <c r="M12" s="45" t="str">
        <f t="shared" si="2"/>
        <v>0</v>
      </c>
      <c r="N12" s="45" t="str">
        <f t="shared" si="3"/>
        <v>0</v>
      </c>
      <c r="O12" s="45" t="str">
        <f t="shared" si="4"/>
        <v>0</v>
      </c>
      <c r="P12" s="45" t="str">
        <f t="shared" si="5"/>
        <v>0</v>
      </c>
      <c r="Q12" s="45" t="str">
        <f t="shared" si="6"/>
        <v>0</v>
      </c>
      <c r="R12" s="2" t="str">
        <f>IF(LEN($B12), MATCH($B12,RoomsDoNotEditThis!$A$2:$A$1000)+1, 0)</f>
        <v>0</v>
      </c>
      <c r="S12" s="45" t="str">
        <f t="shared" si="7"/>
        <v>0</v>
      </c>
      <c r="T12" s="45" t="str">
        <f t="shared" si="8"/>
        <v>0</v>
      </c>
      <c r="U12" s="45" t="str">
        <f>IF($R12 &gt; 0, INDIRECT("RoomsDoNotEditThis!I"&amp;$R12)/MAX(1,ROUNDUP($G12)) + IF($D12 &gt; 0, Augmentations!$C$2/ROUNDUP($D12), 0) + IF($E12 &gt; 0, Augmentations!$C$3/ROUNDUP($E12), 0), 0)</f>
        <v>0</v>
      </c>
      <c r="V12" s="45" t="str">
        <f>IF($R12 &gt; 0, (MAX(1,ROUNDUP($G12))*INDIRECT("RoomsDoNotEditThis!L"&amp;$R12) + IF($D12 &gt; 0, ROUNDUP($D12)*Augmentations!$F$2, 0) + IF($E12 &gt; 0, ROUNDUP($E12)*Augmentations!$F$3, 0))/Constants!$B$4, 0)</f>
        <v>0</v>
      </c>
      <c r="W12" s="45" t="str">
        <f>IF($R12 &gt; 0, (INDIRECT("RoomsDoNotEditThis!J"&amp;$R12) + IF($D12 &gt; 0, Augmentations!$D$2, 0) + IF($E12 &gt; 0, Augmentations!$D$3, 0))/Constants!$B$2, 0)</f>
        <v>0</v>
      </c>
      <c r="X12" s="45" t="str">
        <f>IF($R12 &gt; 0, (INDIRECT("RoomsDoNotEditThis!K"&amp;$R12) + IF($D12 &gt; 0, Augmentations!$E$2, 0) + IF($E12 &gt; 0, Augmentations!$E$3, 0))/Constants!$B$3, 0)</f>
        <v>0</v>
      </c>
      <c r="Y12" s="45" t="str">
        <f>IF($R12 &gt; 0, (INDIRECT("RoomsDoNotEditThis!L"&amp;$R12) + IF($D12 &gt; 0, Augmentations!$F$2, 0) + IF($E12 &gt; 0, Augmentations!$F$3, 0))/Constants!$B$4, 0)</f>
        <v>0</v>
      </c>
      <c r="Z12" s="45" t="str">
        <f>IF($R12 &gt; 0, (INDIRECT("RoomsDoNotEditThis!M"&amp;$R12) + IF($D12 &gt; 0, Augmentations!$G$2, 0) + IF($E12 &gt; 0, Augmentations!$G$3, 0))/Constants!$B$5, 0)</f>
        <v>0</v>
      </c>
    </row>
    <row r="13">
      <c r="A13" s="30"/>
      <c r="B13" s="30"/>
      <c r="C13" s="49"/>
      <c r="D13" s="21"/>
      <c r="E13" s="21"/>
      <c r="F13" s="21"/>
      <c r="G13" s="21"/>
      <c r="H13" s="21"/>
      <c r="I13" s="21"/>
      <c r="J13" s="21"/>
      <c r="K13" s="45" t="str">
        <f>IF($R13 &gt; 0, IF($C13 &gt; 0, IF(INDIRECT("RoomsDoNotEditThis!B"&amp;$R13) &gt; 0, IF ($E13 &gt; 0, INDIRECT("RoomsDoNotEditThis!B"&amp;$R13) + Augmentations!$B$3, INDIRECT("RoomsDoNotEditThis!B"&amp;$R13)), 0), 0), 0)</f>
        <v>0</v>
      </c>
      <c r="L13" s="45" t="str">
        <f t="shared" si="1"/>
        <v>0</v>
      </c>
      <c r="M13" s="45" t="str">
        <f t="shared" si="2"/>
        <v>0</v>
      </c>
      <c r="N13" s="45" t="str">
        <f t="shared" si="3"/>
        <v>0</v>
      </c>
      <c r="O13" s="45" t="str">
        <f t="shared" si="4"/>
        <v>0</v>
      </c>
      <c r="P13" s="45" t="str">
        <f t="shared" si="5"/>
        <v>0</v>
      </c>
      <c r="Q13" s="45" t="str">
        <f t="shared" si="6"/>
        <v>0</v>
      </c>
      <c r="R13" s="2" t="str">
        <f>IF(LEN($B13), MATCH($B13,RoomsDoNotEditThis!$A$2:$A$1000)+1, 0)</f>
        <v>0</v>
      </c>
      <c r="S13" s="45" t="str">
        <f t="shared" si="7"/>
        <v>0</v>
      </c>
      <c r="T13" s="45" t="str">
        <f t="shared" si="8"/>
        <v>0</v>
      </c>
      <c r="U13" s="45" t="str">
        <f>IF($R13 &gt; 0, INDIRECT("RoomsDoNotEditThis!I"&amp;$R13)/MAX(1,ROUNDUP($G13)) + IF($D13 &gt; 0, Augmentations!$C$2/ROUNDUP($D13), 0) + IF($E13 &gt; 0, Augmentations!$C$3/ROUNDUP($E13), 0), 0)</f>
        <v>0</v>
      </c>
      <c r="V13" s="45" t="str">
        <f>IF($R13 &gt; 0, (MAX(1,ROUNDUP($G13))*INDIRECT("RoomsDoNotEditThis!L"&amp;$R13) + IF($D13 &gt; 0, ROUNDUP($D13)*Augmentations!$F$2, 0) + IF($E13 &gt; 0, ROUNDUP($E13)*Augmentations!$F$3, 0))/Constants!$B$4, 0)</f>
        <v>0</v>
      </c>
      <c r="W13" s="45" t="str">
        <f>IF($R13 &gt; 0, (INDIRECT("RoomsDoNotEditThis!J"&amp;$R13) + IF($D13 &gt; 0, Augmentations!$D$2, 0) + IF($E13 &gt; 0, Augmentations!$D$3, 0))/Constants!$B$2, 0)</f>
        <v>0</v>
      </c>
      <c r="X13" s="45" t="str">
        <f>IF($R13 &gt; 0, (INDIRECT("RoomsDoNotEditThis!K"&amp;$R13) + IF($D13 &gt; 0, Augmentations!$E$2, 0) + IF($E13 &gt; 0, Augmentations!$E$3, 0))/Constants!$B$3, 0)</f>
        <v>0</v>
      </c>
      <c r="Y13" s="45" t="str">
        <f>IF($R13 &gt; 0, (INDIRECT("RoomsDoNotEditThis!L"&amp;$R13) + IF($D13 &gt; 0, Augmentations!$F$2, 0) + IF($E13 &gt; 0, Augmentations!$F$3, 0))/Constants!$B$4, 0)</f>
        <v>0</v>
      </c>
      <c r="Z13" s="45" t="str">
        <f>IF($R13 &gt; 0, (INDIRECT("RoomsDoNotEditThis!M"&amp;$R13) + IF($D13 &gt; 0, Augmentations!$G$2, 0) + IF($E13 &gt; 0, Augmentations!$G$3, 0))/Constants!$B$5, 0)</f>
        <v>0</v>
      </c>
    </row>
    <row r="14">
      <c r="A14" s="30"/>
      <c r="B14" s="30"/>
      <c r="C14" s="49"/>
      <c r="D14" s="21"/>
      <c r="E14" s="21"/>
      <c r="F14" s="21"/>
      <c r="G14" s="21"/>
      <c r="H14" s="21"/>
      <c r="I14" s="21"/>
      <c r="J14" s="21"/>
      <c r="K14" s="45" t="str">
        <f>IF($R14 &gt; 0, IF($C14 &gt; 0, IF(INDIRECT("RoomsDoNotEditThis!B"&amp;$R14) &gt; 0, IF ($E14 &gt; 0, INDIRECT("RoomsDoNotEditThis!B"&amp;$R14) + Augmentations!$B$3, INDIRECT("RoomsDoNotEditThis!B"&amp;$R14)), 0), 0), 0)</f>
        <v>0</v>
      </c>
      <c r="L14" s="45" t="str">
        <f t="shared" si="1"/>
        <v>0</v>
      </c>
      <c r="M14" s="45" t="str">
        <f t="shared" si="2"/>
        <v>0</v>
      </c>
      <c r="N14" s="45" t="str">
        <f t="shared" si="3"/>
        <v>0</v>
      </c>
      <c r="O14" s="45" t="str">
        <f t="shared" si="4"/>
        <v>0</v>
      </c>
      <c r="P14" s="45" t="str">
        <f t="shared" si="5"/>
        <v>0</v>
      </c>
      <c r="Q14" s="45" t="str">
        <f t="shared" si="6"/>
        <v>0</v>
      </c>
      <c r="R14" s="2" t="str">
        <f>IF(LEN($B14), MATCH($B14,RoomsDoNotEditThis!$A$2:$A$1000)+1, 0)</f>
        <v>0</v>
      </c>
      <c r="S14" s="45" t="str">
        <f t="shared" si="7"/>
        <v>0</v>
      </c>
      <c r="T14" s="45" t="str">
        <f t="shared" si="8"/>
        <v>0</v>
      </c>
      <c r="U14" s="45" t="str">
        <f>IF($R14 &gt; 0, INDIRECT("RoomsDoNotEditThis!I"&amp;$R14)/MAX(1,ROUNDUP($G14)) + IF($D14 &gt; 0, Augmentations!$C$2/ROUNDUP($D14), 0) + IF($E14 &gt; 0, Augmentations!$C$3/ROUNDUP($E14), 0), 0)</f>
        <v>0</v>
      </c>
      <c r="V14" s="45" t="str">
        <f>IF($R14 &gt; 0, (MAX(1,ROUNDUP($G14))*INDIRECT("RoomsDoNotEditThis!L"&amp;$R14) + IF($D14 &gt; 0, ROUNDUP($D14)*Augmentations!$F$2, 0) + IF($E14 &gt; 0, ROUNDUP($E14)*Augmentations!$F$3, 0))/Constants!$B$4, 0)</f>
        <v>0</v>
      </c>
      <c r="W14" s="45" t="str">
        <f>IF($R14 &gt; 0, (INDIRECT("RoomsDoNotEditThis!J"&amp;$R14) + IF($D14 &gt; 0, Augmentations!$D$2, 0) + IF($E14 &gt; 0, Augmentations!$D$3, 0))/Constants!$B$2, 0)</f>
        <v>0</v>
      </c>
      <c r="X14" s="45" t="str">
        <f>IF($R14 &gt; 0, (INDIRECT("RoomsDoNotEditThis!K"&amp;$R14) + IF($D14 &gt; 0, Augmentations!$E$2, 0) + IF($E14 &gt; 0, Augmentations!$E$3, 0))/Constants!$B$3, 0)</f>
        <v>0</v>
      </c>
      <c r="Y14" s="45" t="str">
        <f>IF($R14 &gt; 0, (INDIRECT("RoomsDoNotEditThis!L"&amp;$R14) + IF($D14 &gt; 0, Augmentations!$F$2, 0) + IF($E14 &gt; 0, Augmentations!$F$3, 0))/Constants!$B$4, 0)</f>
        <v>0</v>
      </c>
      <c r="Z14" s="45" t="str">
        <f>IF($R14 &gt; 0, (INDIRECT("RoomsDoNotEditThis!M"&amp;$R14) + IF($D14 &gt; 0, Augmentations!$G$2, 0) + IF($E14 &gt; 0, Augmentations!$G$3, 0))/Constants!$B$5, 0)</f>
        <v>0</v>
      </c>
    </row>
    <row r="15">
      <c r="A15" s="30"/>
      <c r="B15" s="30"/>
      <c r="C15" s="49"/>
      <c r="D15" s="21"/>
      <c r="E15" s="21"/>
      <c r="F15" s="21"/>
      <c r="G15" s="21"/>
      <c r="H15" s="21"/>
      <c r="I15" s="21"/>
      <c r="J15" s="21"/>
      <c r="K15" s="45" t="str">
        <f>IF($R15 &gt; 0, IF($C15 &gt; 0, IF(INDIRECT("RoomsDoNotEditThis!B"&amp;$R15) &gt; 0, IF ($E15 &gt; 0, INDIRECT("RoomsDoNotEditThis!B"&amp;$R15) + Augmentations!$B$3, INDIRECT("RoomsDoNotEditThis!B"&amp;$R15)), 0), 0), 0)</f>
        <v>0</v>
      </c>
      <c r="L15" s="45" t="str">
        <f t="shared" si="1"/>
        <v>0</v>
      </c>
      <c r="M15" s="45" t="str">
        <f t="shared" si="2"/>
        <v>0</v>
      </c>
      <c r="N15" s="45" t="str">
        <f t="shared" si="3"/>
        <v>0</v>
      </c>
      <c r="O15" s="45" t="str">
        <f t="shared" si="4"/>
        <v>0</v>
      </c>
      <c r="P15" s="45" t="str">
        <f t="shared" si="5"/>
        <v>0</v>
      </c>
      <c r="Q15" s="45" t="str">
        <f t="shared" si="6"/>
        <v>0</v>
      </c>
      <c r="R15" s="2" t="str">
        <f>IF(LEN($B15), MATCH($B15,RoomsDoNotEditThis!$A$2:$A$1000)+1, 0)</f>
        <v>0</v>
      </c>
      <c r="S15" s="45" t="str">
        <f t="shared" si="7"/>
        <v>0</v>
      </c>
      <c r="T15" s="45" t="str">
        <f t="shared" si="8"/>
        <v>0</v>
      </c>
      <c r="U15" s="45" t="str">
        <f>IF($R15 &gt; 0, INDIRECT("RoomsDoNotEditThis!I"&amp;$R15)/MAX(1,ROUNDUP($G15)) + IF($D15 &gt; 0, Augmentations!$C$2/ROUNDUP($D15), 0) + IF($E15 &gt; 0, Augmentations!$C$3/ROUNDUP($E15), 0), 0)</f>
        <v>0</v>
      </c>
      <c r="V15" s="45" t="str">
        <f>IF($R15 &gt; 0, (MAX(1,ROUNDUP($G15))*INDIRECT("RoomsDoNotEditThis!L"&amp;$R15) + IF($D15 &gt; 0, ROUNDUP($D15)*Augmentations!$F$2, 0) + IF($E15 &gt; 0, ROUNDUP($E15)*Augmentations!$F$3, 0))/Constants!$B$4, 0)</f>
        <v>0</v>
      </c>
      <c r="W15" s="45" t="str">
        <f>IF($R15 &gt; 0, (INDIRECT("RoomsDoNotEditThis!J"&amp;$R15) + IF($D15 &gt; 0, Augmentations!$D$2, 0) + IF($E15 &gt; 0, Augmentations!$D$3, 0))/Constants!$B$2, 0)</f>
        <v>0</v>
      </c>
      <c r="X15" s="45" t="str">
        <f>IF($R15 &gt; 0, (INDIRECT("RoomsDoNotEditThis!K"&amp;$R15) + IF($D15 &gt; 0, Augmentations!$E$2, 0) + IF($E15 &gt; 0, Augmentations!$E$3, 0))/Constants!$B$3, 0)</f>
        <v>0</v>
      </c>
      <c r="Y15" s="45" t="str">
        <f>IF($R15 &gt; 0, (INDIRECT("RoomsDoNotEditThis!L"&amp;$R15) + IF($D15 &gt; 0, Augmentations!$F$2, 0) + IF($E15 &gt; 0, Augmentations!$F$3, 0))/Constants!$B$4, 0)</f>
        <v>0</v>
      </c>
      <c r="Z15" s="45" t="str">
        <f>IF($R15 &gt; 0, (INDIRECT("RoomsDoNotEditThis!M"&amp;$R15) + IF($D15 &gt; 0, Augmentations!$G$2, 0) + IF($E15 &gt; 0, Augmentations!$G$3, 0))/Constants!$B$5, 0)</f>
        <v>0</v>
      </c>
    </row>
    <row r="16">
      <c r="A16" s="30"/>
      <c r="B16" s="30"/>
      <c r="C16" s="49"/>
      <c r="D16" s="21"/>
      <c r="E16" s="21"/>
      <c r="F16" s="21"/>
      <c r="G16" s="21"/>
      <c r="H16" s="21"/>
      <c r="I16" s="21"/>
      <c r="J16" s="21"/>
      <c r="K16" s="45" t="str">
        <f>IF($R16 &gt; 0, IF($C16 &gt; 0, IF(INDIRECT("RoomsDoNotEditThis!B"&amp;$R16) &gt; 0, IF ($E16 &gt; 0, INDIRECT("RoomsDoNotEditThis!B"&amp;$R16) + Augmentations!$B$3, INDIRECT("RoomsDoNotEditThis!B"&amp;$R16)), 0), 0), 0)</f>
        <v>0</v>
      </c>
      <c r="L16" s="45" t="str">
        <f t="shared" si="1"/>
        <v>0</v>
      </c>
      <c r="M16" s="45" t="str">
        <f t="shared" si="2"/>
        <v>0</v>
      </c>
      <c r="N16" s="45" t="str">
        <f t="shared" si="3"/>
        <v>0</v>
      </c>
      <c r="O16" s="45" t="str">
        <f t="shared" si="4"/>
        <v>0</v>
      </c>
      <c r="P16" s="45" t="str">
        <f t="shared" si="5"/>
        <v>0</v>
      </c>
      <c r="Q16" s="45" t="str">
        <f t="shared" si="6"/>
        <v>0</v>
      </c>
      <c r="R16" s="2" t="str">
        <f>IF(LEN($B16), MATCH($B16,RoomsDoNotEditThis!$A$2:$A$1000)+1, 0)</f>
        <v>0</v>
      </c>
      <c r="S16" s="45" t="str">
        <f t="shared" si="7"/>
        <v>0</v>
      </c>
      <c r="T16" s="45" t="str">
        <f t="shared" si="8"/>
        <v>0</v>
      </c>
      <c r="U16" s="45" t="str">
        <f>IF($R16 &gt; 0, INDIRECT("RoomsDoNotEditThis!I"&amp;$R16)/MAX(1,ROUNDUP($G16)) + IF($D16 &gt; 0, Augmentations!$C$2/ROUNDUP($D16), 0) + IF($E16 &gt; 0, Augmentations!$C$3/ROUNDUP($E16), 0), 0)</f>
        <v>0</v>
      </c>
      <c r="V16" s="45" t="str">
        <f>IF($R16 &gt; 0, (MAX(1,ROUNDUP($G16))*INDIRECT("RoomsDoNotEditThis!L"&amp;$R16) + IF($D16 &gt; 0, ROUNDUP($D16)*Augmentations!$F$2, 0) + IF($E16 &gt; 0, ROUNDUP($E16)*Augmentations!$F$3, 0))/Constants!$B$4, 0)</f>
        <v>0</v>
      </c>
      <c r="W16" s="45" t="str">
        <f>IF($R16 &gt; 0, (INDIRECT("RoomsDoNotEditThis!J"&amp;$R16) + IF($D16 &gt; 0, Augmentations!$D$2, 0) + IF($E16 &gt; 0, Augmentations!$D$3, 0))/Constants!$B$2, 0)</f>
        <v>0</v>
      </c>
      <c r="X16" s="45" t="str">
        <f>IF($R16 &gt; 0, (INDIRECT("RoomsDoNotEditThis!K"&amp;$R16) + IF($D16 &gt; 0, Augmentations!$E$2, 0) + IF($E16 &gt; 0, Augmentations!$E$3, 0))/Constants!$B$3, 0)</f>
        <v>0</v>
      </c>
      <c r="Y16" s="45" t="str">
        <f>IF($R16 &gt; 0, (INDIRECT("RoomsDoNotEditThis!L"&amp;$R16) + IF($D16 &gt; 0, Augmentations!$F$2, 0) + IF($E16 &gt; 0, Augmentations!$F$3, 0))/Constants!$B$4, 0)</f>
        <v>0</v>
      </c>
      <c r="Z16" s="45" t="str">
        <f>IF($R16 &gt; 0, (INDIRECT("RoomsDoNotEditThis!M"&amp;$R16) + IF($D16 &gt; 0, Augmentations!$G$2, 0) + IF($E16 &gt; 0, Augmentations!$G$3, 0))/Constants!$B$5, 0)</f>
        <v>0</v>
      </c>
    </row>
    <row r="17">
      <c r="A17" s="30"/>
      <c r="B17" s="30"/>
      <c r="C17" s="49"/>
      <c r="D17" s="21"/>
      <c r="E17" s="21"/>
      <c r="F17" s="21"/>
      <c r="G17" s="21"/>
      <c r="H17" s="21"/>
      <c r="I17" s="21"/>
      <c r="J17" s="21"/>
      <c r="K17" s="45" t="str">
        <f>IF($R17 &gt; 0, IF($C17 &gt; 0, IF(INDIRECT("RoomsDoNotEditThis!B"&amp;$R17) &gt; 0, IF ($E17 &gt; 0, INDIRECT("RoomsDoNotEditThis!B"&amp;$R17) + Augmentations!$B$3, INDIRECT("RoomsDoNotEditThis!B"&amp;$R17)), 0), 0), 0)</f>
        <v>0</v>
      </c>
      <c r="L17" s="45" t="str">
        <f t="shared" si="1"/>
        <v>0</v>
      </c>
      <c r="M17" s="45" t="str">
        <f t="shared" si="2"/>
        <v>0</v>
      </c>
      <c r="N17" s="45" t="str">
        <f t="shared" si="3"/>
        <v>0</v>
      </c>
      <c r="O17" s="45" t="str">
        <f t="shared" si="4"/>
        <v>0</v>
      </c>
      <c r="P17" s="45" t="str">
        <f t="shared" si="5"/>
        <v>0</v>
      </c>
      <c r="Q17" s="45" t="str">
        <f t="shared" si="6"/>
        <v>0</v>
      </c>
      <c r="R17" s="2" t="str">
        <f>IF(LEN($B17), MATCH($B17,RoomsDoNotEditThis!$A$2:$A$1000)+1, 0)</f>
        <v>0</v>
      </c>
      <c r="S17" s="45" t="str">
        <f t="shared" si="7"/>
        <v>0</v>
      </c>
      <c r="T17" s="45" t="str">
        <f t="shared" si="8"/>
        <v>0</v>
      </c>
      <c r="U17" s="45" t="str">
        <f>IF($R17 &gt; 0, INDIRECT("RoomsDoNotEditThis!I"&amp;$R17)/MAX(1,ROUNDUP($G17)) + IF($D17 &gt; 0, Augmentations!$C$2/ROUNDUP($D17), 0) + IF($E17 &gt; 0, Augmentations!$C$3/ROUNDUP($E17), 0), 0)</f>
        <v>0</v>
      </c>
      <c r="V17" s="45" t="str">
        <f>IF($R17 &gt; 0, (MAX(1,ROUNDUP($G17))*INDIRECT("RoomsDoNotEditThis!L"&amp;$R17) + IF($D17 &gt; 0, ROUNDUP($D17)*Augmentations!$F$2, 0) + IF($E17 &gt; 0, ROUNDUP($E17)*Augmentations!$F$3, 0))/Constants!$B$4, 0)</f>
        <v>0</v>
      </c>
      <c r="W17" s="45" t="str">
        <f>IF($R17 &gt; 0, (INDIRECT("RoomsDoNotEditThis!J"&amp;$R17) + IF($D17 &gt; 0, Augmentations!$D$2, 0) + IF($E17 &gt; 0, Augmentations!$D$3, 0))/Constants!$B$2, 0)</f>
        <v>0</v>
      </c>
      <c r="X17" s="45" t="str">
        <f>IF($R17 &gt; 0, (INDIRECT("RoomsDoNotEditThis!K"&amp;$R17) + IF($D17 &gt; 0, Augmentations!$E$2, 0) + IF($E17 &gt; 0, Augmentations!$E$3, 0))/Constants!$B$3, 0)</f>
        <v>0</v>
      </c>
      <c r="Y17" s="45" t="str">
        <f>IF($R17 &gt; 0, (INDIRECT("RoomsDoNotEditThis!L"&amp;$R17) + IF($D17 &gt; 0, Augmentations!$F$2, 0) + IF($E17 &gt; 0, Augmentations!$F$3, 0))/Constants!$B$4, 0)</f>
        <v>0</v>
      </c>
      <c r="Z17" s="45" t="str">
        <f>IF($R17 &gt; 0, (INDIRECT("RoomsDoNotEditThis!M"&amp;$R17) + IF($D17 &gt; 0, Augmentations!$G$2, 0) + IF($E17 &gt; 0, Augmentations!$G$3, 0))/Constants!$B$5, 0)</f>
        <v>0</v>
      </c>
    </row>
    <row r="18">
      <c r="A18" s="30"/>
      <c r="B18" s="30"/>
      <c r="C18" s="49"/>
      <c r="D18" s="21"/>
      <c r="E18" s="21"/>
      <c r="F18" s="21"/>
      <c r="G18" s="21"/>
      <c r="H18" s="21"/>
      <c r="I18" s="21"/>
      <c r="J18" s="21"/>
      <c r="K18" s="45" t="str">
        <f>IF($R18 &gt; 0, IF($C18 &gt; 0, IF(INDIRECT("RoomsDoNotEditThis!B"&amp;$R18) &gt; 0, IF ($E18 &gt; 0, INDIRECT("RoomsDoNotEditThis!B"&amp;$R18) + Augmentations!$B$3, INDIRECT("RoomsDoNotEditThis!B"&amp;$R18)), 0), 0), 0)</f>
        <v>0</v>
      </c>
      <c r="L18" s="45" t="str">
        <f t="shared" si="1"/>
        <v>0</v>
      </c>
      <c r="M18" s="45" t="str">
        <f t="shared" si="2"/>
        <v>0</v>
      </c>
      <c r="N18" s="45" t="str">
        <f t="shared" si="3"/>
        <v>0</v>
      </c>
      <c r="O18" s="45" t="str">
        <f t="shared" si="4"/>
        <v>0</v>
      </c>
      <c r="P18" s="45" t="str">
        <f t="shared" si="5"/>
        <v>0</v>
      </c>
      <c r="Q18" s="45" t="str">
        <f t="shared" si="6"/>
        <v>0</v>
      </c>
      <c r="R18" s="2" t="str">
        <f>IF(LEN($B18), MATCH($B18,RoomsDoNotEditThis!$A$2:$A$1000)+1, 0)</f>
        <v>0</v>
      </c>
      <c r="S18" s="45" t="str">
        <f t="shared" si="7"/>
        <v>0</v>
      </c>
      <c r="T18" s="45" t="str">
        <f t="shared" si="8"/>
        <v>0</v>
      </c>
      <c r="U18" s="45" t="str">
        <f>IF($R18 &gt; 0, INDIRECT("RoomsDoNotEditThis!I"&amp;$R18)/MAX(1,ROUNDUP($G18)) + IF($D18 &gt; 0, Augmentations!$C$2/ROUNDUP($D18), 0) + IF($E18 &gt; 0, Augmentations!$C$3/ROUNDUP($E18), 0), 0)</f>
        <v>0</v>
      </c>
      <c r="V18" s="45" t="str">
        <f>IF($R18 &gt; 0, (MAX(1,ROUNDUP($G18))*INDIRECT("RoomsDoNotEditThis!L"&amp;$R18) + IF($D18 &gt; 0, ROUNDUP($D18)*Augmentations!$F$2, 0) + IF($E18 &gt; 0, ROUNDUP($E18)*Augmentations!$F$3, 0))/Constants!$B$4, 0)</f>
        <v>0</v>
      </c>
      <c r="W18" s="45" t="str">
        <f>IF($R18 &gt; 0, (INDIRECT("RoomsDoNotEditThis!J"&amp;$R18) + IF($D18 &gt; 0, Augmentations!$D$2, 0) + IF($E18 &gt; 0, Augmentations!$D$3, 0))/Constants!$B$2, 0)</f>
        <v>0</v>
      </c>
      <c r="X18" s="45" t="str">
        <f>IF($R18 &gt; 0, (INDIRECT("RoomsDoNotEditThis!K"&amp;$R18) + IF($D18 &gt; 0, Augmentations!$E$2, 0) + IF($E18 &gt; 0, Augmentations!$E$3, 0))/Constants!$B$3, 0)</f>
        <v>0</v>
      </c>
      <c r="Y18" s="45" t="str">
        <f>IF($R18 &gt; 0, (INDIRECT("RoomsDoNotEditThis!L"&amp;$R18) + IF($D18 &gt; 0, Augmentations!$F$2, 0) + IF($E18 &gt; 0, Augmentations!$F$3, 0))/Constants!$B$4, 0)</f>
        <v>0</v>
      </c>
      <c r="Z18" s="45" t="str">
        <f>IF($R18 &gt; 0, (INDIRECT("RoomsDoNotEditThis!M"&amp;$R18) + IF($D18 &gt; 0, Augmentations!$G$2, 0) + IF($E18 &gt; 0, Augmentations!$G$3, 0))/Constants!$B$5, 0)</f>
        <v>0</v>
      </c>
    </row>
    <row r="19">
      <c r="A19" s="30"/>
      <c r="B19" s="30"/>
      <c r="C19" s="49"/>
      <c r="D19" s="21"/>
      <c r="E19" s="21"/>
      <c r="F19" s="21"/>
      <c r="G19" s="21"/>
      <c r="H19" s="21"/>
      <c r="I19" s="21"/>
      <c r="J19" s="21"/>
      <c r="K19" s="45" t="str">
        <f>IF($R19 &gt; 0, IF($C19 &gt; 0, IF(INDIRECT("RoomsDoNotEditThis!B"&amp;$R19) &gt; 0, IF ($E19 &gt; 0, INDIRECT("RoomsDoNotEditThis!B"&amp;$R19) + Augmentations!$B$3, INDIRECT("RoomsDoNotEditThis!B"&amp;$R19)), 0), 0), 0)</f>
        <v>0</v>
      </c>
      <c r="L19" s="45" t="str">
        <f t="shared" si="1"/>
        <v>0</v>
      </c>
      <c r="M19" s="45" t="str">
        <f t="shared" si="2"/>
        <v>0</v>
      </c>
      <c r="N19" s="45" t="str">
        <f t="shared" si="3"/>
        <v>0</v>
      </c>
      <c r="O19" s="45" t="str">
        <f t="shared" si="4"/>
        <v>0</v>
      </c>
      <c r="P19" s="45" t="str">
        <f t="shared" si="5"/>
        <v>0</v>
      </c>
      <c r="Q19" s="45" t="str">
        <f t="shared" si="6"/>
        <v>0</v>
      </c>
      <c r="R19" s="2" t="str">
        <f>IF(LEN($B19), MATCH($B19,RoomsDoNotEditThis!$A$2:$A$1000)+1, 0)</f>
        <v>0</v>
      </c>
      <c r="S19" s="45" t="str">
        <f t="shared" si="7"/>
        <v>0</v>
      </c>
      <c r="T19" s="45" t="str">
        <f t="shared" si="8"/>
        <v>0</v>
      </c>
      <c r="U19" s="45" t="str">
        <f>IF($R19 &gt; 0, INDIRECT("RoomsDoNotEditThis!I"&amp;$R19)/MAX(1,ROUNDUP($G19)) + IF($D19 &gt; 0, Augmentations!$C$2/ROUNDUP($D19), 0) + IF($E19 &gt; 0, Augmentations!$C$3/ROUNDUP($E19), 0), 0)</f>
        <v>0</v>
      </c>
      <c r="V19" s="45" t="str">
        <f>IF($R19 &gt; 0, (MAX(1,ROUNDUP($G19))*INDIRECT("RoomsDoNotEditThis!L"&amp;$R19) + IF($D19 &gt; 0, ROUNDUP($D19)*Augmentations!$F$2, 0) + IF($E19 &gt; 0, ROUNDUP($E19)*Augmentations!$F$3, 0))/Constants!$B$4, 0)</f>
        <v>0</v>
      </c>
      <c r="W19" s="45" t="str">
        <f>IF($R19 &gt; 0, (INDIRECT("RoomsDoNotEditThis!J"&amp;$R19) + IF($D19 &gt; 0, Augmentations!$D$2, 0) + IF($E19 &gt; 0, Augmentations!$D$3, 0))/Constants!$B$2, 0)</f>
        <v>0</v>
      </c>
      <c r="X19" s="45" t="str">
        <f>IF($R19 &gt; 0, (INDIRECT("RoomsDoNotEditThis!K"&amp;$R19) + IF($D19 &gt; 0, Augmentations!$E$2, 0) + IF($E19 &gt; 0, Augmentations!$E$3, 0))/Constants!$B$3, 0)</f>
        <v>0</v>
      </c>
      <c r="Y19" s="45" t="str">
        <f>IF($R19 &gt; 0, (INDIRECT("RoomsDoNotEditThis!L"&amp;$R19) + IF($D19 &gt; 0, Augmentations!$F$2, 0) + IF($E19 &gt; 0, Augmentations!$F$3, 0))/Constants!$B$4, 0)</f>
        <v>0</v>
      </c>
      <c r="Z19" s="45" t="str">
        <f>IF($R19 &gt; 0, (INDIRECT("RoomsDoNotEditThis!M"&amp;$R19) + IF($D19 &gt; 0, Augmentations!$G$2, 0) + IF($E19 &gt; 0, Augmentations!$G$3, 0))/Constants!$B$5, 0)</f>
        <v>0</v>
      </c>
    </row>
    <row r="20">
      <c r="A20" s="30"/>
      <c r="B20" s="30"/>
      <c r="C20" s="49"/>
      <c r="D20" s="21"/>
      <c r="E20" s="21"/>
      <c r="F20" s="21"/>
      <c r="G20" s="21"/>
      <c r="H20" s="21"/>
      <c r="I20" s="21"/>
      <c r="J20" s="21"/>
      <c r="K20" s="45" t="str">
        <f>IF($R20 &gt; 0, IF($C20 &gt; 0, IF(INDIRECT("RoomsDoNotEditThis!B"&amp;$R20) &gt; 0, IF ($E20 &gt; 0, INDIRECT("RoomsDoNotEditThis!B"&amp;$R20) + Augmentations!$B$3, INDIRECT("RoomsDoNotEditThis!B"&amp;$R20)), 0), 0), 0)</f>
        <v>0</v>
      </c>
      <c r="L20" s="45" t="str">
        <f t="shared" si="1"/>
        <v>0</v>
      </c>
      <c r="M20" s="45" t="str">
        <f t="shared" si="2"/>
        <v>0</v>
      </c>
      <c r="N20" s="45" t="str">
        <f t="shared" si="3"/>
        <v>0</v>
      </c>
      <c r="O20" s="45" t="str">
        <f t="shared" si="4"/>
        <v>0</v>
      </c>
      <c r="P20" s="45" t="str">
        <f t="shared" si="5"/>
        <v>0</v>
      </c>
      <c r="Q20" s="45" t="str">
        <f t="shared" si="6"/>
        <v>0</v>
      </c>
      <c r="R20" s="2" t="str">
        <f>IF(LEN($B20), MATCH($B20,RoomsDoNotEditThis!$A$2:$A$1000)+1, 0)</f>
        <v>0</v>
      </c>
      <c r="S20" s="45" t="str">
        <f t="shared" si="7"/>
        <v>0</v>
      </c>
      <c r="T20" s="45" t="str">
        <f t="shared" si="8"/>
        <v>0</v>
      </c>
      <c r="U20" s="45" t="str">
        <f>IF($R20 &gt; 0, INDIRECT("RoomsDoNotEditThis!I"&amp;$R20)/MAX(1,ROUNDUP($G20)) + IF($D20 &gt; 0, Augmentations!$C$2/ROUNDUP($D20), 0) + IF($E20 &gt; 0, Augmentations!$C$3/ROUNDUP($E20), 0), 0)</f>
        <v>0</v>
      </c>
      <c r="V20" s="45" t="str">
        <f>IF($R20 &gt; 0, (MAX(1,ROUNDUP($G20))*INDIRECT("RoomsDoNotEditThis!L"&amp;$R20) + IF($D20 &gt; 0, ROUNDUP($D20)*Augmentations!$F$2, 0) + IF($E20 &gt; 0, ROUNDUP($E20)*Augmentations!$F$3, 0))/Constants!$B$4, 0)</f>
        <v>0</v>
      </c>
      <c r="W20" s="45" t="str">
        <f>IF($R20 &gt; 0, (INDIRECT("RoomsDoNotEditThis!J"&amp;$R20) + IF($D20 &gt; 0, Augmentations!$D$2, 0) + IF($E20 &gt; 0, Augmentations!$D$3, 0))/Constants!$B$2, 0)</f>
        <v>0</v>
      </c>
      <c r="X20" s="45" t="str">
        <f>IF($R20 &gt; 0, (INDIRECT("RoomsDoNotEditThis!K"&amp;$R20) + IF($D20 &gt; 0, Augmentations!$E$2, 0) + IF($E20 &gt; 0, Augmentations!$E$3, 0))/Constants!$B$3, 0)</f>
        <v>0</v>
      </c>
      <c r="Y20" s="45" t="str">
        <f>IF($R20 &gt; 0, (INDIRECT("RoomsDoNotEditThis!L"&amp;$R20) + IF($D20 &gt; 0, Augmentations!$F$2, 0) + IF($E20 &gt; 0, Augmentations!$F$3, 0))/Constants!$B$4, 0)</f>
        <v>0</v>
      </c>
      <c r="Z20" s="45" t="str">
        <f>IF($R20 &gt; 0, (INDIRECT("RoomsDoNotEditThis!M"&amp;$R20) + IF($D20 &gt; 0, Augmentations!$G$2, 0) + IF($E20 &gt; 0, Augmentations!$G$3, 0))/Constants!$B$5, 0)</f>
        <v>0</v>
      </c>
    </row>
    <row r="21">
      <c r="A21" s="30"/>
      <c r="B21" s="30"/>
      <c r="C21" s="49"/>
      <c r="D21" s="21"/>
      <c r="E21" s="21"/>
      <c r="F21" s="21"/>
      <c r="G21" s="21"/>
      <c r="H21" s="21"/>
      <c r="I21" s="21"/>
      <c r="J21" s="21"/>
      <c r="K21" s="45" t="str">
        <f>IF($R21 &gt; 0, IF($C21 &gt; 0, IF(INDIRECT("RoomsDoNotEditThis!B"&amp;$R21) &gt; 0, IF ($E21 &gt; 0, INDIRECT("RoomsDoNotEditThis!B"&amp;$R21) + Augmentations!$B$3, INDIRECT("RoomsDoNotEditThis!B"&amp;$R21)), 0), 0), 0)</f>
        <v>0</v>
      </c>
      <c r="L21" s="45" t="str">
        <f t="shared" si="1"/>
        <v>0</v>
      </c>
      <c r="M21" s="45" t="str">
        <f t="shared" si="2"/>
        <v>0</v>
      </c>
      <c r="N21" s="45" t="str">
        <f t="shared" si="3"/>
        <v>0</v>
      </c>
      <c r="O21" s="45" t="str">
        <f t="shared" si="4"/>
        <v>0</v>
      </c>
      <c r="P21" s="45" t="str">
        <f t="shared" si="5"/>
        <v>0</v>
      </c>
      <c r="Q21" s="45" t="str">
        <f t="shared" si="6"/>
        <v>0</v>
      </c>
      <c r="R21" s="2" t="str">
        <f>IF(LEN($B21), MATCH($B21,RoomsDoNotEditThis!$A$2:$A$1000)+1, 0)</f>
        <v>0</v>
      </c>
      <c r="S21" s="45" t="str">
        <f t="shared" si="7"/>
        <v>0</v>
      </c>
      <c r="T21" s="45" t="str">
        <f t="shared" si="8"/>
        <v>0</v>
      </c>
      <c r="U21" s="45" t="str">
        <f>IF($R21 &gt; 0, INDIRECT("RoomsDoNotEditThis!I"&amp;$R21)/MAX(1,ROUNDUP($G21)) + IF($D21 &gt; 0, Augmentations!$C$2/ROUNDUP($D21), 0) + IF($E21 &gt; 0, Augmentations!$C$3/ROUNDUP($E21), 0), 0)</f>
        <v>0</v>
      </c>
      <c r="V21" s="45" t="str">
        <f>IF($R21 &gt; 0, (MAX(1,ROUNDUP($G21))*INDIRECT("RoomsDoNotEditThis!L"&amp;$R21) + IF($D21 &gt; 0, ROUNDUP($D21)*Augmentations!$F$2, 0) + IF($E21 &gt; 0, ROUNDUP($E21)*Augmentations!$F$3, 0))/Constants!$B$4, 0)</f>
        <v>0</v>
      </c>
      <c r="W21" s="45" t="str">
        <f>IF($R21 &gt; 0, (INDIRECT("RoomsDoNotEditThis!J"&amp;$R21) + IF($D21 &gt; 0, Augmentations!$D$2, 0) + IF($E21 &gt; 0, Augmentations!$D$3, 0))/Constants!$B$2, 0)</f>
        <v>0</v>
      </c>
      <c r="X21" s="45" t="str">
        <f>IF($R21 &gt; 0, (INDIRECT("RoomsDoNotEditThis!K"&amp;$R21) + IF($D21 &gt; 0, Augmentations!$E$2, 0) + IF($E21 &gt; 0, Augmentations!$E$3, 0))/Constants!$B$3, 0)</f>
        <v>0</v>
      </c>
      <c r="Y21" s="45" t="str">
        <f>IF($R21 &gt; 0, (INDIRECT("RoomsDoNotEditThis!L"&amp;$R21) + IF($D21 &gt; 0, Augmentations!$F$2, 0) + IF($E21 &gt; 0, Augmentations!$F$3, 0))/Constants!$B$4, 0)</f>
        <v>0</v>
      </c>
      <c r="Z21" s="45" t="str">
        <f>IF($R21 &gt; 0, (INDIRECT("RoomsDoNotEditThis!M"&amp;$R21) + IF($D21 &gt; 0, Augmentations!$G$2, 0) + IF($E21 &gt; 0, Augmentations!$G$3, 0))/Constants!$B$5, 0)</f>
        <v>0</v>
      </c>
    </row>
    <row r="22">
      <c r="A22" s="30"/>
      <c r="B22" s="30"/>
      <c r="C22" s="49"/>
      <c r="D22" s="21"/>
      <c r="E22" s="21"/>
      <c r="F22" s="21"/>
      <c r="G22" s="21"/>
      <c r="H22" s="21"/>
      <c r="I22" s="21"/>
      <c r="J22" s="21"/>
      <c r="K22" s="45" t="str">
        <f>IF($R22 &gt; 0, IF($C22 &gt; 0, IF(INDIRECT("RoomsDoNotEditThis!B"&amp;$R22) &gt; 0, IF ($E22 &gt; 0, INDIRECT("RoomsDoNotEditThis!B"&amp;$R22) + Augmentations!$B$3, INDIRECT("RoomsDoNotEditThis!B"&amp;$R22)), 0), 0), 0)</f>
        <v>0</v>
      </c>
      <c r="L22" s="45" t="str">
        <f t="shared" si="1"/>
        <v>0</v>
      </c>
      <c r="M22" s="45" t="str">
        <f t="shared" si="2"/>
        <v>0</v>
      </c>
      <c r="N22" s="45" t="str">
        <f t="shared" si="3"/>
        <v>0</v>
      </c>
      <c r="O22" s="45" t="str">
        <f t="shared" si="4"/>
        <v>0</v>
      </c>
      <c r="P22" s="45" t="str">
        <f t="shared" si="5"/>
        <v>0</v>
      </c>
      <c r="Q22" s="45" t="str">
        <f t="shared" si="6"/>
        <v>0</v>
      </c>
      <c r="R22" s="2" t="str">
        <f>IF(LEN($B22), MATCH($B22,RoomsDoNotEditThis!$A$2:$A$1000)+1, 0)</f>
        <v>0</v>
      </c>
      <c r="S22" s="45" t="str">
        <f t="shared" si="7"/>
        <v>0</v>
      </c>
      <c r="T22" s="45" t="str">
        <f t="shared" si="8"/>
        <v>0</v>
      </c>
      <c r="U22" s="45" t="str">
        <f>IF($R22 &gt; 0, INDIRECT("RoomsDoNotEditThis!I"&amp;$R22)/MAX(1,ROUNDUP($G22)) + IF($D22 &gt; 0, Augmentations!$C$2/ROUNDUP($D22), 0) + IF($E22 &gt; 0, Augmentations!$C$3/ROUNDUP($E22), 0), 0)</f>
        <v>0</v>
      </c>
      <c r="V22" s="45" t="str">
        <f>IF($R22 &gt; 0, (MAX(1,ROUNDUP($G22))*INDIRECT("RoomsDoNotEditThis!L"&amp;$R22) + IF($D22 &gt; 0, ROUNDUP($D22)*Augmentations!$F$2, 0) + IF($E22 &gt; 0, ROUNDUP($E22)*Augmentations!$F$3, 0))/Constants!$B$4, 0)</f>
        <v>0</v>
      </c>
      <c r="W22" s="45" t="str">
        <f>IF($R22 &gt; 0, (INDIRECT("RoomsDoNotEditThis!J"&amp;$R22) + IF($D22 &gt; 0, Augmentations!$D$2, 0) + IF($E22 &gt; 0, Augmentations!$D$3, 0))/Constants!$B$2, 0)</f>
        <v>0</v>
      </c>
      <c r="X22" s="45" t="str">
        <f>IF($R22 &gt; 0, (INDIRECT("RoomsDoNotEditThis!K"&amp;$R22) + IF($D22 &gt; 0, Augmentations!$E$2, 0) + IF($E22 &gt; 0, Augmentations!$E$3, 0))/Constants!$B$3, 0)</f>
        <v>0</v>
      </c>
      <c r="Y22" s="45" t="str">
        <f>IF($R22 &gt; 0, (INDIRECT("RoomsDoNotEditThis!L"&amp;$R22) + IF($D22 &gt; 0, Augmentations!$F$2, 0) + IF($E22 &gt; 0, Augmentations!$F$3, 0))/Constants!$B$4, 0)</f>
        <v>0</v>
      </c>
      <c r="Z22" s="45" t="str">
        <f>IF($R22 &gt; 0, (INDIRECT("RoomsDoNotEditThis!M"&amp;$R22) + IF($D22 &gt; 0, Augmentations!$G$2, 0) + IF($E22 &gt; 0, Augmentations!$G$3, 0))/Constants!$B$5, 0)</f>
        <v>0</v>
      </c>
    </row>
    <row r="23">
      <c r="A23" s="30"/>
      <c r="B23" s="30"/>
      <c r="C23" s="49"/>
      <c r="D23" s="21"/>
      <c r="E23" s="21"/>
      <c r="F23" s="21"/>
      <c r="G23" s="21"/>
      <c r="H23" s="21"/>
      <c r="I23" s="21"/>
      <c r="J23" s="21"/>
      <c r="K23" s="45" t="str">
        <f>IF($R23 &gt; 0, IF($C23 &gt; 0, IF(INDIRECT("RoomsDoNotEditThis!B"&amp;$R23) &gt; 0, IF ($E23 &gt; 0, INDIRECT("RoomsDoNotEditThis!B"&amp;$R23) + Augmentations!$B$3, INDIRECT("RoomsDoNotEditThis!B"&amp;$R23)), 0), 0), 0)</f>
        <v>0</v>
      </c>
      <c r="L23" s="45" t="str">
        <f t="shared" si="1"/>
        <v>0</v>
      </c>
      <c r="M23" s="45" t="str">
        <f t="shared" si="2"/>
        <v>0</v>
      </c>
      <c r="N23" s="45" t="str">
        <f t="shared" si="3"/>
        <v>0</v>
      </c>
      <c r="O23" s="45" t="str">
        <f t="shared" si="4"/>
        <v>0</v>
      </c>
      <c r="P23" s="45" t="str">
        <f t="shared" si="5"/>
        <v>0</v>
      </c>
      <c r="Q23" s="45" t="str">
        <f t="shared" si="6"/>
        <v>0</v>
      </c>
      <c r="R23" s="2" t="str">
        <f>IF(LEN($B23), MATCH($B23,RoomsDoNotEditThis!$A$2:$A$1000)+1, 0)</f>
        <v>0</v>
      </c>
      <c r="S23" s="45" t="str">
        <f t="shared" si="7"/>
        <v>0</v>
      </c>
      <c r="T23" s="45" t="str">
        <f t="shared" si="8"/>
        <v>0</v>
      </c>
      <c r="U23" s="45" t="str">
        <f>IF($R23 &gt; 0, INDIRECT("RoomsDoNotEditThis!I"&amp;$R23)/MAX(1,ROUNDUP($G23)) + IF($D23 &gt; 0, Augmentations!$C$2/ROUNDUP($D23), 0) + IF($E23 &gt; 0, Augmentations!$C$3/ROUNDUP($E23), 0), 0)</f>
        <v>0</v>
      </c>
      <c r="V23" s="45" t="str">
        <f>IF($R23 &gt; 0, (MAX(1,ROUNDUP($G23))*INDIRECT("RoomsDoNotEditThis!L"&amp;$R23) + IF($D23 &gt; 0, ROUNDUP($D23)*Augmentations!$F$2, 0) + IF($E23 &gt; 0, ROUNDUP($E23)*Augmentations!$F$3, 0))/Constants!$B$4, 0)</f>
        <v>0</v>
      </c>
      <c r="W23" s="45" t="str">
        <f>IF($R23 &gt; 0, (INDIRECT("RoomsDoNotEditThis!J"&amp;$R23) + IF($D23 &gt; 0, Augmentations!$D$2, 0) + IF($E23 &gt; 0, Augmentations!$D$3, 0))/Constants!$B$2, 0)</f>
        <v>0</v>
      </c>
      <c r="X23" s="45" t="str">
        <f>IF($R23 &gt; 0, (INDIRECT("RoomsDoNotEditThis!K"&amp;$R23) + IF($D23 &gt; 0, Augmentations!$E$2, 0) + IF($E23 &gt; 0, Augmentations!$E$3, 0))/Constants!$B$3, 0)</f>
        <v>0</v>
      </c>
      <c r="Y23" s="45" t="str">
        <f>IF($R23 &gt; 0, (INDIRECT("RoomsDoNotEditThis!L"&amp;$R23) + IF($D23 &gt; 0, Augmentations!$F$2, 0) + IF($E23 &gt; 0, Augmentations!$F$3, 0))/Constants!$B$4, 0)</f>
        <v>0</v>
      </c>
      <c r="Z23" s="45" t="str">
        <f>IF($R23 &gt; 0, (INDIRECT("RoomsDoNotEditThis!M"&amp;$R23) + IF($D23 &gt; 0, Augmentations!$G$2, 0) + IF($E23 &gt; 0, Augmentations!$G$3, 0))/Constants!$B$5, 0)</f>
        <v>0</v>
      </c>
    </row>
    <row r="24">
      <c r="A24" s="30"/>
      <c r="B24" s="30"/>
      <c r="C24" s="49"/>
      <c r="D24" s="21"/>
      <c r="E24" s="21"/>
      <c r="F24" s="21"/>
      <c r="G24" s="21"/>
      <c r="H24" s="21"/>
      <c r="I24" s="21"/>
      <c r="J24" s="21"/>
      <c r="K24" s="45" t="str">
        <f>IF($R24 &gt; 0, IF($C24 &gt; 0, IF(INDIRECT("RoomsDoNotEditThis!B"&amp;$R24) &gt; 0, IF ($E24 &gt; 0, INDIRECT("RoomsDoNotEditThis!B"&amp;$R24) + Augmentations!$B$3, INDIRECT("RoomsDoNotEditThis!B"&amp;$R24)), 0), 0), 0)</f>
        <v>0</v>
      </c>
      <c r="L24" s="45" t="str">
        <f t="shared" si="1"/>
        <v>0</v>
      </c>
      <c r="M24" s="45" t="str">
        <f t="shared" si="2"/>
        <v>0</v>
      </c>
      <c r="N24" s="45" t="str">
        <f t="shared" si="3"/>
        <v>0</v>
      </c>
      <c r="O24" s="45" t="str">
        <f t="shared" si="4"/>
        <v>0</v>
      </c>
      <c r="P24" s="45" t="str">
        <f t="shared" si="5"/>
        <v>0</v>
      </c>
      <c r="Q24" s="45" t="str">
        <f t="shared" si="6"/>
        <v>0</v>
      </c>
      <c r="R24" s="2" t="str">
        <f>IF(LEN($B24), MATCH($B24,RoomsDoNotEditThis!$A$2:$A$1000)+1, 0)</f>
        <v>0</v>
      </c>
      <c r="S24" s="45" t="str">
        <f t="shared" si="7"/>
        <v>0</v>
      </c>
      <c r="T24" s="45" t="str">
        <f t="shared" si="8"/>
        <v>0</v>
      </c>
      <c r="U24" s="45" t="str">
        <f>IF($R24 &gt; 0, INDIRECT("RoomsDoNotEditThis!I"&amp;$R24)/MAX(1,ROUNDUP($G24)) + IF($D24 &gt; 0, Augmentations!$C$2/ROUNDUP($D24), 0) + IF($E24 &gt; 0, Augmentations!$C$3/ROUNDUP($E24), 0), 0)</f>
        <v>0</v>
      </c>
      <c r="V24" s="45" t="str">
        <f>IF($R24 &gt; 0, (MAX(1,ROUNDUP($G24))*INDIRECT("RoomsDoNotEditThis!L"&amp;$R24) + IF($D24 &gt; 0, ROUNDUP($D24)*Augmentations!$F$2, 0) + IF($E24 &gt; 0, ROUNDUP($E24)*Augmentations!$F$3, 0))/Constants!$B$4, 0)</f>
        <v>0</v>
      </c>
      <c r="W24" s="45" t="str">
        <f>IF($R24 &gt; 0, (INDIRECT("RoomsDoNotEditThis!J"&amp;$R24) + IF($D24 &gt; 0, Augmentations!$D$2, 0) + IF($E24 &gt; 0, Augmentations!$D$3, 0))/Constants!$B$2, 0)</f>
        <v>0</v>
      </c>
      <c r="X24" s="45" t="str">
        <f>IF($R24 &gt; 0, (INDIRECT("RoomsDoNotEditThis!K"&amp;$R24) + IF($D24 &gt; 0, Augmentations!$E$2, 0) + IF($E24 &gt; 0, Augmentations!$E$3, 0))/Constants!$B$3, 0)</f>
        <v>0</v>
      </c>
      <c r="Y24" s="45" t="str">
        <f>IF($R24 &gt; 0, (INDIRECT("RoomsDoNotEditThis!L"&amp;$R24) + IF($D24 &gt; 0, Augmentations!$F$2, 0) + IF($E24 &gt; 0, Augmentations!$F$3, 0))/Constants!$B$4, 0)</f>
        <v>0</v>
      </c>
      <c r="Z24" s="45" t="str">
        <f>IF($R24 &gt; 0, (INDIRECT("RoomsDoNotEditThis!M"&amp;$R24) + IF($D24 &gt; 0, Augmentations!$G$2, 0) + IF($E24 &gt; 0, Augmentations!$G$3, 0))/Constants!$B$5, 0)</f>
        <v>0</v>
      </c>
    </row>
    <row r="25">
      <c r="A25" s="30"/>
      <c r="B25" s="30"/>
      <c r="C25" s="49"/>
      <c r="D25" s="21"/>
      <c r="E25" s="21"/>
      <c r="F25" s="21"/>
      <c r="G25" s="21"/>
      <c r="H25" s="21"/>
      <c r="I25" s="21"/>
      <c r="J25" s="21"/>
      <c r="K25" s="45" t="str">
        <f>IF($R25 &gt; 0, IF($C25 &gt; 0, IF(INDIRECT("RoomsDoNotEditThis!B"&amp;$R25) &gt; 0, IF ($E25 &gt; 0, INDIRECT("RoomsDoNotEditThis!B"&amp;$R25) + Augmentations!$B$3, INDIRECT("RoomsDoNotEditThis!B"&amp;$R25)), 0), 0), 0)</f>
        <v>0</v>
      </c>
      <c r="L25" s="45" t="str">
        <f t="shared" si="1"/>
        <v>0</v>
      </c>
      <c r="M25" s="45" t="str">
        <f t="shared" si="2"/>
        <v>0</v>
      </c>
      <c r="N25" s="45" t="str">
        <f t="shared" si="3"/>
        <v>0</v>
      </c>
      <c r="O25" s="45" t="str">
        <f t="shared" si="4"/>
        <v>0</v>
      </c>
      <c r="P25" s="45" t="str">
        <f t="shared" si="5"/>
        <v>0</v>
      </c>
      <c r="Q25" s="45" t="str">
        <f t="shared" si="6"/>
        <v>0</v>
      </c>
      <c r="R25" s="2" t="str">
        <f>IF(LEN($B25), MATCH($B25,RoomsDoNotEditThis!$A$2:$A$1000)+1, 0)</f>
        <v>0</v>
      </c>
      <c r="S25" s="45" t="str">
        <f t="shared" si="7"/>
        <v>0</v>
      </c>
      <c r="T25" s="45" t="str">
        <f t="shared" si="8"/>
        <v>0</v>
      </c>
      <c r="U25" s="45" t="str">
        <f>IF($R25 &gt; 0, INDIRECT("RoomsDoNotEditThis!I"&amp;$R25)/MAX(1,ROUNDUP($G25)) + IF($D25 &gt; 0, Augmentations!$C$2/ROUNDUP($D25), 0) + IF($E25 &gt; 0, Augmentations!$C$3/ROUNDUP($E25), 0), 0)</f>
        <v>0</v>
      </c>
      <c r="V25" s="45" t="str">
        <f>IF($R25 &gt; 0, (MAX(1,ROUNDUP($G25))*INDIRECT("RoomsDoNotEditThis!L"&amp;$R25) + IF($D25 &gt; 0, ROUNDUP($D25)*Augmentations!$F$2, 0) + IF($E25 &gt; 0, ROUNDUP($E25)*Augmentations!$F$3, 0))/Constants!$B$4, 0)</f>
        <v>0</v>
      </c>
      <c r="W25" s="45" t="str">
        <f>IF($R25 &gt; 0, (INDIRECT("RoomsDoNotEditThis!J"&amp;$R25) + IF($D25 &gt; 0, Augmentations!$D$2, 0) + IF($E25 &gt; 0, Augmentations!$D$3, 0))/Constants!$B$2, 0)</f>
        <v>0</v>
      </c>
      <c r="X25" s="45" t="str">
        <f>IF($R25 &gt; 0, (INDIRECT("RoomsDoNotEditThis!K"&amp;$R25) + IF($D25 &gt; 0, Augmentations!$E$2, 0) + IF($E25 &gt; 0, Augmentations!$E$3, 0))/Constants!$B$3, 0)</f>
        <v>0</v>
      </c>
      <c r="Y25" s="45" t="str">
        <f>IF($R25 &gt; 0, (INDIRECT("RoomsDoNotEditThis!L"&amp;$R25) + IF($D25 &gt; 0, Augmentations!$F$2, 0) + IF($E25 &gt; 0, Augmentations!$F$3, 0))/Constants!$B$4, 0)</f>
        <v>0</v>
      </c>
      <c r="Z25" s="45" t="str">
        <f>IF($R25 &gt; 0, (INDIRECT("RoomsDoNotEditThis!M"&amp;$R25) + IF($D25 &gt; 0, Augmentations!$G$2, 0) + IF($E25 &gt; 0, Augmentations!$G$3, 0))/Constants!$B$5, 0)</f>
        <v>0</v>
      </c>
    </row>
    <row r="26">
      <c r="A26" s="30"/>
      <c r="B26" s="30"/>
      <c r="C26" s="49"/>
      <c r="D26" s="21"/>
      <c r="E26" s="21"/>
      <c r="F26" s="21"/>
      <c r="G26" s="21"/>
      <c r="H26" s="21"/>
      <c r="I26" s="21"/>
      <c r="J26" s="21"/>
      <c r="K26" s="45" t="str">
        <f>IF($R26 &gt; 0, IF($C26 &gt; 0, IF(INDIRECT("RoomsDoNotEditThis!B"&amp;$R26) &gt; 0, IF ($E26 &gt; 0, INDIRECT("RoomsDoNotEditThis!B"&amp;$R26) + Augmentations!$B$3, INDIRECT("RoomsDoNotEditThis!B"&amp;$R26)), 0), 0), 0)</f>
        <v>0</v>
      </c>
      <c r="L26" s="45" t="str">
        <f t="shared" si="1"/>
        <v>0</v>
      </c>
      <c r="M26" s="45" t="str">
        <f t="shared" si="2"/>
        <v>0</v>
      </c>
      <c r="N26" s="45" t="str">
        <f t="shared" si="3"/>
        <v>0</v>
      </c>
      <c r="O26" s="45" t="str">
        <f t="shared" si="4"/>
        <v>0</v>
      </c>
      <c r="P26" s="45" t="str">
        <f t="shared" si="5"/>
        <v>0</v>
      </c>
      <c r="Q26" s="45" t="str">
        <f t="shared" si="6"/>
        <v>0</v>
      </c>
      <c r="R26" s="2" t="str">
        <f>IF(LEN($B26), MATCH($B26,RoomsDoNotEditThis!$A$2:$A$1000)+1, 0)</f>
        <v>0</v>
      </c>
      <c r="S26" s="45" t="str">
        <f t="shared" si="7"/>
        <v>0</v>
      </c>
      <c r="T26" s="45" t="str">
        <f t="shared" si="8"/>
        <v>0</v>
      </c>
      <c r="U26" s="45" t="str">
        <f>IF($R26 &gt; 0, INDIRECT("RoomsDoNotEditThis!I"&amp;$R26)/MAX(1,ROUNDUP($G26)) + IF($D26 &gt; 0, Augmentations!$C$2/ROUNDUP($D26), 0) + IF($E26 &gt; 0, Augmentations!$C$3/ROUNDUP($E26), 0), 0)</f>
        <v>0</v>
      </c>
      <c r="V26" s="45" t="str">
        <f>IF($R26 &gt; 0, (MAX(1,ROUNDUP($G26))*INDIRECT("RoomsDoNotEditThis!L"&amp;$R26) + IF($D26 &gt; 0, ROUNDUP($D26)*Augmentations!$F$2, 0) + IF($E26 &gt; 0, ROUNDUP($E26)*Augmentations!$F$3, 0))/Constants!$B$4, 0)</f>
        <v>0</v>
      </c>
      <c r="W26" s="45" t="str">
        <f>IF($R26 &gt; 0, (INDIRECT("RoomsDoNotEditThis!J"&amp;$R26) + IF($D26 &gt; 0, Augmentations!$D$2, 0) + IF($E26 &gt; 0, Augmentations!$D$3, 0))/Constants!$B$2, 0)</f>
        <v>0</v>
      </c>
      <c r="X26" s="45" t="str">
        <f>IF($R26 &gt; 0, (INDIRECT("RoomsDoNotEditThis!K"&amp;$R26) + IF($D26 &gt; 0, Augmentations!$E$2, 0) + IF($E26 &gt; 0, Augmentations!$E$3, 0))/Constants!$B$3, 0)</f>
        <v>0</v>
      </c>
      <c r="Y26" s="45" t="str">
        <f>IF($R26 &gt; 0, (INDIRECT("RoomsDoNotEditThis!L"&amp;$R26) + IF($D26 &gt; 0, Augmentations!$F$2, 0) + IF($E26 &gt; 0, Augmentations!$F$3, 0))/Constants!$B$4, 0)</f>
        <v>0</v>
      </c>
      <c r="Z26" s="45" t="str">
        <f>IF($R26 &gt; 0, (INDIRECT("RoomsDoNotEditThis!M"&amp;$R26) + IF($D26 &gt; 0, Augmentations!$G$2, 0) + IF($E26 &gt; 0, Augmentations!$G$3, 0))/Constants!$B$5, 0)</f>
        <v>0</v>
      </c>
    </row>
    <row r="27">
      <c r="A27" s="30"/>
      <c r="B27" s="30"/>
      <c r="C27" s="49"/>
      <c r="D27" s="21"/>
      <c r="E27" s="21"/>
      <c r="F27" s="21"/>
      <c r="G27" s="21"/>
      <c r="H27" s="21"/>
      <c r="I27" s="21"/>
      <c r="J27" s="21"/>
      <c r="K27" s="45" t="str">
        <f>IF($R27 &gt; 0, IF($C27 &gt; 0, IF(INDIRECT("RoomsDoNotEditThis!B"&amp;$R27) &gt; 0, IF ($E27 &gt; 0, INDIRECT("RoomsDoNotEditThis!B"&amp;$R27) + Augmentations!$B$3, INDIRECT("RoomsDoNotEditThis!B"&amp;$R27)), 0), 0), 0)</f>
        <v>0</v>
      </c>
      <c r="L27" s="45" t="str">
        <f t="shared" si="1"/>
        <v>0</v>
      </c>
      <c r="M27" s="45" t="str">
        <f t="shared" si="2"/>
        <v>0</v>
      </c>
      <c r="N27" s="45" t="str">
        <f t="shared" si="3"/>
        <v>0</v>
      </c>
      <c r="O27" s="45" t="str">
        <f t="shared" si="4"/>
        <v>0</v>
      </c>
      <c r="P27" s="45" t="str">
        <f t="shared" si="5"/>
        <v>0</v>
      </c>
      <c r="Q27" s="45" t="str">
        <f t="shared" si="6"/>
        <v>0</v>
      </c>
      <c r="R27" s="2" t="str">
        <f>IF(LEN($B27), MATCH($B27,RoomsDoNotEditThis!$A$2:$A$1000)+1, 0)</f>
        <v>0</v>
      </c>
      <c r="S27" s="45" t="str">
        <f t="shared" si="7"/>
        <v>0</v>
      </c>
      <c r="T27" s="45" t="str">
        <f t="shared" si="8"/>
        <v>0</v>
      </c>
      <c r="U27" s="45" t="str">
        <f>IF($R27 &gt; 0, INDIRECT("RoomsDoNotEditThis!I"&amp;$R27)/MAX(1,ROUNDUP($G27)) + IF($D27 &gt; 0, Augmentations!$C$2/ROUNDUP($D27), 0) + IF($E27 &gt; 0, Augmentations!$C$3/ROUNDUP($E27), 0), 0)</f>
        <v>0</v>
      </c>
      <c r="V27" s="45" t="str">
        <f>IF($R27 &gt; 0, (MAX(1,ROUNDUP($G27))*INDIRECT("RoomsDoNotEditThis!L"&amp;$R27) + IF($D27 &gt; 0, ROUNDUP($D27)*Augmentations!$F$2, 0) + IF($E27 &gt; 0, ROUNDUP($E27)*Augmentations!$F$3, 0))/Constants!$B$4, 0)</f>
        <v>0</v>
      </c>
      <c r="W27" s="45" t="str">
        <f>IF($R27 &gt; 0, (INDIRECT("RoomsDoNotEditThis!J"&amp;$R27) + IF($D27 &gt; 0, Augmentations!$D$2, 0) + IF($E27 &gt; 0, Augmentations!$D$3, 0))/Constants!$B$2, 0)</f>
        <v>0</v>
      </c>
      <c r="X27" s="45" t="str">
        <f>IF($R27 &gt; 0, (INDIRECT("RoomsDoNotEditThis!K"&amp;$R27) + IF($D27 &gt; 0, Augmentations!$E$2, 0) + IF($E27 &gt; 0, Augmentations!$E$3, 0))/Constants!$B$3, 0)</f>
        <v>0</v>
      </c>
      <c r="Y27" s="45" t="str">
        <f>IF($R27 &gt; 0, (INDIRECT("RoomsDoNotEditThis!L"&amp;$R27) + IF($D27 &gt; 0, Augmentations!$F$2, 0) + IF($E27 &gt; 0, Augmentations!$F$3, 0))/Constants!$B$4, 0)</f>
        <v>0</v>
      </c>
      <c r="Z27" s="45" t="str">
        <f>IF($R27 &gt; 0, (INDIRECT("RoomsDoNotEditThis!M"&amp;$R27) + IF($D27 &gt; 0, Augmentations!$G$2, 0) + IF($E27 &gt; 0, Augmentations!$G$3, 0))/Constants!$B$5, 0)</f>
        <v>0</v>
      </c>
    </row>
    <row r="28">
      <c r="A28" s="30"/>
      <c r="B28" s="30"/>
      <c r="C28" s="49"/>
      <c r="D28" s="21"/>
      <c r="E28" s="21"/>
      <c r="F28" s="21"/>
      <c r="G28" s="21"/>
      <c r="H28" s="21"/>
      <c r="I28" s="21"/>
      <c r="J28" s="21"/>
      <c r="K28" s="45" t="str">
        <f>IF($R28 &gt; 0, IF($C28 &gt; 0, IF(INDIRECT("RoomsDoNotEditThis!B"&amp;$R28) &gt; 0, IF ($E28 &gt; 0, INDIRECT("RoomsDoNotEditThis!B"&amp;$R28) + Augmentations!$B$3, INDIRECT("RoomsDoNotEditThis!B"&amp;$R28)), 0), 0), 0)</f>
        <v>0</v>
      </c>
      <c r="L28" s="45" t="str">
        <f t="shared" si="1"/>
        <v>0</v>
      </c>
      <c r="M28" s="45" t="str">
        <f t="shared" si="2"/>
        <v>0</v>
      </c>
      <c r="N28" s="45" t="str">
        <f t="shared" si="3"/>
        <v>0</v>
      </c>
      <c r="O28" s="45" t="str">
        <f t="shared" si="4"/>
        <v>0</v>
      </c>
      <c r="P28" s="45" t="str">
        <f t="shared" si="5"/>
        <v>0</v>
      </c>
      <c r="Q28" s="45" t="str">
        <f t="shared" si="6"/>
        <v>0</v>
      </c>
      <c r="R28" s="2" t="str">
        <f>IF(LEN($B28), MATCH($B28,RoomsDoNotEditThis!$A$2:$A$1000)+1, 0)</f>
        <v>0</v>
      </c>
      <c r="S28" s="45" t="str">
        <f t="shared" si="7"/>
        <v>0</v>
      </c>
      <c r="T28" s="45" t="str">
        <f t="shared" si="8"/>
        <v>0</v>
      </c>
      <c r="U28" s="45" t="str">
        <f>IF($R28 &gt; 0, INDIRECT("RoomsDoNotEditThis!I"&amp;$R28)/MAX(1,ROUNDUP($G28)) + IF($D28 &gt; 0, Augmentations!$C$2/ROUNDUP($D28), 0) + IF($E28 &gt; 0, Augmentations!$C$3/ROUNDUP($E28), 0), 0)</f>
        <v>0</v>
      </c>
      <c r="V28" s="45" t="str">
        <f>IF($R28 &gt; 0, (MAX(1,ROUNDUP($G28))*INDIRECT("RoomsDoNotEditThis!L"&amp;$R28) + IF($D28 &gt; 0, ROUNDUP($D28)*Augmentations!$F$2, 0) + IF($E28 &gt; 0, ROUNDUP($E28)*Augmentations!$F$3, 0))/Constants!$B$4, 0)</f>
        <v>0</v>
      </c>
      <c r="W28" s="45" t="str">
        <f>IF($R28 &gt; 0, (INDIRECT("RoomsDoNotEditThis!J"&amp;$R28) + IF($D28 &gt; 0, Augmentations!$D$2, 0) + IF($E28 &gt; 0, Augmentations!$D$3, 0))/Constants!$B$2, 0)</f>
        <v>0</v>
      </c>
      <c r="X28" s="45" t="str">
        <f>IF($R28 &gt; 0, (INDIRECT("RoomsDoNotEditThis!K"&amp;$R28) + IF($D28 &gt; 0, Augmentations!$E$2, 0) + IF($E28 &gt; 0, Augmentations!$E$3, 0))/Constants!$B$3, 0)</f>
        <v>0</v>
      </c>
      <c r="Y28" s="45" t="str">
        <f>IF($R28 &gt; 0, (INDIRECT("RoomsDoNotEditThis!L"&amp;$R28) + IF($D28 &gt; 0, Augmentations!$F$2, 0) + IF($E28 &gt; 0, Augmentations!$F$3, 0))/Constants!$B$4, 0)</f>
        <v>0</v>
      </c>
      <c r="Z28" s="45" t="str">
        <f>IF($R28 &gt; 0, (INDIRECT("RoomsDoNotEditThis!M"&amp;$R28) + IF($D28 &gt; 0, Augmentations!$G$2, 0) + IF($E28 &gt; 0, Augmentations!$G$3, 0))/Constants!$B$5, 0)</f>
        <v>0</v>
      </c>
    </row>
    <row r="29">
      <c r="A29" s="30"/>
      <c r="B29" s="30"/>
      <c r="C29" s="49"/>
      <c r="D29" s="21"/>
      <c r="E29" s="21"/>
      <c r="F29" s="21"/>
      <c r="G29" s="21"/>
      <c r="H29" s="21"/>
      <c r="I29" s="21"/>
      <c r="J29" s="21"/>
      <c r="K29" s="45" t="str">
        <f>IF($R29 &gt; 0, IF($C29 &gt; 0, IF(INDIRECT("RoomsDoNotEditThis!B"&amp;$R29) &gt; 0, IF ($E29 &gt; 0, INDIRECT("RoomsDoNotEditThis!B"&amp;$R29) + Augmentations!$B$3, INDIRECT("RoomsDoNotEditThis!B"&amp;$R29)), 0), 0), 0)</f>
        <v>0</v>
      </c>
      <c r="L29" s="45" t="str">
        <f t="shared" si="1"/>
        <v>0</v>
      </c>
      <c r="M29" s="45" t="str">
        <f t="shared" si="2"/>
        <v>0</v>
      </c>
      <c r="N29" s="45" t="str">
        <f t="shared" si="3"/>
        <v>0</v>
      </c>
      <c r="O29" s="45" t="str">
        <f t="shared" si="4"/>
        <v>0</v>
      </c>
      <c r="P29" s="45" t="str">
        <f t="shared" si="5"/>
        <v>0</v>
      </c>
      <c r="Q29" s="45" t="str">
        <f t="shared" si="6"/>
        <v>0</v>
      </c>
      <c r="R29" s="2" t="str">
        <f>IF(LEN($B29), MATCH($B29,RoomsDoNotEditThis!$A$2:$A$1000)+1, 0)</f>
        <v>0</v>
      </c>
      <c r="S29" s="45" t="str">
        <f t="shared" si="7"/>
        <v>0</v>
      </c>
      <c r="T29" s="45" t="str">
        <f t="shared" si="8"/>
        <v>0</v>
      </c>
      <c r="U29" s="45" t="str">
        <f>IF($R29 &gt; 0, INDIRECT("RoomsDoNotEditThis!I"&amp;$R29)/MAX(1,ROUNDUP($G29)) + IF($D29 &gt; 0, Augmentations!$C$2/ROUNDUP($D29), 0) + IF($E29 &gt; 0, Augmentations!$C$3/ROUNDUP($E29), 0), 0)</f>
        <v>0</v>
      </c>
      <c r="V29" s="45" t="str">
        <f>IF($R29 &gt; 0, (MAX(1,ROUNDUP($G29))*INDIRECT("RoomsDoNotEditThis!L"&amp;$R29) + IF($D29 &gt; 0, ROUNDUP($D29)*Augmentations!$F$2, 0) + IF($E29 &gt; 0, ROUNDUP($E29)*Augmentations!$F$3, 0))/Constants!$B$4, 0)</f>
        <v>0</v>
      </c>
      <c r="W29" s="45" t="str">
        <f>IF($R29 &gt; 0, (INDIRECT("RoomsDoNotEditThis!J"&amp;$R29) + IF($D29 &gt; 0, Augmentations!$D$2, 0) + IF($E29 &gt; 0, Augmentations!$D$3, 0))/Constants!$B$2, 0)</f>
        <v>0</v>
      </c>
      <c r="X29" s="45" t="str">
        <f>IF($R29 &gt; 0, (INDIRECT("RoomsDoNotEditThis!K"&amp;$R29) + IF($D29 &gt; 0, Augmentations!$E$2, 0) + IF($E29 &gt; 0, Augmentations!$E$3, 0))/Constants!$B$3, 0)</f>
        <v>0</v>
      </c>
      <c r="Y29" s="45" t="str">
        <f>IF($R29 &gt; 0, (INDIRECT("RoomsDoNotEditThis!L"&amp;$R29) + IF($D29 &gt; 0, Augmentations!$F$2, 0) + IF($E29 &gt; 0, Augmentations!$F$3, 0))/Constants!$B$4, 0)</f>
        <v>0</v>
      </c>
      <c r="Z29" s="45" t="str">
        <f>IF($R29 &gt; 0, (INDIRECT("RoomsDoNotEditThis!M"&amp;$R29) + IF($D29 &gt; 0, Augmentations!$G$2, 0) + IF($E29 &gt; 0, Augmentations!$G$3, 0))/Constants!$B$5, 0)</f>
        <v>0</v>
      </c>
    </row>
    <row r="30">
      <c r="A30" s="30"/>
      <c r="B30" s="30"/>
      <c r="C30" s="49"/>
      <c r="D30" s="21"/>
      <c r="E30" s="21"/>
      <c r="F30" s="21"/>
      <c r="G30" s="21"/>
      <c r="H30" s="21"/>
      <c r="I30" s="21"/>
      <c r="J30" s="21"/>
      <c r="K30" s="45" t="str">
        <f>IF($R30 &gt; 0, IF($C30 &gt; 0, IF(INDIRECT("RoomsDoNotEditThis!B"&amp;$R30) &gt; 0, IF ($E30 &gt; 0, INDIRECT("RoomsDoNotEditThis!B"&amp;$R30) + Augmentations!$B$3, INDIRECT("RoomsDoNotEditThis!B"&amp;$R30)), 0), 0), 0)</f>
        <v>0</v>
      </c>
      <c r="L30" s="45" t="str">
        <f t="shared" si="1"/>
        <v>0</v>
      </c>
      <c r="M30" s="45" t="str">
        <f t="shared" si="2"/>
        <v>0</v>
      </c>
      <c r="N30" s="45" t="str">
        <f t="shared" si="3"/>
        <v>0</v>
      </c>
      <c r="O30" s="45" t="str">
        <f t="shared" si="4"/>
        <v>0</v>
      </c>
      <c r="P30" s="45" t="str">
        <f t="shared" si="5"/>
        <v>0</v>
      </c>
      <c r="Q30" s="45" t="str">
        <f t="shared" si="6"/>
        <v>0</v>
      </c>
      <c r="R30" s="2" t="str">
        <f>IF(LEN($B30), MATCH($B30,RoomsDoNotEditThis!$A$2:$A$1000)+1, 0)</f>
        <v>0</v>
      </c>
      <c r="S30" s="45" t="str">
        <f t="shared" si="7"/>
        <v>0</v>
      </c>
      <c r="T30" s="45" t="str">
        <f t="shared" si="8"/>
        <v>0</v>
      </c>
      <c r="U30" s="45" t="str">
        <f>IF($R30 &gt; 0, INDIRECT("RoomsDoNotEditThis!I"&amp;$R30)/MAX(1,ROUNDUP($G30)) + IF($D30 &gt; 0, Augmentations!$C$2/ROUNDUP($D30), 0) + IF($E30 &gt; 0, Augmentations!$C$3/ROUNDUP($E30), 0), 0)</f>
        <v>0</v>
      </c>
      <c r="V30" s="45" t="str">
        <f>IF($R30 &gt; 0, (MAX(1,ROUNDUP($G30))*INDIRECT("RoomsDoNotEditThis!L"&amp;$R30) + IF($D30 &gt; 0, ROUNDUP($D30)*Augmentations!$F$2, 0) + IF($E30 &gt; 0, ROUNDUP($E30)*Augmentations!$F$3, 0))/Constants!$B$4, 0)</f>
        <v>0</v>
      </c>
      <c r="W30" s="45" t="str">
        <f>IF($R30 &gt; 0, (INDIRECT("RoomsDoNotEditThis!J"&amp;$R30) + IF($D30 &gt; 0, Augmentations!$D$2, 0) + IF($E30 &gt; 0, Augmentations!$D$3, 0))/Constants!$B$2, 0)</f>
        <v>0</v>
      </c>
      <c r="X30" s="45" t="str">
        <f>IF($R30 &gt; 0, (INDIRECT("RoomsDoNotEditThis!K"&amp;$R30) + IF($D30 &gt; 0, Augmentations!$E$2, 0) + IF($E30 &gt; 0, Augmentations!$E$3, 0))/Constants!$B$3, 0)</f>
        <v>0</v>
      </c>
      <c r="Y30" s="45" t="str">
        <f>IF($R30 &gt; 0, (INDIRECT("RoomsDoNotEditThis!L"&amp;$R30) + IF($D30 &gt; 0, Augmentations!$F$2, 0) + IF($E30 &gt; 0, Augmentations!$F$3, 0))/Constants!$B$4, 0)</f>
        <v>0</v>
      </c>
      <c r="Z30" s="45" t="str">
        <f>IF($R30 &gt; 0, (INDIRECT("RoomsDoNotEditThis!M"&amp;$R30) + IF($D30 &gt; 0, Augmentations!$G$2, 0) + IF($E30 &gt; 0, Augmentations!$G$3, 0))/Constants!$B$5, 0)</f>
        <v>0</v>
      </c>
    </row>
    <row r="31">
      <c r="A31" s="30"/>
      <c r="B31" s="30"/>
      <c r="C31" s="49"/>
      <c r="D31" s="21"/>
      <c r="E31" s="21"/>
      <c r="F31" s="21"/>
      <c r="G31" s="21"/>
      <c r="H31" s="21"/>
      <c r="I31" s="21"/>
      <c r="J31" s="21"/>
      <c r="K31" s="45" t="str">
        <f>IF($R31 &gt; 0, IF($C31 &gt; 0, IF(INDIRECT("RoomsDoNotEditThis!B"&amp;$R31) &gt; 0, IF ($E31 &gt; 0, INDIRECT("RoomsDoNotEditThis!B"&amp;$R31) + Augmentations!$B$3, INDIRECT("RoomsDoNotEditThis!B"&amp;$R31)), 0), 0), 0)</f>
        <v>0</v>
      </c>
      <c r="L31" s="45" t="str">
        <f t="shared" si="1"/>
        <v>0</v>
      </c>
      <c r="M31" s="45" t="str">
        <f t="shared" si="2"/>
        <v>0</v>
      </c>
      <c r="N31" s="45" t="str">
        <f t="shared" si="3"/>
        <v>0</v>
      </c>
      <c r="O31" s="45" t="str">
        <f t="shared" si="4"/>
        <v>0</v>
      </c>
      <c r="P31" s="45" t="str">
        <f t="shared" si="5"/>
        <v>0</v>
      </c>
      <c r="Q31" s="45" t="str">
        <f t="shared" si="6"/>
        <v>0</v>
      </c>
      <c r="R31" s="2" t="str">
        <f>IF(LEN($B31), MATCH($B31,RoomsDoNotEditThis!$A$2:$A$1000)+1, 0)</f>
        <v>0</v>
      </c>
      <c r="S31" s="45" t="str">
        <f t="shared" si="7"/>
        <v>0</v>
      </c>
      <c r="T31" s="45" t="str">
        <f t="shared" si="8"/>
        <v>0</v>
      </c>
      <c r="U31" s="45" t="str">
        <f>IF($R31 &gt; 0, INDIRECT("RoomsDoNotEditThis!I"&amp;$R31)/MAX(1,ROUNDUP($G31)) + IF($D31 &gt; 0, Augmentations!$C$2/ROUNDUP($D31), 0) + IF($E31 &gt; 0, Augmentations!$C$3/ROUNDUP($E31), 0), 0)</f>
        <v>0</v>
      </c>
      <c r="V31" s="45" t="str">
        <f>IF($R31 &gt; 0, (MAX(1,ROUNDUP($G31))*INDIRECT("RoomsDoNotEditThis!L"&amp;$R31) + IF($D31 &gt; 0, ROUNDUP($D31)*Augmentations!$F$2, 0) + IF($E31 &gt; 0, ROUNDUP($E31)*Augmentations!$F$3, 0))/Constants!$B$4, 0)</f>
        <v>0</v>
      </c>
      <c r="W31" s="45" t="str">
        <f>IF($R31 &gt; 0, (INDIRECT("RoomsDoNotEditThis!J"&amp;$R31) + IF($D31 &gt; 0, Augmentations!$D$2, 0) + IF($E31 &gt; 0, Augmentations!$D$3, 0))/Constants!$B$2, 0)</f>
        <v>0</v>
      </c>
      <c r="X31" s="45" t="str">
        <f>IF($R31 &gt; 0, (INDIRECT("RoomsDoNotEditThis!K"&amp;$R31) + IF($D31 &gt; 0, Augmentations!$E$2, 0) + IF($E31 &gt; 0, Augmentations!$E$3, 0))/Constants!$B$3, 0)</f>
        <v>0</v>
      </c>
      <c r="Y31" s="45" t="str">
        <f>IF($R31 &gt; 0, (INDIRECT("RoomsDoNotEditThis!L"&amp;$R31) + IF($D31 &gt; 0, Augmentations!$F$2, 0) + IF($E31 &gt; 0, Augmentations!$F$3, 0))/Constants!$B$4, 0)</f>
        <v>0</v>
      </c>
      <c r="Z31" s="45" t="str">
        <f>IF($R31 &gt; 0, (INDIRECT("RoomsDoNotEditThis!M"&amp;$R31) + IF($D31 &gt; 0, Augmentations!$G$2, 0) + IF($E31 &gt; 0, Augmentations!$G$3, 0))/Constants!$B$5, 0)</f>
        <v>0</v>
      </c>
    </row>
    <row r="32">
      <c r="A32" s="30"/>
      <c r="B32" s="30"/>
      <c r="C32" s="49"/>
      <c r="D32" s="21"/>
      <c r="E32" s="21"/>
      <c r="F32" s="21"/>
      <c r="G32" s="21"/>
      <c r="H32" s="21"/>
      <c r="I32" s="21"/>
      <c r="J32" s="21"/>
      <c r="K32" s="45" t="str">
        <f>IF($R32 &gt; 0, IF($C32 &gt; 0, IF(INDIRECT("RoomsDoNotEditThis!B"&amp;$R32) &gt; 0, IF ($E32 &gt; 0, INDIRECT("RoomsDoNotEditThis!B"&amp;$R32) + Augmentations!$B$3, INDIRECT("RoomsDoNotEditThis!B"&amp;$R32)), 0), 0), 0)</f>
        <v>0</v>
      </c>
      <c r="L32" s="45" t="str">
        <f t="shared" si="1"/>
        <v>0</v>
      </c>
      <c r="M32" s="45" t="str">
        <f t="shared" si="2"/>
        <v>0</v>
      </c>
      <c r="N32" s="45" t="str">
        <f t="shared" si="3"/>
        <v>0</v>
      </c>
      <c r="O32" s="45" t="str">
        <f t="shared" si="4"/>
        <v>0</v>
      </c>
      <c r="P32" s="45" t="str">
        <f t="shared" si="5"/>
        <v>0</v>
      </c>
      <c r="Q32" s="45" t="str">
        <f t="shared" si="6"/>
        <v>0</v>
      </c>
      <c r="R32" s="2" t="str">
        <f>IF(LEN($B32), MATCH($B32,RoomsDoNotEditThis!$A$2:$A$1000)+1, 0)</f>
        <v>0</v>
      </c>
      <c r="S32" s="45" t="str">
        <f t="shared" si="7"/>
        <v>0</v>
      </c>
      <c r="T32" s="45" t="str">
        <f t="shared" si="8"/>
        <v>0</v>
      </c>
      <c r="U32" s="45" t="str">
        <f>IF($R32 &gt; 0, INDIRECT("RoomsDoNotEditThis!I"&amp;$R32)/MAX(1,ROUNDUP($G32)) + IF($D32 &gt; 0, Augmentations!$C$2/ROUNDUP($D32), 0) + IF($E32 &gt; 0, Augmentations!$C$3/ROUNDUP($E32), 0), 0)</f>
        <v>0</v>
      </c>
      <c r="V32" s="45" t="str">
        <f>IF($R32 &gt; 0, (MAX(1,ROUNDUP($G32))*INDIRECT("RoomsDoNotEditThis!L"&amp;$R32) + IF($D32 &gt; 0, ROUNDUP($D32)*Augmentations!$F$2, 0) + IF($E32 &gt; 0, ROUNDUP($E32)*Augmentations!$F$3, 0))/Constants!$B$4, 0)</f>
        <v>0</v>
      </c>
      <c r="W32" s="45" t="str">
        <f>IF($R32 &gt; 0, (INDIRECT("RoomsDoNotEditThis!J"&amp;$R32) + IF($D32 &gt; 0, Augmentations!$D$2, 0) + IF($E32 &gt; 0, Augmentations!$D$3, 0))/Constants!$B$2, 0)</f>
        <v>0</v>
      </c>
      <c r="X32" s="45" t="str">
        <f>IF($R32 &gt; 0, (INDIRECT("RoomsDoNotEditThis!K"&amp;$R32) + IF($D32 &gt; 0, Augmentations!$E$2, 0) + IF($E32 &gt; 0, Augmentations!$E$3, 0))/Constants!$B$3, 0)</f>
        <v>0</v>
      </c>
      <c r="Y32" s="45" t="str">
        <f>IF($R32 &gt; 0, (INDIRECT("RoomsDoNotEditThis!L"&amp;$R32) + IF($D32 &gt; 0, Augmentations!$F$2, 0) + IF($E32 &gt; 0, Augmentations!$F$3, 0))/Constants!$B$4, 0)</f>
        <v>0</v>
      </c>
      <c r="Z32" s="45" t="str">
        <f>IF($R32 &gt; 0, (INDIRECT("RoomsDoNotEditThis!M"&amp;$R32) + IF($D32 &gt; 0, Augmentations!$G$2, 0) + IF($E32 &gt; 0, Augmentations!$G$3, 0))/Constants!$B$5, 0)</f>
        <v>0</v>
      </c>
    </row>
    <row r="33">
      <c r="A33" s="30"/>
      <c r="B33" s="30"/>
      <c r="C33" s="49"/>
      <c r="D33" s="21"/>
      <c r="E33" s="21"/>
      <c r="F33" s="21"/>
      <c r="G33" s="21"/>
      <c r="H33" s="21"/>
      <c r="I33" s="21"/>
      <c r="J33" s="21"/>
      <c r="K33" s="45" t="str">
        <f>IF($R33 &gt; 0, IF($C33 &gt; 0, IF(INDIRECT("RoomsDoNotEditThis!B"&amp;$R33) &gt; 0, IF ($E33 &gt; 0, INDIRECT("RoomsDoNotEditThis!B"&amp;$R33) + Augmentations!$B$3, INDIRECT("RoomsDoNotEditThis!B"&amp;$R33)), 0), 0), 0)</f>
        <v>0</v>
      </c>
      <c r="L33" s="45" t="str">
        <f t="shared" si="1"/>
        <v>0</v>
      </c>
      <c r="M33" s="45" t="str">
        <f t="shared" si="2"/>
        <v>0</v>
      </c>
      <c r="N33" s="45" t="str">
        <f t="shared" si="3"/>
        <v>0</v>
      </c>
      <c r="O33" s="45" t="str">
        <f t="shared" si="4"/>
        <v>0</v>
      </c>
      <c r="P33" s="45" t="str">
        <f t="shared" si="5"/>
        <v>0</v>
      </c>
      <c r="Q33" s="45" t="str">
        <f t="shared" si="6"/>
        <v>0</v>
      </c>
      <c r="R33" s="2" t="str">
        <f>IF(LEN($B33), MATCH($B33,RoomsDoNotEditThis!$A$2:$A$1000)+1, 0)</f>
        <v>0</v>
      </c>
      <c r="S33" s="45" t="str">
        <f t="shared" si="7"/>
        <v>0</v>
      </c>
      <c r="T33" s="45" t="str">
        <f t="shared" si="8"/>
        <v>0</v>
      </c>
      <c r="U33" s="45" t="str">
        <f>IF($R33 &gt; 0, INDIRECT("RoomsDoNotEditThis!I"&amp;$R33)/MAX(1,ROUNDUP($G33)) + IF($D33 &gt; 0, Augmentations!$C$2/ROUNDUP($D33), 0) + IF($E33 &gt; 0, Augmentations!$C$3/ROUNDUP($E33), 0), 0)</f>
        <v>0</v>
      </c>
      <c r="V33" s="45" t="str">
        <f>IF($R33 &gt; 0, (MAX(1,ROUNDUP($G33))*INDIRECT("RoomsDoNotEditThis!L"&amp;$R33) + IF($D33 &gt; 0, ROUNDUP($D33)*Augmentations!$F$2, 0) + IF($E33 &gt; 0, ROUNDUP($E33)*Augmentations!$F$3, 0))/Constants!$B$4, 0)</f>
        <v>0</v>
      </c>
      <c r="W33" s="45" t="str">
        <f>IF($R33 &gt; 0, (INDIRECT("RoomsDoNotEditThis!J"&amp;$R33) + IF($D33 &gt; 0, Augmentations!$D$2, 0) + IF($E33 &gt; 0, Augmentations!$D$3, 0))/Constants!$B$2, 0)</f>
        <v>0</v>
      </c>
      <c r="X33" s="45" t="str">
        <f>IF($R33 &gt; 0, (INDIRECT("RoomsDoNotEditThis!K"&amp;$R33) + IF($D33 &gt; 0, Augmentations!$E$2, 0) + IF($E33 &gt; 0, Augmentations!$E$3, 0))/Constants!$B$3, 0)</f>
        <v>0</v>
      </c>
      <c r="Y33" s="45" t="str">
        <f>IF($R33 &gt; 0, (INDIRECT("RoomsDoNotEditThis!L"&amp;$R33) + IF($D33 &gt; 0, Augmentations!$F$2, 0) + IF($E33 &gt; 0, Augmentations!$F$3, 0))/Constants!$B$4, 0)</f>
        <v>0</v>
      </c>
      <c r="Z33" s="45" t="str">
        <f>IF($R33 &gt; 0, (INDIRECT("RoomsDoNotEditThis!M"&amp;$R33) + IF($D33 &gt; 0, Augmentations!$G$2, 0) + IF($E33 &gt; 0, Augmentations!$G$3, 0))/Constants!$B$5, 0)</f>
        <v>0</v>
      </c>
    </row>
    <row r="34">
      <c r="A34" s="30"/>
      <c r="B34" s="30"/>
      <c r="C34" s="49"/>
      <c r="D34" s="21"/>
      <c r="E34" s="21"/>
      <c r="F34" s="21"/>
      <c r="G34" s="21"/>
      <c r="H34" s="21"/>
      <c r="I34" s="21"/>
      <c r="J34" s="21"/>
      <c r="K34" s="45" t="str">
        <f>IF($R34 &gt; 0, IF($C34 &gt; 0, IF(INDIRECT("RoomsDoNotEditThis!B"&amp;$R34) &gt; 0, IF ($E34 &gt; 0, INDIRECT("RoomsDoNotEditThis!B"&amp;$R34) + Augmentations!$B$3, INDIRECT("RoomsDoNotEditThis!B"&amp;$R34)), 0), 0), 0)</f>
        <v>0</v>
      </c>
      <c r="L34" s="45" t="str">
        <f t="shared" si="1"/>
        <v>0</v>
      </c>
      <c r="M34" s="45" t="str">
        <f t="shared" si="2"/>
        <v>0</v>
      </c>
      <c r="N34" s="45" t="str">
        <f t="shared" si="3"/>
        <v>0</v>
      </c>
      <c r="O34" s="45" t="str">
        <f t="shared" si="4"/>
        <v>0</v>
      </c>
      <c r="P34" s="45" t="str">
        <f t="shared" si="5"/>
        <v>0</v>
      </c>
      <c r="Q34" s="45" t="str">
        <f t="shared" si="6"/>
        <v>0</v>
      </c>
      <c r="R34" s="2" t="str">
        <f>IF(LEN($B34), MATCH($B34,RoomsDoNotEditThis!$A$2:$A$1000)+1, 0)</f>
        <v>0</v>
      </c>
      <c r="S34" s="45" t="str">
        <f t="shared" si="7"/>
        <v>0</v>
      </c>
      <c r="T34" s="45" t="str">
        <f t="shared" si="8"/>
        <v>0</v>
      </c>
      <c r="U34" s="45" t="str">
        <f>IF($R34 &gt; 0, INDIRECT("RoomsDoNotEditThis!I"&amp;$R34)/MAX(1,ROUNDUP($G34)) + IF($D34 &gt; 0, Augmentations!$C$2/ROUNDUP($D34), 0) + IF($E34 &gt; 0, Augmentations!$C$3/ROUNDUP($E34), 0), 0)</f>
        <v>0</v>
      </c>
      <c r="V34" s="45" t="str">
        <f>IF($R34 &gt; 0, (MAX(1,ROUNDUP($G34))*INDIRECT("RoomsDoNotEditThis!L"&amp;$R34) + IF($D34 &gt; 0, ROUNDUP($D34)*Augmentations!$F$2, 0) + IF($E34 &gt; 0, ROUNDUP($E34)*Augmentations!$F$3, 0))/Constants!$B$4, 0)</f>
        <v>0</v>
      </c>
      <c r="W34" s="45" t="str">
        <f>IF($R34 &gt; 0, (INDIRECT("RoomsDoNotEditThis!J"&amp;$R34) + IF($D34 &gt; 0, Augmentations!$D$2, 0) + IF($E34 &gt; 0, Augmentations!$D$3, 0))/Constants!$B$2, 0)</f>
        <v>0</v>
      </c>
      <c r="X34" s="45" t="str">
        <f>IF($R34 &gt; 0, (INDIRECT("RoomsDoNotEditThis!K"&amp;$R34) + IF($D34 &gt; 0, Augmentations!$E$2, 0) + IF($E34 &gt; 0, Augmentations!$E$3, 0))/Constants!$B$3, 0)</f>
        <v>0</v>
      </c>
      <c r="Y34" s="45" t="str">
        <f>IF($R34 &gt; 0, (INDIRECT("RoomsDoNotEditThis!L"&amp;$R34) + IF($D34 &gt; 0, Augmentations!$F$2, 0) + IF($E34 &gt; 0, Augmentations!$F$3, 0))/Constants!$B$4, 0)</f>
        <v>0</v>
      </c>
      <c r="Z34" s="45" t="str">
        <f>IF($R34 &gt; 0, (INDIRECT("RoomsDoNotEditThis!M"&amp;$R34) + IF($D34 &gt; 0, Augmentations!$G$2, 0) + IF($E34 &gt; 0, Augmentations!$G$3, 0))/Constants!$B$5, 0)</f>
        <v>0</v>
      </c>
    </row>
    <row r="35">
      <c r="A35" s="30"/>
      <c r="B35" s="30"/>
      <c r="C35" s="85"/>
      <c r="D35" s="21"/>
      <c r="E35" s="21"/>
      <c r="F35" s="21"/>
      <c r="G35" s="21"/>
      <c r="H35" s="21"/>
      <c r="I35" s="21"/>
      <c r="J35" s="21"/>
      <c r="K35" s="45" t="str">
        <f>IF($R35 &gt; 0, IF($C35 &gt; 0, IF(INDIRECT("RoomsDoNotEditThis!B"&amp;$R35) &gt; 0, IF ($E35 &gt; 0, INDIRECT("RoomsDoNotEditThis!B"&amp;$R35) + Augmentations!$B$3, INDIRECT("RoomsDoNotEditThis!B"&amp;$R35)), 0), 0), 0)</f>
        <v>0</v>
      </c>
      <c r="L35" s="45" t="str">
        <f t="shared" si="1"/>
        <v>0</v>
      </c>
      <c r="M35" s="45" t="str">
        <f t="shared" si="2"/>
        <v>0</v>
      </c>
      <c r="N35" s="45" t="str">
        <f t="shared" si="3"/>
        <v>0</v>
      </c>
      <c r="O35" s="45" t="str">
        <f t="shared" si="4"/>
        <v>0</v>
      </c>
      <c r="P35" s="45" t="str">
        <f t="shared" si="5"/>
        <v>0</v>
      </c>
      <c r="Q35" s="45" t="str">
        <f t="shared" si="6"/>
        <v>0</v>
      </c>
      <c r="R35" s="2" t="str">
        <f>IF(LEN($B35), MATCH($B35,RoomsDoNotEditThis!$A$2:$A$1000)+1, 0)</f>
        <v>0</v>
      </c>
      <c r="S35" s="45" t="str">
        <f t="shared" si="7"/>
        <v>0</v>
      </c>
      <c r="T35" s="45" t="str">
        <f t="shared" si="8"/>
        <v>0</v>
      </c>
      <c r="U35" s="45" t="str">
        <f>IF($R35 &gt; 0, INDIRECT("RoomsDoNotEditThis!I"&amp;$R35)/MAX(1,ROUNDUP($G35)) + IF($D35 &gt; 0, Augmentations!$C$2/ROUNDUP($D35), 0) + IF($E35 &gt; 0, Augmentations!$C$3/ROUNDUP($E35), 0), 0)</f>
        <v>0</v>
      </c>
      <c r="V35" s="45" t="str">
        <f>IF($R35 &gt; 0, (MAX(1,ROUNDUP($G35))*INDIRECT("RoomsDoNotEditThis!L"&amp;$R35) + IF($D35 &gt; 0, ROUNDUP($D35)*Augmentations!$F$2, 0) + IF($E35 &gt; 0, ROUNDUP($E35)*Augmentations!$F$3, 0))/Constants!$B$4, 0)</f>
        <v>0</v>
      </c>
      <c r="W35" s="45" t="str">
        <f>IF($R35 &gt; 0, (INDIRECT("RoomsDoNotEditThis!J"&amp;$R35) + IF($D35 &gt; 0, Augmentations!$D$2, 0) + IF($E35 &gt; 0, Augmentations!$D$3, 0))/Constants!$B$2, 0)</f>
        <v>0</v>
      </c>
      <c r="X35" s="45" t="str">
        <f>IF($R35 &gt; 0, (INDIRECT("RoomsDoNotEditThis!K"&amp;$R35) + IF($D35 &gt; 0, Augmentations!$E$2, 0) + IF($E35 &gt; 0, Augmentations!$E$3, 0))/Constants!$B$3, 0)</f>
        <v>0</v>
      </c>
      <c r="Y35" s="45" t="str">
        <f>IF($R35 &gt; 0, (INDIRECT("RoomsDoNotEditThis!L"&amp;$R35) + IF($D35 &gt; 0, Augmentations!$F$2, 0) + IF($E35 &gt; 0, Augmentations!$F$3, 0))/Constants!$B$4, 0)</f>
        <v>0</v>
      </c>
      <c r="Z35" s="45" t="str">
        <f>IF($R35 &gt; 0, (INDIRECT("RoomsDoNotEditThis!M"&amp;$R35) + IF($D35 &gt; 0, Augmentations!$G$2, 0) + IF($E35 &gt; 0, Augmentations!$G$3, 0))/Constants!$B$5, 0)</f>
        <v>0</v>
      </c>
    </row>
    <row r="36">
      <c r="A36" s="30"/>
      <c r="B36" s="30"/>
      <c r="C36" s="85"/>
      <c r="D36" s="21"/>
      <c r="E36" s="21"/>
      <c r="F36" s="21"/>
      <c r="G36" s="21"/>
      <c r="H36" s="21"/>
      <c r="I36" s="21"/>
      <c r="J36" s="21"/>
      <c r="K36" s="45" t="str">
        <f>IF($R36 &gt; 0, IF($C36 &gt; 0, IF(INDIRECT("RoomsDoNotEditThis!B"&amp;$R36) &gt; 0, IF ($E36 &gt; 0, INDIRECT("RoomsDoNotEditThis!B"&amp;$R36) + Augmentations!$B$3, INDIRECT("RoomsDoNotEditThis!B"&amp;$R36)), 0), 0), 0)</f>
        <v>0</v>
      </c>
      <c r="L36" s="45" t="str">
        <f t="shared" si="1"/>
        <v>0</v>
      </c>
      <c r="M36" s="45" t="str">
        <f t="shared" si="2"/>
        <v>0</v>
      </c>
      <c r="N36" s="45" t="str">
        <f t="shared" si="3"/>
        <v>0</v>
      </c>
      <c r="O36" s="45" t="str">
        <f t="shared" si="4"/>
        <v>0</v>
      </c>
      <c r="P36" s="45" t="str">
        <f t="shared" si="5"/>
        <v>0</v>
      </c>
      <c r="Q36" s="45" t="str">
        <f t="shared" si="6"/>
        <v>0</v>
      </c>
      <c r="R36" s="2" t="str">
        <f>IF(LEN($B36), MATCH($B36,RoomsDoNotEditThis!$A$2:$A$1000)+1, 0)</f>
        <v>0</v>
      </c>
      <c r="S36" s="45" t="str">
        <f t="shared" si="7"/>
        <v>0</v>
      </c>
      <c r="T36" s="45" t="str">
        <f t="shared" si="8"/>
        <v>0</v>
      </c>
      <c r="U36" s="45" t="str">
        <f>IF($R36 &gt; 0, INDIRECT("RoomsDoNotEditThis!I"&amp;$R36)/MAX(1,ROUNDUP($G36)) + IF($D36 &gt; 0, Augmentations!$C$2/ROUNDUP($D36), 0) + IF($E36 &gt; 0, Augmentations!$C$3/ROUNDUP($E36), 0), 0)</f>
        <v>0</v>
      </c>
      <c r="V36" s="45" t="str">
        <f>IF($R36 &gt; 0, (MAX(1,ROUNDUP($G36))*INDIRECT("RoomsDoNotEditThis!L"&amp;$R36) + IF($D36 &gt; 0, ROUNDUP($D36)*Augmentations!$F$2, 0) + IF($E36 &gt; 0, ROUNDUP($E36)*Augmentations!$F$3, 0))/Constants!$B$4, 0)</f>
        <v>0</v>
      </c>
      <c r="W36" s="45" t="str">
        <f>IF($R36 &gt; 0, (INDIRECT("RoomsDoNotEditThis!J"&amp;$R36) + IF($D36 &gt; 0, Augmentations!$D$2, 0) + IF($E36 &gt; 0, Augmentations!$D$3, 0))/Constants!$B$2, 0)</f>
        <v>0</v>
      </c>
      <c r="X36" s="45" t="str">
        <f>IF($R36 &gt; 0, (INDIRECT("RoomsDoNotEditThis!K"&amp;$R36) + IF($D36 &gt; 0, Augmentations!$E$2, 0) + IF($E36 &gt; 0, Augmentations!$E$3, 0))/Constants!$B$3, 0)</f>
        <v>0</v>
      </c>
      <c r="Y36" s="45" t="str">
        <f>IF($R36 &gt; 0, (INDIRECT("RoomsDoNotEditThis!L"&amp;$R36) + IF($D36 &gt; 0, Augmentations!$F$2, 0) + IF($E36 &gt; 0, Augmentations!$F$3, 0))/Constants!$B$4, 0)</f>
        <v>0</v>
      </c>
      <c r="Z36" s="45" t="str">
        <f>IF($R36 &gt; 0, (INDIRECT("RoomsDoNotEditThis!M"&amp;$R36) + IF($D36 &gt; 0, Augmentations!$G$2, 0) + IF($E36 &gt; 0, Augmentations!$G$3, 0))/Constants!$B$5, 0)</f>
        <v>0</v>
      </c>
    </row>
    <row r="37">
      <c r="A37" s="30"/>
      <c r="B37" s="30"/>
      <c r="C37" s="85"/>
      <c r="D37" s="21"/>
      <c r="E37" s="21"/>
      <c r="F37" s="21"/>
      <c r="G37" s="21"/>
      <c r="H37" s="21"/>
      <c r="I37" s="21"/>
      <c r="J37" s="21"/>
      <c r="K37" s="45" t="str">
        <f>IF($R37 &gt; 0, IF($C37 &gt; 0, IF(INDIRECT("RoomsDoNotEditThis!B"&amp;$R37) &gt; 0, IF ($E37 &gt; 0, INDIRECT("RoomsDoNotEditThis!B"&amp;$R37) + Augmentations!$B$3, INDIRECT("RoomsDoNotEditThis!B"&amp;$R37)), 0), 0), 0)</f>
        <v>0</v>
      </c>
      <c r="L37" s="45" t="str">
        <f t="shared" si="1"/>
        <v>0</v>
      </c>
      <c r="M37" s="45" t="str">
        <f t="shared" si="2"/>
        <v>0</v>
      </c>
      <c r="N37" s="45" t="str">
        <f t="shared" si="3"/>
        <v>0</v>
      </c>
      <c r="O37" s="45" t="str">
        <f t="shared" si="4"/>
        <v>0</v>
      </c>
      <c r="P37" s="45" t="str">
        <f t="shared" si="5"/>
        <v>0</v>
      </c>
      <c r="Q37" s="45" t="str">
        <f t="shared" si="6"/>
        <v>0</v>
      </c>
      <c r="R37" s="2" t="str">
        <f>IF(LEN($B37), MATCH($B37,RoomsDoNotEditThis!$A$2:$A$1000)+1, 0)</f>
        <v>0</v>
      </c>
      <c r="S37" s="45" t="str">
        <f t="shared" si="7"/>
        <v>0</v>
      </c>
      <c r="T37" s="45" t="str">
        <f t="shared" si="8"/>
        <v>0</v>
      </c>
      <c r="U37" s="45" t="str">
        <f>IF($R37 &gt; 0, INDIRECT("RoomsDoNotEditThis!I"&amp;$R37)/MAX(1,ROUNDUP($G37)) + IF($D37 &gt; 0, Augmentations!$C$2/ROUNDUP($D37), 0) + IF($E37 &gt; 0, Augmentations!$C$3/ROUNDUP($E37), 0), 0)</f>
        <v>0</v>
      </c>
      <c r="V37" s="45" t="str">
        <f>IF($R37 &gt; 0, (MAX(1,ROUNDUP($G37))*INDIRECT("RoomsDoNotEditThis!L"&amp;$R37) + IF($D37 &gt; 0, ROUNDUP($D37)*Augmentations!$F$2, 0) + IF($E37 &gt; 0, ROUNDUP($E37)*Augmentations!$F$3, 0))/Constants!$B$4, 0)</f>
        <v>0</v>
      </c>
      <c r="W37" s="45" t="str">
        <f>IF($R37 &gt; 0, (INDIRECT("RoomsDoNotEditThis!J"&amp;$R37) + IF($D37 &gt; 0, Augmentations!$D$2, 0) + IF($E37 &gt; 0, Augmentations!$D$3, 0))/Constants!$B$2, 0)</f>
        <v>0</v>
      </c>
      <c r="X37" s="45" t="str">
        <f>IF($R37 &gt; 0, (INDIRECT("RoomsDoNotEditThis!K"&amp;$R37) + IF($D37 &gt; 0, Augmentations!$E$2, 0) + IF($E37 &gt; 0, Augmentations!$E$3, 0))/Constants!$B$3, 0)</f>
        <v>0</v>
      </c>
      <c r="Y37" s="45" t="str">
        <f>IF($R37 &gt; 0, (INDIRECT("RoomsDoNotEditThis!L"&amp;$R37) + IF($D37 &gt; 0, Augmentations!$F$2, 0) + IF($E37 &gt; 0, Augmentations!$F$3, 0))/Constants!$B$4, 0)</f>
        <v>0</v>
      </c>
      <c r="Z37" s="45" t="str">
        <f>IF($R37 &gt; 0, (INDIRECT("RoomsDoNotEditThis!M"&amp;$R37) + IF($D37 &gt; 0, Augmentations!$G$2, 0) + IF($E37 &gt; 0, Augmentations!$G$3, 0))/Constants!$B$5, 0)</f>
        <v>0</v>
      </c>
    </row>
    <row r="38">
      <c r="A38" s="30"/>
      <c r="B38" s="30"/>
      <c r="C38" s="85"/>
      <c r="D38" s="21"/>
      <c r="E38" s="21"/>
      <c r="F38" s="21"/>
      <c r="G38" s="21"/>
      <c r="H38" s="21"/>
      <c r="I38" s="21"/>
      <c r="J38" s="21"/>
      <c r="K38" s="45" t="str">
        <f>IF($R38 &gt; 0, IF($C38 &gt; 0, IF(INDIRECT("RoomsDoNotEditThis!B"&amp;$R38) &gt; 0, IF ($E38 &gt; 0, INDIRECT("RoomsDoNotEditThis!B"&amp;$R38) + Augmentations!$B$3, INDIRECT("RoomsDoNotEditThis!B"&amp;$R38)), 0), 0), 0)</f>
        <v>0</v>
      </c>
      <c r="L38" s="45" t="str">
        <f t="shared" si="1"/>
        <v>0</v>
      </c>
      <c r="M38" s="45" t="str">
        <f t="shared" si="2"/>
        <v>0</v>
      </c>
      <c r="N38" s="45" t="str">
        <f t="shared" si="3"/>
        <v>0</v>
      </c>
      <c r="O38" s="45" t="str">
        <f t="shared" si="4"/>
        <v>0</v>
      </c>
      <c r="P38" s="45" t="str">
        <f t="shared" si="5"/>
        <v>0</v>
      </c>
      <c r="Q38" s="45" t="str">
        <f t="shared" si="6"/>
        <v>0</v>
      </c>
      <c r="R38" s="2" t="str">
        <f>IF(LEN($B38), MATCH($B38,RoomsDoNotEditThis!$A$2:$A$1000)+1, 0)</f>
        <v>0</v>
      </c>
      <c r="S38" s="45" t="str">
        <f t="shared" si="7"/>
        <v>0</v>
      </c>
      <c r="T38" s="45" t="str">
        <f t="shared" si="8"/>
        <v>0</v>
      </c>
      <c r="U38" s="45" t="str">
        <f>IF($R38 &gt; 0, INDIRECT("RoomsDoNotEditThis!I"&amp;$R38)/MAX(1,ROUNDUP($G38)) + IF($D38 &gt; 0, Augmentations!$C$2/ROUNDUP($D38), 0) + IF($E38 &gt; 0, Augmentations!$C$3/ROUNDUP($E38), 0), 0)</f>
        <v>0</v>
      </c>
      <c r="V38" s="45" t="str">
        <f>IF($R38 &gt; 0, (MAX(1,ROUNDUP($G38))*INDIRECT("RoomsDoNotEditThis!L"&amp;$R38) + IF($D38 &gt; 0, ROUNDUP($D38)*Augmentations!$F$2, 0) + IF($E38 &gt; 0, ROUNDUP($E38)*Augmentations!$F$3, 0))/Constants!$B$4, 0)</f>
        <v>0</v>
      </c>
      <c r="W38" s="45" t="str">
        <f>IF($R38 &gt; 0, (INDIRECT("RoomsDoNotEditThis!J"&amp;$R38) + IF($D38 &gt; 0, Augmentations!$D$2, 0) + IF($E38 &gt; 0, Augmentations!$D$3, 0))/Constants!$B$2, 0)</f>
        <v>0</v>
      </c>
      <c r="X38" s="45" t="str">
        <f>IF($R38 &gt; 0, (INDIRECT("RoomsDoNotEditThis!K"&amp;$R38) + IF($D38 &gt; 0, Augmentations!$E$2, 0) + IF($E38 &gt; 0, Augmentations!$E$3, 0))/Constants!$B$3, 0)</f>
        <v>0</v>
      </c>
      <c r="Y38" s="45" t="str">
        <f>IF($R38 &gt; 0, (INDIRECT("RoomsDoNotEditThis!L"&amp;$R38) + IF($D38 &gt; 0, Augmentations!$F$2, 0) + IF($E38 &gt; 0, Augmentations!$F$3, 0))/Constants!$B$4, 0)</f>
        <v>0</v>
      </c>
      <c r="Z38" s="45" t="str">
        <f>IF($R38 &gt; 0, (INDIRECT("RoomsDoNotEditThis!M"&amp;$R38) + IF($D38 &gt; 0, Augmentations!$G$2, 0) + IF($E38 &gt; 0, Augmentations!$G$3, 0))/Constants!$B$5, 0)</f>
        <v>0</v>
      </c>
    </row>
    <row r="39">
      <c r="A39" s="30"/>
      <c r="B39" s="30"/>
      <c r="C39" s="85"/>
      <c r="D39" s="21"/>
      <c r="E39" s="21"/>
      <c r="F39" s="21"/>
      <c r="G39" s="21"/>
      <c r="H39" s="21"/>
      <c r="I39" s="21"/>
      <c r="J39" s="21"/>
      <c r="K39" s="45" t="str">
        <f>IF($R39 &gt; 0, IF($C39 &gt; 0, IF(INDIRECT("RoomsDoNotEditThis!B"&amp;$R39) &gt; 0, IF ($E39 &gt; 0, INDIRECT("RoomsDoNotEditThis!B"&amp;$R39) + Augmentations!$B$3, INDIRECT("RoomsDoNotEditThis!B"&amp;$R39)), 0), 0), 0)</f>
        <v>0</v>
      </c>
      <c r="L39" s="45" t="str">
        <f t="shared" si="1"/>
        <v>0</v>
      </c>
      <c r="M39" s="45" t="str">
        <f t="shared" si="2"/>
        <v>0</v>
      </c>
      <c r="N39" s="45" t="str">
        <f t="shared" si="3"/>
        <v>0</v>
      </c>
      <c r="O39" s="45" t="str">
        <f t="shared" si="4"/>
        <v>0</v>
      </c>
      <c r="P39" s="45" t="str">
        <f t="shared" si="5"/>
        <v>0</v>
      </c>
      <c r="Q39" s="45" t="str">
        <f t="shared" si="6"/>
        <v>0</v>
      </c>
      <c r="R39" s="2" t="str">
        <f>IF(LEN($B39), MATCH($B39,RoomsDoNotEditThis!$A$2:$A$1000)+1, 0)</f>
        <v>0</v>
      </c>
      <c r="S39" s="45" t="str">
        <f t="shared" si="7"/>
        <v>0</v>
      </c>
      <c r="T39" s="45" t="str">
        <f t="shared" si="8"/>
        <v>0</v>
      </c>
      <c r="U39" s="45" t="str">
        <f>IF($R39 &gt; 0, INDIRECT("RoomsDoNotEditThis!I"&amp;$R39)/MAX(1,ROUNDUP($G39)) + IF($D39 &gt; 0, Augmentations!$C$2/ROUNDUP($D39), 0) + IF($E39 &gt; 0, Augmentations!$C$3/ROUNDUP($E39), 0), 0)</f>
        <v>0</v>
      </c>
      <c r="V39" s="45" t="str">
        <f>IF($R39 &gt; 0, (MAX(1,ROUNDUP($G39))*INDIRECT("RoomsDoNotEditThis!L"&amp;$R39) + IF($D39 &gt; 0, ROUNDUP($D39)*Augmentations!$F$2, 0) + IF($E39 &gt; 0, ROUNDUP($E39)*Augmentations!$F$3, 0))/Constants!$B$4, 0)</f>
        <v>0</v>
      </c>
      <c r="W39" s="45" t="str">
        <f>IF($R39 &gt; 0, (INDIRECT("RoomsDoNotEditThis!J"&amp;$R39) + IF($D39 &gt; 0, Augmentations!$D$2, 0) + IF($E39 &gt; 0, Augmentations!$D$3, 0))/Constants!$B$2, 0)</f>
        <v>0</v>
      </c>
      <c r="X39" s="45" t="str">
        <f>IF($R39 &gt; 0, (INDIRECT("RoomsDoNotEditThis!K"&amp;$R39) + IF($D39 &gt; 0, Augmentations!$E$2, 0) + IF($E39 &gt; 0, Augmentations!$E$3, 0))/Constants!$B$3, 0)</f>
        <v>0</v>
      </c>
      <c r="Y39" s="45" t="str">
        <f>IF($R39 &gt; 0, (INDIRECT("RoomsDoNotEditThis!L"&amp;$R39) + IF($D39 &gt; 0, Augmentations!$F$2, 0) + IF($E39 &gt; 0, Augmentations!$F$3, 0))/Constants!$B$4, 0)</f>
        <v>0</v>
      </c>
      <c r="Z39" s="45" t="str">
        <f>IF($R39 &gt; 0, (INDIRECT("RoomsDoNotEditThis!M"&amp;$R39) + IF($D39 &gt; 0, Augmentations!$G$2, 0) + IF($E39 &gt; 0, Augmentations!$G$3, 0))/Constants!$B$5, 0)</f>
        <v>0</v>
      </c>
    </row>
    <row r="40">
      <c r="A40" s="30"/>
      <c r="B40" s="30"/>
      <c r="C40" s="85"/>
      <c r="D40" s="21"/>
      <c r="E40" s="21"/>
      <c r="F40" s="21"/>
      <c r="G40" s="21"/>
      <c r="H40" s="21"/>
      <c r="I40" s="21"/>
      <c r="J40" s="21"/>
      <c r="K40" s="45" t="str">
        <f>IF($R40 &gt; 0, IF($C40 &gt; 0, IF(INDIRECT("RoomsDoNotEditThis!B"&amp;$R40) &gt; 0, IF ($E40 &gt; 0, INDIRECT("RoomsDoNotEditThis!B"&amp;$R40) + Augmentations!$B$3, INDIRECT("RoomsDoNotEditThis!B"&amp;$R40)), 0), 0), 0)</f>
        <v>0</v>
      </c>
      <c r="L40" s="45" t="str">
        <f t="shared" si="1"/>
        <v>0</v>
      </c>
      <c r="M40" s="45" t="str">
        <f t="shared" si="2"/>
        <v>0</v>
      </c>
      <c r="N40" s="45" t="str">
        <f t="shared" si="3"/>
        <v>0</v>
      </c>
      <c r="O40" s="45" t="str">
        <f t="shared" si="4"/>
        <v>0</v>
      </c>
      <c r="P40" s="45" t="str">
        <f t="shared" si="5"/>
        <v>0</v>
      </c>
      <c r="Q40" s="45" t="str">
        <f t="shared" si="6"/>
        <v>0</v>
      </c>
      <c r="R40" s="2" t="str">
        <f>IF(LEN($B40), MATCH($B40,RoomsDoNotEditThis!$A$2:$A$1000)+1, 0)</f>
        <v>0</v>
      </c>
      <c r="S40" s="45" t="str">
        <f t="shared" si="7"/>
        <v>0</v>
      </c>
      <c r="T40" s="45" t="str">
        <f t="shared" si="8"/>
        <v>0</v>
      </c>
      <c r="U40" s="45" t="str">
        <f>IF($R40 &gt; 0, INDIRECT("RoomsDoNotEditThis!I"&amp;$R40)/MAX(1,ROUNDUP($G40)) + IF($D40 &gt; 0, Augmentations!$C$2/ROUNDUP($D40), 0) + IF($E40 &gt; 0, Augmentations!$C$3/ROUNDUP($E40), 0), 0)</f>
        <v>0</v>
      </c>
      <c r="V40" s="45" t="str">
        <f>IF($R40 &gt; 0, (MAX(1,ROUNDUP($G40))*INDIRECT("RoomsDoNotEditThis!L"&amp;$R40) + IF($D40 &gt; 0, ROUNDUP($D40)*Augmentations!$F$2, 0) + IF($E40 &gt; 0, ROUNDUP($E40)*Augmentations!$F$3, 0))/Constants!$B$4, 0)</f>
        <v>0</v>
      </c>
      <c r="W40" s="45" t="str">
        <f>IF($R40 &gt; 0, (INDIRECT("RoomsDoNotEditThis!J"&amp;$R40) + IF($D40 &gt; 0, Augmentations!$D$2, 0) + IF($E40 &gt; 0, Augmentations!$D$3, 0))/Constants!$B$2, 0)</f>
        <v>0</v>
      </c>
      <c r="X40" s="45" t="str">
        <f>IF($R40 &gt; 0, (INDIRECT("RoomsDoNotEditThis!K"&amp;$R40) + IF($D40 &gt; 0, Augmentations!$E$2, 0) + IF($E40 &gt; 0, Augmentations!$E$3, 0))/Constants!$B$3, 0)</f>
        <v>0</v>
      </c>
      <c r="Y40" s="45" t="str">
        <f>IF($R40 &gt; 0, (INDIRECT("RoomsDoNotEditThis!L"&amp;$R40) + IF($D40 &gt; 0, Augmentations!$F$2, 0) + IF($E40 &gt; 0, Augmentations!$F$3, 0))/Constants!$B$4, 0)</f>
        <v>0</v>
      </c>
      <c r="Z40" s="45" t="str">
        <f>IF($R40 &gt; 0, (INDIRECT("RoomsDoNotEditThis!M"&amp;$R40) + IF($D40 &gt; 0, Augmentations!$G$2, 0) + IF($E40 &gt; 0, Augmentations!$G$3, 0))/Constants!$B$5, 0)</f>
        <v>0</v>
      </c>
    </row>
    <row r="41">
      <c r="A41" s="30"/>
      <c r="B41" s="30"/>
      <c r="C41" s="85"/>
      <c r="D41" s="21"/>
      <c r="E41" s="21"/>
      <c r="F41" s="21"/>
      <c r="G41" s="21"/>
      <c r="H41" s="21"/>
      <c r="I41" s="21"/>
      <c r="J41" s="21"/>
      <c r="K41" s="45" t="str">
        <f>IF($R41 &gt; 0, IF($C41 &gt; 0, IF(INDIRECT("RoomsDoNotEditThis!B"&amp;$R41) &gt; 0, IF ($E41 &gt; 0, INDIRECT("RoomsDoNotEditThis!B"&amp;$R41) + Augmentations!$B$3, INDIRECT("RoomsDoNotEditThis!B"&amp;$R41)), 0), 0), 0)</f>
        <v>0</v>
      </c>
      <c r="L41" s="45" t="str">
        <f t="shared" si="1"/>
        <v>0</v>
      </c>
      <c r="M41" s="45" t="str">
        <f t="shared" si="2"/>
        <v>0</v>
      </c>
      <c r="N41" s="45" t="str">
        <f t="shared" si="3"/>
        <v>0</v>
      </c>
      <c r="O41" s="45" t="str">
        <f t="shared" si="4"/>
        <v>0</v>
      </c>
      <c r="P41" s="45" t="str">
        <f t="shared" si="5"/>
        <v>0</v>
      </c>
      <c r="Q41" s="45" t="str">
        <f t="shared" si="6"/>
        <v>0</v>
      </c>
      <c r="R41" s="2" t="str">
        <f>IF(LEN($B41), MATCH($B41,RoomsDoNotEditThis!$A$2:$A$1000)+1, 0)</f>
        <v>0</v>
      </c>
      <c r="S41" s="45" t="str">
        <f t="shared" si="7"/>
        <v>0</v>
      </c>
      <c r="T41" s="45" t="str">
        <f t="shared" si="8"/>
        <v>0</v>
      </c>
      <c r="U41" s="45" t="str">
        <f>IF($R41 &gt; 0, INDIRECT("RoomsDoNotEditThis!I"&amp;$R41)/MAX(1,ROUNDUP($G41)) + IF($D41 &gt; 0, Augmentations!$C$2/ROUNDUP($D41), 0) + IF($E41 &gt; 0, Augmentations!$C$3/ROUNDUP($E41), 0), 0)</f>
        <v>0</v>
      </c>
      <c r="V41" s="45" t="str">
        <f>IF($R41 &gt; 0, (MAX(1,ROUNDUP($G41))*INDIRECT("RoomsDoNotEditThis!L"&amp;$R41) + IF($D41 &gt; 0, ROUNDUP($D41)*Augmentations!$F$2, 0) + IF($E41 &gt; 0, ROUNDUP($E41)*Augmentations!$F$3, 0))/Constants!$B$4, 0)</f>
        <v>0</v>
      </c>
      <c r="W41" s="45" t="str">
        <f>IF($R41 &gt; 0, (INDIRECT("RoomsDoNotEditThis!J"&amp;$R41) + IF($D41 &gt; 0, Augmentations!$D$2, 0) + IF($E41 &gt; 0, Augmentations!$D$3, 0))/Constants!$B$2, 0)</f>
        <v>0</v>
      </c>
      <c r="X41" s="45" t="str">
        <f>IF($R41 &gt; 0, (INDIRECT("RoomsDoNotEditThis!K"&amp;$R41) + IF($D41 &gt; 0, Augmentations!$E$2, 0) + IF($E41 &gt; 0, Augmentations!$E$3, 0))/Constants!$B$3, 0)</f>
        <v>0</v>
      </c>
      <c r="Y41" s="45" t="str">
        <f>IF($R41 &gt; 0, (INDIRECT("RoomsDoNotEditThis!L"&amp;$R41) + IF($D41 &gt; 0, Augmentations!$F$2, 0) + IF($E41 &gt; 0, Augmentations!$F$3, 0))/Constants!$B$4, 0)</f>
        <v>0</v>
      </c>
      <c r="Z41" s="45" t="str">
        <f>IF($R41 &gt; 0, (INDIRECT("RoomsDoNotEditThis!M"&amp;$R41) + IF($D41 &gt; 0, Augmentations!$G$2, 0) + IF($E41 &gt; 0, Augmentations!$G$3, 0))/Constants!$B$5, 0)</f>
        <v>0</v>
      </c>
    </row>
    <row r="42">
      <c r="A42" s="30"/>
      <c r="B42" s="30"/>
      <c r="C42" s="85"/>
      <c r="D42" s="21"/>
      <c r="E42" s="21"/>
      <c r="F42" s="21"/>
      <c r="G42" s="21"/>
      <c r="H42" s="21"/>
      <c r="I42" s="21"/>
      <c r="J42" s="21"/>
      <c r="K42" s="45" t="str">
        <f>IF($R42 &gt; 0, IF($C42 &gt; 0, IF(INDIRECT("RoomsDoNotEditThis!B"&amp;$R42) &gt; 0, IF ($E42 &gt; 0, INDIRECT("RoomsDoNotEditThis!B"&amp;$R42) + Augmentations!$B$3, INDIRECT("RoomsDoNotEditThis!B"&amp;$R42)), 0), 0), 0)</f>
        <v>0</v>
      </c>
      <c r="L42" s="45" t="str">
        <f t="shared" si="1"/>
        <v>0</v>
      </c>
      <c r="M42" s="45" t="str">
        <f t="shared" si="2"/>
        <v>0</v>
      </c>
      <c r="N42" s="45" t="str">
        <f t="shared" si="3"/>
        <v>0</v>
      </c>
      <c r="O42" s="45" t="str">
        <f t="shared" si="4"/>
        <v>0</v>
      </c>
      <c r="P42" s="45" t="str">
        <f t="shared" si="5"/>
        <v>0</v>
      </c>
      <c r="Q42" s="45" t="str">
        <f t="shared" si="6"/>
        <v>0</v>
      </c>
      <c r="R42" s="2" t="str">
        <f>IF(LEN($B42), MATCH($B42,RoomsDoNotEditThis!$A$2:$A$1000)+1, 0)</f>
        <v>0</v>
      </c>
      <c r="S42" s="45" t="str">
        <f t="shared" si="7"/>
        <v>0</v>
      </c>
      <c r="T42" s="45" t="str">
        <f t="shared" si="8"/>
        <v>0</v>
      </c>
      <c r="U42" s="45" t="str">
        <f>IF($R42 &gt; 0, INDIRECT("RoomsDoNotEditThis!I"&amp;$R42)/MAX(1,ROUNDUP($G42)) + IF($D42 &gt; 0, Augmentations!$C$2/ROUNDUP($D42), 0) + IF($E42 &gt; 0, Augmentations!$C$3/ROUNDUP($E42), 0), 0)</f>
        <v>0</v>
      </c>
      <c r="V42" s="45" t="str">
        <f>IF($R42 &gt; 0, (MAX(1,ROUNDUP($G42))*INDIRECT("RoomsDoNotEditThis!L"&amp;$R42) + IF($D42 &gt; 0, ROUNDUP($D42)*Augmentations!$F$2, 0) + IF($E42 &gt; 0, ROUNDUP($E42)*Augmentations!$F$3, 0))/Constants!$B$4, 0)</f>
        <v>0</v>
      </c>
      <c r="W42" s="45" t="str">
        <f>IF($R42 &gt; 0, (INDIRECT("RoomsDoNotEditThis!J"&amp;$R42) + IF($D42 &gt; 0, Augmentations!$D$2, 0) + IF($E42 &gt; 0, Augmentations!$D$3, 0))/Constants!$B$2, 0)</f>
        <v>0</v>
      </c>
      <c r="X42" s="45" t="str">
        <f>IF($R42 &gt; 0, (INDIRECT("RoomsDoNotEditThis!K"&amp;$R42) + IF($D42 &gt; 0, Augmentations!$E$2, 0) + IF($E42 &gt; 0, Augmentations!$E$3, 0))/Constants!$B$3, 0)</f>
        <v>0</v>
      </c>
      <c r="Y42" s="45" t="str">
        <f>IF($R42 &gt; 0, (INDIRECT("RoomsDoNotEditThis!L"&amp;$R42) + IF($D42 &gt; 0, Augmentations!$F$2, 0) + IF($E42 &gt; 0, Augmentations!$F$3, 0))/Constants!$B$4, 0)</f>
        <v>0</v>
      </c>
      <c r="Z42" s="45" t="str">
        <f>IF($R42 &gt; 0, (INDIRECT("RoomsDoNotEditThis!M"&amp;$R42) + IF($D42 &gt; 0, Augmentations!$G$2, 0) + IF($E42 &gt; 0, Augmentations!$G$3, 0))/Constants!$B$5, 0)</f>
        <v>0</v>
      </c>
    </row>
    <row r="43">
      <c r="A43" s="30"/>
      <c r="B43" s="30"/>
      <c r="C43" s="85"/>
      <c r="D43" s="21"/>
      <c r="E43" s="21"/>
      <c r="F43" s="21"/>
      <c r="G43" s="21"/>
      <c r="H43" s="21"/>
      <c r="I43" s="21"/>
      <c r="J43" s="21"/>
      <c r="K43" s="45" t="str">
        <f>IF($R43 &gt; 0, IF($C43 &gt; 0, IF(INDIRECT("RoomsDoNotEditThis!B"&amp;$R43) &gt; 0, IF ($E43 &gt; 0, INDIRECT("RoomsDoNotEditThis!B"&amp;$R43) + Augmentations!$B$3, INDIRECT("RoomsDoNotEditThis!B"&amp;$R43)), 0), 0), 0)</f>
        <v>0</v>
      </c>
      <c r="L43" s="45" t="str">
        <f t="shared" si="1"/>
        <v>0</v>
      </c>
      <c r="M43" s="45" t="str">
        <f t="shared" si="2"/>
        <v>0</v>
      </c>
      <c r="N43" s="45" t="str">
        <f t="shared" si="3"/>
        <v>0</v>
      </c>
      <c r="O43" s="45" t="str">
        <f t="shared" si="4"/>
        <v>0</v>
      </c>
      <c r="P43" s="45" t="str">
        <f t="shared" si="5"/>
        <v>0</v>
      </c>
      <c r="Q43" s="45" t="str">
        <f t="shared" si="6"/>
        <v>0</v>
      </c>
      <c r="R43" s="2" t="str">
        <f>IF(LEN($B43), MATCH($B43,RoomsDoNotEditThis!$A$2:$A$1000)+1, 0)</f>
        <v>0</v>
      </c>
      <c r="S43" s="45" t="str">
        <f t="shared" si="7"/>
        <v>0</v>
      </c>
      <c r="T43" s="45" t="str">
        <f t="shared" si="8"/>
        <v>0</v>
      </c>
      <c r="U43" s="45" t="str">
        <f>IF($R43 &gt; 0, INDIRECT("RoomsDoNotEditThis!I"&amp;$R43)/MAX(1,ROUNDUP($G43)) + IF($D43 &gt; 0, Augmentations!$C$2/ROUNDUP($D43), 0) + IF($E43 &gt; 0, Augmentations!$C$3/ROUNDUP($E43), 0), 0)</f>
        <v>0</v>
      </c>
      <c r="V43" s="45" t="str">
        <f>IF($R43 &gt; 0, (MAX(1,ROUNDUP($G43))*INDIRECT("RoomsDoNotEditThis!L"&amp;$R43) + IF($D43 &gt; 0, ROUNDUP($D43)*Augmentations!$F$2, 0) + IF($E43 &gt; 0, ROUNDUP($E43)*Augmentations!$F$3, 0))/Constants!$B$4, 0)</f>
        <v>0</v>
      </c>
      <c r="W43" s="45" t="str">
        <f>IF($R43 &gt; 0, (INDIRECT("RoomsDoNotEditThis!J"&amp;$R43) + IF($D43 &gt; 0, Augmentations!$D$2, 0) + IF($E43 &gt; 0, Augmentations!$D$3, 0))/Constants!$B$2, 0)</f>
        <v>0</v>
      </c>
      <c r="X43" s="45" t="str">
        <f>IF($R43 &gt; 0, (INDIRECT("RoomsDoNotEditThis!K"&amp;$R43) + IF($D43 &gt; 0, Augmentations!$E$2, 0) + IF($E43 &gt; 0, Augmentations!$E$3, 0))/Constants!$B$3, 0)</f>
        <v>0</v>
      </c>
      <c r="Y43" s="45" t="str">
        <f>IF($R43 &gt; 0, (INDIRECT("RoomsDoNotEditThis!L"&amp;$R43) + IF($D43 &gt; 0, Augmentations!$F$2, 0) + IF($E43 &gt; 0, Augmentations!$F$3, 0))/Constants!$B$4, 0)</f>
        <v>0</v>
      </c>
      <c r="Z43" s="45" t="str">
        <f>IF($R43 &gt; 0, (INDIRECT("RoomsDoNotEditThis!M"&amp;$R43) + IF($D43 &gt; 0, Augmentations!$G$2, 0) + IF($E43 &gt; 0, Augmentations!$G$3, 0))/Constants!$B$5, 0)</f>
        <v>0</v>
      </c>
    </row>
    <row r="44">
      <c r="A44" s="30"/>
      <c r="B44" s="30"/>
      <c r="C44" s="85"/>
      <c r="D44" s="21"/>
      <c r="E44" s="21"/>
      <c r="F44" s="21"/>
      <c r="G44" s="21"/>
      <c r="H44" s="21"/>
      <c r="I44" s="21"/>
      <c r="J44" s="21"/>
      <c r="K44" s="45" t="str">
        <f>IF($R44 &gt; 0, IF($C44 &gt; 0, IF(INDIRECT("RoomsDoNotEditThis!B"&amp;$R44) &gt; 0, IF ($E44 &gt; 0, INDIRECT("RoomsDoNotEditThis!B"&amp;$R44) + Augmentations!$B$3, INDIRECT("RoomsDoNotEditThis!B"&amp;$R44)), 0), 0), 0)</f>
        <v>0</v>
      </c>
      <c r="L44" s="45" t="str">
        <f t="shared" si="1"/>
        <v>0</v>
      </c>
      <c r="M44" s="45" t="str">
        <f t="shared" si="2"/>
        <v>0</v>
      </c>
      <c r="N44" s="45" t="str">
        <f t="shared" si="3"/>
        <v>0</v>
      </c>
      <c r="O44" s="45" t="str">
        <f t="shared" si="4"/>
        <v>0</v>
      </c>
      <c r="P44" s="45" t="str">
        <f t="shared" si="5"/>
        <v>0</v>
      </c>
      <c r="Q44" s="45" t="str">
        <f t="shared" si="6"/>
        <v>0</v>
      </c>
      <c r="R44" s="2" t="str">
        <f>IF(LEN($B44), MATCH($B44,RoomsDoNotEditThis!$A$2:$A$1000)+1, 0)</f>
        <v>0</v>
      </c>
      <c r="S44" s="45" t="str">
        <f t="shared" si="7"/>
        <v>0</v>
      </c>
      <c r="T44" s="45" t="str">
        <f t="shared" si="8"/>
        <v>0</v>
      </c>
      <c r="U44" s="45" t="str">
        <f>IF($R44 &gt; 0, INDIRECT("RoomsDoNotEditThis!I"&amp;$R44)/MAX(1,ROUNDUP($G44)) + IF($D44 &gt; 0, Augmentations!$C$2/ROUNDUP($D44), 0) + IF($E44 &gt; 0, Augmentations!$C$3/ROUNDUP($E44), 0), 0)</f>
        <v>0</v>
      </c>
      <c r="V44" s="45" t="str">
        <f>IF($R44 &gt; 0, (MAX(1,ROUNDUP($G44))*INDIRECT("RoomsDoNotEditThis!L"&amp;$R44) + IF($D44 &gt; 0, ROUNDUP($D44)*Augmentations!$F$2, 0) + IF($E44 &gt; 0, ROUNDUP($E44)*Augmentations!$F$3, 0))/Constants!$B$4, 0)</f>
        <v>0</v>
      </c>
      <c r="W44" s="45" t="str">
        <f>IF($R44 &gt; 0, (INDIRECT("RoomsDoNotEditThis!J"&amp;$R44) + IF($D44 &gt; 0, Augmentations!$D$2, 0) + IF($E44 &gt; 0, Augmentations!$D$3, 0))/Constants!$B$2, 0)</f>
        <v>0</v>
      </c>
      <c r="X44" s="45" t="str">
        <f>IF($R44 &gt; 0, (INDIRECT("RoomsDoNotEditThis!K"&amp;$R44) + IF($D44 &gt; 0, Augmentations!$E$2, 0) + IF($E44 &gt; 0, Augmentations!$E$3, 0))/Constants!$B$3, 0)</f>
        <v>0</v>
      </c>
      <c r="Y44" s="45" t="str">
        <f>IF($R44 &gt; 0, (INDIRECT("RoomsDoNotEditThis!L"&amp;$R44) + IF($D44 &gt; 0, Augmentations!$F$2, 0) + IF($E44 &gt; 0, Augmentations!$F$3, 0))/Constants!$B$4, 0)</f>
        <v>0</v>
      </c>
      <c r="Z44" s="45" t="str">
        <f>IF($R44 &gt; 0, (INDIRECT("RoomsDoNotEditThis!M"&amp;$R44) + IF($D44 &gt; 0, Augmentations!$G$2, 0) + IF($E44 &gt; 0, Augmentations!$G$3, 0))/Constants!$B$5, 0)</f>
        <v>0</v>
      </c>
    </row>
    <row r="45">
      <c r="A45" s="30"/>
      <c r="B45" s="30"/>
      <c r="C45" s="85"/>
      <c r="D45" s="21"/>
      <c r="E45" s="21"/>
      <c r="F45" s="21"/>
      <c r="G45" s="21"/>
      <c r="H45" s="21"/>
      <c r="I45" s="21"/>
      <c r="J45" s="21"/>
      <c r="K45" s="45" t="str">
        <f>IF($R45 &gt; 0, IF($C45 &gt; 0, IF(INDIRECT("RoomsDoNotEditThis!B"&amp;$R45) &gt; 0, IF ($E45 &gt; 0, INDIRECT("RoomsDoNotEditThis!B"&amp;$R45) + Augmentations!$B$3, INDIRECT("RoomsDoNotEditThis!B"&amp;$R45)), 0), 0), 0)</f>
        <v>0</v>
      </c>
      <c r="L45" s="45" t="str">
        <f t="shared" si="1"/>
        <v>0</v>
      </c>
      <c r="M45" s="45" t="str">
        <f t="shared" si="2"/>
        <v>0</v>
      </c>
      <c r="N45" s="45" t="str">
        <f t="shared" si="3"/>
        <v>0</v>
      </c>
      <c r="O45" s="45" t="str">
        <f t="shared" si="4"/>
        <v>0</v>
      </c>
      <c r="P45" s="45" t="str">
        <f t="shared" si="5"/>
        <v>0</v>
      </c>
      <c r="Q45" s="45" t="str">
        <f t="shared" si="6"/>
        <v>0</v>
      </c>
      <c r="R45" s="2" t="str">
        <f>IF(LEN($B45), MATCH($B45,RoomsDoNotEditThis!$A$2:$A$1000)+1, 0)</f>
        <v>0</v>
      </c>
      <c r="S45" s="45" t="str">
        <f t="shared" si="7"/>
        <v>0</v>
      </c>
      <c r="T45" s="45" t="str">
        <f t="shared" si="8"/>
        <v>0</v>
      </c>
      <c r="U45" s="45" t="str">
        <f>IF($R45 &gt; 0, INDIRECT("RoomsDoNotEditThis!I"&amp;$R45)/MAX(1,ROUNDUP($G45)) + IF($D45 &gt; 0, Augmentations!$C$2/ROUNDUP($D45), 0) + IF($E45 &gt; 0, Augmentations!$C$3/ROUNDUP($E45), 0), 0)</f>
        <v>0</v>
      </c>
      <c r="V45" s="45" t="str">
        <f>IF($R45 &gt; 0, (MAX(1,ROUNDUP($G45))*INDIRECT("RoomsDoNotEditThis!L"&amp;$R45) + IF($D45 &gt; 0, ROUNDUP($D45)*Augmentations!$F$2, 0) + IF($E45 &gt; 0, ROUNDUP($E45)*Augmentations!$F$3, 0))/Constants!$B$4, 0)</f>
        <v>0</v>
      </c>
      <c r="W45" s="45" t="str">
        <f>IF($R45 &gt; 0, (INDIRECT("RoomsDoNotEditThis!J"&amp;$R45) + IF($D45 &gt; 0, Augmentations!$D$2, 0) + IF($E45 &gt; 0, Augmentations!$D$3, 0))/Constants!$B$2, 0)</f>
        <v>0</v>
      </c>
      <c r="X45" s="45" t="str">
        <f>IF($R45 &gt; 0, (INDIRECT("RoomsDoNotEditThis!K"&amp;$R45) + IF($D45 &gt; 0, Augmentations!$E$2, 0) + IF($E45 &gt; 0, Augmentations!$E$3, 0))/Constants!$B$3, 0)</f>
        <v>0</v>
      </c>
      <c r="Y45" s="45" t="str">
        <f>IF($R45 &gt; 0, (INDIRECT("RoomsDoNotEditThis!L"&amp;$R45) + IF($D45 &gt; 0, Augmentations!$F$2, 0) + IF($E45 &gt; 0, Augmentations!$F$3, 0))/Constants!$B$4, 0)</f>
        <v>0</v>
      </c>
      <c r="Z45" s="45" t="str">
        <f>IF($R45 &gt; 0, (INDIRECT("RoomsDoNotEditThis!M"&amp;$R45) + IF($D45 &gt; 0, Augmentations!$G$2, 0) + IF($E45 &gt; 0, Augmentations!$G$3, 0))/Constants!$B$5, 0)</f>
        <v>0</v>
      </c>
    </row>
    <row r="46">
      <c r="A46" s="30"/>
      <c r="B46" s="30"/>
      <c r="C46" s="85"/>
      <c r="D46" s="21"/>
      <c r="E46" s="21"/>
      <c r="F46" s="21"/>
      <c r="G46" s="21"/>
      <c r="H46" s="21"/>
      <c r="I46" s="21"/>
      <c r="J46" s="21"/>
      <c r="K46" s="45" t="str">
        <f>IF($R46 &gt; 0, IF($C46 &gt; 0, IF(INDIRECT("RoomsDoNotEditThis!B"&amp;$R46) &gt; 0, IF ($E46 &gt; 0, INDIRECT("RoomsDoNotEditThis!B"&amp;$R46) + Augmentations!$B$3, INDIRECT("RoomsDoNotEditThis!B"&amp;$R46)), 0), 0), 0)</f>
        <v>0</v>
      </c>
      <c r="L46" s="45" t="str">
        <f t="shared" si="1"/>
        <v>0</v>
      </c>
      <c r="M46" s="45" t="str">
        <f t="shared" si="2"/>
        <v>0</v>
      </c>
      <c r="N46" s="45" t="str">
        <f t="shared" si="3"/>
        <v>0</v>
      </c>
      <c r="O46" s="45" t="str">
        <f t="shared" si="4"/>
        <v>0</v>
      </c>
      <c r="P46" s="45" t="str">
        <f t="shared" si="5"/>
        <v>0</v>
      </c>
      <c r="Q46" s="45" t="str">
        <f t="shared" si="6"/>
        <v>0</v>
      </c>
      <c r="R46" s="2" t="str">
        <f>IF(LEN($B46), MATCH($B46,RoomsDoNotEditThis!$A$2:$A$1000)+1, 0)</f>
        <v>0</v>
      </c>
      <c r="S46" s="45" t="str">
        <f t="shared" si="7"/>
        <v>0</v>
      </c>
      <c r="T46" s="45" t="str">
        <f t="shared" si="8"/>
        <v>0</v>
      </c>
      <c r="U46" s="45" t="str">
        <f>IF($R46 &gt; 0, INDIRECT("RoomsDoNotEditThis!I"&amp;$R46)/MAX(1,ROUNDUP($G46)) + IF($D46 &gt; 0, Augmentations!$C$2/ROUNDUP($D46), 0) + IF($E46 &gt; 0, Augmentations!$C$3/ROUNDUP($E46), 0), 0)</f>
        <v>0</v>
      </c>
      <c r="V46" s="45" t="str">
        <f>IF($R46 &gt; 0, (MAX(1,ROUNDUP($G46))*INDIRECT("RoomsDoNotEditThis!L"&amp;$R46) + IF($D46 &gt; 0, ROUNDUP($D46)*Augmentations!$F$2, 0) + IF($E46 &gt; 0, ROUNDUP($E46)*Augmentations!$F$3, 0))/Constants!$B$4, 0)</f>
        <v>0</v>
      </c>
      <c r="W46" s="45" t="str">
        <f>IF($R46 &gt; 0, (INDIRECT("RoomsDoNotEditThis!J"&amp;$R46) + IF($D46 &gt; 0, Augmentations!$D$2, 0) + IF($E46 &gt; 0, Augmentations!$D$3, 0))/Constants!$B$2, 0)</f>
        <v>0</v>
      </c>
      <c r="X46" s="45" t="str">
        <f>IF($R46 &gt; 0, (INDIRECT("RoomsDoNotEditThis!K"&amp;$R46) + IF($D46 &gt; 0, Augmentations!$E$2, 0) + IF($E46 &gt; 0, Augmentations!$E$3, 0))/Constants!$B$3, 0)</f>
        <v>0</v>
      </c>
      <c r="Y46" s="45" t="str">
        <f>IF($R46 &gt; 0, (INDIRECT("RoomsDoNotEditThis!L"&amp;$R46) + IF($D46 &gt; 0, Augmentations!$F$2, 0) + IF($E46 &gt; 0, Augmentations!$F$3, 0))/Constants!$B$4, 0)</f>
        <v>0</v>
      </c>
      <c r="Z46" s="45" t="str">
        <f>IF($R46 &gt; 0, (INDIRECT("RoomsDoNotEditThis!M"&amp;$R46) + IF($D46 &gt; 0, Augmentations!$G$2, 0) + IF($E46 &gt; 0, Augmentations!$G$3, 0))/Constants!$B$5, 0)</f>
        <v>0</v>
      </c>
    </row>
    <row r="47">
      <c r="A47" s="30"/>
      <c r="B47" s="30"/>
      <c r="C47" s="85"/>
      <c r="D47" s="21"/>
      <c r="E47" s="21"/>
      <c r="F47" s="21"/>
      <c r="G47" s="21"/>
      <c r="H47" s="21"/>
      <c r="I47" s="21"/>
      <c r="J47" s="21"/>
      <c r="K47" s="45" t="str">
        <f>IF($R47 &gt; 0, IF($C47 &gt; 0, IF(INDIRECT("RoomsDoNotEditThis!B"&amp;$R47) &gt; 0, IF ($E47 &gt; 0, INDIRECT("RoomsDoNotEditThis!B"&amp;$R47) + Augmentations!$B$3, INDIRECT("RoomsDoNotEditThis!B"&amp;$R47)), 0), 0), 0)</f>
        <v>0</v>
      </c>
      <c r="L47" s="45" t="str">
        <f t="shared" si="1"/>
        <v>0</v>
      </c>
      <c r="M47" s="45" t="str">
        <f t="shared" si="2"/>
        <v>0</v>
      </c>
      <c r="N47" s="45" t="str">
        <f t="shared" si="3"/>
        <v>0</v>
      </c>
      <c r="O47" s="45" t="str">
        <f t="shared" si="4"/>
        <v>0</v>
      </c>
      <c r="P47" s="45" t="str">
        <f t="shared" si="5"/>
        <v>0</v>
      </c>
      <c r="Q47" s="45" t="str">
        <f t="shared" si="6"/>
        <v>0</v>
      </c>
      <c r="R47" s="2" t="str">
        <f>IF(LEN($B47), MATCH($B47,RoomsDoNotEditThis!$A$2:$A$1000)+1, 0)</f>
        <v>0</v>
      </c>
      <c r="S47" s="45" t="str">
        <f t="shared" si="7"/>
        <v>0</v>
      </c>
      <c r="T47" s="45" t="str">
        <f t="shared" si="8"/>
        <v>0</v>
      </c>
      <c r="U47" s="45" t="str">
        <f>IF($R47 &gt; 0, INDIRECT("RoomsDoNotEditThis!I"&amp;$R47)/MAX(1,ROUNDUP($G47)) + IF($D47 &gt; 0, Augmentations!$C$2/ROUNDUP($D47), 0) + IF($E47 &gt; 0, Augmentations!$C$3/ROUNDUP($E47), 0), 0)</f>
        <v>0</v>
      </c>
      <c r="V47" s="45" t="str">
        <f>IF($R47 &gt; 0, (MAX(1,ROUNDUP($G47))*INDIRECT("RoomsDoNotEditThis!L"&amp;$R47) + IF($D47 &gt; 0, ROUNDUP($D47)*Augmentations!$F$2, 0) + IF($E47 &gt; 0, ROUNDUP($E47)*Augmentations!$F$3, 0))/Constants!$B$4, 0)</f>
        <v>0</v>
      </c>
      <c r="W47" s="45" t="str">
        <f>IF($R47 &gt; 0, (INDIRECT("RoomsDoNotEditThis!J"&amp;$R47) + IF($D47 &gt; 0, Augmentations!$D$2, 0) + IF($E47 &gt; 0, Augmentations!$D$3, 0))/Constants!$B$2, 0)</f>
        <v>0</v>
      </c>
      <c r="X47" s="45" t="str">
        <f>IF($R47 &gt; 0, (INDIRECT("RoomsDoNotEditThis!K"&amp;$R47) + IF($D47 &gt; 0, Augmentations!$E$2, 0) + IF($E47 &gt; 0, Augmentations!$E$3, 0))/Constants!$B$3, 0)</f>
        <v>0</v>
      </c>
      <c r="Y47" s="45" t="str">
        <f>IF($R47 &gt; 0, (INDIRECT("RoomsDoNotEditThis!L"&amp;$R47) + IF($D47 &gt; 0, Augmentations!$F$2, 0) + IF($E47 &gt; 0, Augmentations!$F$3, 0))/Constants!$B$4, 0)</f>
        <v>0</v>
      </c>
      <c r="Z47" s="45" t="str">
        <f>IF($R47 &gt; 0, (INDIRECT("RoomsDoNotEditThis!M"&amp;$R47) + IF($D47 &gt; 0, Augmentations!$G$2, 0) + IF($E47 &gt; 0, Augmentations!$G$3, 0))/Constants!$B$5, 0)</f>
        <v>0</v>
      </c>
    </row>
    <row r="48">
      <c r="A48" s="30"/>
      <c r="B48" s="30"/>
      <c r="C48" s="85"/>
      <c r="D48" s="21"/>
      <c r="E48" s="21"/>
      <c r="F48" s="21"/>
      <c r="G48" s="21"/>
      <c r="H48" s="21"/>
      <c r="I48" s="21"/>
      <c r="J48" s="21"/>
      <c r="K48" s="45" t="str">
        <f>IF($R48 &gt; 0, IF($C48 &gt; 0, IF(INDIRECT("RoomsDoNotEditThis!B"&amp;$R48) &gt; 0, IF ($E48 &gt; 0, INDIRECT("RoomsDoNotEditThis!B"&amp;$R48) + Augmentations!$B$3, INDIRECT("RoomsDoNotEditThis!B"&amp;$R48)), 0), 0), 0)</f>
        <v>0</v>
      </c>
      <c r="L48" s="45" t="str">
        <f t="shared" si="1"/>
        <v>0</v>
      </c>
      <c r="M48" s="45" t="str">
        <f t="shared" si="2"/>
        <v>0</v>
      </c>
      <c r="N48" s="45" t="str">
        <f t="shared" si="3"/>
        <v>0</v>
      </c>
      <c r="O48" s="45" t="str">
        <f t="shared" si="4"/>
        <v>0</v>
      </c>
      <c r="P48" s="45" t="str">
        <f t="shared" si="5"/>
        <v>0</v>
      </c>
      <c r="Q48" s="45" t="str">
        <f t="shared" si="6"/>
        <v>0</v>
      </c>
      <c r="R48" s="2" t="str">
        <f>IF(LEN($B48), MATCH($B48,RoomsDoNotEditThis!$A$2:$A$1000)+1, 0)</f>
        <v>0</v>
      </c>
      <c r="S48" s="45" t="str">
        <f t="shared" si="7"/>
        <v>0</v>
      </c>
      <c r="T48" s="45" t="str">
        <f t="shared" si="8"/>
        <v>0</v>
      </c>
      <c r="U48" s="45" t="str">
        <f>IF($R48 &gt; 0, INDIRECT("RoomsDoNotEditThis!I"&amp;$R48)/MAX(1,ROUNDUP($G48)) + IF($D48 &gt; 0, Augmentations!$C$2/ROUNDUP($D48), 0) + IF($E48 &gt; 0, Augmentations!$C$3/ROUNDUP($E48), 0), 0)</f>
        <v>0</v>
      </c>
      <c r="V48" s="45" t="str">
        <f>IF($R48 &gt; 0, (MAX(1,ROUNDUP($G48))*INDIRECT("RoomsDoNotEditThis!L"&amp;$R48) + IF($D48 &gt; 0, ROUNDUP($D48)*Augmentations!$F$2, 0) + IF($E48 &gt; 0, ROUNDUP($E48)*Augmentations!$F$3, 0))/Constants!$B$4, 0)</f>
        <v>0</v>
      </c>
      <c r="W48" s="45" t="str">
        <f>IF($R48 &gt; 0, (INDIRECT("RoomsDoNotEditThis!J"&amp;$R48) + IF($D48 &gt; 0, Augmentations!$D$2, 0) + IF($E48 &gt; 0, Augmentations!$D$3, 0))/Constants!$B$2, 0)</f>
        <v>0</v>
      </c>
      <c r="X48" s="45" t="str">
        <f>IF($R48 &gt; 0, (INDIRECT("RoomsDoNotEditThis!K"&amp;$R48) + IF($D48 &gt; 0, Augmentations!$E$2, 0) + IF($E48 &gt; 0, Augmentations!$E$3, 0))/Constants!$B$3, 0)</f>
        <v>0</v>
      </c>
      <c r="Y48" s="45" t="str">
        <f>IF($R48 &gt; 0, (INDIRECT("RoomsDoNotEditThis!L"&amp;$R48) + IF($D48 &gt; 0, Augmentations!$F$2, 0) + IF($E48 &gt; 0, Augmentations!$F$3, 0))/Constants!$B$4, 0)</f>
        <v>0</v>
      </c>
      <c r="Z48" s="45" t="str">
        <f>IF($R48 &gt; 0, (INDIRECT("RoomsDoNotEditThis!M"&amp;$R48) + IF($D48 &gt; 0, Augmentations!$G$2, 0) + IF($E48 &gt; 0, Augmentations!$G$3, 0))/Constants!$B$5, 0)</f>
        <v>0</v>
      </c>
    </row>
    <row r="49">
      <c r="A49" s="30"/>
      <c r="B49" s="30"/>
      <c r="C49" s="85"/>
      <c r="D49" s="21"/>
      <c r="E49" s="21"/>
      <c r="F49" s="21"/>
      <c r="G49" s="21"/>
      <c r="H49" s="21"/>
      <c r="I49" s="21"/>
      <c r="J49" s="21"/>
      <c r="K49" s="45" t="str">
        <f>IF($R49 &gt; 0, IF($C49 &gt; 0, IF(INDIRECT("RoomsDoNotEditThis!B"&amp;$R49) &gt; 0, IF ($E49 &gt; 0, INDIRECT("RoomsDoNotEditThis!B"&amp;$R49) + Augmentations!$B$3, INDIRECT("RoomsDoNotEditThis!B"&amp;$R49)), 0), 0), 0)</f>
        <v>0</v>
      </c>
      <c r="L49" s="45" t="str">
        <f t="shared" si="1"/>
        <v>0</v>
      </c>
      <c r="M49" s="45" t="str">
        <f t="shared" si="2"/>
        <v>0</v>
      </c>
      <c r="N49" s="45" t="str">
        <f t="shared" si="3"/>
        <v>0</v>
      </c>
      <c r="O49" s="45" t="str">
        <f t="shared" si="4"/>
        <v>0</v>
      </c>
      <c r="P49" s="45" t="str">
        <f t="shared" si="5"/>
        <v>0</v>
      </c>
      <c r="Q49" s="45" t="str">
        <f t="shared" si="6"/>
        <v>0</v>
      </c>
      <c r="R49" s="2" t="str">
        <f>IF(LEN($B49), MATCH($B49,RoomsDoNotEditThis!$A$2:$A$1000)+1, 0)</f>
        <v>0</v>
      </c>
      <c r="S49" s="45" t="str">
        <f t="shared" si="7"/>
        <v>0</v>
      </c>
      <c r="T49" s="45" t="str">
        <f t="shared" si="8"/>
        <v>0</v>
      </c>
      <c r="U49" s="45" t="str">
        <f>IF($R49 &gt; 0, INDIRECT("RoomsDoNotEditThis!I"&amp;$R49)/MAX(1,ROUNDUP($G49)) + IF($D49 &gt; 0, Augmentations!$C$2/ROUNDUP($D49), 0) + IF($E49 &gt; 0, Augmentations!$C$3/ROUNDUP($E49), 0), 0)</f>
        <v>0</v>
      </c>
      <c r="V49" s="45" t="str">
        <f>IF($R49 &gt; 0, (MAX(1,ROUNDUP($G49))*INDIRECT("RoomsDoNotEditThis!L"&amp;$R49) + IF($D49 &gt; 0, ROUNDUP($D49)*Augmentations!$F$2, 0) + IF($E49 &gt; 0, ROUNDUP($E49)*Augmentations!$F$3, 0))/Constants!$B$4, 0)</f>
        <v>0</v>
      </c>
      <c r="W49" s="45" t="str">
        <f>IF($R49 &gt; 0, (INDIRECT("RoomsDoNotEditThis!J"&amp;$R49) + IF($D49 &gt; 0, Augmentations!$D$2, 0) + IF($E49 &gt; 0, Augmentations!$D$3, 0))/Constants!$B$2, 0)</f>
        <v>0</v>
      </c>
      <c r="X49" s="45" t="str">
        <f>IF($R49 &gt; 0, (INDIRECT("RoomsDoNotEditThis!K"&amp;$R49) + IF($D49 &gt; 0, Augmentations!$E$2, 0) + IF($E49 &gt; 0, Augmentations!$E$3, 0))/Constants!$B$3, 0)</f>
        <v>0</v>
      </c>
      <c r="Y49" s="45" t="str">
        <f>IF($R49 &gt; 0, (INDIRECT("RoomsDoNotEditThis!L"&amp;$R49) + IF($D49 &gt; 0, Augmentations!$F$2, 0) + IF($E49 &gt; 0, Augmentations!$F$3, 0))/Constants!$B$4, 0)</f>
        <v>0</v>
      </c>
      <c r="Z49" s="45" t="str">
        <f>IF($R49 &gt; 0, (INDIRECT("RoomsDoNotEditThis!M"&amp;$R49) + IF($D49 &gt; 0, Augmentations!$G$2, 0) + IF($E49 &gt; 0, Augmentations!$G$3, 0))/Constants!$B$5, 0)</f>
        <v>0</v>
      </c>
    </row>
    <row r="50">
      <c r="A50" s="30"/>
      <c r="B50" s="30"/>
      <c r="C50" s="85"/>
      <c r="D50" s="21"/>
      <c r="E50" s="21"/>
      <c r="F50" s="21"/>
      <c r="G50" s="21"/>
      <c r="H50" s="21"/>
      <c r="I50" s="21"/>
      <c r="J50" s="21"/>
      <c r="K50" s="45" t="str">
        <f>IF($R50 &gt; 0, IF($C50 &gt; 0, IF(INDIRECT("RoomsDoNotEditThis!B"&amp;$R50) &gt; 0, IF ($E50 &gt; 0, INDIRECT("RoomsDoNotEditThis!B"&amp;$R50) + Augmentations!$B$3, INDIRECT("RoomsDoNotEditThis!B"&amp;$R50)), 0), 0), 0)</f>
        <v>0</v>
      </c>
      <c r="L50" s="45" t="str">
        <f t="shared" si="1"/>
        <v>0</v>
      </c>
      <c r="M50" s="45" t="str">
        <f t="shared" si="2"/>
        <v>0</v>
      </c>
      <c r="N50" s="45" t="str">
        <f t="shared" si="3"/>
        <v>0</v>
      </c>
      <c r="O50" s="45" t="str">
        <f t="shared" si="4"/>
        <v>0</v>
      </c>
      <c r="P50" s="45" t="str">
        <f t="shared" si="5"/>
        <v>0</v>
      </c>
      <c r="Q50" s="45" t="str">
        <f t="shared" si="6"/>
        <v>0</v>
      </c>
      <c r="R50" s="2" t="str">
        <f>IF(LEN($B50), MATCH($B50,RoomsDoNotEditThis!$A$2:$A$1000)+1, 0)</f>
        <v>0</v>
      </c>
      <c r="S50" s="45" t="str">
        <f t="shared" si="7"/>
        <v>0</v>
      </c>
      <c r="T50" s="45" t="str">
        <f t="shared" si="8"/>
        <v>0</v>
      </c>
      <c r="U50" s="45" t="str">
        <f>IF($R50 &gt; 0, INDIRECT("RoomsDoNotEditThis!I"&amp;$R50)/MAX(1,ROUNDUP($G50)) + IF($D50 &gt; 0, Augmentations!$C$2/ROUNDUP($D50), 0) + IF($E50 &gt; 0, Augmentations!$C$3/ROUNDUP($E50), 0), 0)</f>
        <v>0</v>
      </c>
      <c r="V50" s="45" t="str">
        <f>IF($R50 &gt; 0, (MAX(1,ROUNDUP($G50))*INDIRECT("RoomsDoNotEditThis!L"&amp;$R50) + IF($D50 &gt; 0, ROUNDUP($D50)*Augmentations!$F$2, 0) + IF($E50 &gt; 0, ROUNDUP($E50)*Augmentations!$F$3, 0))/Constants!$B$4, 0)</f>
        <v>0</v>
      </c>
      <c r="W50" s="45" t="str">
        <f>IF($R50 &gt; 0, (INDIRECT("RoomsDoNotEditThis!J"&amp;$R50) + IF($D50 &gt; 0, Augmentations!$D$2, 0) + IF($E50 &gt; 0, Augmentations!$D$3, 0))/Constants!$B$2, 0)</f>
        <v>0</v>
      </c>
      <c r="X50" s="45" t="str">
        <f>IF($R50 &gt; 0, (INDIRECT("RoomsDoNotEditThis!K"&amp;$R50) + IF($D50 &gt; 0, Augmentations!$E$2, 0) + IF($E50 &gt; 0, Augmentations!$E$3, 0))/Constants!$B$3, 0)</f>
        <v>0</v>
      </c>
      <c r="Y50" s="45" t="str">
        <f>IF($R50 &gt; 0, (INDIRECT("RoomsDoNotEditThis!L"&amp;$R50) + IF($D50 &gt; 0, Augmentations!$F$2, 0) + IF($E50 &gt; 0, Augmentations!$F$3, 0))/Constants!$B$4, 0)</f>
        <v>0</v>
      </c>
      <c r="Z50" s="45" t="str">
        <f>IF($R50 &gt; 0, (INDIRECT("RoomsDoNotEditThis!M"&amp;$R50) + IF($D50 &gt; 0, Augmentations!$G$2, 0) + IF($E50 &gt; 0, Augmentations!$G$3, 0))/Constants!$B$5, 0)</f>
        <v>0</v>
      </c>
    </row>
    <row r="51">
      <c r="A51" s="30"/>
      <c r="B51" s="30"/>
      <c r="C51" s="85"/>
      <c r="D51" s="21"/>
      <c r="E51" s="21"/>
      <c r="F51" s="21"/>
      <c r="G51" s="21"/>
      <c r="H51" s="21"/>
      <c r="I51" s="21"/>
      <c r="J51" s="21"/>
      <c r="K51" s="45" t="str">
        <f>IF($R51 &gt; 0, IF($C51 &gt; 0, IF(INDIRECT("RoomsDoNotEditThis!B"&amp;$R51) &gt; 0, IF ($E51 &gt; 0, INDIRECT("RoomsDoNotEditThis!B"&amp;$R51) + Augmentations!$B$3, INDIRECT("RoomsDoNotEditThis!B"&amp;$R51)), 0), 0), 0)</f>
        <v>0</v>
      </c>
      <c r="L51" s="45" t="str">
        <f t="shared" si="1"/>
        <v>0</v>
      </c>
      <c r="M51" s="45" t="str">
        <f t="shared" si="2"/>
        <v>0</v>
      </c>
      <c r="N51" s="45" t="str">
        <f t="shared" si="3"/>
        <v>0</v>
      </c>
      <c r="O51" s="45" t="str">
        <f t="shared" si="4"/>
        <v>0</v>
      </c>
      <c r="P51" s="45" t="str">
        <f t="shared" si="5"/>
        <v>0</v>
      </c>
      <c r="Q51" s="45" t="str">
        <f t="shared" si="6"/>
        <v>0</v>
      </c>
      <c r="R51" s="2" t="str">
        <f>IF(LEN($B51), MATCH($B51,RoomsDoNotEditThis!$A$2:$A$1000)+1, 0)</f>
        <v>0</v>
      </c>
      <c r="S51" s="45" t="str">
        <f t="shared" si="7"/>
        <v>0</v>
      </c>
      <c r="T51" s="45" t="str">
        <f t="shared" si="8"/>
        <v>0</v>
      </c>
      <c r="U51" s="45" t="str">
        <f>IF($R51 &gt; 0, INDIRECT("RoomsDoNotEditThis!I"&amp;$R51)/MAX(1,ROUNDUP($G51)) + IF($D51 &gt; 0, Augmentations!$C$2/ROUNDUP($D51), 0) + IF($E51 &gt; 0, Augmentations!$C$3/ROUNDUP($E51), 0), 0)</f>
        <v>0</v>
      </c>
      <c r="V51" s="45" t="str">
        <f>IF($R51 &gt; 0, (MAX(1,ROUNDUP($G51))*INDIRECT("RoomsDoNotEditThis!L"&amp;$R51) + IF($D51 &gt; 0, ROUNDUP($D51)*Augmentations!$F$2, 0) + IF($E51 &gt; 0, ROUNDUP($E51)*Augmentations!$F$3, 0))/Constants!$B$4, 0)</f>
        <v>0</v>
      </c>
      <c r="W51" s="45" t="str">
        <f>IF($R51 &gt; 0, (INDIRECT("RoomsDoNotEditThis!J"&amp;$R51) + IF($D51 &gt; 0, Augmentations!$D$2, 0) + IF($E51 &gt; 0, Augmentations!$D$3, 0))/Constants!$B$2, 0)</f>
        <v>0</v>
      </c>
      <c r="X51" s="45" t="str">
        <f>IF($R51 &gt; 0, (INDIRECT("RoomsDoNotEditThis!K"&amp;$R51) + IF($D51 &gt; 0, Augmentations!$E$2, 0) + IF($E51 &gt; 0, Augmentations!$E$3, 0))/Constants!$B$3, 0)</f>
        <v>0</v>
      </c>
      <c r="Y51" s="45" t="str">
        <f>IF($R51 &gt; 0, (INDIRECT("RoomsDoNotEditThis!L"&amp;$R51) + IF($D51 &gt; 0, Augmentations!$F$2, 0) + IF($E51 &gt; 0, Augmentations!$F$3, 0))/Constants!$B$4, 0)</f>
        <v>0</v>
      </c>
      <c r="Z51" s="45" t="str">
        <f>IF($R51 &gt; 0, (INDIRECT("RoomsDoNotEditThis!M"&amp;$R51) + IF($D51 &gt; 0, Augmentations!$G$2, 0) + IF($E51 &gt; 0, Augmentations!$G$3, 0))/Constants!$B$5, 0)</f>
        <v>0</v>
      </c>
    </row>
    <row r="52">
      <c r="A52" s="30"/>
      <c r="B52" s="30"/>
      <c r="C52" s="85"/>
      <c r="D52" s="21"/>
      <c r="E52" s="21"/>
      <c r="F52" s="21"/>
      <c r="G52" s="21"/>
      <c r="H52" s="21"/>
      <c r="I52" s="21"/>
      <c r="J52" s="21"/>
      <c r="K52" s="45" t="str">
        <f>IF($R52 &gt; 0, IF($C52 &gt; 0, IF(INDIRECT("RoomsDoNotEditThis!B"&amp;$R52) &gt; 0, IF ($E52 &gt; 0, INDIRECT("RoomsDoNotEditThis!B"&amp;$R52) + Augmentations!$B$3, INDIRECT("RoomsDoNotEditThis!B"&amp;$R52)), 0), 0), 0)</f>
        <v>0</v>
      </c>
      <c r="L52" s="45" t="str">
        <f t="shared" si="1"/>
        <v>0</v>
      </c>
      <c r="M52" s="45" t="str">
        <f t="shared" si="2"/>
        <v>0</v>
      </c>
      <c r="N52" s="45" t="str">
        <f t="shared" si="3"/>
        <v>0</v>
      </c>
      <c r="O52" s="45" t="str">
        <f t="shared" si="4"/>
        <v>0</v>
      </c>
      <c r="P52" s="45" t="str">
        <f t="shared" si="5"/>
        <v>0</v>
      </c>
      <c r="Q52" s="45" t="str">
        <f t="shared" si="6"/>
        <v>0</v>
      </c>
      <c r="R52" s="2" t="str">
        <f>IF(LEN($B52), MATCH($B52,RoomsDoNotEditThis!$A$2:$A$1000)+1, 0)</f>
        <v>0</v>
      </c>
      <c r="S52" s="45" t="str">
        <f t="shared" si="7"/>
        <v>0</v>
      </c>
      <c r="T52" s="45" t="str">
        <f t="shared" si="8"/>
        <v>0</v>
      </c>
      <c r="U52" s="45" t="str">
        <f>IF($R52 &gt; 0, INDIRECT("RoomsDoNotEditThis!I"&amp;$R52)/MAX(1,ROUNDUP($G52)) + IF($D52 &gt; 0, Augmentations!$C$2/ROUNDUP($D52), 0) + IF($E52 &gt; 0, Augmentations!$C$3/ROUNDUP($E52), 0), 0)</f>
        <v>0</v>
      </c>
      <c r="V52" s="45" t="str">
        <f>IF($R52 &gt; 0, (MAX(1,ROUNDUP($G52))*INDIRECT("RoomsDoNotEditThis!L"&amp;$R52) + IF($D52 &gt; 0, ROUNDUP($D52)*Augmentations!$F$2, 0) + IF($E52 &gt; 0, ROUNDUP($E52)*Augmentations!$F$3, 0))/Constants!$B$4, 0)</f>
        <v>0</v>
      </c>
      <c r="W52" s="45" t="str">
        <f>IF($R52 &gt; 0, (INDIRECT("RoomsDoNotEditThis!J"&amp;$R52) + IF($D52 &gt; 0, Augmentations!$D$2, 0) + IF($E52 &gt; 0, Augmentations!$D$3, 0))/Constants!$B$2, 0)</f>
        <v>0</v>
      </c>
      <c r="X52" s="45" t="str">
        <f>IF($R52 &gt; 0, (INDIRECT("RoomsDoNotEditThis!K"&amp;$R52) + IF($D52 &gt; 0, Augmentations!$E$2, 0) + IF($E52 &gt; 0, Augmentations!$E$3, 0))/Constants!$B$3, 0)</f>
        <v>0</v>
      </c>
      <c r="Y52" s="45" t="str">
        <f>IF($R52 &gt; 0, (INDIRECT("RoomsDoNotEditThis!L"&amp;$R52) + IF($D52 &gt; 0, Augmentations!$F$2, 0) + IF($E52 &gt; 0, Augmentations!$F$3, 0))/Constants!$B$4, 0)</f>
        <v>0</v>
      </c>
      <c r="Z52" s="45" t="str">
        <f>IF($R52 &gt; 0, (INDIRECT("RoomsDoNotEditThis!M"&amp;$R52) + IF($D52 &gt; 0, Augmentations!$G$2, 0) + IF($E52 &gt; 0, Augmentations!$G$3, 0))/Constants!$B$5, 0)</f>
        <v>0</v>
      </c>
    </row>
    <row r="53">
      <c r="A53" s="30"/>
      <c r="B53" s="30"/>
      <c r="C53" s="85"/>
      <c r="D53" s="21"/>
      <c r="E53" s="21"/>
      <c r="F53" s="21"/>
      <c r="G53" s="21"/>
      <c r="H53" s="21"/>
      <c r="I53" s="21"/>
      <c r="J53" s="21"/>
      <c r="K53" s="45" t="str">
        <f>IF($R53 &gt; 0, IF($C53 &gt; 0, IF(INDIRECT("RoomsDoNotEditThis!B"&amp;$R53) &gt; 0, IF ($E53 &gt; 0, INDIRECT("RoomsDoNotEditThis!B"&amp;$R53) + Augmentations!$B$3, INDIRECT("RoomsDoNotEditThis!B"&amp;$R53)), 0), 0), 0)</f>
        <v>0</v>
      </c>
      <c r="L53" s="45" t="str">
        <f t="shared" si="1"/>
        <v>0</v>
      </c>
      <c r="M53" s="45" t="str">
        <f t="shared" si="2"/>
        <v>0</v>
      </c>
      <c r="N53" s="45" t="str">
        <f t="shared" si="3"/>
        <v>0</v>
      </c>
      <c r="O53" s="45" t="str">
        <f t="shared" si="4"/>
        <v>0</v>
      </c>
      <c r="P53" s="45" t="str">
        <f t="shared" si="5"/>
        <v>0</v>
      </c>
      <c r="Q53" s="45" t="str">
        <f t="shared" si="6"/>
        <v>0</v>
      </c>
      <c r="R53" s="2" t="str">
        <f>IF(LEN($B53), MATCH($B53,RoomsDoNotEditThis!$A$2:$A$1000)+1, 0)</f>
        <v>0</v>
      </c>
      <c r="S53" s="45" t="str">
        <f t="shared" si="7"/>
        <v>0</v>
      </c>
      <c r="T53" s="45" t="str">
        <f t="shared" si="8"/>
        <v>0</v>
      </c>
      <c r="U53" s="45" t="str">
        <f>IF($R53 &gt; 0, INDIRECT("RoomsDoNotEditThis!I"&amp;$R53)/MAX(1,ROUNDUP($G53)) + IF($D53 &gt; 0, Augmentations!$C$2/ROUNDUP($D53), 0) + IF($E53 &gt; 0, Augmentations!$C$3/ROUNDUP($E53), 0), 0)</f>
        <v>0</v>
      </c>
      <c r="V53" s="45" t="str">
        <f>IF($R53 &gt; 0, (MAX(1,ROUNDUP($G53))*INDIRECT("RoomsDoNotEditThis!L"&amp;$R53) + IF($D53 &gt; 0, ROUNDUP($D53)*Augmentations!$F$2, 0) + IF($E53 &gt; 0, ROUNDUP($E53)*Augmentations!$F$3, 0))/Constants!$B$4, 0)</f>
        <v>0</v>
      </c>
      <c r="W53" s="45" t="str">
        <f>IF($R53 &gt; 0, (INDIRECT("RoomsDoNotEditThis!J"&amp;$R53) + IF($D53 &gt; 0, Augmentations!$D$2, 0) + IF($E53 &gt; 0, Augmentations!$D$3, 0))/Constants!$B$2, 0)</f>
        <v>0</v>
      </c>
      <c r="X53" s="45" t="str">
        <f>IF($R53 &gt; 0, (INDIRECT("RoomsDoNotEditThis!K"&amp;$R53) + IF($D53 &gt; 0, Augmentations!$E$2, 0) + IF($E53 &gt; 0, Augmentations!$E$3, 0))/Constants!$B$3, 0)</f>
        <v>0</v>
      </c>
      <c r="Y53" s="45" t="str">
        <f>IF($R53 &gt; 0, (INDIRECT("RoomsDoNotEditThis!L"&amp;$R53) + IF($D53 &gt; 0, Augmentations!$F$2, 0) + IF($E53 &gt; 0, Augmentations!$F$3, 0))/Constants!$B$4, 0)</f>
        <v>0</v>
      </c>
      <c r="Z53" s="45" t="str">
        <f>IF($R53 &gt; 0, (INDIRECT("RoomsDoNotEditThis!M"&amp;$R53) + IF($D53 &gt; 0, Augmentations!$G$2, 0) + IF($E53 &gt; 0, Augmentations!$G$3, 0))/Constants!$B$5, 0)</f>
        <v>0</v>
      </c>
    </row>
    <row r="54">
      <c r="A54" s="30"/>
      <c r="B54" s="30"/>
      <c r="C54" s="85"/>
      <c r="D54" s="21"/>
      <c r="E54" s="21"/>
      <c r="F54" s="21"/>
      <c r="G54" s="21"/>
      <c r="H54" s="21"/>
      <c r="I54" s="21"/>
      <c r="J54" s="21"/>
      <c r="K54" s="45" t="str">
        <f>IF($R54 &gt; 0, IF($C54 &gt; 0, IF(INDIRECT("RoomsDoNotEditThis!B"&amp;$R54) &gt; 0, IF ($E54 &gt; 0, INDIRECT("RoomsDoNotEditThis!B"&amp;$R54) + Augmentations!$B$3, INDIRECT("RoomsDoNotEditThis!B"&amp;$R54)), 0), 0), 0)</f>
        <v>0</v>
      </c>
      <c r="L54" s="45" t="str">
        <f t="shared" si="1"/>
        <v>0</v>
      </c>
      <c r="M54" s="45" t="str">
        <f t="shared" si="2"/>
        <v>0</v>
      </c>
      <c r="N54" s="45" t="str">
        <f t="shared" si="3"/>
        <v>0</v>
      </c>
      <c r="O54" s="45" t="str">
        <f t="shared" si="4"/>
        <v>0</v>
      </c>
      <c r="P54" s="45" t="str">
        <f t="shared" si="5"/>
        <v>0</v>
      </c>
      <c r="Q54" s="45" t="str">
        <f t="shared" si="6"/>
        <v>0</v>
      </c>
      <c r="R54" s="2" t="str">
        <f>IF(LEN($B54), MATCH($B54,RoomsDoNotEditThis!$A$2:$A$1000)+1, 0)</f>
        <v>0</v>
      </c>
      <c r="S54" s="45" t="str">
        <f t="shared" si="7"/>
        <v>0</v>
      </c>
      <c r="T54" s="45" t="str">
        <f t="shared" si="8"/>
        <v>0</v>
      </c>
      <c r="U54" s="45" t="str">
        <f>IF($R54 &gt; 0, INDIRECT("RoomsDoNotEditThis!I"&amp;$R54)/MAX(1,ROUNDUP($G54)) + IF($D54 &gt; 0, Augmentations!$C$2/ROUNDUP($D54), 0) + IF($E54 &gt; 0, Augmentations!$C$3/ROUNDUP($E54), 0), 0)</f>
        <v>0</v>
      </c>
      <c r="V54" s="45" t="str">
        <f>IF($R54 &gt; 0, (MAX(1,ROUNDUP($G54))*INDIRECT("RoomsDoNotEditThis!L"&amp;$R54) + IF($D54 &gt; 0, ROUNDUP($D54)*Augmentations!$F$2, 0) + IF($E54 &gt; 0, ROUNDUP($E54)*Augmentations!$F$3, 0))/Constants!$B$4, 0)</f>
        <v>0</v>
      </c>
      <c r="W54" s="45" t="str">
        <f>IF($R54 &gt; 0, (INDIRECT("RoomsDoNotEditThis!J"&amp;$R54) + IF($D54 &gt; 0, Augmentations!$D$2, 0) + IF($E54 &gt; 0, Augmentations!$D$3, 0))/Constants!$B$2, 0)</f>
        <v>0</v>
      </c>
      <c r="X54" s="45" t="str">
        <f>IF($R54 &gt; 0, (INDIRECT("RoomsDoNotEditThis!K"&amp;$R54) + IF($D54 &gt; 0, Augmentations!$E$2, 0) + IF($E54 &gt; 0, Augmentations!$E$3, 0))/Constants!$B$3, 0)</f>
        <v>0</v>
      </c>
      <c r="Y54" s="45" t="str">
        <f>IF($R54 &gt; 0, (INDIRECT("RoomsDoNotEditThis!L"&amp;$R54) + IF($D54 &gt; 0, Augmentations!$F$2, 0) + IF($E54 &gt; 0, Augmentations!$F$3, 0))/Constants!$B$4, 0)</f>
        <v>0</v>
      </c>
      <c r="Z54" s="45" t="str">
        <f>IF($R54 &gt; 0, (INDIRECT("RoomsDoNotEditThis!M"&amp;$R54) + IF($D54 &gt; 0, Augmentations!$G$2, 0) + IF($E54 &gt; 0, Augmentations!$G$3, 0))/Constants!$B$5, 0)</f>
        <v>0</v>
      </c>
    </row>
    <row r="55">
      <c r="A55" s="30"/>
      <c r="B55" s="30"/>
      <c r="C55" s="85"/>
      <c r="D55" s="21"/>
      <c r="E55" s="21"/>
      <c r="F55" s="21"/>
      <c r="G55" s="21"/>
      <c r="H55" s="21"/>
      <c r="I55" s="21"/>
      <c r="J55" s="21"/>
      <c r="K55" s="45" t="str">
        <f>IF($R55 &gt; 0, IF($C55 &gt; 0, IF(INDIRECT("RoomsDoNotEditThis!B"&amp;$R55) &gt; 0, IF ($E55 &gt; 0, INDIRECT("RoomsDoNotEditThis!B"&amp;$R55) + Augmentations!$B$3, INDIRECT("RoomsDoNotEditThis!B"&amp;$R55)), 0), 0), 0)</f>
        <v>0</v>
      </c>
      <c r="L55" s="45" t="str">
        <f t="shared" si="1"/>
        <v>0</v>
      </c>
      <c r="M55" s="45" t="str">
        <f t="shared" si="2"/>
        <v>0</v>
      </c>
      <c r="N55" s="45" t="str">
        <f t="shared" si="3"/>
        <v>0</v>
      </c>
      <c r="O55" s="45" t="str">
        <f t="shared" si="4"/>
        <v>0</v>
      </c>
      <c r="P55" s="45" t="str">
        <f t="shared" si="5"/>
        <v>0</v>
      </c>
      <c r="Q55" s="45" t="str">
        <f t="shared" si="6"/>
        <v>0</v>
      </c>
      <c r="R55" s="2" t="str">
        <f>IF(LEN($B55), MATCH($B55,RoomsDoNotEditThis!$A$2:$A$1000)+1, 0)</f>
        <v>0</v>
      </c>
      <c r="S55" s="45" t="str">
        <f t="shared" si="7"/>
        <v>0</v>
      </c>
      <c r="T55" s="45" t="str">
        <f t="shared" si="8"/>
        <v>0</v>
      </c>
      <c r="U55" s="45" t="str">
        <f>IF($R55 &gt; 0, INDIRECT("RoomsDoNotEditThis!I"&amp;$R55)/MAX(1,ROUNDUP($G55)) + IF($D55 &gt; 0, Augmentations!$C$2/ROUNDUP($D55), 0) + IF($E55 &gt; 0, Augmentations!$C$3/ROUNDUP($E55), 0), 0)</f>
        <v>0</v>
      </c>
      <c r="V55" s="45" t="str">
        <f>IF($R55 &gt; 0, (MAX(1,ROUNDUP($G55))*INDIRECT("RoomsDoNotEditThis!L"&amp;$R55) + IF($D55 &gt; 0, ROUNDUP($D55)*Augmentations!$F$2, 0) + IF($E55 &gt; 0, ROUNDUP($E55)*Augmentations!$F$3, 0))/Constants!$B$4, 0)</f>
        <v>0</v>
      </c>
      <c r="W55" s="45" t="str">
        <f>IF($R55 &gt; 0, (INDIRECT("RoomsDoNotEditThis!J"&amp;$R55) + IF($D55 &gt; 0, Augmentations!$D$2, 0) + IF($E55 &gt; 0, Augmentations!$D$3, 0))/Constants!$B$2, 0)</f>
        <v>0</v>
      </c>
      <c r="X55" s="45" t="str">
        <f>IF($R55 &gt; 0, (INDIRECT("RoomsDoNotEditThis!K"&amp;$R55) + IF($D55 &gt; 0, Augmentations!$E$2, 0) + IF($E55 &gt; 0, Augmentations!$E$3, 0))/Constants!$B$3, 0)</f>
        <v>0</v>
      </c>
      <c r="Y55" s="45" t="str">
        <f>IF($R55 &gt; 0, (INDIRECT("RoomsDoNotEditThis!L"&amp;$R55) + IF($D55 &gt; 0, Augmentations!$F$2, 0) + IF($E55 &gt; 0, Augmentations!$F$3, 0))/Constants!$B$4, 0)</f>
        <v>0</v>
      </c>
      <c r="Z55" s="45" t="str">
        <f>IF($R55 &gt; 0, (INDIRECT("RoomsDoNotEditThis!M"&amp;$R55) + IF($D55 &gt; 0, Augmentations!$G$2, 0) + IF($E55 &gt; 0, Augmentations!$G$3, 0))/Constants!$B$5, 0)</f>
        <v>0</v>
      </c>
    </row>
    <row r="56">
      <c r="A56" s="30"/>
      <c r="B56" s="30"/>
      <c r="C56" s="85"/>
      <c r="D56" s="21"/>
      <c r="E56" s="21"/>
      <c r="F56" s="21"/>
      <c r="G56" s="21"/>
      <c r="H56" s="21"/>
      <c r="I56" s="21"/>
      <c r="J56" s="21"/>
      <c r="K56" s="45" t="str">
        <f>IF($R56 &gt; 0, IF($C56 &gt; 0, IF(INDIRECT("RoomsDoNotEditThis!B"&amp;$R56) &gt; 0, IF ($E56 &gt; 0, INDIRECT("RoomsDoNotEditThis!B"&amp;$R56) + Augmentations!$B$3, INDIRECT("RoomsDoNotEditThis!B"&amp;$R56)), 0), 0), 0)</f>
        <v>0</v>
      </c>
      <c r="L56" s="45" t="str">
        <f t="shared" si="1"/>
        <v>0</v>
      </c>
      <c r="M56" s="45" t="str">
        <f t="shared" si="2"/>
        <v>0</v>
      </c>
      <c r="N56" s="45" t="str">
        <f t="shared" si="3"/>
        <v>0</v>
      </c>
      <c r="O56" s="45" t="str">
        <f t="shared" si="4"/>
        <v>0</v>
      </c>
      <c r="P56" s="45" t="str">
        <f t="shared" si="5"/>
        <v>0</v>
      </c>
      <c r="Q56" s="45" t="str">
        <f t="shared" si="6"/>
        <v>0</v>
      </c>
      <c r="R56" s="2" t="str">
        <f>IF(LEN($B56), MATCH($B56,RoomsDoNotEditThis!$A$2:$A$1000)+1, 0)</f>
        <v>0</v>
      </c>
      <c r="S56" s="45" t="str">
        <f t="shared" si="7"/>
        <v>0</v>
      </c>
      <c r="T56" s="45" t="str">
        <f t="shared" si="8"/>
        <v>0</v>
      </c>
      <c r="U56" s="45" t="str">
        <f>IF($R56 &gt; 0, INDIRECT("RoomsDoNotEditThis!I"&amp;$R56)/MAX(1,ROUNDUP($G56)) + IF($D56 &gt; 0, Augmentations!$C$2/ROUNDUP($D56), 0) + IF($E56 &gt; 0, Augmentations!$C$3/ROUNDUP($E56), 0), 0)</f>
        <v>0</v>
      </c>
      <c r="V56" s="45" t="str">
        <f>IF($R56 &gt; 0, (MAX(1,ROUNDUP($G56))*INDIRECT("RoomsDoNotEditThis!L"&amp;$R56) + IF($D56 &gt; 0, ROUNDUP($D56)*Augmentations!$F$2, 0) + IF($E56 &gt; 0, ROUNDUP($E56)*Augmentations!$F$3, 0))/Constants!$B$4, 0)</f>
        <v>0</v>
      </c>
      <c r="W56" s="45" t="str">
        <f>IF($R56 &gt; 0, (INDIRECT("RoomsDoNotEditThis!J"&amp;$R56) + IF($D56 &gt; 0, Augmentations!$D$2, 0) + IF($E56 &gt; 0, Augmentations!$D$3, 0))/Constants!$B$2, 0)</f>
        <v>0</v>
      </c>
      <c r="X56" s="45" t="str">
        <f>IF($R56 &gt; 0, (INDIRECT("RoomsDoNotEditThis!K"&amp;$R56) + IF($D56 &gt; 0, Augmentations!$E$2, 0) + IF($E56 &gt; 0, Augmentations!$E$3, 0))/Constants!$B$3, 0)</f>
        <v>0</v>
      </c>
      <c r="Y56" s="45" t="str">
        <f>IF($R56 &gt; 0, (INDIRECT("RoomsDoNotEditThis!L"&amp;$R56) + IF($D56 &gt; 0, Augmentations!$F$2, 0) + IF($E56 &gt; 0, Augmentations!$F$3, 0))/Constants!$B$4, 0)</f>
        <v>0</v>
      </c>
      <c r="Z56" s="45" t="str">
        <f>IF($R56 &gt; 0, (INDIRECT("RoomsDoNotEditThis!M"&amp;$R56) + IF($D56 &gt; 0, Augmentations!$G$2, 0) + IF($E56 &gt; 0, Augmentations!$G$3, 0))/Constants!$B$5, 0)</f>
        <v>0</v>
      </c>
    </row>
    <row r="57">
      <c r="A57" s="30"/>
      <c r="B57" s="30"/>
      <c r="C57" s="85"/>
      <c r="D57" s="21"/>
      <c r="E57" s="21"/>
      <c r="F57" s="21"/>
      <c r="G57" s="21"/>
      <c r="H57" s="21"/>
      <c r="I57" s="21"/>
      <c r="J57" s="21"/>
      <c r="K57" s="45" t="str">
        <f>IF($R57 &gt; 0, IF($C57 &gt; 0, IF(INDIRECT("RoomsDoNotEditThis!B"&amp;$R57) &gt; 0, IF ($E57 &gt; 0, INDIRECT("RoomsDoNotEditThis!B"&amp;$R57) + Augmentations!$B$3, INDIRECT("RoomsDoNotEditThis!B"&amp;$R57)), 0), 0), 0)</f>
        <v>0</v>
      </c>
      <c r="L57" s="45" t="str">
        <f t="shared" si="1"/>
        <v>0</v>
      </c>
      <c r="M57" s="45" t="str">
        <f t="shared" si="2"/>
        <v>0</v>
      </c>
      <c r="N57" s="45" t="str">
        <f t="shared" si="3"/>
        <v>0</v>
      </c>
      <c r="O57" s="45" t="str">
        <f t="shared" si="4"/>
        <v>0</v>
      </c>
      <c r="P57" s="45" t="str">
        <f t="shared" si="5"/>
        <v>0</v>
      </c>
      <c r="Q57" s="45" t="str">
        <f t="shared" si="6"/>
        <v>0</v>
      </c>
      <c r="R57" s="2" t="str">
        <f>IF(LEN($B57), MATCH($B57,RoomsDoNotEditThis!$A$2:$A$1000)+1, 0)</f>
        <v>0</v>
      </c>
      <c r="S57" s="45" t="str">
        <f t="shared" si="7"/>
        <v>0</v>
      </c>
      <c r="T57" s="45" t="str">
        <f t="shared" si="8"/>
        <v>0</v>
      </c>
      <c r="U57" s="45" t="str">
        <f>IF($R57 &gt; 0, INDIRECT("RoomsDoNotEditThis!I"&amp;$R57)/MAX(1,ROUNDUP($G57)) + IF($D57 &gt; 0, Augmentations!$C$2/ROUNDUP($D57), 0) + IF($E57 &gt; 0, Augmentations!$C$3/ROUNDUP($E57), 0), 0)</f>
        <v>0</v>
      </c>
      <c r="V57" s="45" t="str">
        <f>IF($R57 &gt; 0, (MAX(1,ROUNDUP($G57))*INDIRECT("RoomsDoNotEditThis!L"&amp;$R57) + IF($D57 &gt; 0, ROUNDUP($D57)*Augmentations!$F$2, 0) + IF($E57 &gt; 0, ROUNDUP($E57)*Augmentations!$F$3, 0))/Constants!$B$4, 0)</f>
        <v>0</v>
      </c>
      <c r="W57" s="45" t="str">
        <f>IF($R57 &gt; 0, (INDIRECT("RoomsDoNotEditThis!J"&amp;$R57) + IF($D57 &gt; 0, Augmentations!$D$2, 0) + IF($E57 &gt; 0, Augmentations!$D$3, 0))/Constants!$B$2, 0)</f>
        <v>0</v>
      </c>
      <c r="X57" s="45" t="str">
        <f>IF($R57 &gt; 0, (INDIRECT("RoomsDoNotEditThis!K"&amp;$R57) + IF($D57 &gt; 0, Augmentations!$E$2, 0) + IF($E57 &gt; 0, Augmentations!$E$3, 0))/Constants!$B$3, 0)</f>
        <v>0</v>
      </c>
      <c r="Y57" s="45" t="str">
        <f>IF($R57 &gt; 0, (INDIRECT("RoomsDoNotEditThis!L"&amp;$R57) + IF($D57 &gt; 0, Augmentations!$F$2, 0) + IF($E57 &gt; 0, Augmentations!$F$3, 0))/Constants!$B$4, 0)</f>
        <v>0</v>
      </c>
      <c r="Z57" s="45" t="str">
        <f>IF($R57 &gt; 0, (INDIRECT("RoomsDoNotEditThis!M"&amp;$R57) + IF($D57 &gt; 0, Augmentations!$G$2, 0) + IF($E57 &gt; 0, Augmentations!$G$3, 0))/Constants!$B$5, 0)</f>
        <v>0</v>
      </c>
    </row>
    <row r="58">
      <c r="A58" s="30"/>
      <c r="B58" s="30"/>
      <c r="C58" s="85"/>
      <c r="D58" s="21"/>
      <c r="E58" s="21"/>
      <c r="F58" s="21"/>
      <c r="G58" s="21"/>
      <c r="H58" s="21"/>
      <c r="I58" s="21"/>
      <c r="J58" s="21"/>
      <c r="K58" s="45" t="str">
        <f>IF($R58 &gt; 0, IF($C58 &gt; 0, IF(INDIRECT("RoomsDoNotEditThis!B"&amp;$R58) &gt; 0, IF ($E58 &gt; 0, INDIRECT("RoomsDoNotEditThis!B"&amp;$R58) + Augmentations!$B$3, INDIRECT("RoomsDoNotEditThis!B"&amp;$R58)), 0), 0), 0)</f>
        <v>0</v>
      </c>
      <c r="L58" s="45" t="str">
        <f t="shared" si="1"/>
        <v>0</v>
      </c>
      <c r="M58" s="45" t="str">
        <f t="shared" si="2"/>
        <v>0</v>
      </c>
      <c r="N58" s="45" t="str">
        <f t="shared" si="3"/>
        <v>0</v>
      </c>
      <c r="O58" s="45" t="str">
        <f t="shared" si="4"/>
        <v>0</v>
      </c>
      <c r="P58" s="45" t="str">
        <f t="shared" si="5"/>
        <v>0</v>
      </c>
      <c r="Q58" s="45" t="str">
        <f t="shared" si="6"/>
        <v>0</v>
      </c>
      <c r="R58" s="2" t="str">
        <f>IF(LEN($B58), MATCH($B58,RoomsDoNotEditThis!$A$2:$A$1000)+1, 0)</f>
        <v>0</v>
      </c>
      <c r="S58" s="45" t="str">
        <f t="shared" si="7"/>
        <v>0</v>
      </c>
      <c r="T58" s="45" t="str">
        <f t="shared" si="8"/>
        <v>0</v>
      </c>
      <c r="U58" s="45" t="str">
        <f>IF($R58 &gt; 0, INDIRECT("RoomsDoNotEditThis!I"&amp;$R58)/MAX(1,ROUNDUP($G58)) + IF($D58 &gt; 0, Augmentations!$C$2/ROUNDUP($D58), 0) + IF($E58 &gt; 0, Augmentations!$C$3/ROUNDUP($E58), 0), 0)</f>
        <v>0</v>
      </c>
      <c r="V58" s="45" t="str">
        <f>IF($R58 &gt; 0, (MAX(1,ROUNDUP($G58))*INDIRECT("RoomsDoNotEditThis!L"&amp;$R58) + IF($D58 &gt; 0, ROUNDUP($D58)*Augmentations!$F$2, 0) + IF($E58 &gt; 0, ROUNDUP($E58)*Augmentations!$F$3, 0))/Constants!$B$4, 0)</f>
        <v>0</v>
      </c>
      <c r="W58" s="45" t="str">
        <f>IF($R58 &gt; 0, (INDIRECT("RoomsDoNotEditThis!J"&amp;$R58) + IF($D58 &gt; 0, Augmentations!$D$2, 0) + IF($E58 &gt; 0, Augmentations!$D$3, 0))/Constants!$B$2, 0)</f>
        <v>0</v>
      </c>
      <c r="X58" s="45" t="str">
        <f>IF($R58 &gt; 0, (INDIRECT("RoomsDoNotEditThis!K"&amp;$R58) + IF($D58 &gt; 0, Augmentations!$E$2, 0) + IF($E58 &gt; 0, Augmentations!$E$3, 0))/Constants!$B$3, 0)</f>
        <v>0</v>
      </c>
      <c r="Y58" s="45" t="str">
        <f>IF($R58 &gt; 0, (INDIRECT("RoomsDoNotEditThis!L"&amp;$R58) + IF($D58 &gt; 0, Augmentations!$F$2, 0) + IF($E58 &gt; 0, Augmentations!$F$3, 0))/Constants!$B$4, 0)</f>
        <v>0</v>
      </c>
      <c r="Z58" s="45" t="str">
        <f>IF($R58 &gt; 0, (INDIRECT("RoomsDoNotEditThis!M"&amp;$R58) + IF($D58 &gt; 0, Augmentations!$G$2, 0) + IF($E58 &gt; 0, Augmentations!$G$3, 0))/Constants!$B$5, 0)</f>
        <v>0</v>
      </c>
    </row>
    <row r="59">
      <c r="A59" s="30"/>
      <c r="B59" s="30"/>
      <c r="C59" s="85"/>
      <c r="D59" s="21"/>
      <c r="E59" s="21"/>
      <c r="F59" s="21"/>
      <c r="G59" s="21"/>
      <c r="H59" s="21"/>
      <c r="I59" s="21"/>
      <c r="J59" s="21"/>
      <c r="K59" s="45" t="str">
        <f>IF($R59 &gt; 0, IF($C59 &gt; 0, IF(INDIRECT("RoomsDoNotEditThis!B"&amp;$R59) &gt; 0, IF ($E59 &gt; 0, INDIRECT("RoomsDoNotEditThis!B"&amp;$R59) + Augmentations!$B$3, INDIRECT("RoomsDoNotEditThis!B"&amp;$R59)), 0), 0), 0)</f>
        <v>0</v>
      </c>
      <c r="L59" s="45" t="str">
        <f t="shared" si="1"/>
        <v>0</v>
      </c>
      <c r="M59" s="45" t="str">
        <f t="shared" si="2"/>
        <v>0</v>
      </c>
      <c r="N59" s="45" t="str">
        <f t="shared" si="3"/>
        <v>0</v>
      </c>
      <c r="O59" s="45" t="str">
        <f t="shared" si="4"/>
        <v>0</v>
      </c>
      <c r="P59" s="45" t="str">
        <f t="shared" si="5"/>
        <v>0</v>
      </c>
      <c r="Q59" s="45" t="str">
        <f t="shared" si="6"/>
        <v>0</v>
      </c>
      <c r="R59" s="2" t="str">
        <f>IF(LEN($B59), MATCH($B59,RoomsDoNotEditThis!$A$2:$A$1000)+1, 0)</f>
        <v>0</v>
      </c>
      <c r="S59" s="45" t="str">
        <f t="shared" si="7"/>
        <v>0</v>
      </c>
      <c r="T59" s="45" t="str">
        <f t="shared" si="8"/>
        <v>0</v>
      </c>
      <c r="U59" s="45" t="str">
        <f>IF($R59 &gt; 0, INDIRECT("RoomsDoNotEditThis!I"&amp;$R59)/MAX(1,ROUNDUP($G59)) + IF($D59 &gt; 0, Augmentations!$C$2/ROUNDUP($D59), 0) + IF($E59 &gt; 0, Augmentations!$C$3/ROUNDUP($E59), 0), 0)</f>
        <v>0</v>
      </c>
      <c r="V59" s="45" t="str">
        <f>IF($R59 &gt; 0, (MAX(1,ROUNDUP($G59))*INDIRECT("RoomsDoNotEditThis!L"&amp;$R59) + IF($D59 &gt; 0, ROUNDUP($D59)*Augmentations!$F$2, 0) + IF($E59 &gt; 0, ROUNDUP($E59)*Augmentations!$F$3, 0))/Constants!$B$4, 0)</f>
        <v>0</v>
      </c>
      <c r="W59" s="45" t="str">
        <f>IF($R59 &gt; 0, (INDIRECT("RoomsDoNotEditThis!J"&amp;$R59) + IF($D59 &gt; 0, Augmentations!$D$2, 0) + IF($E59 &gt; 0, Augmentations!$D$3, 0))/Constants!$B$2, 0)</f>
        <v>0</v>
      </c>
      <c r="X59" s="45" t="str">
        <f>IF($R59 &gt; 0, (INDIRECT("RoomsDoNotEditThis!K"&amp;$R59) + IF($D59 &gt; 0, Augmentations!$E$2, 0) + IF($E59 &gt; 0, Augmentations!$E$3, 0))/Constants!$B$3, 0)</f>
        <v>0</v>
      </c>
      <c r="Y59" s="45" t="str">
        <f>IF($R59 &gt; 0, (INDIRECT("RoomsDoNotEditThis!L"&amp;$R59) + IF($D59 &gt; 0, Augmentations!$F$2, 0) + IF($E59 &gt; 0, Augmentations!$F$3, 0))/Constants!$B$4, 0)</f>
        <v>0</v>
      </c>
      <c r="Z59" s="45" t="str">
        <f>IF($R59 &gt; 0, (INDIRECT("RoomsDoNotEditThis!M"&amp;$R59) + IF($D59 &gt; 0, Augmentations!$G$2, 0) + IF($E59 &gt; 0, Augmentations!$G$3, 0))/Constants!$B$5, 0)</f>
        <v>0</v>
      </c>
    </row>
    <row r="60">
      <c r="A60" s="30"/>
      <c r="B60" s="30"/>
      <c r="C60" s="85"/>
      <c r="D60" s="21"/>
      <c r="E60" s="21"/>
      <c r="F60" s="21"/>
      <c r="G60" s="21"/>
      <c r="H60" s="21"/>
      <c r="I60" s="21"/>
      <c r="J60" s="21"/>
      <c r="K60" s="45" t="str">
        <f>IF($R60 &gt; 0, IF($C60 &gt; 0, IF(INDIRECT("RoomsDoNotEditThis!B"&amp;$R60) &gt; 0, IF ($E60 &gt; 0, INDIRECT("RoomsDoNotEditThis!B"&amp;$R60) + Augmentations!$B$3, INDIRECT("RoomsDoNotEditThis!B"&amp;$R60)), 0), 0), 0)</f>
        <v>0</v>
      </c>
      <c r="L60" s="45" t="str">
        <f t="shared" si="1"/>
        <v>0</v>
      </c>
      <c r="M60" s="45" t="str">
        <f t="shared" si="2"/>
        <v>0</v>
      </c>
      <c r="N60" s="45" t="str">
        <f t="shared" si="3"/>
        <v>0</v>
      </c>
      <c r="O60" s="45" t="str">
        <f t="shared" si="4"/>
        <v>0</v>
      </c>
      <c r="P60" s="45" t="str">
        <f t="shared" si="5"/>
        <v>0</v>
      </c>
      <c r="Q60" s="45" t="str">
        <f t="shared" si="6"/>
        <v>0</v>
      </c>
      <c r="R60" s="2" t="str">
        <f>IF(LEN($B60), MATCH($B60,RoomsDoNotEditThis!$A$2:$A$1000)+1, 0)</f>
        <v>0</v>
      </c>
      <c r="S60" s="45" t="str">
        <f t="shared" si="7"/>
        <v>0</v>
      </c>
      <c r="T60" s="45" t="str">
        <f t="shared" si="8"/>
        <v>0</v>
      </c>
      <c r="U60" s="45" t="str">
        <f>IF($R60 &gt; 0, INDIRECT("RoomsDoNotEditThis!I"&amp;$R60)/MAX(1,ROUNDUP($G60)) + IF($D60 &gt; 0, Augmentations!$C$2/ROUNDUP($D60), 0) + IF($E60 &gt; 0, Augmentations!$C$3/ROUNDUP($E60), 0), 0)</f>
        <v>0</v>
      </c>
      <c r="V60" s="45" t="str">
        <f>IF($R60 &gt; 0, (MAX(1,ROUNDUP($G60))*INDIRECT("RoomsDoNotEditThis!L"&amp;$R60) + IF($D60 &gt; 0, ROUNDUP($D60)*Augmentations!$F$2, 0) + IF($E60 &gt; 0, ROUNDUP($E60)*Augmentations!$F$3, 0))/Constants!$B$4, 0)</f>
        <v>0</v>
      </c>
      <c r="W60" s="45" t="str">
        <f>IF($R60 &gt; 0, (INDIRECT("RoomsDoNotEditThis!J"&amp;$R60) + IF($D60 &gt; 0, Augmentations!$D$2, 0) + IF($E60 &gt; 0, Augmentations!$D$3, 0))/Constants!$B$2, 0)</f>
        <v>0</v>
      </c>
      <c r="X60" s="45" t="str">
        <f>IF($R60 &gt; 0, (INDIRECT("RoomsDoNotEditThis!K"&amp;$R60) + IF($D60 &gt; 0, Augmentations!$E$2, 0) + IF($E60 &gt; 0, Augmentations!$E$3, 0))/Constants!$B$3, 0)</f>
        <v>0</v>
      </c>
      <c r="Y60" s="45" t="str">
        <f>IF($R60 &gt; 0, (INDIRECT("RoomsDoNotEditThis!L"&amp;$R60) + IF($D60 &gt; 0, Augmentations!$F$2, 0) + IF($E60 &gt; 0, Augmentations!$F$3, 0))/Constants!$B$4, 0)</f>
        <v>0</v>
      </c>
      <c r="Z60" s="45" t="str">
        <f>IF($R60 &gt; 0, (INDIRECT("RoomsDoNotEditThis!M"&amp;$R60) + IF($D60 &gt; 0, Augmentations!$G$2, 0) + IF($E60 &gt; 0, Augmentations!$G$3, 0))/Constants!$B$5, 0)</f>
        <v>0</v>
      </c>
    </row>
    <row r="61">
      <c r="A61" s="30"/>
      <c r="B61" s="30"/>
      <c r="C61" s="85"/>
      <c r="D61" s="21"/>
      <c r="E61" s="21"/>
      <c r="F61" s="21"/>
      <c r="G61" s="21"/>
      <c r="H61" s="21"/>
      <c r="I61" s="21"/>
      <c r="J61" s="21"/>
      <c r="K61" s="45" t="str">
        <f>IF($R61 &gt; 0, IF($C61 &gt; 0, IF(INDIRECT("RoomsDoNotEditThis!B"&amp;$R61) &gt; 0, IF ($E61 &gt; 0, INDIRECT("RoomsDoNotEditThis!B"&amp;$R61) + Augmentations!$B$3, INDIRECT("RoomsDoNotEditThis!B"&amp;$R61)), 0), 0), 0)</f>
        <v>0</v>
      </c>
      <c r="L61" s="45" t="str">
        <f t="shared" si="1"/>
        <v>0</v>
      </c>
      <c r="M61" s="45" t="str">
        <f t="shared" si="2"/>
        <v>0</v>
      </c>
      <c r="N61" s="45" t="str">
        <f t="shared" si="3"/>
        <v>0</v>
      </c>
      <c r="O61" s="45" t="str">
        <f t="shared" si="4"/>
        <v>0</v>
      </c>
      <c r="P61" s="45" t="str">
        <f t="shared" si="5"/>
        <v>0</v>
      </c>
      <c r="Q61" s="45" t="str">
        <f t="shared" si="6"/>
        <v>0</v>
      </c>
      <c r="R61" s="2" t="str">
        <f>IF(LEN($B61), MATCH($B61,RoomsDoNotEditThis!$A$2:$A$1000)+1, 0)</f>
        <v>0</v>
      </c>
      <c r="S61" s="45" t="str">
        <f t="shared" si="7"/>
        <v>0</v>
      </c>
      <c r="T61" s="45" t="str">
        <f t="shared" si="8"/>
        <v>0</v>
      </c>
      <c r="U61" s="45" t="str">
        <f>IF($R61 &gt; 0, INDIRECT("RoomsDoNotEditThis!I"&amp;$R61)/MAX(1,ROUNDUP($G61)) + IF($D61 &gt; 0, Augmentations!$C$2/ROUNDUP($D61), 0) + IF($E61 &gt; 0, Augmentations!$C$3/ROUNDUP($E61), 0), 0)</f>
        <v>0</v>
      </c>
      <c r="V61" s="45" t="str">
        <f>IF($R61 &gt; 0, (MAX(1,ROUNDUP($G61))*INDIRECT("RoomsDoNotEditThis!L"&amp;$R61) + IF($D61 &gt; 0, ROUNDUP($D61)*Augmentations!$F$2, 0) + IF($E61 &gt; 0, ROUNDUP($E61)*Augmentations!$F$3, 0))/Constants!$B$4, 0)</f>
        <v>0</v>
      </c>
      <c r="W61" s="45" t="str">
        <f>IF($R61 &gt; 0, (INDIRECT("RoomsDoNotEditThis!J"&amp;$R61) + IF($D61 &gt; 0, Augmentations!$D$2, 0) + IF($E61 &gt; 0, Augmentations!$D$3, 0))/Constants!$B$2, 0)</f>
        <v>0</v>
      </c>
      <c r="X61" s="45" t="str">
        <f>IF($R61 &gt; 0, (INDIRECT("RoomsDoNotEditThis!K"&amp;$R61) + IF($D61 &gt; 0, Augmentations!$E$2, 0) + IF($E61 &gt; 0, Augmentations!$E$3, 0))/Constants!$B$3, 0)</f>
        <v>0</v>
      </c>
      <c r="Y61" s="45" t="str">
        <f>IF($R61 &gt; 0, (INDIRECT("RoomsDoNotEditThis!L"&amp;$R61) + IF($D61 &gt; 0, Augmentations!$F$2, 0) + IF($E61 &gt; 0, Augmentations!$F$3, 0))/Constants!$B$4, 0)</f>
        <v>0</v>
      </c>
      <c r="Z61" s="45" t="str">
        <f>IF($R61 &gt; 0, (INDIRECT("RoomsDoNotEditThis!M"&amp;$R61) + IF($D61 &gt; 0, Augmentations!$G$2, 0) + IF($E61 &gt; 0, Augmentations!$G$3, 0))/Constants!$B$5, 0)</f>
        <v>0</v>
      </c>
    </row>
    <row r="62">
      <c r="A62" s="30"/>
      <c r="B62" s="30"/>
      <c r="C62" s="85"/>
      <c r="D62" s="21"/>
      <c r="E62" s="21"/>
      <c r="F62" s="21"/>
      <c r="G62" s="21"/>
      <c r="H62" s="21"/>
      <c r="I62" s="21"/>
      <c r="J62" s="21"/>
      <c r="K62" s="45" t="str">
        <f>IF($R62 &gt; 0, IF($C62 &gt; 0, IF(INDIRECT("RoomsDoNotEditThis!B"&amp;$R62) &gt; 0, IF ($E62 &gt; 0, INDIRECT("RoomsDoNotEditThis!B"&amp;$R62) + Augmentations!$B$3, INDIRECT("RoomsDoNotEditThis!B"&amp;$R62)), 0), 0), 0)</f>
        <v>0</v>
      </c>
      <c r="L62" s="45" t="str">
        <f t="shared" si="1"/>
        <v>0</v>
      </c>
      <c r="M62" s="45" t="str">
        <f t="shared" si="2"/>
        <v>0</v>
      </c>
      <c r="N62" s="45" t="str">
        <f t="shared" si="3"/>
        <v>0</v>
      </c>
      <c r="O62" s="45" t="str">
        <f t="shared" si="4"/>
        <v>0</v>
      </c>
      <c r="P62" s="45" t="str">
        <f t="shared" si="5"/>
        <v>0</v>
      </c>
      <c r="Q62" s="45" t="str">
        <f t="shared" si="6"/>
        <v>0</v>
      </c>
      <c r="R62" s="2" t="str">
        <f>IF(LEN($B62), MATCH($B62,RoomsDoNotEditThis!$A$2:$A$1000)+1, 0)</f>
        <v>0</v>
      </c>
      <c r="S62" s="45" t="str">
        <f t="shared" si="7"/>
        <v>0</v>
      </c>
      <c r="T62" s="45" t="str">
        <f t="shared" si="8"/>
        <v>0</v>
      </c>
      <c r="U62" s="45" t="str">
        <f>IF($R62 &gt; 0, INDIRECT("RoomsDoNotEditThis!I"&amp;$R62)/MAX(1,ROUNDUP($G62)) + IF($D62 &gt; 0, Augmentations!$C$2/ROUNDUP($D62), 0) + IF($E62 &gt; 0, Augmentations!$C$3/ROUNDUP($E62), 0), 0)</f>
        <v>0</v>
      </c>
      <c r="V62" s="45" t="str">
        <f>IF($R62 &gt; 0, (MAX(1,ROUNDUP($G62))*INDIRECT("RoomsDoNotEditThis!L"&amp;$R62) + IF($D62 &gt; 0, ROUNDUP($D62)*Augmentations!$F$2, 0) + IF($E62 &gt; 0, ROUNDUP($E62)*Augmentations!$F$3, 0))/Constants!$B$4, 0)</f>
        <v>0</v>
      </c>
      <c r="W62" s="45" t="str">
        <f>IF($R62 &gt; 0, (INDIRECT("RoomsDoNotEditThis!J"&amp;$R62) + IF($D62 &gt; 0, Augmentations!$D$2, 0) + IF($E62 &gt; 0, Augmentations!$D$3, 0))/Constants!$B$2, 0)</f>
        <v>0</v>
      </c>
      <c r="X62" s="45" t="str">
        <f>IF($R62 &gt; 0, (INDIRECT("RoomsDoNotEditThis!K"&amp;$R62) + IF($D62 &gt; 0, Augmentations!$E$2, 0) + IF($E62 &gt; 0, Augmentations!$E$3, 0))/Constants!$B$3, 0)</f>
        <v>0</v>
      </c>
      <c r="Y62" s="45" t="str">
        <f>IF($R62 &gt; 0, (INDIRECT("RoomsDoNotEditThis!L"&amp;$R62) + IF($D62 &gt; 0, Augmentations!$F$2, 0) + IF($E62 &gt; 0, Augmentations!$F$3, 0))/Constants!$B$4, 0)</f>
        <v>0</v>
      </c>
      <c r="Z62" s="45" t="str">
        <f>IF($R62 &gt; 0, (INDIRECT("RoomsDoNotEditThis!M"&amp;$R62) + IF($D62 &gt; 0, Augmentations!$G$2, 0) + IF($E62 &gt; 0, Augmentations!$G$3, 0))/Constants!$B$5, 0)</f>
        <v>0</v>
      </c>
    </row>
    <row r="63">
      <c r="A63" s="30"/>
      <c r="B63" s="30"/>
      <c r="C63" s="85"/>
      <c r="D63" s="21"/>
      <c r="E63" s="21"/>
      <c r="F63" s="21"/>
      <c r="G63" s="21"/>
      <c r="H63" s="21"/>
      <c r="I63" s="21"/>
      <c r="J63" s="21"/>
      <c r="K63" s="45" t="str">
        <f>IF($R63 &gt; 0, IF($C63 &gt; 0, IF(INDIRECT("RoomsDoNotEditThis!B"&amp;$R63) &gt; 0, IF ($E63 &gt; 0, INDIRECT("RoomsDoNotEditThis!B"&amp;$R63) + Augmentations!$B$3, INDIRECT("RoomsDoNotEditThis!B"&amp;$R63)), 0), 0), 0)</f>
        <v>0</v>
      </c>
      <c r="L63" s="45" t="str">
        <f t="shared" si="1"/>
        <v>0</v>
      </c>
      <c r="M63" s="45" t="str">
        <f t="shared" si="2"/>
        <v>0</v>
      </c>
      <c r="N63" s="45" t="str">
        <f t="shared" si="3"/>
        <v>0</v>
      </c>
      <c r="O63" s="45" t="str">
        <f t="shared" si="4"/>
        <v>0</v>
      </c>
      <c r="P63" s="45" t="str">
        <f t="shared" si="5"/>
        <v>0</v>
      </c>
      <c r="Q63" s="45" t="str">
        <f t="shared" si="6"/>
        <v>0</v>
      </c>
      <c r="R63" s="2" t="str">
        <f>IF(LEN($B63), MATCH($B63,RoomsDoNotEditThis!$A$2:$A$1000)+1, 0)</f>
        <v>0</v>
      </c>
      <c r="S63" s="45" t="str">
        <f t="shared" si="7"/>
        <v>0</v>
      </c>
      <c r="T63" s="45" t="str">
        <f t="shared" si="8"/>
        <v>0</v>
      </c>
      <c r="U63" s="45" t="str">
        <f>IF($R63 &gt; 0, INDIRECT("RoomsDoNotEditThis!I"&amp;$R63)/MAX(1,ROUNDUP($G63)) + IF($D63 &gt; 0, Augmentations!$C$2/ROUNDUP($D63), 0) + IF($E63 &gt; 0, Augmentations!$C$3/ROUNDUP($E63), 0), 0)</f>
        <v>0</v>
      </c>
      <c r="V63" s="45" t="str">
        <f>IF($R63 &gt; 0, (MAX(1,ROUNDUP($G63))*INDIRECT("RoomsDoNotEditThis!L"&amp;$R63) + IF($D63 &gt; 0, ROUNDUP($D63)*Augmentations!$F$2, 0) + IF($E63 &gt; 0, ROUNDUP($E63)*Augmentations!$F$3, 0))/Constants!$B$4, 0)</f>
        <v>0</v>
      </c>
      <c r="W63" s="45" t="str">
        <f>IF($R63 &gt; 0, (INDIRECT("RoomsDoNotEditThis!J"&amp;$R63) + IF($D63 &gt; 0, Augmentations!$D$2, 0) + IF($E63 &gt; 0, Augmentations!$D$3, 0))/Constants!$B$2, 0)</f>
        <v>0</v>
      </c>
      <c r="X63" s="45" t="str">
        <f>IF($R63 &gt; 0, (INDIRECT("RoomsDoNotEditThis!K"&amp;$R63) + IF($D63 &gt; 0, Augmentations!$E$2, 0) + IF($E63 &gt; 0, Augmentations!$E$3, 0))/Constants!$B$3, 0)</f>
        <v>0</v>
      </c>
      <c r="Y63" s="45" t="str">
        <f>IF($R63 &gt; 0, (INDIRECT("RoomsDoNotEditThis!L"&amp;$R63) + IF($D63 &gt; 0, Augmentations!$F$2, 0) + IF($E63 &gt; 0, Augmentations!$F$3, 0))/Constants!$B$4, 0)</f>
        <v>0</v>
      </c>
      <c r="Z63" s="45" t="str">
        <f>IF($R63 &gt; 0, (INDIRECT("RoomsDoNotEditThis!M"&amp;$R63) + IF($D63 &gt; 0, Augmentations!$G$2, 0) + IF($E63 &gt; 0, Augmentations!$G$3, 0))/Constants!$B$5, 0)</f>
        <v>0</v>
      </c>
    </row>
    <row r="64">
      <c r="A64" s="30"/>
      <c r="B64" s="30"/>
      <c r="C64" s="85"/>
      <c r="D64" s="21"/>
      <c r="E64" s="21"/>
      <c r="F64" s="21"/>
      <c r="G64" s="21"/>
      <c r="H64" s="21"/>
      <c r="I64" s="21"/>
      <c r="J64" s="21"/>
      <c r="K64" s="45" t="str">
        <f>IF($R64 &gt; 0, IF($C64 &gt; 0, IF(INDIRECT("RoomsDoNotEditThis!B"&amp;$R64) &gt; 0, IF ($E64 &gt; 0, INDIRECT("RoomsDoNotEditThis!B"&amp;$R64) + Augmentations!$B$3, INDIRECT("RoomsDoNotEditThis!B"&amp;$R64)), 0), 0), 0)</f>
        <v>0</v>
      </c>
      <c r="L64" s="45" t="str">
        <f t="shared" si="1"/>
        <v>0</v>
      </c>
      <c r="M64" s="45" t="str">
        <f t="shared" si="2"/>
        <v>0</v>
      </c>
      <c r="N64" s="45" t="str">
        <f t="shared" si="3"/>
        <v>0</v>
      </c>
      <c r="O64" s="45" t="str">
        <f t="shared" si="4"/>
        <v>0</v>
      </c>
      <c r="P64" s="45" t="str">
        <f t="shared" si="5"/>
        <v>0</v>
      </c>
      <c r="Q64" s="45" t="str">
        <f t="shared" si="6"/>
        <v>0</v>
      </c>
      <c r="R64" s="2" t="str">
        <f>IF(LEN($B64), MATCH($B64,RoomsDoNotEditThis!$A$2:$A$1000)+1, 0)</f>
        <v>0</v>
      </c>
      <c r="S64" s="45" t="str">
        <f t="shared" si="7"/>
        <v>0</v>
      </c>
      <c r="T64" s="45" t="str">
        <f t="shared" si="8"/>
        <v>0</v>
      </c>
      <c r="U64" s="45" t="str">
        <f>IF($R64 &gt; 0, INDIRECT("RoomsDoNotEditThis!I"&amp;$R64)/MAX(1,ROUNDUP($G64)) + IF($D64 &gt; 0, Augmentations!$C$2/ROUNDUP($D64), 0) + IF($E64 &gt; 0, Augmentations!$C$3/ROUNDUP($E64), 0), 0)</f>
        <v>0</v>
      </c>
      <c r="V64" s="45" t="str">
        <f>IF($R64 &gt; 0, (MAX(1,ROUNDUP($G64))*INDIRECT("RoomsDoNotEditThis!L"&amp;$R64) + IF($D64 &gt; 0, ROUNDUP($D64)*Augmentations!$F$2, 0) + IF($E64 &gt; 0, ROUNDUP($E64)*Augmentations!$F$3, 0))/Constants!$B$4, 0)</f>
        <v>0</v>
      </c>
      <c r="W64" s="45" t="str">
        <f>IF($R64 &gt; 0, (INDIRECT("RoomsDoNotEditThis!J"&amp;$R64) + IF($D64 &gt; 0, Augmentations!$D$2, 0) + IF($E64 &gt; 0, Augmentations!$D$3, 0))/Constants!$B$2, 0)</f>
        <v>0</v>
      </c>
      <c r="X64" s="45" t="str">
        <f>IF($R64 &gt; 0, (INDIRECT("RoomsDoNotEditThis!K"&amp;$R64) + IF($D64 &gt; 0, Augmentations!$E$2, 0) + IF($E64 &gt; 0, Augmentations!$E$3, 0))/Constants!$B$3, 0)</f>
        <v>0</v>
      </c>
      <c r="Y64" s="45" t="str">
        <f>IF($R64 &gt; 0, (INDIRECT("RoomsDoNotEditThis!L"&amp;$R64) + IF($D64 &gt; 0, Augmentations!$F$2, 0) + IF($E64 &gt; 0, Augmentations!$F$3, 0))/Constants!$B$4, 0)</f>
        <v>0</v>
      </c>
      <c r="Z64" s="45" t="str">
        <f>IF($R64 &gt; 0, (INDIRECT("RoomsDoNotEditThis!M"&amp;$R64) + IF($D64 &gt; 0, Augmentations!$G$2, 0) + IF($E64 &gt; 0, Augmentations!$G$3, 0))/Constants!$B$5, 0)</f>
        <v>0</v>
      </c>
    </row>
    <row r="65">
      <c r="A65" s="30"/>
      <c r="B65" s="30"/>
      <c r="C65" s="85"/>
      <c r="D65" s="21"/>
      <c r="E65" s="21"/>
      <c r="F65" s="21"/>
      <c r="G65" s="21"/>
      <c r="H65" s="21"/>
      <c r="I65" s="21"/>
      <c r="J65" s="21"/>
      <c r="K65" s="45" t="str">
        <f>IF($R65 &gt; 0, IF($C65 &gt; 0, IF(INDIRECT("RoomsDoNotEditThis!B"&amp;$R65) &gt; 0, IF ($E65 &gt; 0, INDIRECT("RoomsDoNotEditThis!B"&amp;$R65) + Augmentations!$B$3, INDIRECT("RoomsDoNotEditThis!B"&amp;$R65)), 0), 0), 0)</f>
        <v>0</v>
      </c>
      <c r="L65" s="45" t="str">
        <f t="shared" si="1"/>
        <v>0</v>
      </c>
      <c r="M65" s="45" t="str">
        <f t="shared" si="2"/>
        <v>0</v>
      </c>
      <c r="N65" s="45" t="str">
        <f t="shared" si="3"/>
        <v>0</v>
      </c>
      <c r="O65" s="45" t="str">
        <f t="shared" si="4"/>
        <v>0</v>
      </c>
      <c r="P65" s="45" t="str">
        <f t="shared" si="5"/>
        <v>0</v>
      </c>
      <c r="Q65" s="45" t="str">
        <f t="shared" si="6"/>
        <v>0</v>
      </c>
      <c r="R65" s="2" t="str">
        <f>IF(LEN($B65), MATCH($B65,RoomsDoNotEditThis!$A$2:$A$1000)+1, 0)</f>
        <v>0</v>
      </c>
      <c r="S65" s="45" t="str">
        <f t="shared" si="7"/>
        <v>0</v>
      </c>
      <c r="T65" s="45" t="str">
        <f t="shared" si="8"/>
        <v>0</v>
      </c>
      <c r="U65" s="45" t="str">
        <f>IF($R65 &gt; 0, INDIRECT("RoomsDoNotEditThis!I"&amp;$R65)/MAX(1,ROUNDUP($G65)) + IF($D65 &gt; 0, Augmentations!$C$2/ROUNDUP($D65), 0) + IF($E65 &gt; 0, Augmentations!$C$3/ROUNDUP($E65), 0), 0)</f>
        <v>0</v>
      </c>
      <c r="V65" s="45" t="str">
        <f>IF($R65 &gt; 0, (MAX(1,ROUNDUP($G65))*INDIRECT("RoomsDoNotEditThis!L"&amp;$R65) + IF($D65 &gt; 0, ROUNDUP($D65)*Augmentations!$F$2, 0) + IF($E65 &gt; 0, ROUNDUP($E65)*Augmentations!$F$3, 0))/Constants!$B$4, 0)</f>
        <v>0</v>
      </c>
      <c r="W65" s="45" t="str">
        <f>IF($R65 &gt; 0, (INDIRECT("RoomsDoNotEditThis!J"&amp;$R65) + IF($D65 &gt; 0, Augmentations!$D$2, 0) + IF($E65 &gt; 0, Augmentations!$D$3, 0))/Constants!$B$2, 0)</f>
        <v>0</v>
      </c>
      <c r="X65" s="45" t="str">
        <f>IF($R65 &gt; 0, (INDIRECT("RoomsDoNotEditThis!K"&amp;$R65) + IF($D65 &gt; 0, Augmentations!$E$2, 0) + IF($E65 &gt; 0, Augmentations!$E$3, 0))/Constants!$B$3, 0)</f>
        <v>0</v>
      </c>
      <c r="Y65" s="45" t="str">
        <f>IF($R65 &gt; 0, (INDIRECT("RoomsDoNotEditThis!L"&amp;$R65) + IF($D65 &gt; 0, Augmentations!$F$2, 0) + IF($E65 &gt; 0, Augmentations!$F$3, 0))/Constants!$B$4, 0)</f>
        <v>0</v>
      </c>
      <c r="Z65" s="45" t="str">
        <f>IF($R65 &gt; 0, (INDIRECT("RoomsDoNotEditThis!M"&amp;$R65) + IF($D65 &gt; 0, Augmentations!$G$2, 0) + IF($E65 &gt; 0, Augmentations!$G$3, 0))/Constants!$B$5, 0)</f>
        <v>0</v>
      </c>
    </row>
    <row r="66">
      <c r="A66" s="30"/>
      <c r="B66" s="30"/>
      <c r="C66" s="85"/>
      <c r="D66" s="21"/>
      <c r="E66" s="21"/>
      <c r="F66" s="21"/>
      <c r="G66" s="21"/>
      <c r="H66" s="21"/>
      <c r="I66" s="21"/>
      <c r="J66" s="21"/>
      <c r="K66" s="45" t="str">
        <f>IF($R66 &gt; 0, IF($C66 &gt; 0, IF(INDIRECT("RoomsDoNotEditThis!B"&amp;$R66) &gt; 0, IF ($E66 &gt; 0, INDIRECT("RoomsDoNotEditThis!B"&amp;$R66) + Augmentations!$B$3, INDIRECT("RoomsDoNotEditThis!B"&amp;$R66)), 0), 0), 0)</f>
        <v>0</v>
      </c>
      <c r="L66" s="45" t="str">
        <f t="shared" si="1"/>
        <v>0</v>
      </c>
      <c r="M66" s="45" t="str">
        <f t="shared" si="2"/>
        <v>0</v>
      </c>
      <c r="N66" s="45" t="str">
        <f t="shared" si="3"/>
        <v>0</v>
      </c>
      <c r="O66" s="45" t="str">
        <f t="shared" si="4"/>
        <v>0</v>
      </c>
      <c r="P66" s="45" t="str">
        <f t="shared" si="5"/>
        <v>0</v>
      </c>
      <c r="Q66" s="45" t="str">
        <f t="shared" si="6"/>
        <v>0</v>
      </c>
      <c r="R66" s="2" t="str">
        <f>IF(LEN($B66), MATCH($B66,RoomsDoNotEditThis!$A$2:$A$1000)+1, 0)</f>
        <v>0</v>
      </c>
      <c r="S66" s="45" t="str">
        <f t="shared" si="7"/>
        <v>0</v>
      </c>
      <c r="T66" s="45" t="str">
        <f t="shared" si="8"/>
        <v>0</v>
      </c>
      <c r="U66" s="45" t="str">
        <f>IF($R66 &gt; 0, INDIRECT("RoomsDoNotEditThis!I"&amp;$R66)/MAX(1,ROUNDUP($G66)) + IF($D66 &gt; 0, Augmentations!$C$2/ROUNDUP($D66), 0) + IF($E66 &gt; 0, Augmentations!$C$3/ROUNDUP($E66), 0), 0)</f>
        <v>0</v>
      </c>
      <c r="V66" s="45" t="str">
        <f>IF($R66 &gt; 0, (MAX(1,ROUNDUP($G66))*INDIRECT("RoomsDoNotEditThis!L"&amp;$R66) + IF($D66 &gt; 0, ROUNDUP($D66)*Augmentations!$F$2, 0) + IF($E66 &gt; 0, ROUNDUP($E66)*Augmentations!$F$3, 0))/Constants!$B$4, 0)</f>
        <v>0</v>
      </c>
      <c r="W66" s="45" t="str">
        <f>IF($R66 &gt; 0, (INDIRECT("RoomsDoNotEditThis!J"&amp;$R66) + IF($D66 &gt; 0, Augmentations!$D$2, 0) + IF($E66 &gt; 0, Augmentations!$D$3, 0))/Constants!$B$2, 0)</f>
        <v>0</v>
      </c>
      <c r="X66" s="45" t="str">
        <f>IF($R66 &gt; 0, (INDIRECT("RoomsDoNotEditThis!K"&amp;$R66) + IF($D66 &gt; 0, Augmentations!$E$2, 0) + IF($E66 &gt; 0, Augmentations!$E$3, 0))/Constants!$B$3, 0)</f>
        <v>0</v>
      </c>
      <c r="Y66" s="45" t="str">
        <f>IF($R66 &gt; 0, (INDIRECT("RoomsDoNotEditThis!L"&amp;$R66) + IF($D66 &gt; 0, Augmentations!$F$2, 0) + IF($E66 &gt; 0, Augmentations!$F$3, 0))/Constants!$B$4, 0)</f>
        <v>0</v>
      </c>
      <c r="Z66" s="45" t="str">
        <f>IF($R66 &gt; 0, (INDIRECT("RoomsDoNotEditThis!M"&amp;$R66) + IF($D66 &gt; 0, Augmentations!$G$2, 0) + IF($E66 &gt; 0, Augmentations!$G$3, 0))/Constants!$B$5, 0)</f>
        <v>0</v>
      </c>
    </row>
    <row r="67">
      <c r="A67" s="30"/>
      <c r="B67" s="30"/>
      <c r="C67" s="85"/>
      <c r="D67" s="21"/>
      <c r="E67" s="21"/>
      <c r="F67" s="21"/>
      <c r="G67" s="21"/>
      <c r="H67" s="21"/>
      <c r="I67" s="21"/>
      <c r="J67" s="21"/>
      <c r="K67" s="45" t="str">
        <f>IF($R67 &gt; 0, IF($C67 &gt; 0, IF(INDIRECT("RoomsDoNotEditThis!B"&amp;$R67) &gt; 0, IF ($E67 &gt; 0, INDIRECT("RoomsDoNotEditThis!B"&amp;$R67) + Augmentations!$B$3, INDIRECT("RoomsDoNotEditThis!B"&amp;$R67)), 0), 0), 0)</f>
        <v>0</v>
      </c>
      <c r="L67" s="45" t="str">
        <f t="shared" si="1"/>
        <v>0</v>
      </c>
      <c r="M67" s="45" t="str">
        <f t="shared" si="2"/>
        <v>0</v>
      </c>
      <c r="N67" s="45" t="str">
        <f t="shared" si="3"/>
        <v>0</v>
      </c>
      <c r="O67" s="45" t="str">
        <f t="shared" si="4"/>
        <v>0</v>
      </c>
      <c r="P67" s="45" t="str">
        <f t="shared" si="5"/>
        <v>0</v>
      </c>
      <c r="Q67" s="45" t="str">
        <f t="shared" si="6"/>
        <v>0</v>
      </c>
      <c r="R67" s="2" t="str">
        <f>IF(LEN($B67), MATCH($B67,RoomsDoNotEditThis!$A$2:$A$1000)+1, 0)</f>
        <v>0</v>
      </c>
      <c r="S67" s="45" t="str">
        <f t="shared" si="7"/>
        <v>0</v>
      </c>
      <c r="T67" s="45" t="str">
        <f t="shared" si="8"/>
        <v>0</v>
      </c>
      <c r="U67" s="45" t="str">
        <f>IF($R67 &gt; 0, INDIRECT("RoomsDoNotEditThis!I"&amp;$R67)/MAX(1,ROUNDUP($G67)) + IF($D67 &gt; 0, Augmentations!$C$2/ROUNDUP($D67), 0) + IF($E67 &gt; 0, Augmentations!$C$3/ROUNDUP($E67), 0), 0)</f>
        <v>0</v>
      </c>
      <c r="V67" s="45" t="str">
        <f>IF($R67 &gt; 0, (MAX(1,ROUNDUP($G67))*INDIRECT("RoomsDoNotEditThis!L"&amp;$R67) + IF($D67 &gt; 0, ROUNDUP($D67)*Augmentations!$F$2, 0) + IF($E67 &gt; 0, ROUNDUP($E67)*Augmentations!$F$3, 0))/Constants!$B$4, 0)</f>
        <v>0</v>
      </c>
      <c r="W67" s="45" t="str">
        <f>IF($R67 &gt; 0, (INDIRECT("RoomsDoNotEditThis!J"&amp;$R67) + IF($D67 &gt; 0, Augmentations!$D$2, 0) + IF($E67 &gt; 0, Augmentations!$D$3, 0))/Constants!$B$2, 0)</f>
        <v>0</v>
      </c>
      <c r="X67" s="45" t="str">
        <f>IF($R67 &gt; 0, (INDIRECT("RoomsDoNotEditThis!K"&amp;$R67) + IF($D67 &gt; 0, Augmentations!$E$2, 0) + IF($E67 &gt; 0, Augmentations!$E$3, 0))/Constants!$B$3, 0)</f>
        <v>0</v>
      </c>
      <c r="Y67" s="45" t="str">
        <f>IF($R67 &gt; 0, (INDIRECT("RoomsDoNotEditThis!L"&amp;$R67) + IF($D67 &gt; 0, Augmentations!$F$2, 0) + IF($E67 &gt; 0, Augmentations!$F$3, 0))/Constants!$B$4, 0)</f>
        <v>0</v>
      </c>
      <c r="Z67" s="45" t="str">
        <f>IF($R67 &gt; 0, (INDIRECT("RoomsDoNotEditThis!M"&amp;$R67) + IF($D67 &gt; 0, Augmentations!$G$2, 0) + IF($E67 &gt; 0, Augmentations!$G$3, 0))/Constants!$B$5, 0)</f>
        <v>0</v>
      </c>
    </row>
    <row r="68">
      <c r="A68" s="30"/>
      <c r="B68" s="30"/>
      <c r="C68" s="85"/>
      <c r="D68" s="21"/>
      <c r="E68" s="21"/>
      <c r="F68" s="21"/>
      <c r="G68" s="21"/>
      <c r="H68" s="21"/>
      <c r="I68" s="21"/>
      <c r="J68" s="21"/>
      <c r="K68" s="45" t="str">
        <f>IF($R68 &gt; 0, IF($C68 &gt; 0, IF(INDIRECT("RoomsDoNotEditThis!B"&amp;$R68) &gt; 0, IF ($E68 &gt; 0, INDIRECT("RoomsDoNotEditThis!B"&amp;$R68) + Augmentations!$B$3, INDIRECT("RoomsDoNotEditThis!B"&amp;$R68)), 0), 0), 0)</f>
        <v>0</v>
      </c>
      <c r="L68" s="45" t="str">
        <f t="shared" si="1"/>
        <v>0</v>
      </c>
      <c r="M68" s="45" t="str">
        <f t="shared" si="2"/>
        <v>0</v>
      </c>
      <c r="N68" s="45" t="str">
        <f t="shared" si="3"/>
        <v>0</v>
      </c>
      <c r="O68" s="45" t="str">
        <f t="shared" si="4"/>
        <v>0</v>
      </c>
      <c r="P68" s="45" t="str">
        <f t="shared" si="5"/>
        <v>0</v>
      </c>
      <c r="Q68" s="45" t="str">
        <f t="shared" si="6"/>
        <v>0</v>
      </c>
      <c r="R68" s="2" t="str">
        <f>IF(LEN($B68), MATCH($B68,RoomsDoNotEditThis!$A$2:$A$1000)+1, 0)</f>
        <v>0</v>
      </c>
      <c r="S68" s="45" t="str">
        <f t="shared" si="7"/>
        <v>0</v>
      </c>
      <c r="T68" s="45" t="str">
        <f t="shared" si="8"/>
        <v>0</v>
      </c>
      <c r="U68" s="45" t="str">
        <f>IF($R68 &gt; 0, INDIRECT("RoomsDoNotEditThis!I"&amp;$R68)/MAX(1,ROUNDUP($G68)) + IF($D68 &gt; 0, Augmentations!$C$2/ROUNDUP($D68), 0) + IF($E68 &gt; 0, Augmentations!$C$3/ROUNDUP($E68), 0), 0)</f>
        <v>0</v>
      </c>
      <c r="V68" s="45" t="str">
        <f>IF($R68 &gt; 0, (MAX(1,ROUNDUP($G68))*INDIRECT("RoomsDoNotEditThis!L"&amp;$R68) + IF($D68 &gt; 0, ROUNDUP($D68)*Augmentations!$F$2, 0) + IF($E68 &gt; 0, ROUNDUP($E68)*Augmentations!$F$3, 0))/Constants!$B$4, 0)</f>
        <v>0</v>
      </c>
      <c r="W68" s="45" t="str">
        <f>IF($R68 &gt; 0, (INDIRECT("RoomsDoNotEditThis!J"&amp;$R68) + IF($D68 &gt; 0, Augmentations!$D$2, 0) + IF($E68 &gt; 0, Augmentations!$D$3, 0))/Constants!$B$2, 0)</f>
        <v>0</v>
      </c>
      <c r="X68" s="45" t="str">
        <f>IF($R68 &gt; 0, (INDIRECT("RoomsDoNotEditThis!K"&amp;$R68) + IF($D68 &gt; 0, Augmentations!$E$2, 0) + IF($E68 &gt; 0, Augmentations!$E$3, 0))/Constants!$B$3, 0)</f>
        <v>0</v>
      </c>
      <c r="Y68" s="45" t="str">
        <f>IF($R68 &gt; 0, (INDIRECT("RoomsDoNotEditThis!L"&amp;$R68) + IF($D68 &gt; 0, Augmentations!$F$2, 0) + IF($E68 &gt; 0, Augmentations!$F$3, 0))/Constants!$B$4, 0)</f>
        <v>0</v>
      </c>
      <c r="Z68" s="45" t="str">
        <f>IF($R68 &gt; 0, (INDIRECT("RoomsDoNotEditThis!M"&amp;$R68) + IF($D68 &gt; 0, Augmentations!$G$2, 0) + IF($E68 &gt; 0, Augmentations!$G$3, 0))/Constants!$B$5, 0)</f>
        <v>0</v>
      </c>
    </row>
    <row r="69">
      <c r="A69" s="30"/>
      <c r="B69" s="30"/>
      <c r="C69" s="85"/>
      <c r="D69" s="21"/>
      <c r="E69" s="21"/>
      <c r="F69" s="21"/>
      <c r="G69" s="21"/>
      <c r="H69" s="21"/>
      <c r="I69" s="21"/>
      <c r="J69" s="21"/>
      <c r="K69" s="45" t="str">
        <f>IF($R69 &gt; 0, IF($C69 &gt; 0, IF(INDIRECT("RoomsDoNotEditThis!B"&amp;$R69) &gt; 0, IF ($E69 &gt; 0, INDIRECT("RoomsDoNotEditThis!B"&amp;$R69) + Augmentations!$B$3, INDIRECT("RoomsDoNotEditThis!B"&amp;$R69)), 0), 0), 0)</f>
        <v>0</v>
      </c>
      <c r="L69" s="45" t="str">
        <f t="shared" si="1"/>
        <v>0</v>
      </c>
      <c r="M69" s="45" t="str">
        <f t="shared" si="2"/>
        <v>0</v>
      </c>
      <c r="N69" s="45" t="str">
        <f t="shared" si="3"/>
        <v>0</v>
      </c>
      <c r="O69" s="45" t="str">
        <f t="shared" si="4"/>
        <v>0</v>
      </c>
      <c r="P69" s="45" t="str">
        <f t="shared" si="5"/>
        <v>0</v>
      </c>
      <c r="Q69" s="45" t="str">
        <f t="shared" si="6"/>
        <v>0</v>
      </c>
      <c r="R69" s="2" t="str">
        <f>IF(LEN($B69), MATCH($B69,RoomsDoNotEditThis!$A$2:$A$1000)+1, 0)</f>
        <v>0</v>
      </c>
      <c r="S69" s="45" t="str">
        <f t="shared" si="7"/>
        <v>0</v>
      </c>
      <c r="T69" s="45" t="str">
        <f t="shared" si="8"/>
        <v>0</v>
      </c>
      <c r="U69" s="45" t="str">
        <f>IF($R69 &gt; 0, INDIRECT("RoomsDoNotEditThis!I"&amp;$R69)/MAX(1,ROUNDUP($G69)) + IF($D69 &gt; 0, Augmentations!$C$2/ROUNDUP($D69), 0) + IF($E69 &gt; 0, Augmentations!$C$3/ROUNDUP($E69), 0), 0)</f>
        <v>0</v>
      </c>
      <c r="V69" s="45" t="str">
        <f>IF($R69 &gt; 0, (MAX(1,ROUNDUP($G69))*INDIRECT("RoomsDoNotEditThis!L"&amp;$R69) + IF($D69 &gt; 0, ROUNDUP($D69)*Augmentations!$F$2, 0) + IF($E69 &gt; 0, ROUNDUP($E69)*Augmentations!$F$3, 0))/Constants!$B$4, 0)</f>
        <v>0</v>
      </c>
      <c r="W69" s="45" t="str">
        <f>IF($R69 &gt; 0, (INDIRECT("RoomsDoNotEditThis!J"&amp;$R69) + IF($D69 &gt; 0, Augmentations!$D$2, 0) + IF($E69 &gt; 0, Augmentations!$D$3, 0))/Constants!$B$2, 0)</f>
        <v>0</v>
      </c>
      <c r="X69" s="45" t="str">
        <f>IF($R69 &gt; 0, (INDIRECT("RoomsDoNotEditThis!K"&amp;$R69) + IF($D69 &gt; 0, Augmentations!$E$2, 0) + IF($E69 &gt; 0, Augmentations!$E$3, 0))/Constants!$B$3, 0)</f>
        <v>0</v>
      </c>
      <c r="Y69" s="45" t="str">
        <f>IF($R69 &gt; 0, (INDIRECT("RoomsDoNotEditThis!L"&amp;$R69) + IF($D69 &gt; 0, Augmentations!$F$2, 0) + IF($E69 &gt; 0, Augmentations!$F$3, 0))/Constants!$B$4, 0)</f>
        <v>0</v>
      </c>
      <c r="Z69" s="45" t="str">
        <f>IF($R69 &gt; 0, (INDIRECT("RoomsDoNotEditThis!M"&amp;$R69) + IF($D69 &gt; 0, Augmentations!$G$2, 0) + IF($E69 &gt; 0, Augmentations!$G$3, 0))/Constants!$B$5, 0)</f>
        <v>0</v>
      </c>
    </row>
    <row r="70">
      <c r="A70" s="30"/>
      <c r="B70" s="30"/>
      <c r="C70" s="85"/>
      <c r="D70" s="21"/>
      <c r="E70" s="21"/>
      <c r="F70" s="21"/>
      <c r="G70" s="21"/>
      <c r="H70" s="21"/>
      <c r="I70" s="21"/>
      <c r="J70" s="21"/>
      <c r="K70" s="45" t="str">
        <f>IF($R70 &gt; 0, IF($C70 &gt; 0, IF(INDIRECT("RoomsDoNotEditThis!B"&amp;$R70) &gt; 0, IF ($E70 &gt; 0, INDIRECT("RoomsDoNotEditThis!B"&amp;$R70) + Augmentations!$B$3, INDIRECT("RoomsDoNotEditThis!B"&amp;$R70)), 0), 0), 0)</f>
        <v>0</v>
      </c>
      <c r="L70" s="45" t="str">
        <f t="shared" si="1"/>
        <v>0</v>
      </c>
      <c r="M70" s="45" t="str">
        <f t="shared" si="2"/>
        <v>0</v>
      </c>
      <c r="N70" s="45" t="str">
        <f t="shared" si="3"/>
        <v>0</v>
      </c>
      <c r="O70" s="45" t="str">
        <f t="shared" si="4"/>
        <v>0</v>
      </c>
      <c r="P70" s="45" t="str">
        <f t="shared" si="5"/>
        <v>0</v>
      </c>
      <c r="Q70" s="45" t="str">
        <f t="shared" si="6"/>
        <v>0</v>
      </c>
      <c r="R70" s="2" t="str">
        <f>IF(LEN($B70), MATCH($B70,RoomsDoNotEditThis!$A$2:$A$1000)+1, 0)</f>
        <v>0</v>
      </c>
      <c r="S70" s="45" t="str">
        <f t="shared" si="7"/>
        <v>0</v>
      </c>
      <c r="T70" s="45" t="str">
        <f t="shared" si="8"/>
        <v>0</v>
      </c>
      <c r="U70" s="45" t="str">
        <f>IF($R70 &gt; 0, INDIRECT("RoomsDoNotEditThis!I"&amp;$R70)/MAX(1,ROUNDUP($G70)) + IF($D70 &gt; 0, Augmentations!$C$2/ROUNDUP($D70), 0) + IF($E70 &gt; 0, Augmentations!$C$3/ROUNDUP($E70), 0), 0)</f>
        <v>0</v>
      </c>
      <c r="V70" s="45" t="str">
        <f>IF($R70 &gt; 0, (MAX(1,ROUNDUP($G70))*INDIRECT("RoomsDoNotEditThis!L"&amp;$R70) + IF($D70 &gt; 0, ROUNDUP($D70)*Augmentations!$F$2, 0) + IF($E70 &gt; 0, ROUNDUP($E70)*Augmentations!$F$3, 0))/Constants!$B$4, 0)</f>
        <v>0</v>
      </c>
      <c r="W70" s="45" t="str">
        <f>IF($R70 &gt; 0, (INDIRECT("RoomsDoNotEditThis!J"&amp;$R70) + IF($D70 &gt; 0, Augmentations!$D$2, 0) + IF($E70 &gt; 0, Augmentations!$D$3, 0))/Constants!$B$2, 0)</f>
        <v>0</v>
      </c>
      <c r="X70" s="45" t="str">
        <f>IF($R70 &gt; 0, (INDIRECT("RoomsDoNotEditThis!K"&amp;$R70) + IF($D70 &gt; 0, Augmentations!$E$2, 0) + IF($E70 &gt; 0, Augmentations!$E$3, 0))/Constants!$B$3, 0)</f>
        <v>0</v>
      </c>
      <c r="Y70" s="45" t="str">
        <f>IF($R70 &gt; 0, (INDIRECT("RoomsDoNotEditThis!L"&amp;$R70) + IF($D70 &gt; 0, Augmentations!$F$2, 0) + IF($E70 &gt; 0, Augmentations!$F$3, 0))/Constants!$B$4, 0)</f>
        <v>0</v>
      </c>
      <c r="Z70" s="45" t="str">
        <f>IF($R70 &gt; 0, (INDIRECT("RoomsDoNotEditThis!M"&amp;$R70) + IF($D70 &gt; 0, Augmentations!$G$2, 0) + IF($E70 &gt; 0, Augmentations!$G$3, 0))/Constants!$B$5, 0)</f>
        <v>0</v>
      </c>
    </row>
    <row r="71">
      <c r="A71" s="30"/>
      <c r="B71" s="30"/>
      <c r="C71" s="85"/>
      <c r="D71" s="21"/>
      <c r="E71" s="21"/>
      <c r="F71" s="21"/>
      <c r="G71" s="21"/>
      <c r="H71" s="21"/>
      <c r="I71" s="21"/>
      <c r="J71" s="21"/>
      <c r="K71" s="45" t="str">
        <f>IF($R71 &gt; 0, IF($C71 &gt; 0, IF(INDIRECT("RoomsDoNotEditThis!B"&amp;$R71) &gt; 0, IF ($E71 &gt; 0, INDIRECT("RoomsDoNotEditThis!B"&amp;$R71) + Augmentations!$B$3, INDIRECT("RoomsDoNotEditThis!B"&amp;$R71)), 0), 0), 0)</f>
        <v>0</v>
      </c>
      <c r="L71" s="45" t="str">
        <f t="shared" si="1"/>
        <v>0</v>
      </c>
      <c r="M71" s="45" t="str">
        <f t="shared" si="2"/>
        <v>0</v>
      </c>
      <c r="N71" s="45" t="str">
        <f t="shared" si="3"/>
        <v>0</v>
      </c>
      <c r="O71" s="45" t="str">
        <f t="shared" si="4"/>
        <v>0</v>
      </c>
      <c r="P71" s="45" t="str">
        <f t="shared" si="5"/>
        <v>0</v>
      </c>
      <c r="Q71" s="45" t="str">
        <f t="shared" si="6"/>
        <v>0</v>
      </c>
      <c r="R71" s="2" t="str">
        <f>IF(LEN($B71), MATCH($B71,RoomsDoNotEditThis!$A$2:$A$1000)+1, 0)</f>
        <v>0</v>
      </c>
      <c r="S71" s="45" t="str">
        <f t="shared" si="7"/>
        <v>0</v>
      </c>
      <c r="T71" s="45" t="str">
        <f t="shared" si="8"/>
        <v>0</v>
      </c>
      <c r="U71" s="45" t="str">
        <f>IF($R71 &gt; 0, INDIRECT("RoomsDoNotEditThis!I"&amp;$R71)/MAX(1,ROUNDUP($G71)) + IF($D71 &gt; 0, Augmentations!$C$2/ROUNDUP($D71), 0) + IF($E71 &gt; 0, Augmentations!$C$3/ROUNDUP($E71), 0), 0)</f>
        <v>0</v>
      </c>
      <c r="V71" s="45" t="str">
        <f>IF($R71 &gt; 0, (MAX(1,ROUNDUP($G71))*INDIRECT("RoomsDoNotEditThis!L"&amp;$R71) + IF($D71 &gt; 0, ROUNDUP($D71)*Augmentations!$F$2, 0) + IF($E71 &gt; 0, ROUNDUP($E71)*Augmentations!$F$3, 0))/Constants!$B$4, 0)</f>
        <v>0</v>
      </c>
      <c r="W71" s="45" t="str">
        <f>IF($R71 &gt; 0, (INDIRECT("RoomsDoNotEditThis!J"&amp;$R71) + IF($D71 &gt; 0, Augmentations!$D$2, 0) + IF($E71 &gt; 0, Augmentations!$D$3, 0))/Constants!$B$2, 0)</f>
        <v>0</v>
      </c>
      <c r="X71" s="45" t="str">
        <f>IF($R71 &gt; 0, (INDIRECT("RoomsDoNotEditThis!K"&amp;$R71) + IF($D71 &gt; 0, Augmentations!$E$2, 0) + IF($E71 &gt; 0, Augmentations!$E$3, 0))/Constants!$B$3, 0)</f>
        <v>0</v>
      </c>
      <c r="Y71" s="45" t="str">
        <f>IF($R71 &gt; 0, (INDIRECT("RoomsDoNotEditThis!L"&amp;$R71) + IF($D71 &gt; 0, Augmentations!$F$2, 0) + IF($E71 &gt; 0, Augmentations!$F$3, 0))/Constants!$B$4, 0)</f>
        <v>0</v>
      </c>
      <c r="Z71" s="45" t="str">
        <f>IF($R71 &gt; 0, (INDIRECT("RoomsDoNotEditThis!M"&amp;$R71) + IF($D71 &gt; 0, Augmentations!$G$2, 0) + IF($E71 &gt; 0, Augmentations!$G$3, 0))/Constants!$B$5, 0)</f>
        <v>0</v>
      </c>
    </row>
    <row r="72">
      <c r="A72" s="30"/>
      <c r="B72" s="30"/>
      <c r="C72" s="85"/>
      <c r="D72" s="21"/>
      <c r="E72" s="21"/>
      <c r="F72" s="21"/>
      <c r="G72" s="21"/>
      <c r="H72" s="21"/>
      <c r="I72" s="21"/>
      <c r="J72" s="21"/>
      <c r="K72" s="45" t="str">
        <f>IF($R72 &gt; 0, IF($C72 &gt; 0, IF(INDIRECT("RoomsDoNotEditThis!B"&amp;$R72) &gt; 0, IF ($E72 &gt; 0, INDIRECT("RoomsDoNotEditThis!B"&amp;$R72) + Augmentations!$B$3, INDIRECT("RoomsDoNotEditThis!B"&amp;$R72)), 0), 0), 0)</f>
        <v>0</v>
      </c>
      <c r="L72" s="45" t="str">
        <f t="shared" si="1"/>
        <v>0</v>
      </c>
      <c r="M72" s="45" t="str">
        <f t="shared" si="2"/>
        <v>0</v>
      </c>
      <c r="N72" s="45" t="str">
        <f t="shared" si="3"/>
        <v>0</v>
      </c>
      <c r="O72" s="45" t="str">
        <f t="shared" si="4"/>
        <v>0</v>
      </c>
      <c r="P72" s="45" t="str">
        <f t="shared" si="5"/>
        <v>0</v>
      </c>
      <c r="Q72" s="45" t="str">
        <f t="shared" si="6"/>
        <v>0</v>
      </c>
      <c r="R72" s="2" t="str">
        <f>IF(LEN($B72), MATCH($B72,RoomsDoNotEditThis!$A$2:$A$1000)+1, 0)</f>
        <v>0</v>
      </c>
      <c r="S72" s="45" t="str">
        <f t="shared" si="7"/>
        <v>0</v>
      </c>
      <c r="T72" s="45" t="str">
        <f t="shared" si="8"/>
        <v>0</v>
      </c>
      <c r="U72" s="45" t="str">
        <f>IF($R72 &gt; 0, INDIRECT("RoomsDoNotEditThis!I"&amp;$R72)/MAX(1,ROUNDUP($G72)) + IF($D72 &gt; 0, Augmentations!$C$2/ROUNDUP($D72), 0) + IF($E72 &gt; 0, Augmentations!$C$3/ROUNDUP($E72), 0), 0)</f>
        <v>0</v>
      </c>
      <c r="V72" s="45" t="str">
        <f>IF($R72 &gt; 0, (MAX(1,ROUNDUP($G72))*INDIRECT("RoomsDoNotEditThis!L"&amp;$R72) + IF($D72 &gt; 0, ROUNDUP($D72)*Augmentations!$F$2, 0) + IF($E72 &gt; 0, ROUNDUP($E72)*Augmentations!$F$3, 0))/Constants!$B$4, 0)</f>
        <v>0</v>
      </c>
      <c r="W72" s="45" t="str">
        <f>IF($R72 &gt; 0, (INDIRECT("RoomsDoNotEditThis!J"&amp;$R72) + IF($D72 &gt; 0, Augmentations!$D$2, 0) + IF($E72 &gt; 0, Augmentations!$D$3, 0))/Constants!$B$2, 0)</f>
        <v>0</v>
      </c>
      <c r="X72" s="45" t="str">
        <f>IF($R72 &gt; 0, (INDIRECT("RoomsDoNotEditThis!K"&amp;$R72) + IF($D72 &gt; 0, Augmentations!$E$2, 0) + IF($E72 &gt; 0, Augmentations!$E$3, 0))/Constants!$B$3, 0)</f>
        <v>0</v>
      </c>
      <c r="Y72" s="45" t="str">
        <f>IF($R72 &gt; 0, (INDIRECT("RoomsDoNotEditThis!L"&amp;$R72) + IF($D72 &gt; 0, Augmentations!$F$2, 0) + IF($E72 &gt; 0, Augmentations!$F$3, 0))/Constants!$B$4, 0)</f>
        <v>0</v>
      </c>
      <c r="Z72" s="45" t="str">
        <f>IF($R72 &gt; 0, (INDIRECT("RoomsDoNotEditThis!M"&amp;$R72) + IF($D72 &gt; 0, Augmentations!$G$2, 0) + IF($E72 &gt; 0, Augmentations!$G$3, 0))/Constants!$B$5, 0)</f>
        <v>0</v>
      </c>
    </row>
    <row r="73">
      <c r="A73" s="30"/>
      <c r="B73" s="30"/>
      <c r="C73" s="85"/>
      <c r="D73" s="21"/>
      <c r="E73" s="21"/>
      <c r="F73" s="21"/>
      <c r="G73" s="21"/>
      <c r="H73" s="21"/>
      <c r="I73" s="21"/>
      <c r="J73" s="21"/>
      <c r="K73" s="45" t="str">
        <f>IF($R73 &gt; 0, IF($C73 &gt; 0, IF(INDIRECT("RoomsDoNotEditThis!B"&amp;$R73) &gt; 0, IF ($E73 &gt; 0, INDIRECT("RoomsDoNotEditThis!B"&amp;$R73) + Augmentations!$B$3, INDIRECT("RoomsDoNotEditThis!B"&amp;$R73)), 0), 0), 0)</f>
        <v>0</v>
      </c>
      <c r="L73" s="45" t="str">
        <f t="shared" si="1"/>
        <v>0</v>
      </c>
      <c r="M73" s="45" t="str">
        <f t="shared" si="2"/>
        <v>0</v>
      </c>
      <c r="N73" s="45" t="str">
        <f t="shared" si="3"/>
        <v>0</v>
      </c>
      <c r="O73" s="45" t="str">
        <f t="shared" si="4"/>
        <v>0</v>
      </c>
      <c r="P73" s="45" t="str">
        <f t="shared" si="5"/>
        <v>0</v>
      </c>
      <c r="Q73" s="45" t="str">
        <f t="shared" si="6"/>
        <v>0</v>
      </c>
      <c r="R73" s="2" t="str">
        <f>IF(LEN($B73), MATCH($B73,RoomsDoNotEditThis!$A$2:$A$1000)+1, 0)</f>
        <v>0</v>
      </c>
      <c r="S73" s="45" t="str">
        <f t="shared" si="7"/>
        <v>0</v>
      </c>
      <c r="T73" s="45" t="str">
        <f t="shared" si="8"/>
        <v>0</v>
      </c>
      <c r="U73" s="45" t="str">
        <f>IF($R73 &gt; 0, INDIRECT("RoomsDoNotEditThis!I"&amp;$R73)/MAX(1,ROUNDUP($G73)) + IF($D73 &gt; 0, Augmentations!$C$2/ROUNDUP($D73), 0) + IF($E73 &gt; 0, Augmentations!$C$3/ROUNDUP($E73), 0), 0)</f>
        <v>0</v>
      </c>
      <c r="V73" s="45" t="str">
        <f>IF($R73 &gt; 0, (MAX(1,ROUNDUP($G73))*INDIRECT("RoomsDoNotEditThis!L"&amp;$R73) + IF($D73 &gt; 0, ROUNDUP($D73)*Augmentations!$F$2, 0) + IF($E73 &gt; 0, ROUNDUP($E73)*Augmentations!$F$3, 0))/Constants!$B$4, 0)</f>
        <v>0</v>
      </c>
      <c r="W73" s="45" t="str">
        <f>IF($R73 &gt; 0, (INDIRECT("RoomsDoNotEditThis!J"&amp;$R73) + IF($D73 &gt; 0, Augmentations!$D$2, 0) + IF($E73 &gt; 0, Augmentations!$D$3, 0))/Constants!$B$2, 0)</f>
        <v>0</v>
      </c>
      <c r="X73" s="45" t="str">
        <f>IF($R73 &gt; 0, (INDIRECT("RoomsDoNotEditThis!K"&amp;$R73) + IF($D73 &gt; 0, Augmentations!$E$2, 0) + IF($E73 &gt; 0, Augmentations!$E$3, 0))/Constants!$B$3, 0)</f>
        <v>0</v>
      </c>
      <c r="Y73" s="45" t="str">
        <f>IF($R73 &gt; 0, (INDIRECT("RoomsDoNotEditThis!L"&amp;$R73) + IF($D73 &gt; 0, Augmentations!$F$2, 0) + IF($E73 &gt; 0, Augmentations!$F$3, 0))/Constants!$B$4, 0)</f>
        <v>0</v>
      </c>
      <c r="Z73" s="45" t="str">
        <f>IF($R73 &gt; 0, (INDIRECT("RoomsDoNotEditThis!M"&amp;$R73) + IF($D73 &gt; 0, Augmentations!$G$2, 0) + IF($E73 &gt; 0, Augmentations!$G$3, 0))/Constants!$B$5, 0)</f>
        <v>0</v>
      </c>
    </row>
    <row r="74">
      <c r="A74" s="30"/>
      <c r="B74" s="30"/>
      <c r="C74" s="85"/>
      <c r="D74" s="21"/>
      <c r="E74" s="21"/>
      <c r="F74" s="21"/>
      <c r="G74" s="21"/>
      <c r="H74" s="21"/>
      <c r="I74" s="21"/>
      <c r="J74" s="21"/>
      <c r="K74" s="45" t="str">
        <f>IF($R74 &gt; 0, IF($C74 &gt; 0, IF(INDIRECT("RoomsDoNotEditThis!B"&amp;$R74) &gt; 0, IF ($E74 &gt; 0, INDIRECT("RoomsDoNotEditThis!B"&amp;$R74) + Augmentations!$B$3, INDIRECT("RoomsDoNotEditThis!B"&amp;$R74)), 0), 0), 0)</f>
        <v>0</v>
      </c>
      <c r="L74" s="45" t="str">
        <f t="shared" si="1"/>
        <v>0</v>
      </c>
      <c r="M74" s="45" t="str">
        <f t="shared" si="2"/>
        <v>0</v>
      </c>
      <c r="N74" s="45" t="str">
        <f t="shared" si="3"/>
        <v>0</v>
      </c>
      <c r="O74" s="45" t="str">
        <f t="shared" si="4"/>
        <v>0</v>
      </c>
      <c r="P74" s="45" t="str">
        <f t="shared" si="5"/>
        <v>0</v>
      </c>
      <c r="Q74" s="45" t="str">
        <f t="shared" si="6"/>
        <v>0</v>
      </c>
      <c r="R74" s="2" t="str">
        <f>IF(LEN($B74), MATCH($B74,RoomsDoNotEditThis!$A$2:$A$1000)+1, 0)</f>
        <v>0</v>
      </c>
      <c r="S74" s="45" t="str">
        <f t="shared" si="7"/>
        <v>0</v>
      </c>
      <c r="T74" s="45" t="str">
        <f t="shared" si="8"/>
        <v>0</v>
      </c>
      <c r="U74" s="45" t="str">
        <f>IF($R74 &gt; 0, INDIRECT("RoomsDoNotEditThis!I"&amp;$R74)/MAX(1,ROUNDUP($G74)) + IF($D74 &gt; 0, Augmentations!$C$2/ROUNDUP($D74), 0) + IF($E74 &gt; 0, Augmentations!$C$3/ROUNDUP($E74), 0), 0)</f>
        <v>0</v>
      </c>
      <c r="V74" s="45" t="str">
        <f>IF($R74 &gt; 0, (MAX(1,ROUNDUP($G74))*INDIRECT("RoomsDoNotEditThis!L"&amp;$R74) + IF($D74 &gt; 0, ROUNDUP($D74)*Augmentations!$F$2, 0) + IF($E74 &gt; 0, ROUNDUP($E74)*Augmentations!$F$3, 0))/Constants!$B$4, 0)</f>
        <v>0</v>
      </c>
      <c r="W74" s="45" t="str">
        <f>IF($R74 &gt; 0, (INDIRECT("RoomsDoNotEditThis!J"&amp;$R74) + IF($D74 &gt; 0, Augmentations!$D$2, 0) + IF($E74 &gt; 0, Augmentations!$D$3, 0))/Constants!$B$2, 0)</f>
        <v>0</v>
      </c>
      <c r="X74" s="45" t="str">
        <f>IF($R74 &gt; 0, (INDIRECT("RoomsDoNotEditThis!K"&amp;$R74) + IF($D74 &gt; 0, Augmentations!$E$2, 0) + IF($E74 &gt; 0, Augmentations!$E$3, 0))/Constants!$B$3, 0)</f>
        <v>0</v>
      </c>
      <c r="Y74" s="45" t="str">
        <f>IF($R74 &gt; 0, (INDIRECT("RoomsDoNotEditThis!L"&amp;$R74) + IF($D74 &gt; 0, Augmentations!$F$2, 0) + IF($E74 &gt; 0, Augmentations!$F$3, 0))/Constants!$B$4, 0)</f>
        <v>0</v>
      </c>
      <c r="Z74" s="45" t="str">
        <f>IF($R74 &gt; 0, (INDIRECT("RoomsDoNotEditThis!M"&amp;$R74) + IF($D74 &gt; 0, Augmentations!$G$2, 0) + IF($E74 &gt; 0, Augmentations!$G$3, 0))/Constants!$B$5, 0)</f>
        <v>0</v>
      </c>
    </row>
    <row r="75">
      <c r="A75" s="30"/>
      <c r="B75" s="30"/>
      <c r="C75" s="85"/>
      <c r="D75" s="21"/>
      <c r="E75" s="21"/>
      <c r="F75" s="21"/>
      <c r="G75" s="21"/>
      <c r="H75" s="21"/>
      <c r="I75" s="21"/>
      <c r="J75" s="21"/>
      <c r="K75" s="45" t="str">
        <f>IF($R75 &gt; 0, IF($C75 &gt; 0, IF(INDIRECT("RoomsDoNotEditThis!B"&amp;$R75) &gt; 0, IF ($E75 &gt; 0, INDIRECT("RoomsDoNotEditThis!B"&amp;$R75) + Augmentations!$B$3, INDIRECT("RoomsDoNotEditThis!B"&amp;$R75)), 0), 0), 0)</f>
        <v>0</v>
      </c>
      <c r="L75" s="45" t="str">
        <f t="shared" si="1"/>
        <v>0</v>
      </c>
      <c r="M75" s="45" t="str">
        <f t="shared" si="2"/>
        <v>0</v>
      </c>
      <c r="N75" s="45" t="str">
        <f t="shared" si="3"/>
        <v>0</v>
      </c>
      <c r="O75" s="45" t="str">
        <f t="shared" si="4"/>
        <v>0</v>
      </c>
      <c r="P75" s="45" t="str">
        <f t="shared" si="5"/>
        <v>0</v>
      </c>
      <c r="Q75" s="45" t="str">
        <f t="shared" si="6"/>
        <v>0</v>
      </c>
      <c r="R75" s="2" t="str">
        <f>IF(LEN($B75), MATCH($B75,RoomsDoNotEditThis!$A$2:$A$1000)+1, 0)</f>
        <v>0</v>
      </c>
      <c r="S75" s="45" t="str">
        <f t="shared" si="7"/>
        <v>0</v>
      </c>
      <c r="T75" s="45" t="str">
        <f t="shared" si="8"/>
        <v>0</v>
      </c>
      <c r="U75" s="45" t="str">
        <f>IF($R75 &gt; 0, INDIRECT("RoomsDoNotEditThis!I"&amp;$R75)/MAX(1,ROUNDUP($G75)) + IF($D75 &gt; 0, Augmentations!$C$2/ROUNDUP($D75), 0) + IF($E75 &gt; 0, Augmentations!$C$3/ROUNDUP($E75), 0), 0)</f>
        <v>0</v>
      </c>
      <c r="V75" s="45" t="str">
        <f>IF($R75 &gt; 0, (MAX(1,ROUNDUP($G75))*INDIRECT("RoomsDoNotEditThis!L"&amp;$R75) + IF($D75 &gt; 0, ROUNDUP($D75)*Augmentations!$F$2, 0) + IF($E75 &gt; 0, ROUNDUP($E75)*Augmentations!$F$3, 0))/Constants!$B$4, 0)</f>
        <v>0</v>
      </c>
      <c r="W75" s="45" t="str">
        <f>IF($R75 &gt; 0, (INDIRECT("RoomsDoNotEditThis!J"&amp;$R75) + IF($D75 &gt; 0, Augmentations!$D$2, 0) + IF($E75 &gt; 0, Augmentations!$D$3, 0))/Constants!$B$2, 0)</f>
        <v>0</v>
      </c>
      <c r="X75" s="45" t="str">
        <f>IF($R75 &gt; 0, (INDIRECT("RoomsDoNotEditThis!K"&amp;$R75) + IF($D75 &gt; 0, Augmentations!$E$2, 0) + IF($E75 &gt; 0, Augmentations!$E$3, 0))/Constants!$B$3, 0)</f>
        <v>0</v>
      </c>
      <c r="Y75" s="45" t="str">
        <f>IF($R75 &gt; 0, (INDIRECT("RoomsDoNotEditThis!L"&amp;$R75) + IF($D75 &gt; 0, Augmentations!$F$2, 0) + IF($E75 &gt; 0, Augmentations!$F$3, 0))/Constants!$B$4, 0)</f>
        <v>0</v>
      </c>
      <c r="Z75" s="45" t="str">
        <f>IF($R75 &gt; 0, (INDIRECT("RoomsDoNotEditThis!M"&amp;$R75) + IF($D75 &gt; 0, Augmentations!$G$2, 0) + IF($E75 &gt; 0, Augmentations!$G$3, 0))/Constants!$B$5, 0)</f>
        <v>0</v>
      </c>
    </row>
    <row r="76">
      <c r="A76" s="30"/>
      <c r="B76" s="30"/>
      <c r="C76" s="85"/>
      <c r="D76" s="21"/>
      <c r="E76" s="21"/>
      <c r="F76" s="21"/>
      <c r="G76" s="21"/>
      <c r="H76" s="21"/>
      <c r="I76" s="21"/>
      <c r="J76" s="21"/>
      <c r="K76" s="45" t="str">
        <f>IF($R76 &gt; 0, IF($C76 &gt; 0, IF(INDIRECT("RoomsDoNotEditThis!B"&amp;$R76) &gt; 0, IF ($E76 &gt; 0, INDIRECT("RoomsDoNotEditThis!B"&amp;$R76) + Augmentations!$B$3, INDIRECT("RoomsDoNotEditThis!B"&amp;$R76)), 0), 0), 0)</f>
        <v>0</v>
      </c>
      <c r="L76" s="45" t="str">
        <f t="shared" si="1"/>
        <v>0</v>
      </c>
      <c r="M76" s="45" t="str">
        <f t="shared" si="2"/>
        <v>0</v>
      </c>
      <c r="N76" s="45" t="str">
        <f t="shared" si="3"/>
        <v>0</v>
      </c>
      <c r="O76" s="45" t="str">
        <f t="shared" si="4"/>
        <v>0</v>
      </c>
      <c r="P76" s="45" t="str">
        <f t="shared" si="5"/>
        <v>0</v>
      </c>
      <c r="Q76" s="45" t="str">
        <f t="shared" si="6"/>
        <v>0</v>
      </c>
      <c r="R76" s="2" t="str">
        <f>IF(LEN($B76), MATCH($B76,RoomsDoNotEditThis!$A$2:$A$1000)+1, 0)</f>
        <v>0</v>
      </c>
      <c r="S76" s="45" t="str">
        <f t="shared" si="7"/>
        <v>0</v>
      </c>
      <c r="T76" s="45" t="str">
        <f t="shared" si="8"/>
        <v>0</v>
      </c>
      <c r="U76" s="45" t="str">
        <f>IF($R76 &gt; 0, INDIRECT("RoomsDoNotEditThis!I"&amp;$R76)/MAX(1,ROUNDUP($G76)) + IF($D76 &gt; 0, Augmentations!$C$2/ROUNDUP($D76), 0) + IF($E76 &gt; 0, Augmentations!$C$3/ROUNDUP($E76), 0), 0)</f>
        <v>0</v>
      </c>
      <c r="V76" s="45" t="str">
        <f>IF($R76 &gt; 0, (MAX(1,ROUNDUP($G76))*INDIRECT("RoomsDoNotEditThis!L"&amp;$R76) + IF($D76 &gt; 0, ROUNDUP($D76)*Augmentations!$F$2, 0) + IF($E76 &gt; 0, ROUNDUP($E76)*Augmentations!$F$3, 0))/Constants!$B$4, 0)</f>
        <v>0</v>
      </c>
      <c r="W76" s="45" t="str">
        <f>IF($R76 &gt; 0, (INDIRECT("RoomsDoNotEditThis!J"&amp;$R76) + IF($D76 &gt; 0, Augmentations!$D$2, 0) + IF($E76 &gt; 0, Augmentations!$D$3, 0))/Constants!$B$2, 0)</f>
        <v>0</v>
      </c>
      <c r="X76" s="45" t="str">
        <f>IF($R76 &gt; 0, (INDIRECT("RoomsDoNotEditThis!K"&amp;$R76) + IF($D76 &gt; 0, Augmentations!$E$2, 0) + IF($E76 &gt; 0, Augmentations!$E$3, 0))/Constants!$B$3, 0)</f>
        <v>0</v>
      </c>
      <c r="Y76" s="45" t="str">
        <f>IF($R76 &gt; 0, (INDIRECT("RoomsDoNotEditThis!L"&amp;$R76) + IF($D76 &gt; 0, Augmentations!$F$2, 0) + IF($E76 &gt; 0, Augmentations!$F$3, 0))/Constants!$B$4, 0)</f>
        <v>0</v>
      </c>
      <c r="Z76" s="45" t="str">
        <f>IF($R76 &gt; 0, (INDIRECT("RoomsDoNotEditThis!M"&amp;$R76) + IF($D76 &gt; 0, Augmentations!$G$2, 0) + IF($E76 &gt; 0, Augmentations!$G$3, 0))/Constants!$B$5, 0)</f>
        <v>0</v>
      </c>
    </row>
    <row r="77">
      <c r="A77" s="30"/>
      <c r="B77" s="30"/>
      <c r="C77" s="85"/>
      <c r="D77" s="21"/>
      <c r="E77" s="21"/>
      <c r="F77" s="21"/>
      <c r="G77" s="21"/>
      <c r="H77" s="21"/>
      <c r="I77" s="21"/>
      <c r="J77" s="21"/>
      <c r="K77" s="45" t="str">
        <f>IF($R77 &gt; 0, IF($C77 &gt; 0, IF(INDIRECT("RoomsDoNotEditThis!B"&amp;$R77) &gt; 0, IF ($E77 &gt; 0, INDIRECT("RoomsDoNotEditThis!B"&amp;$R77) + Augmentations!$B$3, INDIRECT("RoomsDoNotEditThis!B"&amp;$R77)), 0), 0), 0)</f>
        <v>0</v>
      </c>
      <c r="L77" s="45" t="str">
        <f t="shared" si="1"/>
        <v>0</v>
      </c>
      <c r="M77" s="45" t="str">
        <f t="shared" si="2"/>
        <v>0</v>
      </c>
      <c r="N77" s="45" t="str">
        <f t="shared" si="3"/>
        <v>0</v>
      </c>
      <c r="O77" s="45" t="str">
        <f t="shared" si="4"/>
        <v>0</v>
      </c>
      <c r="P77" s="45" t="str">
        <f t="shared" si="5"/>
        <v>0</v>
      </c>
      <c r="Q77" s="45" t="str">
        <f t="shared" si="6"/>
        <v>0</v>
      </c>
      <c r="R77" s="2" t="str">
        <f>IF(LEN($B77), MATCH($B77,RoomsDoNotEditThis!$A$2:$A$1000)+1, 0)</f>
        <v>0</v>
      </c>
      <c r="S77" s="45" t="str">
        <f t="shared" si="7"/>
        <v>0</v>
      </c>
      <c r="T77" s="45" t="str">
        <f t="shared" si="8"/>
        <v>0</v>
      </c>
      <c r="U77" s="45" t="str">
        <f>IF($R77 &gt; 0, INDIRECT("RoomsDoNotEditThis!I"&amp;$R77)/MAX(1,ROUNDUP($G77)) + IF($D77 &gt; 0, Augmentations!$C$2/ROUNDUP($D77), 0) + IF($E77 &gt; 0, Augmentations!$C$3/ROUNDUP($E77), 0), 0)</f>
        <v>0</v>
      </c>
      <c r="V77" s="45" t="str">
        <f>IF($R77 &gt; 0, (MAX(1,ROUNDUP($G77))*INDIRECT("RoomsDoNotEditThis!L"&amp;$R77) + IF($D77 &gt; 0, ROUNDUP($D77)*Augmentations!$F$2, 0) + IF($E77 &gt; 0, ROUNDUP($E77)*Augmentations!$F$3, 0))/Constants!$B$4, 0)</f>
        <v>0</v>
      </c>
      <c r="W77" s="45" t="str">
        <f>IF($R77 &gt; 0, (INDIRECT("RoomsDoNotEditThis!J"&amp;$R77) + IF($D77 &gt; 0, Augmentations!$D$2, 0) + IF($E77 &gt; 0, Augmentations!$D$3, 0))/Constants!$B$2, 0)</f>
        <v>0</v>
      </c>
      <c r="X77" s="45" t="str">
        <f>IF($R77 &gt; 0, (INDIRECT("RoomsDoNotEditThis!K"&amp;$R77) + IF($D77 &gt; 0, Augmentations!$E$2, 0) + IF($E77 &gt; 0, Augmentations!$E$3, 0))/Constants!$B$3, 0)</f>
        <v>0</v>
      </c>
      <c r="Y77" s="45" t="str">
        <f>IF($R77 &gt; 0, (INDIRECT("RoomsDoNotEditThis!L"&amp;$R77) + IF($D77 &gt; 0, Augmentations!$F$2, 0) + IF($E77 &gt; 0, Augmentations!$F$3, 0))/Constants!$B$4, 0)</f>
        <v>0</v>
      </c>
      <c r="Z77" s="45" t="str">
        <f>IF($R77 &gt; 0, (INDIRECT("RoomsDoNotEditThis!M"&amp;$R77) + IF($D77 &gt; 0, Augmentations!$G$2, 0) + IF($E77 &gt; 0, Augmentations!$G$3, 0))/Constants!$B$5, 0)</f>
        <v>0</v>
      </c>
    </row>
    <row r="78">
      <c r="A78" s="30"/>
      <c r="B78" s="30"/>
      <c r="C78" s="85"/>
      <c r="D78" s="21"/>
      <c r="E78" s="21"/>
      <c r="F78" s="21"/>
      <c r="G78" s="21"/>
      <c r="H78" s="21"/>
      <c r="I78" s="21"/>
      <c r="J78" s="21"/>
      <c r="K78" s="45" t="str">
        <f>IF($R78 &gt; 0, IF($C78 &gt; 0, IF(INDIRECT("RoomsDoNotEditThis!B"&amp;$R78) &gt; 0, IF ($E78 &gt; 0, INDIRECT("RoomsDoNotEditThis!B"&amp;$R78) + Augmentations!$B$3, INDIRECT("RoomsDoNotEditThis!B"&amp;$R78)), 0), 0), 0)</f>
        <v>0</v>
      </c>
      <c r="L78" s="45" t="str">
        <f t="shared" si="1"/>
        <v>0</v>
      </c>
      <c r="M78" s="45" t="str">
        <f t="shared" si="2"/>
        <v>0</v>
      </c>
      <c r="N78" s="45" t="str">
        <f t="shared" si="3"/>
        <v>0</v>
      </c>
      <c r="O78" s="45" t="str">
        <f t="shared" si="4"/>
        <v>0</v>
      </c>
      <c r="P78" s="45" t="str">
        <f t="shared" si="5"/>
        <v>0</v>
      </c>
      <c r="Q78" s="45" t="str">
        <f t="shared" si="6"/>
        <v>0</v>
      </c>
      <c r="R78" s="2" t="str">
        <f>IF(LEN($B78), MATCH($B78,RoomsDoNotEditThis!$A$2:$A$1000)+1, 0)</f>
        <v>0</v>
      </c>
      <c r="S78" s="45" t="str">
        <f t="shared" si="7"/>
        <v>0</v>
      </c>
      <c r="T78" s="45" t="str">
        <f t="shared" si="8"/>
        <v>0</v>
      </c>
      <c r="U78" s="45" t="str">
        <f>IF($R78 &gt; 0, INDIRECT("RoomsDoNotEditThis!I"&amp;$R78)/MAX(1,ROUNDUP($G78)) + IF($D78 &gt; 0, Augmentations!$C$2/ROUNDUP($D78), 0) + IF($E78 &gt; 0, Augmentations!$C$3/ROUNDUP($E78), 0), 0)</f>
        <v>0</v>
      </c>
      <c r="V78" s="45" t="str">
        <f>IF($R78 &gt; 0, (MAX(1,ROUNDUP($G78))*INDIRECT("RoomsDoNotEditThis!L"&amp;$R78) + IF($D78 &gt; 0, ROUNDUP($D78)*Augmentations!$F$2, 0) + IF($E78 &gt; 0, ROUNDUP($E78)*Augmentations!$F$3, 0))/Constants!$B$4, 0)</f>
        <v>0</v>
      </c>
      <c r="W78" s="45" t="str">
        <f>IF($R78 &gt; 0, (INDIRECT("RoomsDoNotEditThis!J"&amp;$R78) + IF($D78 &gt; 0, Augmentations!$D$2, 0) + IF($E78 &gt; 0, Augmentations!$D$3, 0))/Constants!$B$2, 0)</f>
        <v>0</v>
      </c>
      <c r="X78" s="45" t="str">
        <f>IF($R78 &gt; 0, (INDIRECT("RoomsDoNotEditThis!K"&amp;$R78) + IF($D78 &gt; 0, Augmentations!$E$2, 0) + IF($E78 &gt; 0, Augmentations!$E$3, 0))/Constants!$B$3, 0)</f>
        <v>0</v>
      </c>
      <c r="Y78" s="45" t="str">
        <f>IF($R78 &gt; 0, (INDIRECT("RoomsDoNotEditThis!L"&amp;$R78) + IF($D78 &gt; 0, Augmentations!$F$2, 0) + IF($E78 &gt; 0, Augmentations!$F$3, 0))/Constants!$B$4, 0)</f>
        <v>0</v>
      </c>
      <c r="Z78" s="45" t="str">
        <f>IF($R78 &gt; 0, (INDIRECT("RoomsDoNotEditThis!M"&amp;$R78) + IF($D78 &gt; 0, Augmentations!$G$2, 0) + IF($E78 &gt; 0, Augmentations!$G$3, 0))/Constants!$B$5, 0)</f>
        <v>0</v>
      </c>
    </row>
    <row r="79">
      <c r="A79" s="30"/>
      <c r="B79" s="30"/>
      <c r="C79" s="85"/>
      <c r="D79" s="21"/>
      <c r="E79" s="21"/>
      <c r="F79" s="21"/>
      <c r="G79" s="21"/>
      <c r="H79" s="21"/>
      <c r="I79" s="21"/>
      <c r="J79" s="21"/>
      <c r="K79" s="45" t="str">
        <f>IF($R79 &gt; 0, IF($C79 &gt; 0, IF(INDIRECT("RoomsDoNotEditThis!B"&amp;$R79) &gt; 0, IF ($E79 &gt; 0, INDIRECT("RoomsDoNotEditThis!B"&amp;$R79) + Augmentations!$B$3, INDIRECT("RoomsDoNotEditThis!B"&amp;$R79)), 0), 0), 0)</f>
        <v>0</v>
      </c>
      <c r="L79" s="45" t="str">
        <f t="shared" si="1"/>
        <v>0</v>
      </c>
      <c r="M79" s="45" t="str">
        <f t="shared" si="2"/>
        <v>0</v>
      </c>
      <c r="N79" s="45" t="str">
        <f t="shared" si="3"/>
        <v>0</v>
      </c>
      <c r="O79" s="45" t="str">
        <f t="shared" si="4"/>
        <v>0</v>
      </c>
      <c r="P79" s="45" t="str">
        <f t="shared" si="5"/>
        <v>0</v>
      </c>
      <c r="Q79" s="45" t="str">
        <f t="shared" si="6"/>
        <v>0</v>
      </c>
      <c r="R79" s="2" t="str">
        <f>IF(LEN($B79), MATCH($B79,RoomsDoNotEditThis!$A$2:$A$1000)+1, 0)</f>
        <v>0</v>
      </c>
      <c r="S79" s="45" t="str">
        <f t="shared" si="7"/>
        <v>0</v>
      </c>
      <c r="T79" s="45" t="str">
        <f t="shared" si="8"/>
        <v>0</v>
      </c>
      <c r="U79" s="45" t="str">
        <f>IF($R79 &gt; 0, INDIRECT("RoomsDoNotEditThis!I"&amp;$R79)/MAX(1,ROUNDUP($G79)) + IF($D79 &gt; 0, Augmentations!$C$2/ROUNDUP($D79), 0) + IF($E79 &gt; 0, Augmentations!$C$3/ROUNDUP($E79), 0), 0)</f>
        <v>0</v>
      </c>
      <c r="V79" s="45" t="str">
        <f>IF($R79 &gt; 0, (MAX(1,ROUNDUP($G79))*INDIRECT("RoomsDoNotEditThis!L"&amp;$R79) + IF($D79 &gt; 0, ROUNDUP($D79)*Augmentations!$F$2, 0) + IF($E79 &gt; 0, ROUNDUP($E79)*Augmentations!$F$3, 0))/Constants!$B$4, 0)</f>
        <v>0</v>
      </c>
      <c r="W79" s="45" t="str">
        <f>IF($R79 &gt; 0, (INDIRECT("RoomsDoNotEditThis!J"&amp;$R79) + IF($D79 &gt; 0, Augmentations!$D$2, 0) + IF($E79 &gt; 0, Augmentations!$D$3, 0))/Constants!$B$2, 0)</f>
        <v>0</v>
      </c>
      <c r="X79" s="45" t="str">
        <f>IF($R79 &gt; 0, (INDIRECT("RoomsDoNotEditThis!K"&amp;$R79) + IF($D79 &gt; 0, Augmentations!$E$2, 0) + IF($E79 &gt; 0, Augmentations!$E$3, 0))/Constants!$B$3, 0)</f>
        <v>0</v>
      </c>
      <c r="Y79" s="45" t="str">
        <f>IF($R79 &gt; 0, (INDIRECT("RoomsDoNotEditThis!L"&amp;$R79) + IF($D79 &gt; 0, Augmentations!$F$2, 0) + IF($E79 &gt; 0, Augmentations!$F$3, 0))/Constants!$B$4, 0)</f>
        <v>0</v>
      </c>
      <c r="Z79" s="45" t="str">
        <f>IF($R79 &gt; 0, (INDIRECT("RoomsDoNotEditThis!M"&amp;$R79) + IF($D79 &gt; 0, Augmentations!$G$2, 0) + IF($E79 &gt; 0, Augmentations!$G$3, 0))/Constants!$B$5, 0)</f>
        <v>0</v>
      </c>
    </row>
    <row r="80">
      <c r="A80" s="30"/>
      <c r="B80" s="30"/>
      <c r="C80" s="85"/>
      <c r="D80" s="21"/>
      <c r="E80" s="21"/>
      <c r="F80" s="21"/>
      <c r="G80" s="21"/>
      <c r="H80" s="21"/>
      <c r="I80" s="21"/>
      <c r="J80" s="21"/>
      <c r="K80" s="45" t="str">
        <f>IF($R80 &gt; 0, IF($C80 &gt; 0, IF(INDIRECT("RoomsDoNotEditThis!B"&amp;$R80) &gt; 0, IF ($E80 &gt; 0, INDIRECT("RoomsDoNotEditThis!B"&amp;$R80) + Augmentations!$B$3, INDIRECT("RoomsDoNotEditThis!B"&amp;$R80)), 0), 0), 0)</f>
        <v>0</v>
      </c>
      <c r="L80" s="45" t="str">
        <f t="shared" si="1"/>
        <v>0</v>
      </c>
      <c r="M80" s="45" t="str">
        <f t="shared" si="2"/>
        <v>0</v>
      </c>
      <c r="N80" s="45" t="str">
        <f t="shared" si="3"/>
        <v>0</v>
      </c>
      <c r="O80" s="45" t="str">
        <f t="shared" si="4"/>
        <v>0</v>
      </c>
      <c r="P80" s="45" t="str">
        <f t="shared" si="5"/>
        <v>0</v>
      </c>
      <c r="Q80" s="45" t="str">
        <f t="shared" si="6"/>
        <v>0</v>
      </c>
      <c r="R80" s="2" t="str">
        <f>IF(LEN($B80), MATCH($B80,RoomsDoNotEditThis!$A$2:$A$1000)+1, 0)</f>
        <v>0</v>
      </c>
      <c r="S80" s="45" t="str">
        <f t="shared" si="7"/>
        <v>0</v>
      </c>
      <c r="T80" s="45" t="str">
        <f t="shared" si="8"/>
        <v>0</v>
      </c>
      <c r="U80" s="45" t="str">
        <f>IF($R80 &gt; 0, INDIRECT("RoomsDoNotEditThis!I"&amp;$R80)/MAX(1,ROUNDUP($G80)) + IF($D80 &gt; 0, Augmentations!$C$2/ROUNDUP($D80), 0) + IF($E80 &gt; 0, Augmentations!$C$3/ROUNDUP($E80), 0), 0)</f>
        <v>0</v>
      </c>
      <c r="V80" s="45" t="str">
        <f>IF($R80 &gt; 0, (MAX(1,ROUNDUP($G80))*INDIRECT("RoomsDoNotEditThis!L"&amp;$R80) + IF($D80 &gt; 0, ROUNDUP($D80)*Augmentations!$F$2, 0) + IF($E80 &gt; 0, ROUNDUP($E80)*Augmentations!$F$3, 0))/Constants!$B$4, 0)</f>
        <v>0</v>
      </c>
      <c r="W80" s="45" t="str">
        <f>IF($R80 &gt; 0, (INDIRECT("RoomsDoNotEditThis!J"&amp;$R80) + IF($D80 &gt; 0, Augmentations!$D$2, 0) + IF($E80 &gt; 0, Augmentations!$D$3, 0))/Constants!$B$2, 0)</f>
        <v>0</v>
      </c>
      <c r="X80" s="45" t="str">
        <f>IF($R80 &gt; 0, (INDIRECT("RoomsDoNotEditThis!K"&amp;$R80) + IF($D80 &gt; 0, Augmentations!$E$2, 0) + IF($E80 &gt; 0, Augmentations!$E$3, 0))/Constants!$B$3, 0)</f>
        <v>0</v>
      </c>
      <c r="Y80" s="45" t="str">
        <f>IF($R80 &gt; 0, (INDIRECT("RoomsDoNotEditThis!L"&amp;$R80) + IF($D80 &gt; 0, Augmentations!$F$2, 0) + IF($E80 &gt; 0, Augmentations!$F$3, 0))/Constants!$B$4, 0)</f>
        <v>0</v>
      </c>
      <c r="Z80" s="45" t="str">
        <f>IF($R80 &gt; 0, (INDIRECT("RoomsDoNotEditThis!M"&amp;$R80) + IF($D80 &gt; 0, Augmentations!$G$2, 0) + IF($E80 &gt; 0, Augmentations!$G$3, 0))/Constants!$B$5, 0)</f>
        <v>0</v>
      </c>
    </row>
    <row r="81">
      <c r="A81" s="30"/>
      <c r="B81" s="30"/>
      <c r="C81" s="85"/>
      <c r="D81" s="21"/>
      <c r="E81" s="21"/>
      <c r="F81" s="21"/>
      <c r="G81" s="21"/>
      <c r="H81" s="21"/>
      <c r="I81" s="21"/>
      <c r="J81" s="21"/>
      <c r="K81" s="45" t="str">
        <f>IF($R81 &gt; 0, IF($C81 &gt; 0, IF(INDIRECT("RoomsDoNotEditThis!B"&amp;$R81) &gt; 0, IF ($E81 &gt; 0, INDIRECT("RoomsDoNotEditThis!B"&amp;$R81) + Augmentations!$B$3, INDIRECT("RoomsDoNotEditThis!B"&amp;$R81)), 0), 0), 0)</f>
        <v>0</v>
      </c>
      <c r="L81" s="45" t="str">
        <f t="shared" si="1"/>
        <v>0</v>
      </c>
      <c r="M81" s="45" t="str">
        <f t="shared" si="2"/>
        <v>0</v>
      </c>
      <c r="N81" s="45" t="str">
        <f t="shared" si="3"/>
        <v>0</v>
      </c>
      <c r="O81" s="45" t="str">
        <f t="shared" si="4"/>
        <v>0</v>
      </c>
      <c r="P81" s="45" t="str">
        <f t="shared" si="5"/>
        <v>0</v>
      </c>
      <c r="Q81" s="45" t="str">
        <f t="shared" si="6"/>
        <v>0</v>
      </c>
      <c r="R81" s="2" t="str">
        <f>IF(LEN($B81), MATCH($B81,RoomsDoNotEditThis!$A$2:$A$1000)+1, 0)</f>
        <v>0</v>
      </c>
      <c r="S81" s="45" t="str">
        <f t="shared" si="7"/>
        <v>0</v>
      </c>
      <c r="T81" s="45" t="str">
        <f t="shared" si="8"/>
        <v>0</v>
      </c>
      <c r="U81" s="45" t="str">
        <f>IF($R81 &gt; 0, INDIRECT("RoomsDoNotEditThis!I"&amp;$R81)/MAX(1,ROUNDUP($G81)) + IF($D81 &gt; 0, Augmentations!$C$2/ROUNDUP($D81), 0) + IF($E81 &gt; 0, Augmentations!$C$3/ROUNDUP($E81), 0), 0)</f>
        <v>0</v>
      </c>
      <c r="V81" s="45" t="str">
        <f>IF($R81 &gt; 0, (MAX(1,ROUNDUP($G81))*INDIRECT("RoomsDoNotEditThis!L"&amp;$R81) + IF($D81 &gt; 0, ROUNDUP($D81)*Augmentations!$F$2, 0) + IF($E81 &gt; 0, ROUNDUP($E81)*Augmentations!$F$3, 0))/Constants!$B$4, 0)</f>
        <v>0</v>
      </c>
      <c r="W81" s="45" t="str">
        <f>IF($R81 &gt; 0, (INDIRECT("RoomsDoNotEditThis!J"&amp;$R81) + IF($D81 &gt; 0, Augmentations!$D$2, 0) + IF($E81 &gt; 0, Augmentations!$D$3, 0))/Constants!$B$2, 0)</f>
        <v>0</v>
      </c>
      <c r="X81" s="45" t="str">
        <f>IF($R81 &gt; 0, (INDIRECT("RoomsDoNotEditThis!K"&amp;$R81) + IF($D81 &gt; 0, Augmentations!$E$2, 0) + IF($E81 &gt; 0, Augmentations!$E$3, 0))/Constants!$B$3, 0)</f>
        <v>0</v>
      </c>
      <c r="Y81" s="45" t="str">
        <f>IF($R81 &gt; 0, (INDIRECT("RoomsDoNotEditThis!L"&amp;$R81) + IF($D81 &gt; 0, Augmentations!$F$2, 0) + IF($E81 &gt; 0, Augmentations!$F$3, 0))/Constants!$B$4, 0)</f>
        <v>0</v>
      </c>
      <c r="Z81" s="45" t="str">
        <f>IF($R81 &gt; 0, (INDIRECT("RoomsDoNotEditThis!M"&amp;$R81) + IF($D81 &gt; 0, Augmentations!$G$2, 0) + IF($E81 &gt; 0, Augmentations!$G$3, 0))/Constants!$B$5, 0)</f>
        <v>0</v>
      </c>
    </row>
    <row r="82">
      <c r="A82" s="30"/>
      <c r="B82" s="30"/>
      <c r="C82" s="85"/>
      <c r="D82" s="21"/>
      <c r="E82" s="21"/>
      <c r="F82" s="21"/>
      <c r="G82" s="21"/>
      <c r="H82" s="21"/>
      <c r="I82" s="21"/>
      <c r="J82" s="21"/>
      <c r="K82" s="45" t="str">
        <f>IF($R82 &gt; 0, IF($C82 &gt; 0, IF(INDIRECT("RoomsDoNotEditThis!B"&amp;$R82) &gt; 0, IF ($E82 &gt; 0, INDIRECT("RoomsDoNotEditThis!B"&amp;$R82) + Augmentations!$B$3, INDIRECT("RoomsDoNotEditThis!B"&amp;$R82)), 0), 0), 0)</f>
        <v>0</v>
      </c>
      <c r="L82" s="45" t="str">
        <f t="shared" si="1"/>
        <v>0</v>
      </c>
      <c r="M82" s="45" t="str">
        <f t="shared" si="2"/>
        <v>0</v>
      </c>
      <c r="N82" s="45" t="str">
        <f t="shared" si="3"/>
        <v>0</v>
      </c>
      <c r="O82" s="45" t="str">
        <f t="shared" si="4"/>
        <v>0</v>
      </c>
      <c r="P82" s="45" t="str">
        <f t="shared" si="5"/>
        <v>0</v>
      </c>
      <c r="Q82" s="45" t="str">
        <f t="shared" si="6"/>
        <v>0</v>
      </c>
      <c r="R82" s="2" t="str">
        <f>IF(LEN($B82), MATCH($B82,RoomsDoNotEditThis!$A$2:$A$1000)+1, 0)</f>
        <v>0</v>
      </c>
      <c r="S82" s="45" t="str">
        <f t="shared" si="7"/>
        <v>0</v>
      </c>
      <c r="T82" s="45" t="str">
        <f t="shared" si="8"/>
        <v>0</v>
      </c>
      <c r="U82" s="45" t="str">
        <f>IF($R82 &gt; 0, INDIRECT("RoomsDoNotEditThis!I"&amp;$R82)/MAX(1,ROUNDUP($G82)) + IF($D82 &gt; 0, Augmentations!$C$2/ROUNDUP($D82), 0) + IF($E82 &gt; 0, Augmentations!$C$3/ROUNDUP($E82), 0), 0)</f>
        <v>0</v>
      </c>
      <c r="V82" s="45" t="str">
        <f>IF($R82 &gt; 0, (MAX(1,ROUNDUP($G82))*INDIRECT("RoomsDoNotEditThis!L"&amp;$R82) + IF($D82 &gt; 0, ROUNDUP($D82)*Augmentations!$F$2, 0) + IF($E82 &gt; 0, ROUNDUP($E82)*Augmentations!$F$3, 0))/Constants!$B$4, 0)</f>
        <v>0</v>
      </c>
      <c r="W82" s="45" t="str">
        <f>IF($R82 &gt; 0, (INDIRECT("RoomsDoNotEditThis!J"&amp;$R82) + IF($D82 &gt; 0, Augmentations!$D$2, 0) + IF($E82 &gt; 0, Augmentations!$D$3, 0))/Constants!$B$2, 0)</f>
        <v>0</v>
      </c>
      <c r="X82" s="45" t="str">
        <f>IF($R82 &gt; 0, (INDIRECT("RoomsDoNotEditThis!K"&amp;$R82) + IF($D82 &gt; 0, Augmentations!$E$2, 0) + IF($E82 &gt; 0, Augmentations!$E$3, 0))/Constants!$B$3, 0)</f>
        <v>0</v>
      </c>
      <c r="Y82" s="45" t="str">
        <f>IF($R82 &gt; 0, (INDIRECT("RoomsDoNotEditThis!L"&amp;$R82) + IF($D82 &gt; 0, Augmentations!$F$2, 0) + IF($E82 &gt; 0, Augmentations!$F$3, 0))/Constants!$B$4, 0)</f>
        <v>0</v>
      </c>
      <c r="Z82" s="45" t="str">
        <f>IF($R82 &gt; 0, (INDIRECT("RoomsDoNotEditThis!M"&amp;$R82) + IF($D82 &gt; 0, Augmentations!$G$2, 0) + IF($E82 &gt; 0, Augmentations!$G$3, 0))/Constants!$B$5, 0)</f>
        <v>0</v>
      </c>
    </row>
    <row r="83">
      <c r="A83" s="30"/>
      <c r="B83" s="30"/>
      <c r="C83" s="85"/>
      <c r="D83" s="21"/>
      <c r="E83" s="21"/>
      <c r="F83" s="21"/>
      <c r="G83" s="21"/>
      <c r="H83" s="21"/>
      <c r="I83" s="21"/>
      <c r="J83" s="21"/>
      <c r="K83" s="45" t="str">
        <f>IF($R83 &gt; 0, IF($C83 &gt; 0, IF(INDIRECT("RoomsDoNotEditThis!B"&amp;$R83) &gt; 0, IF ($E83 &gt; 0, INDIRECT("RoomsDoNotEditThis!B"&amp;$R83) + Augmentations!$B$3, INDIRECT("RoomsDoNotEditThis!B"&amp;$R83)), 0), 0), 0)</f>
        <v>0</v>
      </c>
      <c r="L83" s="45" t="str">
        <f t="shared" si="1"/>
        <v>0</v>
      </c>
      <c r="M83" s="45" t="str">
        <f t="shared" si="2"/>
        <v>0</v>
      </c>
      <c r="N83" s="45" t="str">
        <f t="shared" si="3"/>
        <v>0</v>
      </c>
      <c r="O83" s="45" t="str">
        <f t="shared" si="4"/>
        <v>0</v>
      </c>
      <c r="P83" s="45" t="str">
        <f t="shared" si="5"/>
        <v>0</v>
      </c>
      <c r="Q83" s="45" t="str">
        <f t="shared" si="6"/>
        <v>0</v>
      </c>
      <c r="R83" s="2" t="str">
        <f>IF(LEN($B83), MATCH($B83,RoomsDoNotEditThis!$A$2:$A$1000)+1, 0)</f>
        <v>0</v>
      </c>
      <c r="S83" s="45" t="str">
        <f t="shared" si="7"/>
        <v>0</v>
      </c>
      <c r="T83" s="45" t="str">
        <f t="shared" si="8"/>
        <v>0</v>
      </c>
      <c r="U83" s="45" t="str">
        <f>IF($R83 &gt; 0, INDIRECT("RoomsDoNotEditThis!I"&amp;$R83)/MAX(1,ROUNDUP($G83)) + IF($D83 &gt; 0, Augmentations!$C$2/ROUNDUP($D83), 0) + IF($E83 &gt; 0, Augmentations!$C$3/ROUNDUP($E83), 0), 0)</f>
        <v>0</v>
      </c>
      <c r="V83" s="45" t="str">
        <f>IF($R83 &gt; 0, (MAX(1,ROUNDUP($G83))*INDIRECT("RoomsDoNotEditThis!L"&amp;$R83) + IF($D83 &gt; 0, ROUNDUP($D83)*Augmentations!$F$2, 0) + IF($E83 &gt; 0, ROUNDUP($E83)*Augmentations!$F$3, 0))/Constants!$B$4, 0)</f>
        <v>0</v>
      </c>
      <c r="W83" s="45" t="str">
        <f>IF($R83 &gt; 0, (INDIRECT("RoomsDoNotEditThis!J"&amp;$R83) + IF($D83 &gt; 0, Augmentations!$D$2, 0) + IF($E83 &gt; 0, Augmentations!$D$3, 0))/Constants!$B$2, 0)</f>
        <v>0</v>
      </c>
      <c r="X83" s="45" t="str">
        <f>IF($R83 &gt; 0, (INDIRECT("RoomsDoNotEditThis!K"&amp;$R83) + IF($D83 &gt; 0, Augmentations!$E$2, 0) + IF($E83 &gt; 0, Augmentations!$E$3, 0))/Constants!$B$3, 0)</f>
        <v>0</v>
      </c>
      <c r="Y83" s="45" t="str">
        <f>IF($R83 &gt; 0, (INDIRECT("RoomsDoNotEditThis!L"&amp;$R83) + IF($D83 &gt; 0, Augmentations!$F$2, 0) + IF($E83 &gt; 0, Augmentations!$F$3, 0))/Constants!$B$4, 0)</f>
        <v>0</v>
      </c>
      <c r="Z83" s="45" t="str">
        <f>IF($R83 &gt; 0, (INDIRECT("RoomsDoNotEditThis!M"&amp;$R83) + IF($D83 &gt; 0, Augmentations!$G$2, 0) + IF($E83 &gt; 0, Augmentations!$G$3, 0))/Constants!$B$5, 0)</f>
        <v>0</v>
      </c>
    </row>
    <row r="84">
      <c r="A84" s="30"/>
      <c r="B84" s="30"/>
      <c r="C84" s="85"/>
      <c r="D84" s="21"/>
      <c r="E84" s="21"/>
      <c r="F84" s="21"/>
      <c r="G84" s="21"/>
      <c r="H84" s="21"/>
      <c r="I84" s="21"/>
      <c r="J84" s="21"/>
      <c r="K84" s="45" t="str">
        <f>IF($R84 &gt; 0, IF($C84 &gt; 0, IF(INDIRECT("RoomsDoNotEditThis!B"&amp;$R84) &gt; 0, IF ($E84 &gt; 0, INDIRECT("RoomsDoNotEditThis!B"&amp;$R84) + Augmentations!$B$3, INDIRECT("RoomsDoNotEditThis!B"&amp;$R84)), 0), 0), 0)</f>
        <v>0</v>
      </c>
      <c r="L84" s="45" t="str">
        <f t="shared" si="1"/>
        <v>0</v>
      </c>
      <c r="M84" s="45" t="str">
        <f t="shared" si="2"/>
        <v>0</v>
      </c>
      <c r="N84" s="45" t="str">
        <f t="shared" si="3"/>
        <v>0</v>
      </c>
      <c r="O84" s="45" t="str">
        <f t="shared" si="4"/>
        <v>0</v>
      </c>
      <c r="P84" s="45" t="str">
        <f t="shared" si="5"/>
        <v>0</v>
      </c>
      <c r="Q84" s="45" t="str">
        <f t="shared" si="6"/>
        <v>0</v>
      </c>
      <c r="R84" s="2" t="str">
        <f>IF(LEN($B84), MATCH($B84,RoomsDoNotEditThis!$A$2:$A$1000)+1, 0)</f>
        <v>0</v>
      </c>
      <c r="S84" s="45" t="str">
        <f t="shared" si="7"/>
        <v>0</v>
      </c>
      <c r="T84" s="45" t="str">
        <f t="shared" si="8"/>
        <v>0</v>
      </c>
      <c r="U84" s="45" t="str">
        <f>IF($R84 &gt; 0, INDIRECT("RoomsDoNotEditThis!I"&amp;$R84)/MAX(1,ROUNDUP($G84)) + IF($D84 &gt; 0, Augmentations!$C$2/ROUNDUP($D84), 0) + IF($E84 &gt; 0, Augmentations!$C$3/ROUNDUP($E84), 0), 0)</f>
        <v>0</v>
      </c>
      <c r="V84" s="45" t="str">
        <f>IF($R84 &gt; 0, (MAX(1,ROUNDUP($G84))*INDIRECT("RoomsDoNotEditThis!L"&amp;$R84) + IF($D84 &gt; 0, ROUNDUP($D84)*Augmentations!$F$2, 0) + IF($E84 &gt; 0, ROUNDUP($E84)*Augmentations!$F$3, 0))/Constants!$B$4, 0)</f>
        <v>0</v>
      </c>
      <c r="W84" s="45" t="str">
        <f>IF($R84 &gt; 0, (INDIRECT("RoomsDoNotEditThis!J"&amp;$R84) + IF($D84 &gt; 0, Augmentations!$D$2, 0) + IF($E84 &gt; 0, Augmentations!$D$3, 0))/Constants!$B$2, 0)</f>
        <v>0</v>
      </c>
      <c r="X84" s="45" t="str">
        <f>IF($R84 &gt; 0, (INDIRECT("RoomsDoNotEditThis!K"&amp;$R84) + IF($D84 &gt; 0, Augmentations!$E$2, 0) + IF($E84 &gt; 0, Augmentations!$E$3, 0))/Constants!$B$3, 0)</f>
        <v>0</v>
      </c>
      <c r="Y84" s="45" t="str">
        <f>IF($R84 &gt; 0, (INDIRECT("RoomsDoNotEditThis!L"&amp;$R84) + IF($D84 &gt; 0, Augmentations!$F$2, 0) + IF($E84 &gt; 0, Augmentations!$F$3, 0))/Constants!$B$4, 0)</f>
        <v>0</v>
      </c>
      <c r="Z84" s="45" t="str">
        <f>IF($R84 &gt; 0, (INDIRECT("RoomsDoNotEditThis!M"&amp;$R84) + IF($D84 &gt; 0, Augmentations!$G$2, 0) + IF($E84 &gt; 0, Augmentations!$G$3, 0))/Constants!$B$5, 0)</f>
        <v>0</v>
      </c>
    </row>
    <row r="85">
      <c r="A85" s="30"/>
      <c r="B85" s="30"/>
      <c r="C85" s="85"/>
      <c r="D85" s="21"/>
      <c r="E85" s="21"/>
      <c r="F85" s="21"/>
      <c r="G85" s="21"/>
      <c r="H85" s="21"/>
      <c r="I85" s="21"/>
      <c r="J85" s="21"/>
      <c r="K85" s="45" t="str">
        <f>IF($R85 &gt; 0, IF($C85 &gt; 0, IF(INDIRECT("RoomsDoNotEditThis!B"&amp;$R85) &gt; 0, IF ($E85 &gt; 0, INDIRECT("RoomsDoNotEditThis!B"&amp;$R85) + Augmentations!$B$3, INDIRECT("RoomsDoNotEditThis!B"&amp;$R85)), 0), 0), 0)</f>
        <v>0</v>
      </c>
      <c r="L85" s="45" t="str">
        <f t="shared" si="1"/>
        <v>0</v>
      </c>
      <c r="M85" s="45" t="str">
        <f t="shared" si="2"/>
        <v>0</v>
      </c>
      <c r="N85" s="45" t="str">
        <f t="shared" si="3"/>
        <v>0</v>
      </c>
      <c r="O85" s="45" t="str">
        <f t="shared" si="4"/>
        <v>0</v>
      </c>
      <c r="P85" s="45" t="str">
        <f t="shared" si="5"/>
        <v>0</v>
      </c>
      <c r="Q85" s="45" t="str">
        <f t="shared" si="6"/>
        <v>0</v>
      </c>
      <c r="R85" s="2" t="str">
        <f>IF(LEN($B85), MATCH($B85,RoomsDoNotEditThis!$A$2:$A$1000)+1, 0)</f>
        <v>0</v>
      </c>
      <c r="S85" s="45" t="str">
        <f t="shared" si="7"/>
        <v>0</v>
      </c>
      <c r="T85" s="45" t="str">
        <f t="shared" si="8"/>
        <v>0</v>
      </c>
      <c r="U85" s="45" t="str">
        <f>IF($R85 &gt; 0, INDIRECT("RoomsDoNotEditThis!I"&amp;$R85)/MAX(1,ROUNDUP($G85)) + IF($D85 &gt; 0, Augmentations!$C$2/ROUNDUP($D85), 0) + IF($E85 &gt; 0, Augmentations!$C$3/ROUNDUP($E85), 0), 0)</f>
        <v>0</v>
      </c>
      <c r="V85" s="45" t="str">
        <f>IF($R85 &gt; 0, (MAX(1,ROUNDUP($G85))*INDIRECT("RoomsDoNotEditThis!L"&amp;$R85) + IF($D85 &gt; 0, ROUNDUP($D85)*Augmentations!$F$2, 0) + IF($E85 &gt; 0, ROUNDUP($E85)*Augmentations!$F$3, 0))/Constants!$B$4, 0)</f>
        <v>0</v>
      </c>
      <c r="W85" s="45" t="str">
        <f>IF($R85 &gt; 0, (INDIRECT("RoomsDoNotEditThis!J"&amp;$R85) + IF($D85 &gt; 0, Augmentations!$D$2, 0) + IF($E85 &gt; 0, Augmentations!$D$3, 0))/Constants!$B$2, 0)</f>
        <v>0</v>
      </c>
      <c r="X85" s="45" t="str">
        <f>IF($R85 &gt; 0, (INDIRECT("RoomsDoNotEditThis!K"&amp;$R85) + IF($D85 &gt; 0, Augmentations!$E$2, 0) + IF($E85 &gt; 0, Augmentations!$E$3, 0))/Constants!$B$3, 0)</f>
        <v>0</v>
      </c>
      <c r="Y85" s="45" t="str">
        <f>IF($R85 &gt; 0, (INDIRECT("RoomsDoNotEditThis!L"&amp;$R85) + IF($D85 &gt; 0, Augmentations!$F$2, 0) + IF($E85 &gt; 0, Augmentations!$F$3, 0))/Constants!$B$4, 0)</f>
        <v>0</v>
      </c>
      <c r="Z85" s="45" t="str">
        <f>IF($R85 &gt; 0, (INDIRECT("RoomsDoNotEditThis!M"&amp;$R85) + IF($D85 &gt; 0, Augmentations!$G$2, 0) + IF($E85 &gt; 0, Augmentations!$G$3, 0))/Constants!$B$5, 0)</f>
        <v>0</v>
      </c>
    </row>
    <row r="86">
      <c r="A86" s="30"/>
      <c r="B86" s="30"/>
      <c r="C86" s="85"/>
      <c r="D86" s="21"/>
      <c r="E86" s="21"/>
      <c r="F86" s="21"/>
      <c r="G86" s="21"/>
      <c r="H86" s="21"/>
      <c r="I86" s="21"/>
      <c r="J86" s="21"/>
      <c r="K86" s="45" t="str">
        <f>IF($R86 &gt; 0, IF($C86 &gt; 0, IF(INDIRECT("RoomsDoNotEditThis!B"&amp;$R86) &gt; 0, IF ($E86 &gt; 0, INDIRECT("RoomsDoNotEditThis!B"&amp;$R86) + Augmentations!$B$3, INDIRECT("RoomsDoNotEditThis!B"&amp;$R86)), 0), 0), 0)</f>
        <v>0</v>
      </c>
      <c r="L86" s="45" t="str">
        <f t="shared" si="1"/>
        <v>0</v>
      </c>
      <c r="M86" s="45" t="str">
        <f t="shared" si="2"/>
        <v>0</v>
      </c>
      <c r="N86" s="45" t="str">
        <f t="shared" si="3"/>
        <v>0</v>
      </c>
      <c r="O86" s="45" t="str">
        <f t="shared" si="4"/>
        <v>0</v>
      </c>
      <c r="P86" s="45" t="str">
        <f t="shared" si="5"/>
        <v>0</v>
      </c>
      <c r="Q86" s="45" t="str">
        <f t="shared" si="6"/>
        <v>0</v>
      </c>
      <c r="R86" s="2" t="str">
        <f>IF(LEN($B86), MATCH($B86,RoomsDoNotEditThis!$A$2:$A$1000)+1, 0)</f>
        <v>0</v>
      </c>
      <c r="S86" s="45" t="str">
        <f t="shared" si="7"/>
        <v>0</v>
      </c>
      <c r="T86" s="45" t="str">
        <f t="shared" si="8"/>
        <v>0</v>
      </c>
      <c r="U86" s="45" t="str">
        <f>IF($R86 &gt; 0, INDIRECT("RoomsDoNotEditThis!I"&amp;$R86)/MAX(1,ROUNDUP($G86)) + IF($D86 &gt; 0, Augmentations!$C$2/ROUNDUP($D86), 0) + IF($E86 &gt; 0, Augmentations!$C$3/ROUNDUP($E86), 0), 0)</f>
        <v>0</v>
      </c>
      <c r="V86" s="45" t="str">
        <f>IF($R86 &gt; 0, (MAX(1,ROUNDUP($G86))*INDIRECT("RoomsDoNotEditThis!L"&amp;$R86) + IF($D86 &gt; 0, ROUNDUP($D86)*Augmentations!$F$2, 0) + IF($E86 &gt; 0, ROUNDUP($E86)*Augmentations!$F$3, 0))/Constants!$B$4, 0)</f>
        <v>0</v>
      </c>
      <c r="W86" s="45" t="str">
        <f>IF($R86 &gt; 0, (INDIRECT("RoomsDoNotEditThis!J"&amp;$R86) + IF($D86 &gt; 0, Augmentations!$D$2, 0) + IF($E86 &gt; 0, Augmentations!$D$3, 0))/Constants!$B$2, 0)</f>
        <v>0</v>
      </c>
      <c r="X86" s="45" t="str">
        <f>IF($R86 &gt; 0, (INDIRECT("RoomsDoNotEditThis!K"&amp;$R86) + IF($D86 &gt; 0, Augmentations!$E$2, 0) + IF($E86 &gt; 0, Augmentations!$E$3, 0))/Constants!$B$3, 0)</f>
        <v>0</v>
      </c>
      <c r="Y86" s="45" t="str">
        <f>IF($R86 &gt; 0, (INDIRECT("RoomsDoNotEditThis!L"&amp;$R86) + IF($D86 &gt; 0, Augmentations!$F$2, 0) + IF($E86 &gt; 0, Augmentations!$F$3, 0))/Constants!$B$4, 0)</f>
        <v>0</v>
      </c>
      <c r="Z86" s="45" t="str">
        <f>IF($R86 &gt; 0, (INDIRECT("RoomsDoNotEditThis!M"&amp;$R86) + IF($D86 &gt; 0, Augmentations!$G$2, 0) + IF($E86 &gt; 0, Augmentations!$G$3, 0))/Constants!$B$5, 0)</f>
        <v>0</v>
      </c>
    </row>
    <row r="87">
      <c r="A87" s="30"/>
      <c r="B87" s="30"/>
      <c r="C87" s="85"/>
      <c r="D87" s="21"/>
      <c r="E87" s="21"/>
      <c r="F87" s="21"/>
      <c r="G87" s="21"/>
      <c r="H87" s="21"/>
      <c r="I87" s="21"/>
      <c r="J87" s="21"/>
      <c r="K87" s="45" t="str">
        <f>IF($R87 &gt; 0, IF($C87 &gt; 0, IF(INDIRECT("RoomsDoNotEditThis!B"&amp;$R87) &gt; 0, IF ($E87 &gt; 0, INDIRECT("RoomsDoNotEditThis!B"&amp;$R87) + Augmentations!$B$3, INDIRECT("RoomsDoNotEditThis!B"&amp;$R87)), 0), 0), 0)</f>
        <v>0</v>
      </c>
      <c r="L87" s="45" t="str">
        <f t="shared" si="1"/>
        <v>0</v>
      </c>
      <c r="M87" s="45" t="str">
        <f t="shared" si="2"/>
        <v>0</v>
      </c>
      <c r="N87" s="45" t="str">
        <f t="shared" si="3"/>
        <v>0</v>
      </c>
      <c r="O87" s="45" t="str">
        <f t="shared" si="4"/>
        <v>0</v>
      </c>
      <c r="P87" s="45" t="str">
        <f t="shared" si="5"/>
        <v>0</v>
      </c>
      <c r="Q87" s="45" t="str">
        <f t="shared" si="6"/>
        <v>0</v>
      </c>
      <c r="R87" s="2" t="str">
        <f>IF(LEN($B87), MATCH($B87,RoomsDoNotEditThis!$A$2:$A$1000)+1, 0)</f>
        <v>0</v>
      </c>
      <c r="S87" s="45" t="str">
        <f t="shared" si="7"/>
        <v>0</v>
      </c>
      <c r="T87" s="45" t="str">
        <f t="shared" si="8"/>
        <v>0</v>
      </c>
      <c r="U87" s="45" t="str">
        <f>IF($R87 &gt; 0, INDIRECT("RoomsDoNotEditThis!I"&amp;$R87)/MAX(1,ROUNDUP($G87)) + IF($D87 &gt; 0, Augmentations!$C$2/ROUNDUP($D87), 0) + IF($E87 &gt; 0, Augmentations!$C$3/ROUNDUP($E87), 0), 0)</f>
        <v>0</v>
      </c>
      <c r="V87" s="45" t="str">
        <f>IF($R87 &gt; 0, (MAX(1,ROUNDUP($G87))*INDIRECT("RoomsDoNotEditThis!L"&amp;$R87) + IF($D87 &gt; 0, ROUNDUP($D87)*Augmentations!$F$2, 0) + IF($E87 &gt; 0, ROUNDUP($E87)*Augmentations!$F$3, 0))/Constants!$B$4, 0)</f>
        <v>0</v>
      </c>
      <c r="W87" s="45" t="str">
        <f>IF($R87 &gt; 0, (INDIRECT("RoomsDoNotEditThis!J"&amp;$R87) + IF($D87 &gt; 0, Augmentations!$D$2, 0) + IF($E87 &gt; 0, Augmentations!$D$3, 0))/Constants!$B$2, 0)</f>
        <v>0</v>
      </c>
      <c r="X87" s="45" t="str">
        <f>IF($R87 &gt; 0, (INDIRECT("RoomsDoNotEditThis!K"&amp;$R87) + IF($D87 &gt; 0, Augmentations!$E$2, 0) + IF($E87 &gt; 0, Augmentations!$E$3, 0))/Constants!$B$3, 0)</f>
        <v>0</v>
      </c>
      <c r="Y87" s="45" t="str">
        <f>IF($R87 &gt; 0, (INDIRECT("RoomsDoNotEditThis!L"&amp;$R87) + IF($D87 &gt; 0, Augmentations!$F$2, 0) + IF($E87 &gt; 0, Augmentations!$F$3, 0))/Constants!$B$4, 0)</f>
        <v>0</v>
      </c>
      <c r="Z87" s="45" t="str">
        <f>IF($R87 &gt; 0, (INDIRECT("RoomsDoNotEditThis!M"&amp;$R87) + IF($D87 &gt; 0, Augmentations!$G$2, 0) + IF($E87 &gt; 0, Augmentations!$G$3, 0))/Constants!$B$5, 0)</f>
        <v>0</v>
      </c>
    </row>
    <row r="88">
      <c r="A88" s="30"/>
      <c r="B88" s="30"/>
      <c r="C88" s="85"/>
      <c r="D88" s="21"/>
      <c r="E88" s="21"/>
      <c r="F88" s="21"/>
      <c r="G88" s="21"/>
      <c r="H88" s="21"/>
      <c r="I88" s="21"/>
      <c r="J88" s="21"/>
      <c r="K88" s="45" t="str">
        <f>IF($R88 &gt; 0, IF($C88 &gt; 0, IF(INDIRECT("RoomsDoNotEditThis!B"&amp;$R88) &gt; 0, IF ($E88 &gt; 0, INDIRECT("RoomsDoNotEditThis!B"&amp;$R88) + Augmentations!$B$3, INDIRECT("RoomsDoNotEditThis!B"&amp;$R88)), 0), 0), 0)</f>
        <v>0</v>
      </c>
      <c r="L88" s="45" t="str">
        <f t="shared" si="1"/>
        <v>0</v>
      </c>
      <c r="M88" s="45" t="str">
        <f t="shared" si="2"/>
        <v>0</v>
      </c>
      <c r="N88" s="45" t="str">
        <f t="shared" si="3"/>
        <v>0</v>
      </c>
      <c r="O88" s="45" t="str">
        <f t="shared" si="4"/>
        <v>0</v>
      </c>
      <c r="P88" s="45" t="str">
        <f t="shared" si="5"/>
        <v>0</v>
      </c>
      <c r="Q88" s="45" t="str">
        <f t="shared" si="6"/>
        <v>0</v>
      </c>
      <c r="R88" s="2" t="str">
        <f>IF(LEN($B88), MATCH($B88,RoomsDoNotEditThis!$A$2:$A$1000)+1, 0)</f>
        <v>0</v>
      </c>
      <c r="S88" s="45" t="str">
        <f t="shared" si="7"/>
        <v>0</v>
      </c>
      <c r="T88" s="45" t="str">
        <f t="shared" si="8"/>
        <v>0</v>
      </c>
      <c r="U88" s="45" t="str">
        <f>IF($R88 &gt; 0, INDIRECT("RoomsDoNotEditThis!I"&amp;$R88)/MAX(1,ROUNDUP($G88)) + IF($D88 &gt; 0, Augmentations!$C$2/ROUNDUP($D88), 0) + IF($E88 &gt; 0, Augmentations!$C$3/ROUNDUP($E88), 0), 0)</f>
        <v>0</v>
      </c>
      <c r="V88" s="45" t="str">
        <f>IF($R88 &gt; 0, (MAX(1,ROUNDUP($G88))*INDIRECT("RoomsDoNotEditThis!L"&amp;$R88) + IF($D88 &gt; 0, ROUNDUP($D88)*Augmentations!$F$2, 0) + IF($E88 &gt; 0, ROUNDUP($E88)*Augmentations!$F$3, 0))/Constants!$B$4, 0)</f>
        <v>0</v>
      </c>
      <c r="W88" s="45" t="str">
        <f>IF($R88 &gt; 0, (INDIRECT("RoomsDoNotEditThis!J"&amp;$R88) + IF($D88 &gt; 0, Augmentations!$D$2, 0) + IF($E88 &gt; 0, Augmentations!$D$3, 0))/Constants!$B$2, 0)</f>
        <v>0</v>
      </c>
      <c r="X88" s="45" t="str">
        <f>IF($R88 &gt; 0, (INDIRECT("RoomsDoNotEditThis!K"&amp;$R88) + IF($D88 &gt; 0, Augmentations!$E$2, 0) + IF($E88 &gt; 0, Augmentations!$E$3, 0))/Constants!$B$3, 0)</f>
        <v>0</v>
      </c>
      <c r="Y88" s="45" t="str">
        <f>IF($R88 &gt; 0, (INDIRECT("RoomsDoNotEditThis!L"&amp;$R88) + IF($D88 &gt; 0, Augmentations!$F$2, 0) + IF($E88 &gt; 0, Augmentations!$F$3, 0))/Constants!$B$4, 0)</f>
        <v>0</v>
      </c>
      <c r="Z88" s="45" t="str">
        <f>IF($R88 &gt; 0, (INDIRECT("RoomsDoNotEditThis!M"&amp;$R88) + IF($D88 &gt; 0, Augmentations!$G$2, 0) + IF($E88 &gt; 0, Augmentations!$G$3, 0))/Constants!$B$5, 0)</f>
        <v>0</v>
      </c>
    </row>
    <row r="89">
      <c r="A89" s="30"/>
      <c r="B89" s="30"/>
      <c r="C89" s="85"/>
      <c r="D89" s="21"/>
      <c r="E89" s="21"/>
      <c r="F89" s="21"/>
      <c r="G89" s="21"/>
      <c r="H89" s="21"/>
      <c r="I89" s="21"/>
      <c r="J89" s="21"/>
      <c r="K89" s="45" t="str">
        <f>IF($R89 &gt; 0, IF($C89 &gt; 0, IF(INDIRECT("RoomsDoNotEditThis!B"&amp;$R89) &gt; 0, IF ($E89 &gt; 0, INDIRECT("RoomsDoNotEditThis!B"&amp;$R89) + Augmentations!$B$3, INDIRECT("RoomsDoNotEditThis!B"&amp;$R89)), 0), 0), 0)</f>
        <v>0</v>
      </c>
      <c r="L89" s="45" t="str">
        <f t="shared" si="1"/>
        <v>0</v>
      </c>
      <c r="M89" s="45" t="str">
        <f t="shared" si="2"/>
        <v>0</v>
      </c>
      <c r="N89" s="45" t="str">
        <f t="shared" si="3"/>
        <v>0</v>
      </c>
      <c r="O89" s="45" t="str">
        <f t="shared" si="4"/>
        <v>0</v>
      </c>
      <c r="P89" s="45" t="str">
        <f t="shared" si="5"/>
        <v>0</v>
      </c>
      <c r="Q89" s="45" t="str">
        <f t="shared" si="6"/>
        <v>0</v>
      </c>
      <c r="R89" s="2" t="str">
        <f>IF(LEN($B89), MATCH($B89,RoomsDoNotEditThis!$A$2:$A$1000)+1, 0)</f>
        <v>0</v>
      </c>
      <c r="S89" s="45" t="str">
        <f t="shared" si="7"/>
        <v>0</v>
      </c>
      <c r="T89" s="45" t="str">
        <f t="shared" si="8"/>
        <v>0</v>
      </c>
      <c r="U89" s="45" t="str">
        <f>IF($R89 &gt; 0, INDIRECT("RoomsDoNotEditThis!I"&amp;$R89)/MAX(1,ROUNDUP($G89)) + IF($D89 &gt; 0, Augmentations!$C$2/ROUNDUP($D89), 0) + IF($E89 &gt; 0, Augmentations!$C$3/ROUNDUP($E89), 0), 0)</f>
        <v>0</v>
      </c>
      <c r="V89" s="45" t="str">
        <f>IF($R89 &gt; 0, (MAX(1,ROUNDUP($G89))*INDIRECT("RoomsDoNotEditThis!L"&amp;$R89) + IF($D89 &gt; 0, ROUNDUP($D89)*Augmentations!$F$2, 0) + IF($E89 &gt; 0, ROUNDUP($E89)*Augmentations!$F$3, 0))/Constants!$B$4, 0)</f>
        <v>0</v>
      </c>
      <c r="W89" s="45" t="str">
        <f>IF($R89 &gt; 0, (INDIRECT("RoomsDoNotEditThis!J"&amp;$R89) + IF($D89 &gt; 0, Augmentations!$D$2, 0) + IF($E89 &gt; 0, Augmentations!$D$3, 0))/Constants!$B$2, 0)</f>
        <v>0</v>
      </c>
      <c r="X89" s="45" t="str">
        <f>IF($R89 &gt; 0, (INDIRECT("RoomsDoNotEditThis!K"&amp;$R89) + IF($D89 &gt; 0, Augmentations!$E$2, 0) + IF($E89 &gt; 0, Augmentations!$E$3, 0))/Constants!$B$3, 0)</f>
        <v>0</v>
      </c>
      <c r="Y89" s="45" t="str">
        <f>IF($R89 &gt; 0, (INDIRECT("RoomsDoNotEditThis!L"&amp;$R89) + IF($D89 &gt; 0, Augmentations!$F$2, 0) + IF($E89 &gt; 0, Augmentations!$F$3, 0))/Constants!$B$4, 0)</f>
        <v>0</v>
      </c>
      <c r="Z89" s="45" t="str">
        <f>IF($R89 &gt; 0, (INDIRECT("RoomsDoNotEditThis!M"&amp;$R89) + IF($D89 &gt; 0, Augmentations!$G$2, 0) + IF($E89 &gt; 0, Augmentations!$G$3, 0))/Constants!$B$5, 0)</f>
        <v>0</v>
      </c>
    </row>
    <row r="90">
      <c r="A90" s="30"/>
      <c r="B90" s="30"/>
      <c r="C90" s="85"/>
      <c r="D90" s="21"/>
      <c r="E90" s="21"/>
      <c r="F90" s="21"/>
      <c r="G90" s="21"/>
      <c r="H90" s="21"/>
      <c r="I90" s="21"/>
      <c r="J90" s="21"/>
      <c r="K90" s="45" t="str">
        <f>IF($R90 &gt; 0, IF($C90 &gt; 0, IF(INDIRECT("RoomsDoNotEditThis!B"&amp;$R90) &gt; 0, IF ($E90 &gt; 0, INDIRECT("RoomsDoNotEditThis!B"&amp;$R90) + Augmentations!$B$3, INDIRECT("RoomsDoNotEditThis!B"&amp;$R90)), 0), 0), 0)</f>
        <v>0</v>
      </c>
      <c r="L90" s="45" t="str">
        <f t="shared" si="1"/>
        <v>0</v>
      </c>
      <c r="M90" s="45" t="str">
        <f t="shared" si="2"/>
        <v>0</v>
      </c>
      <c r="N90" s="45" t="str">
        <f t="shared" si="3"/>
        <v>0</v>
      </c>
      <c r="O90" s="45" t="str">
        <f t="shared" si="4"/>
        <v>0</v>
      </c>
      <c r="P90" s="45" t="str">
        <f t="shared" si="5"/>
        <v>0</v>
      </c>
      <c r="Q90" s="45" t="str">
        <f t="shared" si="6"/>
        <v>0</v>
      </c>
      <c r="R90" s="2" t="str">
        <f>IF(LEN($B90), MATCH($B90,RoomsDoNotEditThis!$A$2:$A$1000)+1, 0)</f>
        <v>0</v>
      </c>
      <c r="S90" s="45" t="str">
        <f t="shared" si="7"/>
        <v>0</v>
      </c>
      <c r="T90" s="45" t="str">
        <f t="shared" si="8"/>
        <v>0</v>
      </c>
      <c r="U90" s="45" t="str">
        <f>IF($R90 &gt; 0, INDIRECT("RoomsDoNotEditThis!I"&amp;$R90)/MAX(1,ROUNDUP($G90)) + IF($D90 &gt; 0, Augmentations!$C$2/ROUNDUP($D90), 0) + IF($E90 &gt; 0, Augmentations!$C$3/ROUNDUP($E90), 0), 0)</f>
        <v>0</v>
      </c>
      <c r="V90" s="45" t="str">
        <f>IF($R90 &gt; 0, (MAX(1,ROUNDUP($G90))*INDIRECT("RoomsDoNotEditThis!L"&amp;$R90) + IF($D90 &gt; 0, ROUNDUP($D90)*Augmentations!$F$2, 0) + IF($E90 &gt; 0, ROUNDUP($E90)*Augmentations!$F$3, 0))/Constants!$B$4, 0)</f>
        <v>0</v>
      </c>
      <c r="W90" s="45" t="str">
        <f>IF($R90 &gt; 0, (INDIRECT("RoomsDoNotEditThis!J"&amp;$R90) + IF($D90 &gt; 0, Augmentations!$D$2, 0) + IF($E90 &gt; 0, Augmentations!$D$3, 0))/Constants!$B$2, 0)</f>
        <v>0</v>
      </c>
      <c r="X90" s="45" t="str">
        <f>IF($R90 &gt; 0, (INDIRECT("RoomsDoNotEditThis!K"&amp;$R90) + IF($D90 &gt; 0, Augmentations!$E$2, 0) + IF($E90 &gt; 0, Augmentations!$E$3, 0))/Constants!$B$3, 0)</f>
        <v>0</v>
      </c>
      <c r="Y90" s="45" t="str">
        <f>IF($R90 &gt; 0, (INDIRECT("RoomsDoNotEditThis!L"&amp;$R90) + IF($D90 &gt; 0, Augmentations!$F$2, 0) + IF($E90 &gt; 0, Augmentations!$F$3, 0))/Constants!$B$4, 0)</f>
        <v>0</v>
      </c>
      <c r="Z90" s="45" t="str">
        <f>IF($R90 &gt; 0, (INDIRECT("RoomsDoNotEditThis!M"&amp;$R90) + IF($D90 &gt; 0, Augmentations!$G$2, 0) + IF($E90 &gt; 0, Augmentations!$G$3, 0))/Constants!$B$5, 0)</f>
        <v>0</v>
      </c>
    </row>
    <row r="91">
      <c r="A91" s="30"/>
      <c r="B91" s="30"/>
      <c r="C91" s="85"/>
      <c r="D91" s="21"/>
      <c r="E91" s="21"/>
      <c r="F91" s="21"/>
      <c r="G91" s="21"/>
      <c r="H91" s="21"/>
      <c r="I91" s="21"/>
      <c r="J91" s="21"/>
      <c r="K91" s="45" t="str">
        <f>IF($R91 &gt; 0, IF($C91 &gt; 0, IF(INDIRECT("RoomsDoNotEditThis!B"&amp;$R91) &gt; 0, IF ($E91 &gt; 0, INDIRECT("RoomsDoNotEditThis!B"&amp;$R91) + Augmentations!$B$3, INDIRECT("RoomsDoNotEditThis!B"&amp;$R91)), 0), 0), 0)</f>
        <v>0</v>
      </c>
      <c r="L91" s="45" t="str">
        <f t="shared" si="1"/>
        <v>0</v>
      </c>
      <c r="M91" s="45" t="str">
        <f t="shared" si="2"/>
        <v>0</v>
      </c>
      <c r="N91" s="45" t="str">
        <f t="shared" si="3"/>
        <v>0</v>
      </c>
      <c r="O91" s="45" t="str">
        <f t="shared" si="4"/>
        <v>0</v>
      </c>
      <c r="P91" s="45" t="str">
        <f t="shared" si="5"/>
        <v>0</v>
      </c>
      <c r="Q91" s="45" t="str">
        <f t="shared" si="6"/>
        <v>0</v>
      </c>
      <c r="R91" s="2" t="str">
        <f>IF(LEN($B91), MATCH($B91,RoomsDoNotEditThis!$A$2:$A$1000)+1, 0)</f>
        <v>0</v>
      </c>
      <c r="S91" s="45" t="str">
        <f t="shared" si="7"/>
        <v>0</v>
      </c>
      <c r="T91" s="45" t="str">
        <f t="shared" si="8"/>
        <v>0</v>
      </c>
      <c r="U91" s="45" t="str">
        <f>IF($R91 &gt; 0, INDIRECT("RoomsDoNotEditThis!I"&amp;$R91)/MAX(1,ROUNDUP($G91)) + IF($D91 &gt; 0, Augmentations!$C$2/ROUNDUP($D91), 0) + IF($E91 &gt; 0, Augmentations!$C$3/ROUNDUP($E91), 0), 0)</f>
        <v>0</v>
      </c>
      <c r="V91" s="45" t="str">
        <f>IF($R91 &gt; 0, (MAX(1,ROUNDUP($G91))*INDIRECT("RoomsDoNotEditThis!L"&amp;$R91) + IF($D91 &gt; 0, ROUNDUP($D91)*Augmentations!$F$2, 0) + IF($E91 &gt; 0, ROUNDUP($E91)*Augmentations!$F$3, 0))/Constants!$B$4, 0)</f>
        <v>0</v>
      </c>
      <c r="W91" s="45" t="str">
        <f>IF($R91 &gt; 0, (INDIRECT("RoomsDoNotEditThis!J"&amp;$R91) + IF($D91 &gt; 0, Augmentations!$D$2, 0) + IF($E91 &gt; 0, Augmentations!$D$3, 0))/Constants!$B$2, 0)</f>
        <v>0</v>
      </c>
      <c r="X91" s="45" t="str">
        <f>IF($R91 &gt; 0, (INDIRECT("RoomsDoNotEditThis!K"&amp;$R91) + IF($D91 &gt; 0, Augmentations!$E$2, 0) + IF($E91 &gt; 0, Augmentations!$E$3, 0))/Constants!$B$3, 0)</f>
        <v>0</v>
      </c>
      <c r="Y91" s="45" t="str">
        <f>IF($R91 &gt; 0, (INDIRECT("RoomsDoNotEditThis!L"&amp;$R91) + IF($D91 &gt; 0, Augmentations!$F$2, 0) + IF($E91 &gt; 0, Augmentations!$F$3, 0))/Constants!$B$4, 0)</f>
        <v>0</v>
      </c>
      <c r="Z91" s="45" t="str">
        <f>IF($R91 &gt; 0, (INDIRECT("RoomsDoNotEditThis!M"&amp;$R91) + IF($D91 &gt; 0, Augmentations!$G$2, 0) + IF($E91 &gt; 0, Augmentations!$G$3, 0))/Constants!$B$5, 0)</f>
        <v>0</v>
      </c>
    </row>
    <row r="92">
      <c r="A92" s="30"/>
      <c r="B92" s="30"/>
      <c r="C92" s="85"/>
      <c r="D92" s="21"/>
      <c r="E92" s="21"/>
      <c r="F92" s="21"/>
      <c r="G92" s="21"/>
      <c r="H92" s="21"/>
      <c r="I92" s="21"/>
      <c r="J92" s="21"/>
      <c r="K92" s="45" t="str">
        <f>IF($R92 &gt; 0, IF($C92 &gt; 0, IF(INDIRECT("RoomsDoNotEditThis!B"&amp;$R92) &gt; 0, IF ($E92 &gt; 0, INDIRECT("RoomsDoNotEditThis!B"&amp;$R92) + Augmentations!$B$3, INDIRECT("RoomsDoNotEditThis!B"&amp;$R92)), 0), 0), 0)</f>
        <v>0</v>
      </c>
      <c r="L92" s="45" t="str">
        <f t="shared" si="1"/>
        <v>0</v>
      </c>
      <c r="M92" s="45" t="str">
        <f t="shared" si="2"/>
        <v>0</v>
      </c>
      <c r="N92" s="45" t="str">
        <f t="shared" si="3"/>
        <v>0</v>
      </c>
      <c r="O92" s="45" t="str">
        <f t="shared" si="4"/>
        <v>0</v>
      </c>
      <c r="P92" s="45" t="str">
        <f t="shared" si="5"/>
        <v>0</v>
      </c>
      <c r="Q92" s="45" t="str">
        <f t="shared" si="6"/>
        <v>0</v>
      </c>
      <c r="R92" s="2" t="str">
        <f>IF(LEN($B92), MATCH($B92,RoomsDoNotEditThis!$A$2:$A$1000)+1, 0)</f>
        <v>0</v>
      </c>
      <c r="S92" s="45" t="str">
        <f t="shared" si="7"/>
        <v>0</v>
      </c>
      <c r="T92" s="45" t="str">
        <f t="shared" si="8"/>
        <v>0</v>
      </c>
      <c r="U92" s="45" t="str">
        <f>IF($R92 &gt; 0, INDIRECT("RoomsDoNotEditThis!I"&amp;$R92)/MAX(1,ROUNDUP($G92)) + IF($D92 &gt; 0, Augmentations!$C$2/ROUNDUP($D92), 0) + IF($E92 &gt; 0, Augmentations!$C$3/ROUNDUP($E92), 0), 0)</f>
        <v>0</v>
      </c>
      <c r="V92" s="45" t="str">
        <f>IF($R92 &gt; 0, (MAX(1,ROUNDUP($G92))*INDIRECT("RoomsDoNotEditThis!L"&amp;$R92) + IF($D92 &gt; 0, ROUNDUP($D92)*Augmentations!$F$2, 0) + IF($E92 &gt; 0, ROUNDUP($E92)*Augmentations!$F$3, 0))/Constants!$B$4, 0)</f>
        <v>0</v>
      </c>
      <c r="W92" s="45" t="str">
        <f>IF($R92 &gt; 0, (INDIRECT("RoomsDoNotEditThis!J"&amp;$R92) + IF($D92 &gt; 0, Augmentations!$D$2, 0) + IF($E92 &gt; 0, Augmentations!$D$3, 0))/Constants!$B$2, 0)</f>
        <v>0</v>
      </c>
      <c r="X92" s="45" t="str">
        <f>IF($R92 &gt; 0, (INDIRECT("RoomsDoNotEditThis!K"&amp;$R92) + IF($D92 &gt; 0, Augmentations!$E$2, 0) + IF($E92 &gt; 0, Augmentations!$E$3, 0))/Constants!$B$3, 0)</f>
        <v>0</v>
      </c>
      <c r="Y92" s="45" t="str">
        <f>IF($R92 &gt; 0, (INDIRECT("RoomsDoNotEditThis!L"&amp;$R92) + IF($D92 &gt; 0, Augmentations!$F$2, 0) + IF($E92 &gt; 0, Augmentations!$F$3, 0))/Constants!$B$4, 0)</f>
        <v>0</v>
      </c>
      <c r="Z92" s="45" t="str">
        <f>IF($R92 &gt; 0, (INDIRECT("RoomsDoNotEditThis!M"&amp;$R92) + IF($D92 &gt; 0, Augmentations!$G$2, 0) + IF($E92 &gt; 0, Augmentations!$G$3, 0))/Constants!$B$5, 0)</f>
        <v>0</v>
      </c>
    </row>
    <row r="93">
      <c r="A93" s="30"/>
      <c r="B93" s="30"/>
      <c r="C93" s="85"/>
      <c r="D93" s="21"/>
      <c r="E93" s="21"/>
      <c r="F93" s="21"/>
      <c r="G93" s="21"/>
      <c r="H93" s="21"/>
      <c r="I93" s="21"/>
      <c r="J93" s="21"/>
      <c r="K93" s="45" t="str">
        <f>IF($R93 &gt; 0, IF($C93 &gt; 0, IF(INDIRECT("RoomsDoNotEditThis!B"&amp;$R93) &gt; 0, IF ($E93 &gt; 0, INDIRECT("RoomsDoNotEditThis!B"&amp;$R93) + Augmentations!$B$3, INDIRECT("RoomsDoNotEditThis!B"&amp;$R93)), 0), 0), 0)</f>
        <v>0</v>
      </c>
      <c r="L93" s="45" t="str">
        <f t="shared" si="1"/>
        <v>0</v>
      </c>
      <c r="M93" s="45" t="str">
        <f t="shared" si="2"/>
        <v>0</v>
      </c>
      <c r="N93" s="45" t="str">
        <f t="shared" si="3"/>
        <v>0</v>
      </c>
      <c r="O93" s="45" t="str">
        <f t="shared" si="4"/>
        <v>0</v>
      </c>
      <c r="P93" s="45" t="str">
        <f t="shared" si="5"/>
        <v>0</v>
      </c>
      <c r="Q93" s="45" t="str">
        <f t="shared" si="6"/>
        <v>0</v>
      </c>
      <c r="R93" s="2" t="str">
        <f>IF(LEN($B93), MATCH($B93,RoomsDoNotEditThis!$A$2:$A$1000)+1, 0)</f>
        <v>0</v>
      </c>
      <c r="S93" s="45" t="str">
        <f t="shared" si="7"/>
        <v>0</v>
      </c>
      <c r="T93" s="45" t="str">
        <f t="shared" si="8"/>
        <v>0</v>
      </c>
      <c r="U93" s="45" t="str">
        <f>IF($R93 &gt; 0, INDIRECT("RoomsDoNotEditThis!I"&amp;$R93)/MAX(1,ROUNDUP($G93)) + IF($D93 &gt; 0, Augmentations!$C$2/ROUNDUP($D93), 0) + IF($E93 &gt; 0, Augmentations!$C$3/ROUNDUP($E93), 0), 0)</f>
        <v>0</v>
      </c>
      <c r="V93" s="45" t="str">
        <f>IF($R93 &gt; 0, (MAX(1,ROUNDUP($G93))*INDIRECT("RoomsDoNotEditThis!L"&amp;$R93) + IF($D93 &gt; 0, ROUNDUP($D93)*Augmentations!$F$2, 0) + IF($E93 &gt; 0, ROUNDUP($E93)*Augmentations!$F$3, 0))/Constants!$B$4, 0)</f>
        <v>0</v>
      </c>
      <c r="W93" s="45" t="str">
        <f>IF($R93 &gt; 0, (INDIRECT("RoomsDoNotEditThis!J"&amp;$R93) + IF($D93 &gt; 0, Augmentations!$D$2, 0) + IF($E93 &gt; 0, Augmentations!$D$3, 0))/Constants!$B$2, 0)</f>
        <v>0</v>
      </c>
      <c r="X93" s="45" t="str">
        <f>IF($R93 &gt; 0, (INDIRECT("RoomsDoNotEditThis!K"&amp;$R93) + IF($D93 &gt; 0, Augmentations!$E$2, 0) + IF($E93 &gt; 0, Augmentations!$E$3, 0))/Constants!$B$3, 0)</f>
        <v>0</v>
      </c>
      <c r="Y93" s="45" t="str">
        <f>IF($R93 &gt; 0, (INDIRECT("RoomsDoNotEditThis!L"&amp;$R93) + IF($D93 &gt; 0, Augmentations!$F$2, 0) + IF($E93 &gt; 0, Augmentations!$F$3, 0))/Constants!$B$4, 0)</f>
        <v>0</v>
      </c>
      <c r="Z93" s="45" t="str">
        <f>IF($R93 &gt; 0, (INDIRECT("RoomsDoNotEditThis!M"&amp;$R93) + IF($D93 &gt; 0, Augmentations!$G$2, 0) + IF($E93 &gt; 0, Augmentations!$G$3, 0))/Constants!$B$5, 0)</f>
        <v>0</v>
      </c>
    </row>
    <row r="94">
      <c r="A94" s="30"/>
      <c r="B94" s="30"/>
      <c r="C94" s="85"/>
      <c r="D94" s="21"/>
      <c r="E94" s="21"/>
      <c r="F94" s="21"/>
      <c r="G94" s="21"/>
      <c r="H94" s="21"/>
      <c r="I94" s="21"/>
      <c r="J94" s="21"/>
      <c r="K94" s="45" t="str">
        <f>IF($R94 &gt; 0, IF($C94 &gt; 0, IF(INDIRECT("RoomsDoNotEditThis!B"&amp;$R94) &gt; 0, IF ($E94 &gt; 0, INDIRECT("RoomsDoNotEditThis!B"&amp;$R94) + Augmentations!$B$3, INDIRECT("RoomsDoNotEditThis!B"&amp;$R94)), 0), 0), 0)</f>
        <v>0</v>
      </c>
      <c r="L94" s="45" t="str">
        <f t="shared" si="1"/>
        <v>0</v>
      </c>
      <c r="M94" s="45" t="str">
        <f t="shared" si="2"/>
        <v>0</v>
      </c>
      <c r="N94" s="45" t="str">
        <f t="shared" si="3"/>
        <v>0</v>
      </c>
      <c r="O94" s="45" t="str">
        <f t="shared" si="4"/>
        <v>0</v>
      </c>
      <c r="P94" s="45" t="str">
        <f t="shared" si="5"/>
        <v>0</v>
      </c>
      <c r="Q94" s="45" t="str">
        <f t="shared" si="6"/>
        <v>0</v>
      </c>
      <c r="R94" s="2" t="str">
        <f>IF(LEN($B94), MATCH($B94,RoomsDoNotEditThis!$A$2:$A$1000)+1, 0)</f>
        <v>0</v>
      </c>
      <c r="S94" s="45" t="str">
        <f t="shared" si="7"/>
        <v>0</v>
      </c>
      <c r="T94" s="45" t="str">
        <f t="shared" si="8"/>
        <v>0</v>
      </c>
      <c r="U94" s="45" t="str">
        <f>IF($R94 &gt; 0, INDIRECT("RoomsDoNotEditThis!I"&amp;$R94)/MAX(1,ROUNDUP($G94)) + IF($D94 &gt; 0, Augmentations!$C$2/ROUNDUP($D94), 0) + IF($E94 &gt; 0, Augmentations!$C$3/ROUNDUP($E94), 0), 0)</f>
        <v>0</v>
      </c>
      <c r="V94" s="45" t="str">
        <f>IF($R94 &gt; 0, (MAX(1,ROUNDUP($G94))*INDIRECT("RoomsDoNotEditThis!L"&amp;$R94) + IF($D94 &gt; 0, ROUNDUP($D94)*Augmentations!$F$2, 0) + IF($E94 &gt; 0, ROUNDUP($E94)*Augmentations!$F$3, 0))/Constants!$B$4, 0)</f>
        <v>0</v>
      </c>
      <c r="W94" s="45" t="str">
        <f>IF($R94 &gt; 0, (INDIRECT("RoomsDoNotEditThis!J"&amp;$R94) + IF($D94 &gt; 0, Augmentations!$D$2, 0) + IF($E94 &gt; 0, Augmentations!$D$3, 0))/Constants!$B$2, 0)</f>
        <v>0</v>
      </c>
      <c r="X94" s="45" t="str">
        <f>IF($R94 &gt; 0, (INDIRECT("RoomsDoNotEditThis!K"&amp;$R94) + IF($D94 &gt; 0, Augmentations!$E$2, 0) + IF($E94 &gt; 0, Augmentations!$E$3, 0))/Constants!$B$3, 0)</f>
        <v>0</v>
      </c>
      <c r="Y94" s="45" t="str">
        <f>IF($R94 &gt; 0, (INDIRECT("RoomsDoNotEditThis!L"&amp;$R94) + IF($D94 &gt; 0, Augmentations!$F$2, 0) + IF($E94 &gt; 0, Augmentations!$F$3, 0))/Constants!$B$4, 0)</f>
        <v>0</v>
      </c>
      <c r="Z94" s="45" t="str">
        <f>IF($R94 &gt; 0, (INDIRECT("RoomsDoNotEditThis!M"&amp;$R94) + IF($D94 &gt; 0, Augmentations!$G$2, 0) + IF($E94 &gt; 0, Augmentations!$G$3, 0))/Constants!$B$5, 0)</f>
        <v>0</v>
      </c>
    </row>
    <row r="95">
      <c r="A95" s="30"/>
      <c r="B95" s="30"/>
      <c r="C95" s="85"/>
      <c r="D95" s="21"/>
      <c r="E95" s="21"/>
      <c r="F95" s="21"/>
      <c r="G95" s="21"/>
      <c r="H95" s="21"/>
      <c r="I95" s="21"/>
      <c r="J95" s="21"/>
      <c r="K95" s="45" t="str">
        <f>IF($R95 &gt; 0, IF($C95 &gt; 0, IF(INDIRECT("RoomsDoNotEditThis!B"&amp;$R95) &gt; 0, IF ($E95 &gt; 0, INDIRECT("RoomsDoNotEditThis!B"&amp;$R95) + Augmentations!$B$3, INDIRECT("RoomsDoNotEditThis!B"&amp;$R95)), 0), 0), 0)</f>
        <v>0</v>
      </c>
      <c r="L95" s="45" t="str">
        <f t="shared" si="1"/>
        <v>0</v>
      </c>
      <c r="M95" s="45" t="str">
        <f t="shared" si="2"/>
        <v>0</v>
      </c>
      <c r="N95" s="45" t="str">
        <f t="shared" si="3"/>
        <v>0</v>
      </c>
      <c r="O95" s="45" t="str">
        <f t="shared" si="4"/>
        <v>0</v>
      </c>
      <c r="P95" s="45" t="str">
        <f t="shared" si="5"/>
        <v>0</v>
      </c>
      <c r="Q95" s="45" t="str">
        <f t="shared" si="6"/>
        <v>0</v>
      </c>
      <c r="R95" s="2" t="str">
        <f>IF(LEN($B95), MATCH($B95,RoomsDoNotEditThis!$A$2:$A$1000)+1, 0)</f>
        <v>0</v>
      </c>
      <c r="S95" s="45" t="str">
        <f t="shared" si="7"/>
        <v>0</v>
      </c>
      <c r="T95" s="45" t="str">
        <f t="shared" si="8"/>
        <v>0</v>
      </c>
      <c r="U95" s="45" t="str">
        <f>IF($R95 &gt; 0, INDIRECT("RoomsDoNotEditThis!I"&amp;$R95)/MAX(1,ROUNDUP($G95)) + IF($D95 &gt; 0, Augmentations!$C$2/ROUNDUP($D95), 0) + IF($E95 &gt; 0, Augmentations!$C$3/ROUNDUP($E95), 0), 0)</f>
        <v>0</v>
      </c>
      <c r="V95" s="45" t="str">
        <f>IF($R95 &gt; 0, (MAX(1,ROUNDUP($G95))*INDIRECT("RoomsDoNotEditThis!L"&amp;$R95) + IF($D95 &gt; 0, ROUNDUP($D95)*Augmentations!$F$2, 0) + IF($E95 &gt; 0, ROUNDUP($E95)*Augmentations!$F$3, 0))/Constants!$B$4, 0)</f>
        <v>0</v>
      </c>
      <c r="W95" s="45" t="str">
        <f>IF($R95 &gt; 0, (INDIRECT("RoomsDoNotEditThis!J"&amp;$R95) + IF($D95 &gt; 0, Augmentations!$D$2, 0) + IF($E95 &gt; 0, Augmentations!$D$3, 0))/Constants!$B$2, 0)</f>
        <v>0</v>
      </c>
      <c r="X95" s="45" t="str">
        <f>IF($R95 &gt; 0, (INDIRECT("RoomsDoNotEditThis!K"&amp;$R95) + IF($D95 &gt; 0, Augmentations!$E$2, 0) + IF($E95 &gt; 0, Augmentations!$E$3, 0))/Constants!$B$3, 0)</f>
        <v>0</v>
      </c>
      <c r="Y95" s="45" t="str">
        <f>IF($R95 &gt; 0, (INDIRECT("RoomsDoNotEditThis!L"&amp;$R95) + IF($D95 &gt; 0, Augmentations!$F$2, 0) + IF($E95 &gt; 0, Augmentations!$F$3, 0))/Constants!$B$4, 0)</f>
        <v>0</v>
      </c>
      <c r="Z95" s="45" t="str">
        <f>IF($R95 &gt; 0, (INDIRECT("RoomsDoNotEditThis!M"&amp;$R95) + IF($D95 &gt; 0, Augmentations!$G$2, 0) + IF($E95 &gt; 0, Augmentations!$G$3, 0))/Constants!$B$5, 0)</f>
        <v>0</v>
      </c>
    </row>
    <row r="96">
      <c r="A96" s="30"/>
      <c r="B96" s="30"/>
      <c r="C96" s="85"/>
      <c r="D96" s="21"/>
      <c r="E96" s="21"/>
      <c r="F96" s="21"/>
      <c r="G96" s="21"/>
      <c r="H96" s="21"/>
      <c r="I96" s="21"/>
      <c r="J96" s="21"/>
      <c r="K96" s="45" t="str">
        <f>IF($R96 &gt; 0, IF($C96 &gt; 0, IF(INDIRECT("RoomsDoNotEditThis!B"&amp;$R96) &gt; 0, IF ($E96 &gt; 0, INDIRECT("RoomsDoNotEditThis!B"&amp;$R96) + Augmentations!$B$3, INDIRECT("RoomsDoNotEditThis!B"&amp;$R96)), 0), 0), 0)</f>
        <v>0</v>
      </c>
      <c r="L96" s="45" t="str">
        <f t="shared" si="1"/>
        <v>0</v>
      </c>
      <c r="M96" s="45" t="str">
        <f t="shared" si="2"/>
        <v>0</v>
      </c>
      <c r="N96" s="45" t="str">
        <f t="shared" si="3"/>
        <v>0</v>
      </c>
      <c r="O96" s="45" t="str">
        <f t="shared" si="4"/>
        <v>0</v>
      </c>
      <c r="P96" s="45" t="str">
        <f t="shared" si="5"/>
        <v>0</v>
      </c>
      <c r="Q96" s="45" t="str">
        <f t="shared" si="6"/>
        <v>0</v>
      </c>
      <c r="R96" s="2" t="str">
        <f>IF(LEN($B96), MATCH($B96,RoomsDoNotEditThis!$A$2:$A$1000)+1, 0)</f>
        <v>0</v>
      </c>
      <c r="S96" s="45" t="str">
        <f t="shared" si="7"/>
        <v>0</v>
      </c>
      <c r="T96" s="45" t="str">
        <f t="shared" si="8"/>
        <v>0</v>
      </c>
      <c r="U96" s="45" t="str">
        <f>IF($R96 &gt; 0, INDIRECT("RoomsDoNotEditThis!I"&amp;$R96)/MAX(1,ROUNDUP($G96)) + IF($D96 &gt; 0, Augmentations!$C$2/ROUNDUP($D96), 0) + IF($E96 &gt; 0, Augmentations!$C$3/ROUNDUP($E96), 0), 0)</f>
        <v>0</v>
      </c>
      <c r="V96" s="45" t="str">
        <f>IF($R96 &gt; 0, (MAX(1,ROUNDUP($G96))*INDIRECT("RoomsDoNotEditThis!L"&amp;$R96) + IF($D96 &gt; 0, ROUNDUP($D96)*Augmentations!$F$2, 0) + IF($E96 &gt; 0, ROUNDUP($E96)*Augmentations!$F$3, 0))/Constants!$B$4, 0)</f>
        <v>0</v>
      </c>
      <c r="W96" s="45" t="str">
        <f>IF($R96 &gt; 0, (INDIRECT("RoomsDoNotEditThis!J"&amp;$R96) + IF($D96 &gt; 0, Augmentations!$D$2, 0) + IF($E96 &gt; 0, Augmentations!$D$3, 0))/Constants!$B$2, 0)</f>
        <v>0</v>
      </c>
      <c r="X96" s="45" t="str">
        <f>IF($R96 &gt; 0, (INDIRECT("RoomsDoNotEditThis!K"&amp;$R96) + IF($D96 &gt; 0, Augmentations!$E$2, 0) + IF($E96 &gt; 0, Augmentations!$E$3, 0))/Constants!$B$3, 0)</f>
        <v>0</v>
      </c>
      <c r="Y96" s="45" t="str">
        <f>IF($R96 &gt; 0, (INDIRECT("RoomsDoNotEditThis!L"&amp;$R96) + IF($D96 &gt; 0, Augmentations!$F$2, 0) + IF($E96 &gt; 0, Augmentations!$F$3, 0))/Constants!$B$4, 0)</f>
        <v>0</v>
      </c>
      <c r="Z96" s="45" t="str">
        <f>IF($R96 &gt; 0, (INDIRECT("RoomsDoNotEditThis!M"&amp;$R96) + IF($D96 &gt; 0, Augmentations!$G$2, 0) + IF($E96 &gt; 0, Augmentations!$G$3, 0))/Constants!$B$5, 0)</f>
        <v>0</v>
      </c>
    </row>
    <row r="97">
      <c r="A97" s="30"/>
      <c r="B97" s="30"/>
      <c r="C97" s="85"/>
      <c r="D97" s="21"/>
      <c r="E97" s="21"/>
      <c r="F97" s="21"/>
      <c r="G97" s="21"/>
      <c r="H97" s="21"/>
      <c r="I97" s="21"/>
      <c r="J97" s="21"/>
      <c r="K97" s="45" t="str">
        <f>IF($R97 &gt; 0, IF($C97 &gt; 0, IF(INDIRECT("RoomsDoNotEditThis!B"&amp;$R97) &gt; 0, IF ($E97 &gt; 0, INDIRECT("RoomsDoNotEditThis!B"&amp;$R97) + Augmentations!$B$3, INDIRECT("RoomsDoNotEditThis!B"&amp;$R97)), 0), 0), 0)</f>
        <v>0</v>
      </c>
      <c r="L97" s="45" t="str">
        <f t="shared" si="1"/>
        <v>0</v>
      </c>
      <c r="M97" s="45" t="str">
        <f t="shared" si="2"/>
        <v>0</v>
      </c>
      <c r="N97" s="45" t="str">
        <f t="shared" si="3"/>
        <v>0</v>
      </c>
      <c r="O97" s="45" t="str">
        <f t="shared" si="4"/>
        <v>0</v>
      </c>
      <c r="P97" s="45" t="str">
        <f t="shared" si="5"/>
        <v>0</v>
      </c>
      <c r="Q97" s="45" t="str">
        <f t="shared" si="6"/>
        <v>0</v>
      </c>
      <c r="R97" s="2" t="str">
        <f>IF(LEN($B97), MATCH($B97,RoomsDoNotEditThis!$A$2:$A$1000)+1, 0)</f>
        <v>0</v>
      </c>
      <c r="S97" s="45" t="str">
        <f t="shared" si="7"/>
        <v>0</v>
      </c>
      <c r="T97" s="45" t="str">
        <f t="shared" si="8"/>
        <v>0</v>
      </c>
      <c r="U97" s="45" t="str">
        <f>IF($R97 &gt; 0, INDIRECT("RoomsDoNotEditThis!I"&amp;$R97)/MAX(1,ROUNDUP($G97)) + IF($D97 &gt; 0, Augmentations!$C$2/ROUNDUP($D97), 0) + IF($E97 &gt; 0, Augmentations!$C$3/ROUNDUP($E97), 0), 0)</f>
        <v>0</v>
      </c>
      <c r="V97" s="45" t="str">
        <f>IF($R97 &gt; 0, (MAX(1,ROUNDUP($G97))*INDIRECT("RoomsDoNotEditThis!L"&amp;$R97) + IF($D97 &gt; 0, ROUNDUP($D97)*Augmentations!$F$2, 0) + IF($E97 &gt; 0, ROUNDUP($E97)*Augmentations!$F$3, 0))/Constants!$B$4, 0)</f>
        <v>0</v>
      </c>
      <c r="W97" s="45" t="str">
        <f>IF($R97 &gt; 0, (INDIRECT("RoomsDoNotEditThis!J"&amp;$R97) + IF($D97 &gt; 0, Augmentations!$D$2, 0) + IF($E97 &gt; 0, Augmentations!$D$3, 0))/Constants!$B$2, 0)</f>
        <v>0</v>
      </c>
      <c r="X97" s="45" t="str">
        <f>IF($R97 &gt; 0, (INDIRECT("RoomsDoNotEditThis!K"&amp;$R97) + IF($D97 &gt; 0, Augmentations!$E$2, 0) + IF($E97 &gt; 0, Augmentations!$E$3, 0))/Constants!$B$3, 0)</f>
        <v>0</v>
      </c>
      <c r="Y97" s="45" t="str">
        <f>IF($R97 &gt; 0, (INDIRECT("RoomsDoNotEditThis!L"&amp;$R97) + IF($D97 &gt; 0, Augmentations!$F$2, 0) + IF($E97 &gt; 0, Augmentations!$F$3, 0))/Constants!$B$4, 0)</f>
        <v>0</v>
      </c>
      <c r="Z97" s="45" t="str">
        <f>IF($R97 &gt; 0, (INDIRECT("RoomsDoNotEditThis!M"&amp;$R97) + IF($D97 &gt; 0, Augmentations!$G$2, 0) + IF($E97 &gt; 0, Augmentations!$G$3, 0))/Constants!$B$5, 0)</f>
        <v>0</v>
      </c>
    </row>
    <row r="98">
      <c r="A98" s="30"/>
      <c r="B98" s="30"/>
      <c r="C98" s="85"/>
      <c r="D98" s="21"/>
      <c r="E98" s="21"/>
      <c r="F98" s="21"/>
      <c r="G98" s="21"/>
      <c r="H98" s="21"/>
      <c r="I98" s="21"/>
      <c r="J98" s="21"/>
      <c r="K98" s="45" t="str">
        <f>IF($R98 &gt; 0, IF($C98 &gt; 0, IF(INDIRECT("RoomsDoNotEditThis!B"&amp;$R98) &gt; 0, IF ($E98 &gt; 0, INDIRECT("RoomsDoNotEditThis!B"&amp;$R98) + Augmentations!$B$3, INDIRECT("RoomsDoNotEditThis!B"&amp;$R98)), 0), 0), 0)</f>
        <v>0</v>
      </c>
      <c r="L98" s="45" t="str">
        <f t="shared" si="1"/>
        <v>0</v>
      </c>
      <c r="M98" s="45" t="str">
        <f t="shared" si="2"/>
        <v>0</v>
      </c>
      <c r="N98" s="45" t="str">
        <f t="shared" si="3"/>
        <v>0</v>
      </c>
      <c r="O98" s="45" t="str">
        <f t="shared" si="4"/>
        <v>0</v>
      </c>
      <c r="P98" s="45" t="str">
        <f t="shared" si="5"/>
        <v>0</v>
      </c>
      <c r="Q98" s="45" t="str">
        <f t="shared" si="6"/>
        <v>0</v>
      </c>
      <c r="R98" s="2" t="str">
        <f>IF(LEN($B98), MATCH($B98,RoomsDoNotEditThis!$A$2:$A$1000)+1, 0)</f>
        <v>0</v>
      </c>
      <c r="S98" s="45" t="str">
        <f t="shared" si="7"/>
        <v>0</v>
      </c>
      <c r="T98" s="45" t="str">
        <f t="shared" si="8"/>
        <v>0</v>
      </c>
      <c r="U98" s="45" t="str">
        <f>IF($R98 &gt; 0, INDIRECT("RoomsDoNotEditThis!I"&amp;$R98)/MAX(1,ROUNDUP($G98)) + IF($D98 &gt; 0, Augmentations!$C$2/ROUNDUP($D98), 0) + IF($E98 &gt; 0, Augmentations!$C$3/ROUNDUP($E98), 0), 0)</f>
        <v>0</v>
      </c>
      <c r="V98" s="45" t="str">
        <f>IF($R98 &gt; 0, (MAX(1,ROUNDUP($G98))*INDIRECT("RoomsDoNotEditThis!L"&amp;$R98) + IF($D98 &gt; 0, ROUNDUP($D98)*Augmentations!$F$2, 0) + IF($E98 &gt; 0, ROUNDUP($E98)*Augmentations!$F$3, 0))/Constants!$B$4, 0)</f>
        <v>0</v>
      </c>
      <c r="W98" s="45" t="str">
        <f>IF($R98 &gt; 0, (INDIRECT("RoomsDoNotEditThis!J"&amp;$R98) + IF($D98 &gt; 0, Augmentations!$D$2, 0) + IF($E98 &gt; 0, Augmentations!$D$3, 0))/Constants!$B$2, 0)</f>
        <v>0</v>
      </c>
      <c r="X98" s="45" t="str">
        <f>IF($R98 &gt; 0, (INDIRECT("RoomsDoNotEditThis!K"&amp;$R98) + IF($D98 &gt; 0, Augmentations!$E$2, 0) + IF($E98 &gt; 0, Augmentations!$E$3, 0))/Constants!$B$3, 0)</f>
        <v>0</v>
      </c>
      <c r="Y98" s="45" t="str">
        <f>IF($R98 &gt; 0, (INDIRECT("RoomsDoNotEditThis!L"&amp;$R98) + IF($D98 &gt; 0, Augmentations!$F$2, 0) + IF($E98 &gt; 0, Augmentations!$F$3, 0))/Constants!$B$4, 0)</f>
        <v>0</v>
      </c>
      <c r="Z98" s="45" t="str">
        <f>IF($R98 &gt; 0, (INDIRECT("RoomsDoNotEditThis!M"&amp;$R98) + IF($D98 &gt; 0, Augmentations!$G$2, 0) + IF($E98 &gt; 0, Augmentations!$G$3, 0))/Constants!$B$5, 0)</f>
        <v>0</v>
      </c>
    </row>
    <row r="99">
      <c r="A99" s="30"/>
      <c r="B99" s="30"/>
      <c r="C99" s="85"/>
      <c r="D99" s="21"/>
      <c r="E99" s="21"/>
      <c r="F99" s="21"/>
      <c r="G99" s="21"/>
      <c r="H99" s="21"/>
      <c r="I99" s="21"/>
      <c r="J99" s="21"/>
      <c r="K99" s="45" t="str">
        <f>IF($R99 &gt; 0, IF($C99 &gt; 0, IF(INDIRECT("RoomsDoNotEditThis!B"&amp;$R99) &gt; 0, IF ($E99 &gt; 0, INDIRECT("RoomsDoNotEditThis!B"&amp;$R99) + Augmentations!$B$3, INDIRECT("RoomsDoNotEditThis!B"&amp;$R99)), 0), 0), 0)</f>
        <v>0</v>
      </c>
      <c r="L99" s="45" t="str">
        <f t="shared" si="1"/>
        <v>0</v>
      </c>
      <c r="M99" s="45" t="str">
        <f t="shared" si="2"/>
        <v>0</v>
      </c>
      <c r="N99" s="45" t="str">
        <f t="shared" si="3"/>
        <v>0</v>
      </c>
      <c r="O99" s="45" t="str">
        <f t="shared" si="4"/>
        <v>0</v>
      </c>
      <c r="P99" s="45" t="str">
        <f t="shared" si="5"/>
        <v>0</v>
      </c>
      <c r="Q99" s="45" t="str">
        <f t="shared" si="6"/>
        <v>0</v>
      </c>
      <c r="R99" s="2" t="str">
        <f>IF(LEN($B99), MATCH($B99,RoomsDoNotEditThis!$A$2:$A$1000)+1, 0)</f>
        <v>0</v>
      </c>
      <c r="S99" s="45" t="str">
        <f t="shared" si="7"/>
        <v>0</v>
      </c>
      <c r="T99" s="45" t="str">
        <f t="shared" si="8"/>
        <v>0</v>
      </c>
      <c r="U99" s="45" t="str">
        <f>IF($R99 &gt; 0, INDIRECT("RoomsDoNotEditThis!I"&amp;$R99)/MAX(1,ROUNDUP($G99)) + IF($D99 &gt; 0, Augmentations!$C$2/ROUNDUP($D99), 0) + IF($E99 &gt; 0, Augmentations!$C$3/ROUNDUP($E99), 0), 0)</f>
        <v>0</v>
      </c>
      <c r="V99" s="45" t="str">
        <f>IF($R99 &gt; 0, (MAX(1,ROUNDUP($G99))*INDIRECT("RoomsDoNotEditThis!L"&amp;$R99) + IF($D99 &gt; 0, ROUNDUP($D99)*Augmentations!$F$2, 0) + IF($E99 &gt; 0, ROUNDUP($E99)*Augmentations!$F$3, 0))/Constants!$B$4, 0)</f>
        <v>0</v>
      </c>
      <c r="W99" s="45" t="str">
        <f>IF($R99 &gt; 0, (INDIRECT("RoomsDoNotEditThis!J"&amp;$R99) + IF($D99 &gt; 0, Augmentations!$D$2, 0) + IF($E99 &gt; 0, Augmentations!$D$3, 0))/Constants!$B$2, 0)</f>
        <v>0</v>
      </c>
      <c r="X99" s="45" t="str">
        <f>IF($R99 &gt; 0, (INDIRECT("RoomsDoNotEditThis!K"&amp;$R99) + IF($D99 &gt; 0, Augmentations!$E$2, 0) + IF($E99 &gt; 0, Augmentations!$E$3, 0))/Constants!$B$3, 0)</f>
        <v>0</v>
      </c>
      <c r="Y99" s="45" t="str">
        <f>IF($R99 &gt; 0, (INDIRECT("RoomsDoNotEditThis!L"&amp;$R99) + IF($D99 &gt; 0, Augmentations!$F$2, 0) + IF($E99 &gt; 0, Augmentations!$F$3, 0))/Constants!$B$4, 0)</f>
        <v>0</v>
      </c>
      <c r="Z99" s="45" t="str">
        <f>IF($R99 &gt; 0, (INDIRECT("RoomsDoNotEditThis!M"&amp;$R99) + IF($D99 &gt; 0, Augmentations!$G$2, 0) + IF($E99 &gt; 0, Augmentations!$G$3, 0))/Constants!$B$5, 0)</f>
        <v>0</v>
      </c>
    </row>
    <row r="100">
      <c r="A100" s="30"/>
      <c r="B100" s="30"/>
      <c r="C100" s="85"/>
      <c r="D100" s="21"/>
      <c r="E100" s="21"/>
      <c r="F100" s="21"/>
      <c r="G100" s="21"/>
      <c r="H100" s="21"/>
      <c r="I100" s="21"/>
      <c r="J100" s="21"/>
      <c r="K100" s="45" t="str">
        <f>IF($R100 &gt; 0, IF($C100 &gt; 0, IF(INDIRECT("RoomsDoNotEditThis!B"&amp;$R100) &gt; 0, IF ($E100 &gt; 0, INDIRECT("RoomsDoNotEditThis!B"&amp;$R100) + Augmentations!$B$3, INDIRECT("RoomsDoNotEditThis!B"&amp;$R100)), 0), 0), 0)</f>
        <v>0</v>
      </c>
      <c r="L100" s="45" t="str">
        <f t="shared" si="1"/>
        <v>0</v>
      </c>
      <c r="M100" s="45" t="str">
        <f t="shared" si="2"/>
        <v>0</v>
      </c>
      <c r="N100" s="45" t="str">
        <f t="shared" si="3"/>
        <v>0</v>
      </c>
      <c r="O100" s="45" t="str">
        <f t="shared" si="4"/>
        <v>0</v>
      </c>
      <c r="P100" s="45" t="str">
        <f t="shared" si="5"/>
        <v>0</v>
      </c>
      <c r="Q100" s="45" t="str">
        <f t="shared" si="6"/>
        <v>0</v>
      </c>
      <c r="R100" s="2" t="str">
        <f>IF(LEN($B100), MATCH($B100,RoomsDoNotEditThis!$A$2:$A$1000)+1, 0)</f>
        <v>0</v>
      </c>
      <c r="S100" s="45" t="str">
        <f t="shared" si="7"/>
        <v>0</v>
      </c>
      <c r="T100" s="45" t="str">
        <f t="shared" si="8"/>
        <v>0</v>
      </c>
      <c r="U100" s="45" t="str">
        <f>IF($R100 &gt; 0, INDIRECT("RoomsDoNotEditThis!I"&amp;$R100)/MAX(1,ROUNDUP($G100)) + IF($D100 &gt; 0, Augmentations!$C$2/ROUNDUP($D100), 0) + IF($E100 &gt; 0, Augmentations!$C$3/ROUNDUP($E100), 0), 0)</f>
        <v>0</v>
      </c>
      <c r="V100" s="45" t="str">
        <f>IF($R100 &gt; 0, (MAX(1,ROUNDUP($G100))*INDIRECT("RoomsDoNotEditThis!L"&amp;$R100) + IF($D100 &gt; 0, ROUNDUP($D100)*Augmentations!$F$2, 0) + IF($E100 &gt; 0, ROUNDUP($E100)*Augmentations!$F$3, 0))/Constants!$B$4, 0)</f>
        <v>0</v>
      </c>
      <c r="W100" s="45" t="str">
        <f>IF($R100 &gt; 0, (INDIRECT("RoomsDoNotEditThis!J"&amp;$R100) + IF($D100 &gt; 0, Augmentations!$D$2, 0) + IF($E100 &gt; 0, Augmentations!$D$3, 0))/Constants!$B$2, 0)</f>
        <v>0</v>
      </c>
      <c r="X100" s="45" t="str">
        <f>IF($R100 &gt; 0, (INDIRECT("RoomsDoNotEditThis!K"&amp;$R100) + IF($D100 &gt; 0, Augmentations!$E$2, 0) + IF($E100 &gt; 0, Augmentations!$E$3, 0))/Constants!$B$3, 0)</f>
        <v>0</v>
      </c>
      <c r="Y100" s="45" t="str">
        <f>IF($R100 &gt; 0, (INDIRECT("RoomsDoNotEditThis!L"&amp;$R100) + IF($D100 &gt; 0, Augmentations!$F$2, 0) + IF($E100 &gt; 0, Augmentations!$F$3, 0))/Constants!$B$4, 0)</f>
        <v>0</v>
      </c>
      <c r="Z100" s="45" t="str">
        <f>IF($R100 &gt; 0, (INDIRECT("RoomsDoNotEditThis!M"&amp;$R100) + IF($D100 &gt; 0, Augmentations!$G$2, 0) + IF($E100 &gt; 0, Augmentations!$G$3, 0))/Constants!$B$5, 0)</f>
        <v>0</v>
      </c>
    </row>
    <row r="101">
      <c r="A101" s="30"/>
      <c r="B101" s="30"/>
      <c r="C101" s="85"/>
      <c r="D101" s="21"/>
      <c r="E101" s="21"/>
      <c r="F101" s="21"/>
      <c r="G101" s="21"/>
      <c r="H101" s="21"/>
      <c r="I101" s="21"/>
      <c r="J101" s="21"/>
      <c r="K101" s="45" t="str">
        <f>IF($R101 &gt; 0, IF($C101 &gt; 0, IF(INDIRECT("RoomsDoNotEditThis!B"&amp;$R101) &gt; 0, IF ($E101 &gt; 0, INDIRECT("RoomsDoNotEditThis!B"&amp;$R101) + Augmentations!$B$3, INDIRECT("RoomsDoNotEditThis!B"&amp;$R101)), 0), 0), 0)</f>
        <v>0</v>
      </c>
      <c r="L101" s="45" t="str">
        <f t="shared" si="1"/>
        <v>0</v>
      </c>
      <c r="M101" s="45" t="str">
        <f t="shared" si="2"/>
        <v>0</v>
      </c>
      <c r="N101" s="45" t="str">
        <f t="shared" si="3"/>
        <v>0</v>
      </c>
      <c r="O101" s="45" t="str">
        <f t="shared" si="4"/>
        <v>0</v>
      </c>
      <c r="P101" s="45" t="str">
        <f t="shared" si="5"/>
        <v>0</v>
      </c>
      <c r="Q101" s="45" t="str">
        <f t="shared" si="6"/>
        <v>0</v>
      </c>
      <c r="R101" s="2" t="str">
        <f>IF(LEN($B101), MATCH($B101,RoomsDoNotEditThis!$A$2:$A$1000)+1, 0)</f>
        <v>0</v>
      </c>
      <c r="S101" s="45" t="str">
        <f t="shared" si="7"/>
        <v>0</v>
      </c>
      <c r="T101" s="45" t="str">
        <f t="shared" si="8"/>
        <v>0</v>
      </c>
      <c r="U101" s="45" t="str">
        <f>IF($R101 &gt; 0, INDIRECT("RoomsDoNotEditThis!I"&amp;$R101)/MAX(1,ROUNDUP($G101)) + IF($D101 &gt; 0, Augmentations!$C$2/ROUNDUP($D101), 0) + IF($E101 &gt; 0, Augmentations!$C$3/ROUNDUP($E101), 0), 0)</f>
        <v>0</v>
      </c>
      <c r="V101" s="45" t="str">
        <f>IF($R101 &gt; 0, (MAX(1,ROUNDUP($G101))*INDIRECT("RoomsDoNotEditThis!L"&amp;$R101) + IF($D101 &gt; 0, ROUNDUP($D101)*Augmentations!$F$2, 0) + IF($E101 &gt; 0, ROUNDUP($E101)*Augmentations!$F$3, 0))/Constants!$B$4, 0)</f>
        <v>0</v>
      </c>
      <c r="W101" s="45" t="str">
        <f>IF($R101 &gt; 0, (INDIRECT("RoomsDoNotEditThis!J"&amp;$R101) + IF($D101 &gt; 0, Augmentations!$D$2, 0) + IF($E101 &gt; 0, Augmentations!$D$3, 0))/Constants!$B$2, 0)</f>
        <v>0</v>
      </c>
      <c r="X101" s="45" t="str">
        <f>IF($R101 &gt; 0, (INDIRECT("RoomsDoNotEditThis!K"&amp;$R101) + IF($D101 &gt; 0, Augmentations!$E$2, 0) + IF($E101 &gt; 0, Augmentations!$E$3, 0))/Constants!$B$3, 0)</f>
        <v>0</v>
      </c>
      <c r="Y101" s="45" t="str">
        <f>IF($R101 &gt; 0, (INDIRECT("RoomsDoNotEditThis!L"&amp;$R101) + IF($D101 &gt; 0, Augmentations!$F$2, 0) + IF($E101 &gt; 0, Augmentations!$F$3, 0))/Constants!$B$4, 0)</f>
        <v>0</v>
      </c>
      <c r="Z101" s="45" t="str">
        <f>IF($R101 &gt; 0, (INDIRECT("RoomsDoNotEditThis!M"&amp;$R101) + IF($D101 &gt; 0, Augmentations!$G$2, 0) + IF($E101 &gt; 0, Augmentations!$G$3, 0))/Constants!$B$5, 0)</f>
        <v>0</v>
      </c>
    </row>
    <row r="102">
      <c r="A102" s="30"/>
      <c r="B102" s="30"/>
      <c r="C102" s="85"/>
      <c r="D102" s="21"/>
      <c r="E102" s="21"/>
      <c r="F102" s="21"/>
      <c r="G102" s="21"/>
      <c r="H102" s="21"/>
      <c r="I102" s="21"/>
      <c r="J102" s="21"/>
      <c r="K102" s="45" t="str">
        <f>IF($R102 &gt; 0, IF($C102 &gt; 0, IF(INDIRECT("RoomsDoNotEditThis!B"&amp;$R102) &gt; 0, IF ($E102 &gt; 0, INDIRECT("RoomsDoNotEditThis!B"&amp;$R102) + Augmentations!$B$3, INDIRECT("RoomsDoNotEditThis!B"&amp;$R102)), 0), 0), 0)</f>
        <v>0</v>
      </c>
      <c r="L102" s="45" t="str">
        <f t="shared" si="1"/>
        <v>0</v>
      </c>
      <c r="M102" s="45" t="str">
        <f t="shared" si="2"/>
        <v>0</v>
      </c>
      <c r="N102" s="45" t="str">
        <f t="shared" si="3"/>
        <v>0</v>
      </c>
      <c r="O102" s="45" t="str">
        <f t="shared" si="4"/>
        <v>0</v>
      </c>
      <c r="P102" s="45" t="str">
        <f t="shared" si="5"/>
        <v>0</v>
      </c>
      <c r="Q102" s="45" t="str">
        <f t="shared" si="6"/>
        <v>0</v>
      </c>
      <c r="R102" s="2" t="str">
        <f>IF(LEN($B102), MATCH($B102,RoomsDoNotEditThis!$A$2:$A$1000)+1, 0)</f>
        <v>0</v>
      </c>
      <c r="S102" s="45" t="str">
        <f t="shared" si="7"/>
        <v>0</v>
      </c>
      <c r="T102" s="45" t="str">
        <f t="shared" si="8"/>
        <v>0</v>
      </c>
      <c r="U102" s="45" t="str">
        <f>IF($R102 &gt; 0, INDIRECT("RoomsDoNotEditThis!I"&amp;$R102)/MAX(1,ROUNDUP($G102)) + IF($D102 &gt; 0, Augmentations!$C$2/ROUNDUP($D102), 0) + IF($E102 &gt; 0, Augmentations!$C$3/ROUNDUP($E102), 0), 0)</f>
        <v>0</v>
      </c>
      <c r="V102" s="45" t="str">
        <f>IF($R102 &gt; 0, (MAX(1,ROUNDUP($G102))*INDIRECT("RoomsDoNotEditThis!L"&amp;$R102) + IF($D102 &gt; 0, ROUNDUP($D102)*Augmentations!$F$2, 0) + IF($E102 &gt; 0, ROUNDUP($E102)*Augmentations!$F$3, 0))/Constants!$B$4, 0)</f>
        <v>0</v>
      </c>
      <c r="W102" s="45" t="str">
        <f>IF($R102 &gt; 0, (INDIRECT("RoomsDoNotEditThis!J"&amp;$R102) + IF($D102 &gt; 0, Augmentations!$D$2, 0) + IF($E102 &gt; 0, Augmentations!$D$3, 0))/Constants!$B$2, 0)</f>
        <v>0</v>
      </c>
      <c r="X102" s="45" t="str">
        <f>IF($R102 &gt; 0, (INDIRECT("RoomsDoNotEditThis!K"&amp;$R102) + IF($D102 &gt; 0, Augmentations!$E$2, 0) + IF($E102 &gt; 0, Augmentations!$E$3, 0))/Constants!$B$3, 0)</f>
        <v>0</v>
      </c>
      <c r="Y102" s="45" t="str">
        <f>IF($R102 &gt; 0, (INDIRECT("RoomsDoNotEditThis!L"&amp;$R102) + IF($D102 &gt; 0, Augmentations!$F$2, 0) + IF($E102 &gt; 0, Augmentations!$F$3, 0))/Constants!$B$4, 0)</f>
        <v>0</v>
      </c>
      <c r="Z102" s="45" t="str">
        <f>IF($R102 &gt; 0, (INDIRECT("RoomsDoNotEditThis!M"&amp;$R102) + IF($D102 &gt; 0, Augmentations!$G$2, 0) + IF($E102 &gt; 0, Augmentations!$G$3, 0))/Constants!$B$5, 0)</f>
        <v>0</v>
      </c>
    </row>
    <row r="103">
      <c r="A103" s="30"/>
      <c r="B103" s="30"/>
      <c r="C103" s="85"/>
      <c r="D103" s="21"/>
      <c r="E103" s="21"/>
      <c r="F103" s="21"/>
      <c r="G103" s="21"/>
      <c r="H103" s="21"/>
      <c r="I103" s="21"/>
      <c r="J103" s="21"/>
      <c r="K103" s="45" t="str">
        <f>IF($R103 &gt; 0, IF($C103 &gt; 0, IF(INDIRECT("RoomsDoNotEditThis!B"&amp;$R103) &gt; 0, IF ($E103 &gt; 0, INDIRECT("RoomsDoNotEditThis!B"&amp;$R103) + Augmentations!$B$3, INDIRECT("RoomsDoNotEditThis!B"&amp;$R103)), 0), 0), 0)</f>
        <v>0</v>
      </c>
      <c r="L103" s="45" t="str">
        <f t="shared" si="1"/>
        <v>0</v>
      </c>
      <c r="M103" s="45" t="str">
        <f t="shared" si="2"/>
        <v>0</v>
      </c>
      <c r="N103" s="45" t="str">
        <f t="shared" si="3"/>
        <v>0</v>
      </c>
      <c r="O103" s="45" t="str">
        <f t="shared" si="4"/>
        <v>0</v>
      </c>
      <c r="P103" s="45" t="str">
        <f t="shared" si="5"/>
        <v>0</v>
      </c>
      <c r="Q103" s="45" t="str">
        <f t="shared" si="6"/>
        <v>0</v>
      </c>
      <c r="R103" s="2" t="str">
        <f>IF(LEN($B103), MATCH($B103,RoomsDoNotEditThis!$A$2:$A$1000)+1, 0)</f>
        <v>0</v>
      </c>
      <c r="S103" s="45" t="str">
        <f t="shared" si="7"/>
        <v>0</v>
      </c>
      <c r="T103" s="45" t="str">
        <f t="shared" si="8"/>
        <v>0</v>
      </c>
      <c r="U103" s="45" t="str">
        <f>IF($R103 &gt; 0, INDIRECT("RoomsDoNotEditThis!I"&amp;$R103)/MAX(1,ROUNDUP($G103)) + IF($D103 &gt; 0, Augmentations!$C$2/ROUNDUP($D103), 0) + IF($E103 &gt; 0, Augmentations!$C$3/ROUNDUP($E103), 0), 0)</f>
        <v>0</v>
      </c>
      <c r="V103" s="45" t="str">
        <f>IF($R103 &gt; 0, (MAX(1,ROUNDUP($G103))*INDIRECT("RoomsDoNotEditThis!L"&amp;$R103) + IF($D103 &gt; 0, ROUNDUP($D103)*Augmentations!$F$2, 0) + IF($E103 &gt; 0, ROUNDUP($E103)*Augmentations!$F$3, 0))/Constants!$B$4, 0)</f>
        <v>0</v>
      </c>
      <c r="W103" s="45" t="str">
        <f>IF($R103 &gt; 0, (INDIRECT("RoomsDoNotEditThis!J"&amp;$R103) + IF($D103 &gt; 0, Augmentations!$D$2, 0) + IF($E103 &gt; 0, Augmentations!$D$3, 0))/Constants!$B$2, 0)</f>
        <v>0</v>
      </c>
      <c r="X103" s="45" t="str">
        <f>IF($R103 &gt; 0, (INDIRECT("RoomsDoNotEditThis!K"&amp;$R103) + IF($D103 &gt; 0, Augmentations!$E$2, 0) + IF($E103 &gt; 0, Augmentations!$E$3, 0))/Constants!$B$3, 0)</f>
        <v>0</v>
      </c>
      <c r="Y103" s="45" t="str">
        <f>IF($R103 &gt; 0, (INDIRECT("RoomsDoNotEditThis!L"&amp;$R103) + IF($D103 &gt; 0, Augmentations!$F$2, 0) + IF($E103 &gt; 0, Augmentations!$F$3, 0))/Constants!$B$4, 0)</f>
        <v>0</v>
      </c>
      <c r="Z103" s="45" t="str">
        <f>IF($R103 &gt; 0, (INDIRECT("RoomsDoNotEditThis!M"&amp;$R103) + IF($D103 &gt; 0, Augmentations!$G$2, 0) + IF($E103 &gt; 0, Augmentations!$G$3, 0))/Constants!$B$5, 0)</f>
        <v>0</v>
      </c>
    </row>
    <row r="104">
      <c r="A104" s="30"/>
      <c r="B104" s="30"/>
      <c r="C104" s="85"/>
      <c r="D104" s="21"/>
      <c r="E104" s="21"/>
      <c r="F104" s="21"/>
      <c r="G104" s="21"/>
      <c r="H104" s="21"/>
      <c r="I104" s="21"/>
      <c r="J104" s="21"/>
      <c r="K104" s="45" t="str">
        <f>IF($R104 &gt; 0, IF($C104 &gt; 0, IF(INDIRECT("RoomsDoNotEditThis!B"&amp;$R104) &gt; 0, IF ($E104 &gt; 0, INDIRECT("RoomsDoNotEditThis!B"&amp;$R104) + Augmentations!$B$3, INDIRECT("RoomsDoNotEditThis!B"&amp;$R104)), 0), 0), 0)</f>
        <v>0</v>
      </c>
      <c r="L104" s="45" t="str">
        <f t="shared" si="1"/>
        <v>0</v>
      </c>
      <c r="M104" s="45" t="str">
        <f t="shared" si="2"/>
        <v>0</v>
      </c>
      <c r="N104" s="45" t="str">
        <f t="shared" si="3"/>
        <v>0</v>
      </c>
      <c r="O104" s="45" t="str">
        <f t="shared" si="4"/>
        <v>0</v>
      </c>
      <c r="P104" s="45" t="str">
        <f t="shared" si="5"/>
        <v>0</v>
      </c>
      <c r="Q104" s="45" t="str">
        <f t="shared" si="6"/>
        <v>0</v>
      </c>
      <c r="R104" s="2" t="str">
        <f>IF(LEN($B104), MATCH($B104,RoomsDoNotEditThis!$A$2:$A$1000)+1, 0)</f>
        <v>0</v>
      </c>
      <c r="S104" s="45" t="str">
        <f t="shared" si="7"/>
        <v>0</v>
      </c>
      <c r="T104" s="45" t="str">
        <f t="shared" si="8"/>
        <v>0</v>
      </c>
      <c r="U104" s="45" t="str">
        <f>IF($R104 &gt; 0, INDIRECT("RoomsDoNotEditThis!I"&amp;$R104)/MAX(1,ROUNDUP($G104)) + IF($D104 &gt; 0, Augmentations!$C$2/ROUNDUP($D104), 0) + IF($E104 &gt; 0, Augmentations!$C$3/ROUNDUP($E104), 0), 0)</f>
        <v>0</v>
      </c>
      <c r="V104" s="45" t="str">
        <f>IF($R104 &gt; 0, (MAX(1,ROUNDUP($G104))*INDIRECT("RoomsDoNotEditThis!L"&amp;$R104) + IF($D104 &gt; 0, ROUNDUP($D104)*Augmentations!$F$2, 0) + IF($E104 &gt; 0, ROUNDUP($E104)*Augmentations!$F$3, 0))/Constants!$B$4, 0)</f>
        <v>0</v>
      </c>
      <c r="W104" s="45" t="str">
        <f>IF($R104 &gt; 0, (INDIRECT("RoomsDoNotEditThis!J"&amp;$R104) + IF($D104 &gt; 0, Augmentations!$D$2, 0) + IF($E104 &gt; 0, Augmentations!$D$3, 0))/Constants!$B$2, 0)</f>
        <v>0</v>
      </c>
      <c r="X104" s="45" t="str">
        <f>IF($R104 &gt; 0, (INDIRECT("RoomsDoNotEditThis!K"&amp;$R104) + IF($D104 &gt; 0, Augmentations!$E$2, 0) + IF($E104 &gt; 0, Augmentations!$E$3, 0))/Constants!$B$3, 0)</f>
        <v>0</v>
      </c>
      <c r="Y104" s="45" t="str">
        <f>IF($R104 &gt; 0, (INDIRECT("RoomsDoNotEditThis!L"&amp;$R104) + IF($D104 &gt; 0, Augmentations!$F$2, 0) + IF($E104 &gt; 0, Augmentations!$F$3, 0))/Constants!$B$4, 0)</f>
        <v>0</v>
      </c>
      <c r="Z104" s="45" t="str">
        <f>IF($R104 &gt; 0, (INDIRECT("RoomsDoNotEditThis!M"&amp;$R104) + IF($D104 &gt; 0, Augmentations!$G$2, 0) + IF($E104 &gt; 0, Augmentations!$G$3, 0))/Constants!$B$5, 0)</f>
        <v>0</v>
      </c>
    </row>
    <row r="105">
      <c r="A105" s="30"/>
      <c r="B105" s="30"/>
      <c r="C105" s="85"/>
      <c r="D105" s="21"/>
      <c r="E105" s="21"/>
      <c r="F105" s="21"/>
      <c r="G105" s="21"/>
      <c r="H105" s="21"/>
      <c r="I105" s="21"/>
      <c r="J105" s="21"/>
      <c r="K105" s="45" t="str">
        <f>IF($R105 &gt; 0, IF($C105 &gt; 0, IF(INDIRECT("RoomsDoNotEditThis!B"&amp;$R105) &gt; 0, IF ($E105 &gt; 0, INDIRECT("RoomsDoNotEditThis!B"&amp;$R105) + Augmentations!$B$3, INDIRECT("RoomsDoNotEditThis!B"&amp;$R105)), 0), 0), 0)</f>
        <v>0</v>
      </c>
      <c r="L105" s="45" t="str">
        <f t="shared" si="1"/>
        <v>0</v>
      </c>
      <c r="M105" s="45" t="str">
        <f t="shared" si="2"/>
        <v>0</v>
      </c>
      <c r="N105" s="45" t="str">
        <f t="shared" si="3"/>
        <v>0</v>
      </c>
      <c r="O105" s="45" t="str">
        <f t="shared" si="4"/>
        <v>0</v>
      </c>
      <c r="P105" s="45" t="str">
        <f t="shared" si="5"/>
        <v>0</v>
      </c>
      <c r="Q105" s="45" t="str">
        <f t="shared" si="6"/>
        <v>0</v>
      </c>
      <c r="R105" s="2" t="str">
        <f>IF(LEN($B105), MATCH($B105,RoomsDoNotEditThis!$A$2:$A$1000)+1, 0)</f>
        <v>0</v>
      </c>
      <c r="S105" s="45" t="str">
        <f t="shared" si="7"/>
        <v>0</v>
      </c>
      <c r="T105" s="45" t="str">
        <f t="shared" si="8"/>
        <v>0</v>
      </c>
      <c r="U105" s="45" t="str">
        <f>IF($R105 &gt; 0, INDIRECT("RoomsDoNotEditThis!I"&amp;$R105)/MAX(1,ROUNDUP($G105)) + IF($D105 &gt; 0, Augmentations!$C$2/ROUNDUP($D105), 0) + IF($E105 &gt; 0, Augmentations!$C$3/ROUNDUP($E105), 0), 0)</f>
        <v>0</v>
      </c>
      <c r="V105" s="45" t="str">
        <f>IF($R105 &gt; 0, (MAX(1,ROUNDUP($G105))*INDIRECT("RoomsDoNotEditThis!L"&amp;$R105) + IF($D105 &gt; 0, ROUNDUP($D105)*Augmentations!$F$2, 0) + IF($E105 &gt; 0, ROUNDUP($E105)*Augmentations!$F$3, 0))/Constants!$B$4, 0)</f>
        <v>0</v>
      </c>
      <c r="W105" s="45" t="str">
        <f>IF($R105 &gt; 0, (INDIRECT("RoomsDoNotEditThis!J"&amp;$R105) + IF($D105 &gt; 0, Augmentations!$D$2, 0) + IF($E105 &gt; 0, Augmentations!$D$3, 0))/Constants!$B$2, 0)</f>
        <v>0</v>
      </c>
      <c r="X105" s="45" t="str">
        <f>IF($R105 &gt; 0, (INDIRECT("RoomsDoNotEditThis!K"&amp;$R105) + IF($D105 &gt; 0, Augmentations!$E$2, 0) + IF($E105 &gt; 0, Augmentations!$E$3, 0))/Constants!$B$3, 0)</f>
        <v>0</v>
      </c>
      <c r="Y105" s="45" t="str">
        <f>IF($R105 &gt; 0, (INDIRECT("RoomsDoNotEditThis!L"&amp;$R105) + IF($D105 &gt; 0, Augmentations!$F$2, 0) + IF($E105 &gt; 0, Augmentations!$F$3, 0))/Constants!$B$4, 0)</f>
        <v>0</v>
      </c>
      <c r="Z105" s="45" t="str">
        <f>IF($R105 &gt; 0, (INDIRECT("RoomsDoNotEditThis!M"&amp;$R105) + IF($D105 &gt; 0, Augmentations!$G$2, 0) + IF($E105 &gt; 0, Augmentations!$G$3, 0))/Constants!$B$5, 0)</f>
        <v>0</v>
      </c>
    </row>
    <row r="106">
      <c r="A106" s="30"/>
      <c r="B106" s="30"/>
      <c r="C106" s="85"/>
      <c r="D106" s="21"/>
      <c r="E106" s="21"/>
      <c r="F106" s="21"/>
      <c r="G106" s="21"/>
      <c r="H106" s="21"/>
      <c r="I106" s="21"/>
      <c r="J106" s="21"/>
      <c r="K106" s="45" t="str">
        <f>IF($R106 &gt; 0, IF($C106 &gt; 0, IF(INDIRECT("RoomsDoNotEditThis!B"&amp;$R106) &gt; 0, IF ($E106 &gt; 0, INDIRECT("RoomsDoNotEditThis!B"&amp;$R106) + Augmentations!$B$3, INDIRECT("RoomsDoNotEditThis!B"&amp;$R106)), 0), 0), 0)</f>
        <v>0</v>
      </c>
      <c r="L106" s="45" t="str">
        <f t="shared" si="1"/>
        <v>0</v>
      </c>
      <c r="M106" s="45" t="str">
        <f t="shared" si="2"/>
        <v>0</v>
      </c>
      <c r="N106" s="45" t="str">
        <f t="shared" si="3"/>
        <v>0</v>
      </c>
      <c r="O106" s="45" t="str">
        <f t="shared" si="4"/>
        <v>0</v>
      </c>
      <c r="P106" s="45" t="str">
        <f t="shared" si="5"/>
        <v>0</v>
      </c>
      <c r="Q106" s="45" t="str">
        <f t="shared" si="6"/>
        <v>0</v>
      </c>
      <c r="R106" s="2" t="str">
        <f>IF(LEN($B106), MATCH($B106,RoomsDoNotEditThis!$A$2:$A$1000)+1, 0)</f>
        <v>0</v>
      </c>
      <c r="S106" s="45" t="str">
        <f t="shared" si="7"/>
        <v>0</v>
      </c>
      <c r="T106" s="45" t="str">
        <f t="shared" si="8"/>
        <v>0</v>
      </c>
      <c r="U106" s="45" t="str">
        <f>IF($R106 &gt; 0, INDIRECT("RoomsDoNotEditThis!I"&amp;$R106)/MAX(1,ROUNDUP($G106)) + IF($D106 &gt; 0, Augmentations!$C$2/ROUNDUP($D106), 0) + IF($E106 &gt; 0, Augmentations!$C$3/ROUNDUP($E106), 0), 0)</f>
        <v>0</v>
      </c>
      <c r="V106" s="45" t="str">
        <f>IF($R106 &gt; 0, (MAX(1,ROUNDUP($G106))*INDIRECT("RoomsDoNotEditThis!L"&amp;$R106) + IF($D106 &gt; 0, ROUNDUP($D106)*Augmentations!$F$2, 0) + IF($E106 &gt; 0, ROUNDUP($E106)*Augmentations!$F$3, 0))/Constants!$B$4, 0)</f>
        <v>0</v>
      </c>
      <c r="W106" s="45" t="str">
        <f>IF($R106 &gt; 0, (INDIRECT("RoomsDoNotEditThis!J"&amp;$R106) + IF($D106 &gt; 0, Augmentations!$D$2, 0) + IF($E106 &gt; 0, Augmentations!$D$3, 0))/Constants!$B$2, 0)</f>
        <v>0</v>
      </c>
      <c r="X106" s="45" t="str">
        <f>IF($R106 &gt; 0, (INDIRECT("RoomsDoNotEditThis!K"&amp;$R106) + IF($D106 &gt; 0, Augmentations!$E$2, 0) + IF($E106 &gt; 0, Augmentations!$E$3, 0))/Constants!$B$3, 0)</f>
        <v>0</v>
      </c>
      <c r="Y106" s="45" t="str">
        <f>IF($R106 &gt; 0, (INDIRECT("RoomsDoNotEditThis!L"&amp;$R106) + IF($D106 &gt; 0, Augmentations!$F$2, 0) + IF($E106 &gt; 0, Augmentations!$F$3, 0))/Constants!$B$4, 0)</f>
        <v>0</v>
      </c>
      <c r="Z106" s="45" t="str">
        <f>IF($R106 &gt; 0, (INDIRECT("RoomsDoNotEditThis!M"&amp;$R106) + IF($D106 &gt; 0, Augmentations!$G$2, 0) + IF($E106 &gt; 0, Augmentations!$G$3, 0))/Constants!$B$5, 0)</f>
        <v>0</v>
      </c>
    </row>
    <row r="107">
      <c r="A107" s="30"/>
      <c r="B107" s="30"/>
      <c r="C107" s="85"/>
      <c r="D107" s="21"/>
      <c r="E107" s="21"/>
      <c r="F107" s="21"/>
      <c r="G107" s="21"/>
      <c r="H107" s="21"/>
      <c r="I107" s="21"/>
      <c r="J107" s="21"/>
      <c r="K107" s="45" t="str">
        <f>IF($R107 &gt; 0, IF($C107 &gt; 0, IF(INDIRECT("RoomsDoNotEditThis!B"&amp;$R107) &gt; 0, IF ($E107 &gt; 0, INDIRECT("RoomsDoNotEditThis!B"&amp;$R107) + Augmentations!$B$3, INDIRECT("RoomsDoNotEditThis!B"&amp;$R107)), 0), 0), 0)</f>
        <v>0</v>
      </c>
      <c r="L107" s="45" t="str">
        <f t="shared" si="1"/>
        <v>0</v>
      </c>
      <c r="M107" s="45" t="str">
        <f t="shared" si="2"/>
        <v>0</v>
      </c>
      <c r="N107" s="45" t="str">
        <f t="shared" si="3"/>
        <v>0</v>
      </c>
      <c r="O107" s="45" t="str">
        <f t="shared" si="4"/>
        <v>0</v>
      </c>
      <c r="P107" s="45" t="str">
        <f t="shared" si="5"/>
        <v>0</v>
      </c>
      <c r="Q107" s="45" t="str">
        <f t="shared" si="6"/>
        <v>0</v>
      </c>
      <c r="R107" s="2" t="str">
        <f>IF(LEN($B107), MATCH($B107,RoomsDoNotEditThis!$A$2:$A$1000)+1, 0)</f>
        <v>0</v>
      </c>
      <c r="S107" s="45" t="str">
        <f t="shared" si="7"/>
        <v>0</v>
      </c>
      <c r="T107" s="45" t="str">
        <f t="shared" si="8"/>
        <v>0</v>
      </c>
      <c r="U107" s="45" t="str">
        <f>IF($R107 &gt; 0, INDIRECT("RoomsDoNotEditThis!I"&amp;$R107)/MAX(1,ROUNDUP($G107)) + IF($D107 &gt; 0, Augmentations!$C$2/ROUNDUP($D107), 0) + IF($E107 &gt; 0, Augmentations!$C$3/ROUNDUP($E107), 0), 0)</f>
        <v>0</v>
      </c>
      <c r="V107" s="45" t="str">
        <f>IF($R107 &gt; 0, (MAX(1,ROUNDUP($G107))*INDIRECT("RoomsDoNotEditThis!L"&amp;$R107) + IF($D107 &gt; 0, ROUNDUP($D107)*Augmentations!$F$2, 0) + IF($E107 &gt; 0, ROUNDUP($E107)*Augmentations!$F$3, 0))/Constants!$B$4, 0)</f>
        <v>0</v>
      </c>
      <c r="W107" s="45" t="str">
        <f>IF($R107 &gt; 0, (INDIRECT("RoomsDoNotEditThis!J"&amp;$R107) + IF($D107 &gt; 0, Augmentations!$D$2, 0) + IF($E107 &gt; 0, Augmentations!$D$3, 0))/Constants!$B$2, 0)</f>
        <v>0</v>
      </c>
      <c r="X107" s="45" t="str">
        <f>IF($R107 &gt; 0, (INDIRECT("RoomsDoNotEditThis!K"&amp;$R107) + IF($D107 &gt; 0, Augmentations!$E$2, 0) + IF($E107 &gt; 0, Augmentations!$E$3, 0))/Constants!$B$3, 0)</f>
        <v>0</v>
      </c>
      <c r="Y107" s="45" t="str">
        <f>IF($R107 &gt; 0, (INDIRECT("RoomsDoNotEditThis!L"&amp;$R107) + IF($D107 &gt; 0, Augmentations!$F$2, 0) + IF($E107 &gt; 0, Augmentations!$F$3, 0))/Constants!$B$4, 0)</f>
        <v>0</v>
      </c>
      <c r="Z107" s="45" t="str">
        <f>IF($R107 &gt; 0, (INDIRECT("RoomsDoNotEditThis!M"&amp;$R107) + IF($D107 &gt; 0, Augmentations!$G$2, 0) + IF($E107 &gt; 0, Augmentations!$G$3, 0))/Constants!$B$5, 0)</f>
        <v>0</v>
      </c>
    </row>
    <row r="108">
      <c r="A108" s="30"/>
      <c r="B108" s="30"/>
      <c r="C108" s="85"/>
      <c r="D108" s="21"/>
      <c r="E108" s="21"/>
      <c r="F108" s="21"/>
      <c r="G108" s="21"/>
      <c r="H108" s="21"/>
      <c r="I108" s="21"/>
      <c r="J108" s="21"/>
      <c r="K108" s="45" t="str">
        <f>IF($R108 &gt; 0, IF($C108 &gt; 0, IF(INDIRECT("RoomsDoNotEditThis!B"&amp;$R108) &gt; 0, IF ($E108 &gt; 0, INDIRECT("RoomsDoNotEditThis!B"&amp;$R108) + Augmentations!$B$3, INDIRECT("RoomsDoNotEditThis!B"&amp;$R108)), 0), 0), 0)</f>
        <v>0</v>
      </c>
      <c r="L108" s="45" t="str">
        <f t="shared" si="1"/>
        <v>0</v>
      </c>
      <c r="M108" s="45" t="str">
        <f t="shared" si="2"/>
        <v>0</v>
      </c>
      <c r="N108" s="45" t="str">
        <f t="shared" si="3"/>
        <v>0</v>
      </c>
      <c r="O108" s="45" t="str">
        <f t="shared" si="4"/>
        <v>0</v>
      </c>
      <c r="P108" s="45" t="str">
        <f t="shared" si="5"/>
        <v>0</v>
      </c>
      <c r="Q108" s="45" t="str">
        <f t="shared" si="6"/>
        <v>0</v>
      </c>
      <c r="R108" s="2" t="str">
        <f>IF(LEN($B108), MATCH($B108,RoomsDoNotEditThis!$A$2:$A$1000)+1, 0)</f>
        <v>0</v>
      </c>
      <c r="S108" s="45" t="str">
        <f t="shared" si="7"/>
        <v>0</v>
      </c>
      <c r="T108" s="45" t="str">
        <f t="shared" si="8"/>
        <v>0</v>
      </c>
      <c r="U108" s="45" t="str">
        <f>IF($R108 &gt; 0, INDIRECT("RoomsDoNotEditThis!I"&amp;$R108)/MAX(1,ROUNDUP($G108)) + IF($D108 &gt; 0, Augmentations!$C$2/ROUNDUP($D108), 0) + IF($E108 &gt; 0, Augmentations!$C$3/ROUNDUP($E108), 0), 0)</f>
        <v>0</v>
      </c>
      <c r="V108" s="45" t="str">
        <f>IF($R108 &gt; 0, (MAX(1,ROUNDUP($G108))*INDIRECT("RoomsDoNotEditThis!L"&amp;$R108) + IF($D108 &gt; 0, ROUNDUP($D108)*Augmentations!$F$2, 0) + IF($E108 &gt; 0, ROUNDUP($E108)*Augmentations!$F$3, 0))/Constants!$B$4, 0)</f>
        <v>0</v>
      </c>
      <c r="W108" s="45" t="str">
        <f>IF($R108 &gt; 0, (INDIRECT("RoomsDoNotEditThis!J"&amp;$R108) + IF($D108 &gt; 0, Augmentations!$D$2, 0) + IF($E108 &gt; 0, Augmentations!$D$3, 0))/Constants!$B$2, 0)</f>
        <v>0</v>
      </c>
      <c r="X108" s="45" t="str">
        <f>IF($R108 &gt; 0, (INDIRECT("RoomsDoNotEditThis!K"&amp;$R108) + IF($D108 &gt; 0, Augmentations!$E$2, 0) + IF($E108 &gt; 0, Augmentations!$E$3, 0))/Constants!$B$3, 0)</f>
        <v>0</v>
      </c>
      <c r="Y108" s="45" t="str">
        <f>IF($R108 &gt; 0, (INDIRECT("RoomsDoNotEditThis!L"&amp;$R108) + IF($D108 &gt; 0, Augmentations!$F$2, 0) + IF($E108 &gt; 0, Augmentations!$F$3, 0))/Constants!$B$4, 0)</f>
        <v>0</v>
      </c>
      <c r="Z108" s="45" t="str">
        <f>IF($R108 &gt; 0, (INDIRECT("RoomsDoNotEditThis!M"&amp;$R108) + IF($D108 &gt; 0, Augmentations!$G$2, 0) + IF($E108 &gt; 0, Augmentations!$G$3, 0))/Constants!$B$5, 0)</f>
        <v>0</v>
      </c>
    </row>
    <row r="109">
      <c r="A109" s="30"/>
      <c r="B109" s="30"/>
      <c r="C109" s="85"/>
      <c r="D109" s="21"/>
      <c r="E109" s="21"/>
      <c r="F109" s="21"/>
      <c r="G109" s="21"/>
      <c r="H109" s="21"/>
      <c r="I109" s="21"/>
      <c r="J109" s="21"/>
      <c r="K109" s="45" t="str">
        <f>IF($R109 &gt; 0, IF($C109 &gt; 0, IF(INDIRECT("RoomsDoNotEditThis!B"&amp;$R109) &gt; 0, IF ($E109 &gt; 0, INDIRECT("RoomsDoNotEditThis!B"&amp;$R109) + Augmentations!$B$3, INDIRECT("RoomsDoNotEditThis!B"&amp;$R109)), 0), 0), 0)</f>
        <v>0</v>
      </c>
      <c r="L109" s="45" t="str">
        <f t="shared" si="1"/>
        <v>0</v>
      </c>
      <c r="M109" s="45" t="str">
        <f t="shared" si="2"/>
        <v>0</v>
      </c>
      <c r="N109" s="45" t="str">
        <f t="shared" si="3"/>
        <v>0</v>
      </c>
      <c r="O109" s="45" t="str">
        <f t="shared" si="4"/>
        <v>0</v>
      </c>
      <c r="P109" s="45" t="str">
        <f t="shared" si="5"/>
        <v>0</v>
      </c>
      <c r="Q109" s="45" t="str">
        <f t="shared" si="6"/>
        <v>0</v>
      </c>
      <c r="R109" s="2" t="str">
        <f>IF(LEN($B109), MATCH($B109,RoomsDoNotEditThis!$A$2:$A$1000)+1, 0)</f>
        <v>0</v>
      </c>
      <c r="S109" s="45" t="str">
        <f t="shared" si="7"/>
        <v>0</v>
      </c>
      <c r="T109" s="45" t="str">
        <f t="shared" si="8"/>
        <v>0</v>
      </c>
      <c r="U109" s="45" t="str">
        <f>IF($R109 &gt; 0, INDIRECT("RoomsDoNotEditThis!I"&amp;$R109)/MAX(1,ROUNDUP($G109)) + IF($D109 &gt; 0, Augmentations!$C$2/ROUNDUP($D109), 0) + IF($E109 &gt; 0, Augmentations!$C$3/ROUNDUP($E109), 0), 0)</f>
        <v>0</v>
      </c>
      <c r="V109" s="45" t="str">
        <f>IF($R109 &gt; 0, (MAX(1,ROUNDUP($G109))*INDIRECT("RoomsDoNotEditThis!L"&amp;$R109) + IF($D109 &gt; 0, ROUNDUP($D109)*Augmentations!$F$2, 0) + IF($E109 &gt; 0, ROUNDUP($E109)*Augmentations!$F$3, 0))/Constants!$B$4, 0)</f>
        <v>0</v>
      </c>
      <c r="W109" s="45" t="str">
        <f>IF($R109 &gt; 0, (INDIRECT("RoomsDoNotEditThis!J"&amp;$R109) + IF($D109 &gt; 0, Augmentations!$D$2, 0) + IF($E109 &gt; 0, Augmentations!$D$3, 0))/Constants!$B$2, 0)</f>
        <v>0</v>
      </c>
      <c r="X109" s="45" t="str">
        <f>IF($R109 &gt; 0, (INDIRECT("RoomsDoNotEditThis!K"&amp;$R109) + IF($D109 &gt; 0, Augmentations!$E$2, 0) + IF($E109 &gt; 0, Augmentations!$E$3, 0))/Constants!$B$3, 0)</f>
        <v>0</v>
      </c>
      <c r="Y109" s="45" t="str">
        <f>IF($R109 &gt; 0, (INDIRECT("RoomsDoNotEditThis!L"&amp;$R109) + IF($D109 &gt; 0, Augmentations!$F$2, 0) + IF($E109 &gt; 0, Augmentations!$F$3, 0))/Constants!$B$4, 0)</f>
        <v>0</v>
      </c>
      <c r="Z109" s="45" t="str">
        <f>IF($R109 &gt; 0, (INDIRECT("RoomsDoNotEditThis!M"&amp;$R109) + IF($D109 &gt; 0, Augmentations!$G$2, 0) + IF($E109 &gt; 0, Augmentations!$G$3, 0))/Constants!$B$5, 0)</f>
        <v>0</v>
      </c>
    </row>
    <row r="110">
      <c r="A110" s="30"/>
      <c r="B110" s="30"/>
      <c r="C110" s="85"/>
      <c r="D110" s="21"/>
      <c r="E110" s="21"/>
      <c r="F110" s="21"/>
      <c r="G110" s="21"/>
      <c r="H110" s="21"/>
      <c r="I110" s="21"/>
      <c r="J110" s="21"/>
      <c r="K110" s="45" t="str">
        <f>IF($R110 &gt; 0, IF($C110 &gt; 0, IF(INDIRECT("RoomsDoNotEditThis!B"&amp;$R110) &gt; 0, IF ($E110 &gt; 0, INDIRECT("RoomsDoNotEditThis!B"&amp;$R110) + Augmentations!$B$3, INDIRECT("RoomsDoNotEditThis!B"&amp;$R110)), 0), 0), 0)</f>
        <v>0</v>
      </c>
      <c r="L110" s="45" t="str">
        <f t="shared" si="1"/>
        <v>0</v>
      </c>
      <c r="M110" s="45" t="str">
        <f t="shared" si="2"/>
        <v>0</v>
      </c>
      <c r="N110" s="45" t="str">
        <f t="shared" si="3"/>
        <v>0</v>
      </c>
      <c r="O110" s="45" t="str">
        <f t="shared" si="4"/>
        <v>0</v>
      </c>
      <c r="P110" s="45" t="str">
        <f t="shared" si="5"/>
        <v>0</v>
      </c>
      <c r="Q110" s="45" t="str">
        <f t="shared" si="6"/>
        <v>0</v>
      </c>
      <c r="R110" s="2" t="str">
        <f>IF(LEN($B110), MATCH($B110,RoomsDoNotEditThis!$A$2:$A$1000)+1, 0)</f>
        <v>0</v>
      </c>
      <c r="S110" s="45" t="str">
        <f t="shared" si="7"/>
        <v>0</v>
      </c>
      <c r="T110" s="45" t="str">
        <f t="shared" si="8"/>
        <v>0</v>
      </c>
      <c r="U110" s="45" t="str">
        <f>IF($R110 &gt; 0, INDIRECT("RoomsDoNotEditThis!I"&amp;$R110)/MAX(1,ROUNDUP($G110)) + IF($D110 &gt; 0, Augmentations!$C$2/ROUNDUP($D110), 0) + IF($E110 &gt; 0, Augmentations!$C$3/ROUNDUP($E110), 0), 0)</f>
        <v>0</v>
      </c>
      <c r="V110" s="45" t="str">
        <f>IF($R110 &gt; 0, (MAX(1,ROUNDUP($G110))*INDIRECT("RoomsDoNotEditThis!L"&amp;$R110) + IF($D110 &gt; 0, ROUNDUP($D110)*Augmentations!$F$2, 0) + IF($E110 &gt; 0, ROUNDUP($E110)*Augmentations!$F$3, 0))/Constants!$B$4, 0)</f>
        <v>0</v>
      </c>
      <c r="W110" s="45" t="str">
        <f>IF($R110 &gt; 0, (INDIRECT("RoomsDoNotEditThis!J"&amp;$R110) + IF($D110 &gt; 0, Augmentations!$D$2, 0) + IF($E110 &gt; 0, Augmentations!$D$3, 0))/Constants!$B$2, 0)</f>
        <v>0</v>
      </c>
      <c r="X110" s="45" t="str">
        <f>IF($R110 &gt; 0, (INDIRECT("RoomsDoNotEditThis!K"&amp;$R110) + IF($D110 &gt; 0, Augmentations!$E$2, 0) + IF($E110 &gt; 0, Augmentations!$E$3, 0))/Constants!$B$3, 0)</f>
        <v>0</v>
      </c>
      <c r="Y110" s="45" t="str">
        <f>IF($R110 &gt; 0, (INDIRECT("RoomsDoNotEditThis!L"&amp;$R110) + IF($D110 &gt; 0, Augmentations!$F$2, 0) + IF($E110 &gt; 0, Augmentations!$F$3, 0))/Constants!$B$4, 0)</f>
        <v>0</v>
      </c>
      <c r="Z110" s="45" t="str">
        <f>IF($R110 &gt; 0, (INDIRECT("RoomsDoNotEditThis!M"&amp;$R110) + IF($D110 &gt; 0, Augmentations!$G$2, 0) + IF($E110 &gt; 0, Augmentations!$G$3, 0))/Constants!$B$5, 0)</f>
        <v>0</v>
      </c>
    </row>
    <row r="111">
      <c r="A111" s="30"/>
      <c r="B111" s="30"/>
      <c r="C111" s="85"/>
      <c r="D111" s="21"/>
      <c r="E111" s="21"/>
      <c r="F111" s="21"/>
      <c r="G111" s="21"/>
      <c r="H111" s="21"/>
      <c r="I111" s="21"/>
      <c r="J111" s="21"/>
      <c r="K111" s="45" t="str">
        <f>IF($R111 &gt; 0, IF($C111 &gt; 0, IF(INDIRECT("RoomsDoNotEditThis!B"&amp;$R111) &gt; 0, IF ($E111 &gt; 0, INDIRECT("RoomsDoNotEditThis!B"&amp;$R111) + Augmentations!$B$3, INDIRECT("RoomsDoNotEditThis!B"&amp;$R111)), 0), 0), 0)</f>
        <v>0</v>
      </c>
      <c r="L111" s="45" t="str">
        <f t="shared" si="1"/>
        <v>0</v>
      </c>
      <c r="M111" s="45" t="str">
        <f t="shared" si="2"/>
        <v>0</v>
      </c>
      <c r="N111" s="45" t="str">
        <f t="shared" si="3"/>
        <v>0</v>
      </c>
      <c r="O111" s="45" t="str">
        <f t="shared" si="4"/>
        <v>0</v>
      </c>
      <c r="P111" s="45" t="str">
        <f t="shared" si="5"/>
        <v>0</v>
      </c>
      <c r="Q111" s="45" t="str">
        <f t="shared" si="6"/>
        <v>0</v>
      </c>
      <c r="R111" s="2" t="str">
        <f>IF(LEN($B111), MATCH($B111,RoomsDoNotEditThis!$A$2:$A$1000)+1, 0)</f>
        <v>0</v>
      </c>
      <c r="S111" s="45" t="str">
        <f t="shared" si="7"/>
        <v>0</v>
      </c>
      <c r="T111" s="45" t="str">
        <f t="shared" si="8"/>
        <v>0</v>
      </c>
      <c r="U111" s="45" t="str">
        <f>IF($R111 &gt; 0, INDIRECT("RoomsDoNotEditThis!I"&amp;$R111)/MAX(1,ROUNDUP($G111)) + IF($D111 &gt; 0, Augmentations!$C$2/ROUNDUP($D111), 0) + IF($E111 &gt; 0, Augmentations!$C$3/ROUNDUP($E111), 0), 0)</f>
        <v>0</v>
      </c>
      <c r="V111" s="45" t="str">
        <f>IF($R111 &gt; 0, (MAX(1,ROUNDUP($G111))*INDIRECT("RoomsDoNotEditThis!L"&amp;$R111) + IF($D111 &gt; 0, ROUNDUP($D111)*Augmentations!$F$2, 0) + IF($E111 &gt; 0, ROUNDUP($E111)*Augmentations!$F$3, 0))/Constants!$B$4, 0)</f>
        <v>0</v>
      </c>
      <c r="W111" s="45" t="str">
        <f>IF($R111 &gt; 0, (INDIRECT("RoomsDoNotEditThis!J"&amp;$R111) + IF($D111 &gt; 0, Augmentations!$D$2, 0) + IF($E111 &gt; 0, Augmentations!$D$3, 0))/Constants!$B$2, 0)</f>
        <v>0</v>
      </c>
      <c r="X111" s="45" t="str">
        <f>IF($R111 &gt; 0, (INDIRECT("RoomsDoNotEditThis!K"&amp;$R111) + IF($D111 &gt; 0, Augmentations!$E$2, 0) + IF($E111 &gt; 0, Augmentations!$E$3, 0))/Constants!$B$3, 0)</f>
        <v>0</v>
      </c>
      <c r="Y111" s="45" t="str">
        <f>IF($R111 &gt; 0, (INDIRECT("RoomsDoNotEditThis!L"&amp;$R111) + IF($D111 &gt; 0, Augmentations!$F$2, 0) + IF($E111 &gt; 0, Augmentations!$F$3, 0))/Constants!$B$4, 0)</f>
        <v>0</v>
      </c>
      <c r="Z111" s="45" t="str">
        <f>IF($R111 &gt; 0, (INDIRECT("RoomsDoNotEditThis!M"&amp;$R111) + IF($D111 &gt; 0, Augmentations!$G$2, 0) + IF($E111 &gt; 0, Augmentations!$G$3, 0))/Constants!$B$5, 0)</f>
        <v>0</v>
      </c>
    </row>
    <row r="112">
      <c r="A112" s="30"/>
      <c r="B112" s="30"/>
      <c r="C112" s="85"/>
      <c r="D112" s="21"/>
      <c r="E112" s="21"/>
      <c r="F112" s="21"/>
      <c r="G112" s="21"/>
      <c r="H112" s="21"/>
      <c r="I112" s="21"/>
      <c r="J112" s="21"/>
      <c r="K112" s="45" t="str">
        <f>IF($R112 &gt; 0, IF($C112 &gt; 0, IF(INDIRECT("RoomsDoNotEditThis!B"&amp;$R112) &gt; 0, IF ($E112 &gt; 0, INDIRECT("RoomsDoNotEditThis!B"&amp;$R112) + Augmentations!$B$3, INDIRECT("RoomsDoNotEditThis!B"&amp;$R112)), 0), 0), 0)</f>
        <v>0</v>
      </c>
      <c r="L112" s="45" t="str">
        <f t="shared" si="1"/>
        <v>0</v>
      </c>
      <c r="M112" s="45" t="str">
        <f t="shared" si="2"/>
        <v>0</v>
      </c>
      <c r="N112" s="45" t="str">
        <f t="shared" si="3"/>
        <v>0</v>
      </c>
      <c r="O112" s="45" t="str">
        <f t="shared" si="4"/>
        <v>0</v>
      </c>
      <c r="P112" s="45" t="str">
        <f t="shared" si="5"/>
        <v>0</v>
      </c>
      <c r="Q112" s="45" t="str">
        <f t="shared" si="6"/>
        <v>0</v>
      </c>
      <c r="R112" s="2" t="str">
        <f>IF(LEN($B112), MATCH($B112,RoomsDoNotEditThis!$A$2:$A$1000)+1, 0)</f>
        <v>0</v>
      </c>
      <c r="S112" s="45" t="str">
        <f t="shared" si="7"/>
        <v>0</v>
      </c>
      <c r="T112" s="45" t="str">
        <f t="shared" si="8"/>
        <v>0</v>
      </c>
      <c r="U112" s="45" t="str">
        <f>IF($R112 &gt; 0, INDIRECT("RoomsDoNotEditThis!I"&amp;$R112)/MAX(1,ROUNDUP($G112)) + IF($D112 &gt; 0, Augmentations!$C$2/ROUNDUP($D112), 0) + IF($E112 &gt; 0, Augmentations!$C$3/ROUNDUP($E112), 0), 0)</f>
        <v>0</v>
      </c>
      <c r="V112" s="45" t="str">
        <f>IF($R112 &gt; 0, (MAX(1,ROUNDUP($G112))*INDIRECT("RoomsDoNotEditThis!L"&amp;$R112) + IF($D112 &gt; 0, ROUNDUP($D112)*Augmentations!$F$2, 0) + IF($E112 &gt; 0, ROUNDUP($E112)*Augmentations!$F$3, 0))/Constants!$B$4, 0)</f>
        <v>0</v>
      </c>
      <c r="W112" s="45" t="str">
        <f>IF($R112 &gt; 0, (INDIRECT("RoomsDoNotEditThis!J"&amp;$R112) + IF($D112 &gt; 0, Augmentations!$D$2, 0) + IF($E112 &gt; 0, Augmentations!$D$3, 0))/Constants!$B$2, 0)</f>
        <v>0</v>
      </c>
      <c r="X112" s="45" t="str">
        <f>IF($R112 &gt; 0, (INDIRECT("RoomsDoNotEditThis!K"&amp;$R112) + IF($D112 &gt; 0, Augmentations!$E$2, 0) + IF($E112 &gt; 0, Augmentations!$E$3, 0))/Constants!$B$3, 0)</f>
        <v>0</v>
      </c>
      <c r="Y112" s="45" t="str">
        <f>IF($R112 &gt; 0, (INDIRECT("RoomsDoNotEditThis!L"&amp;$R112) + IF($D112 &gt; 0, Augmentations!$F$2, 0) + IF($E112 &gt; 0, Augmentations!$F$3, 0))/Constants!$B$4, 0)</f>
        <v>0</v>
      </c>
      <c r="Z112" s="45" t="str">
        <f>IF($R112 &gt; 0, (INDIRECT("RoomsDoNotEditThis!M"&amp;$R112) + IF($D112 &gt; 0, Augmentations!$G$2, 0) + IF($E112 &gt; 0, Augmentations!$G$3, 0))/Constants!$B$5, 0)</f>
        <v>0</v>
      </c>
    </row>
    <row r="113">
      <c r="A113" s="30"/>
      <c r="B113" s="30"/>
      <c r="C113" s="85"/>
      <c r="D113" s="21"/>
      <c r="E113" s="21"/>
      <c r="F113" s="21"/>
      <c r="G113" s="21"/>
      <c r="H113" s="21"/>
      <c r="I113" s="21"/>
      <c r="J113" s="21"/>
      <c r="K113" s="45" t="str">
        <f>IF($R113 &gt; 0, IF($C113 &gt; 0, IF(INDIRECT("RoomsDoNotEditThis!B"&amp;$R113) &gt; 0, IF ($E113 &gt; 0, INDIRECT("RoomsDoNotEditThis!B"&amp;$R113) + Augmentations!$B$3, INDIRECT("RoomsDoNotEditThis!B"&amp;$R113)), 0), 0), 0)</f>
        <v>0</v>
      </c>
      <c r="L113" s="45" t="str">
        <f t="shared" si="1"/>
        <v>0</v>
      </c>
      <c r="M113" s="45" t="str">
        <f t="shared" si="2"/>
        <v>0</v>
      </c>
      <c r="N113" s="45" t="str">
        <f t="shared" si="3"/>
        <v>0</v>
      </c>
      <c r="O113" s="45" t="str">
        <f t="shared" si="4"/>
        <v>0</v>
      </c>
      <c r="P113" s="45" t="str">
        <f t="shared" si="5"/>
        <v>0</v>
      </c>
      <c r="Q113" s="45" t="str">
        <f t="shared" si="6"/>
        <v>0</v>
      </c>
      <c r="R113" s="2" t="str">
        <f>IF(LEN($B113), MATCH($B113,RoomsDoNotEditThis!$A$2:$A$1000)+1, 0)</f>
        <v>0</v>
      </c>
      <c r="S113" s="45" t="str">
        <f t="shared" si="7"/>
        <v>0</v>
      </c>
      <c r="T113" s="45" t="str">
        <f t="shared" si="8"/>
        <v>0</v>
      </c>
      <c r="U113" s="45" t="str">
        <f>IF($R113 &gt; 0, INDIRECT("RoomsDoNotEditThis!I"&amp;$R113)/MAX(1,ROUNDUP($G113)) + IF($D113 &gt; 0, Augmentations!$C$2/ROUNDUP($D113), 0) + IF($E113 &gt; 0, Augmentations!$C$3/ROUNDUP($E113), 0), 0)</f>
        <v>0</v>
      </c>
      <c r="V113" s="45" t="str">
        <f>IF($R113 &gt; 0, (MAX(1,ROUNDUP($G113))*INDIRECT("RoomsDoNotEditThis!L"&amp;$R113) + IF($D113 &gt; 0, ROUNDUP($D113)*Augmentations!$F$2, 0) + IF($E113 &gt; 0, ROUNDUP($E113)*Augmentations!$F$3, 0))/Constants!$B$4, 0)</f>
        <v>0</v>
      </c>
      <c r="W113" s="45" t="str">
        <f>IF($R113 &gt; 0, (INDIRECT("RoomsDoNotEditThis!J"&amp;$R113) + IF($D113 &gt; 0, Augmentations!$D$2, 0) + IF($E113 &gt; 0, Augmentations!$D$3, 0))/Constants!$B$2, 0)</f>
        <v>0</v>
      </c>
      <c r="X113" s="45" t="str">
        <f>IF($R113 &gt; 0, (INDIRECT("RoomsDoNotEditThis!K"&amp;$R113) + IF($D113 &gt; 0, Augmentations!$E$2, 0) + IF($E113 &gt; 0, Augmentations!$E$3, 0))/Constants!$B$3, 0)</f>
        <v>0</v>
      </c>
      <c r="Y113" s="45" t="str">
        <f>IF($R113 &gt; 0, (INDIRECT("RoomsDoNotEditThis!L"&amp;$R113) + IF($D113 &gt; 0, Augmentations!$F$2, 0) + IF($E113 &gt; 0, Augmentations!$F$3, 0))/Constants!$B$4, 0)</f>
        <v>0</v>
      </c>
      <c r="Z113" s="45" t="str">
        <f>IF($R113 &gt; 0, (INDIRECT("RoomsDoNotEditThis!M"&amp;$R113) + IF($D113 &gt; 0, Augmentations!$G$2, 0) + IF($E113 &gt; 0, Augmentations!$G$3, 0))/Constants!$B$5, 0)</f>
        <v>0</v>
      </c>
    </row>
    <row r="114">
      <c r="A114" s="30"/>
      <c r="B114" s="30"/>
      <c r="C114" s="85"/>
      <c r="D114" s="21"/>
      <c r="E114" s="21"/>
      <c r="F114" s="21"/>
      <c r="G114" s="21"/>
      <c r="H114" s="21"/>
      <c r="I114" s="21"/>
      <c r="J114" s="21"/>
      <c r="K114" s="45" t="str">
        <f>IF($R114 &gt; 0, IF($C114 &gt; 0, IF(INDIRECT("RoomsDoNotEditThis!B"&amp;$R114) &gt; 0, IF ($E114 &gt; 0, INDIRECT("RoomsDoNotEditThis!B"&amp;$R114) + Augmentations!$B$3, INDIRECT("RoomsDoNotEditThis!B"&amp;$R114)), 0), 0), 0)</f>
        <v>0</v>
      </c>
      <c r="L114" s="45" t="str">
        <f t="shared" si="1"/>
        <v>0</v>
      </c>
      <c r="M114" s="45" t="str">
        <f t="shared" si="2"/>
        <v>0</v>
      </c>
      <c r="N114" s="45" t="str">
        <f t="shared" si="3"/>
        <v>0</v>
      </c>
      <c r="O114" s="45" t="str">
        <f t="shared" si="4"/>
        <v>0</v>
      </c>
      <c r="P114" s="45" t="str">
        <f t="shared" si="5"/>
        <v>0</v>
      </c>
      <c r="Q114" s="45" t="str">
        <f t="shared" si="6"/>
        <v>0</v>
      </c>
      <c r="R114" s="2" t="str">
        <f>IF(LEN($B114), MATCH($B114,RoomsDoNotEditThis!$A$2:$A$1000)+1, 0)</f>
        <v>0</v>
      </c>
      <c r="S114" s="45" t="str">
        <f t="shared" si="7"/>
        <v>0</v>
      </c>
      <c r="T114" s="45" t="str">
        <f t="shared" si="8"/>
        <v>0</v>
      </c>
      <c r="U114" s="45" t="str">
        <f>IF($R114 &gt; 0, INDIRECT("RoomsDoNotEditThis!I"&amp;$R114)/MAX(1,ROUNDUP($G114)) + IF($D114 &gt; 0, Augmentations!$C$2/ROUNDUP($D114), 0) + IF($E114 &gt; 0, Augmentations!$C$3/ROUNDUP($E114), 0), 0)</f>
        <v>0</v>
      </c>
      <c r="V114" s="45" t="str">
        <f>IF($R114 &gt; 0, (MAX(1,ROUNDUP($G114))*INDIRECT("RoomsDoNotEditThis!L"&amp;$R114) + IF($D114 &gt; 0, ROUNDUP($D114)*Augmentations!$F$2, 0) + IF($E114 &gt; 0, ROUNDUP($E114)*Augmentations!$F$3, 0))/Constants!$B$4, 0)</f>
        <v>0</v>
      </c>
      <c r="W114" s="45" t="str">
        <f>IF($R114 &gt; 0, (INDIRECT("RoomsDoNotEditThis!J"&amp;$R114) + IF($D114 &gt; 0, Augmentations!$D$2, 0) + IF($E114 &gt; 0, Augmentations!$D$3, 0))/Constants!$B$2, 0)</f>
        <v>0</v>
      </c>
      <c r="X114" s="45" t="str">
        <f>IF($R114 &gt; 0, (INDIRECT("RoomsDoNotEditThis!K"&amp;$R114) + IF($D114 &gt; 0, Augmentations!$E$2, 0) + IF($E114 &gt; 0, Augmentations!$E$3, 0))/Constants!$B$3, 0)</f>
        <v>0</v>
      </c>
      <c r="Y114" s="45" t="str">
        <f>IF($R114 &gt; 0, (INDIRECT("RoomsDoNotEditThis!L"&amp;$R114) + IF($D114 &gt; 0, Augmentations!$F$2, 0) + IF($E114 &gt; 0, Augmentations!$F$3, 0))/Constants!$B$4, 0)</f>
        <v>0</v>
      </c>
      <c r="Z114" s="45" t="str">
        <f>IF($R114 &gt; 0, (INDIRECT("RoomsDoNotEditThis!M"&amp;$R114) + IF($D114 &gt; 0, Augmentations!$G$2, 0) + IF($E114 &gt; 0, Augmentations!$G$3, 0))/Constants!$B$5, 0)</f>
        <v>0</v>
      </c>
    </row>
    <row r="115">
      <c r="A115" s="30"/>
      <c r="B115" s="30"/>
      <c r="C115" s="85"/>
      <c r="D115" s="21"/>
      <c r="E115" s="21"/>
      <c r="F115" s="21"/>
      <c r="G115" s="21"/>
      <c r="H115" s="21"/>
      <c r="I115" s="21"/>
      <c r="J115" s="21"/>
      <c r="K115" s="45" t="str">
        <f>IF($R115 &gt; 0, IF($C115 &gt; 0, IF(INDIRECT("RoomsDoNotEditThis!B"&amp;$R115) &gt; 0, IF ($E115 &gt; 0, INDIRECT("RoomsDoNotEditThis!B"&amp;$R115) + Augmentations!$B$3, INDIRECT("RoomsDoNotEditThis!B"&amp;$R115)), 0), 0), 0)</f>
        <v>0</v>
      </c>
      <c r="L115" s="45" t="str">
        <f t="shared" si="1"/>
        <v>0</v>
      </c>
      <c r="M115" s="45" t="str">
        <f t="shared" si="2"/>
        <v>0</v>
      </c>
      <c r="N115" s="45" t="str">
        <f t="shared" si="3"/>
        <v>0</v>
      </c>
      <c r="O115" s="45" t="str">
        <f t="shared" si="4"/>
        <v>0</v>
      </c>
      <c r="P115" s="45" t="str">
        <f t="shared" si="5"/>
        <v>0</v>
      </c>
      <c r="Q115" s="45" t="str">
        <f t="shared" si="6"/>
        <v>0</v>
      </c>
      <c r="R115" s="2" t="str">
        <f>IF(LEN($B115), MATCH($B115,RoomsDoNotEditThis!$A$2:$A$1000)+1, 0)</f>
        <v>0</v>
      </c>
      <c r="S115" s="45" t="str">
        <f t="shared" si="7"/>
        <v>0</v>
      </c>
      <c r="T115" s="45" t="str">
        <f t="shared" si="8"/>
        <v>0</v>
      </c>
      <c r="U115" s="45" t="str">
        <f>IF($R115 &gt; 0, INDIRECT("RoomsDoNotEditThis!I"&amp;$R115)/MAX(1,ROUNDUP($G115)) + IF($D115 &gt; 0, Augmentations!$C$2/ROUNDUP($D115), 0) + IF($E115 &gt; 0, Augmentations!$C$3/ROUNDUP($E115), 0), 0)</f>
        <v>0</v>
      </c>
      <c r="V115" s="45" t="str">
        <f>IF($R115 &gt; 0, (MAX(1,ROUNDUP($G115))*INDIRECT("RoomsDoNotEditThis!L"&amp;$R115) + IF($D115 &gt; 0, ROUNDUP($D115)*Augmentations!$F$2, 0) + IF($E115 &gt; 0, ROUNDUP($E115)*Augmentations!$F$3, 0))/Constants!$B$4, 0)</f>
        <v>0</v>
      </c>
      <c r="W115" s="45" t="str">
        <f>IF($R115 &gt; 0, (INDIRECT("RoomsDoNotEditThis!J"&amp;$R115) + IF($D115 &gt; 0, Augmentations!$D$2, 0) + IF($E115 &gt; 0, Augmentations!$D$3, 0))/Constants!$B$2, 0)</f>
        <v>0</v>
      </c>
      <c r="X115" s="45" t="str">
        <f>IF($R115 &gt; 0, (INDIRECT("RoomsDoNotEditThis!K"&amp;$R115) + IF($D115 &gt; 0, Augmentations!$E$2, 0) + IF($E115 &gt; 0, Augmentations!$E$3, 0))/Constants!$B$3, 0)</f>
        <v>0</v>
      </c>
      <c r="Y115" s="45" t="str">
        <f>IF($R115 &gt; 0, (INDIRECT("RoomsDoNotEditThis!L"&amp;$R115) + IF($D115 &gt; 0, Augmentations!$F$2, 0) + IF($E115 &gt; 0, Augmentations!$F$3, 0))/Constants!$B$4, 0)</f>
        <v>0</v>
      </c>
      <c r="Z115" s="45" t="str">
        <f>IF($R115 &gt; 0, (INDIRECT("RoomsDoNotEditThis!M"&amp;$R115) + IF($D115 &gt; 0, Augmentations!$G$2, 0) + IF($E115 &gt; 0, Augmentations!$G$3, 0))/Constants!$B$5, 0)</f>
        <v>0</v>
      </c>
    </row>
    <row r="116">
      <c r="A116" s="30"/>
      <c r="B116" s="30"/>
      <c r="C116" s="85"/>
      <c r="D116" s="21"/>
      <c r="E116" s="21"/>
      <c r="F116" s="21"/>
      <c r="G116" s="21"/>
      <c r="H116" s="21"/>
      <c r="I116" s="21"/>
      <c r="J116" s="21"/>
      <c r="K116" s="45" t="str">
        <f>IF($R116 &gt; 0, IF($C116 &gt; 0, IF(INDIRECT("RoomsDoNotEditThis!B"&amp;$R116) &gt; 0, IF ($E116 &gt; 0, INDIRECT("RoomsDoNotEditThis!B"&amp;$R116) + Augmentations!$B$3, INDIRECT("RoomsDoNotEditThis!B"&amp;$R116)), 0), 0), 0)</f>
        <v>0</v>
      </c>
      <c r="L116" s="45" t="str">
        <f t="shared" si="1"/>
        <v>0</v>
      </c>
      <c r="M116" s="45" t="str">
        <f t="shared" si="2"/>
        <v>0</v>
      </c>
      <c r="N116" s="45" t="str">
        <f t="shared" si="3"/>
        <v>0</v>
      </c>
      <c r="O116" s="45" t="str">
        <f t="shared" si="4"/>
        <v>0</v>
      </c>
      <c r="P116" s="45" t="str">
        <f t="shared" si="5"/>
        <v>0</v>
      </c>
      <c r="Q116" s="45" t="str">
        <f t="shared" si="6"/>
        <v>0</v>
      </c>
      <c r="R116" s="2" t="str">
        <f>IF(LEN($B116), MATCH($B116,RoomsDoNotEditThis!$A$2:$A$1000)+1, 0)</f>
        <v>0</v>
      </c>
      <c r="S116" s="45" t="str">
        <f t="shared" si="7"/>
        <v>0</v>
      </c>
      <c r="T116" s="45" t="str">
        <f t="shared" si="8"/>
        <v>0</v>
      </c>
      <c r="U116" s="45" t="str">
        <f>IF($R116 &gt; 0, INDIRECT("RoomsDoNotEditThis!I"&amp;$R116)/MAX(1,ROUNDUP($G116)) + IF($D116 &gt; 0, Augmentations!$C$2/ROUNDUP($D116), 0) + IF($E116 &gt; 0, Augmentations!$C$3/ROUNDUP($E116), 0), 0)</f>
        <v>0</v>
      </c>
      <c r="V116" s="45" t="str">
        <f>IF($R116 &gt; 0, (MAX(1,ROUNDUP($G116))*INDIRECT("RoomsDoNotEditThis!L"&amp;$R116) + IF($D116 &gt; 0, ROUNDUP($D116)*Augmentations!$F$2, 0) + IF($E116 &gt; 0, ROUNDUP($E116)*Augmentations!$F$3, 0))/Constants!$B$4, 0)</f>
        <v>0</v>
      </c>
      <c r="W116" s="45" t="str">
        <f>IF($R116 &gt; 0, (INDIRECT("RoomsDoNotEditThis!J"&amp;$R116) + IF($D116 &gt; 0, Augmentations!$D$2, 0) + IF($E116 &gt; 0, Augmentations!$D$3, 0))/Constants!$B$2, 0)</f>
        <v>0</v>
      </c>
      <c r="X116" s="45" t="str">
        <f>IF($R116 &gt; 0, (INDIRECT("RoomsDoNotEditThis!K"&amp;$R116) + IF($D116 &gt; 0, Augmentations!$E$2, 0) + IF($E116 &gt; 0, Augmentations!$E$3, 0))/Constants!$B$3, 0)</f>
        <v>0</v>
      </c>
      <c r="Y116" s="45" t="str">
        <f>IF($R116 &gt; 0, (INDIRECT("RoomsDoNotEditThis!L"&amp;$R116) + IF($D116 &gt; 0, Augmentations!$F$2, 0) + IF($E116 &gt; 0, Augmentations!$F$3, 0))/Constants!$B$4, 0)</f>
        <v>0</v>
      </c>
      <c r="Z116" s="45" t="str">
        <f>IF($R116 &gt; 0, (INDIRECT("RoomsDoNotEditThis!M"&amp;$R116) + IF($D116 &gt; 0, Augmentations!$G$2, 0) + IF($E116 &gt; 0, Augmentations!$G$3, 0))/Constants!$B$5, 0)</f>
        <v>0</v>
      </c>
    </row>
    <row r="117">
      <c r="A117" s="30"/>
      <c r="B117" s="30"/>
      <c r="C117" s="85"/>
      <c r="D117" s="21"/>
      <c r="E117" s="21"/>
      <c r="F117" s="21"/>
      <c r="G117" s="21"/>
      <c r="H117" s="21"/>
      <c r="I117" s="21"/>
      <c r="J117" s="21"/>
      <c r="K117" s="45" t="str">
        <f>IF($R117 &gt; 0, IF($C117 &gt; 0, IF(INDIRECT("RoomsDoNotEditThis!B"&amp;$R117) &gt; 0, IF ($E117 &gt; 0, INDIRECT("RoomsDoNotEditThis!B"&amp;$R117) + Augmentations!$B$3, INDIRECT("RoomsDoNotEditThis!B"&amp;$R117)), 0), 0), 0)</f>
        <v>0</v>
      </c>
      <c r="L117" s="45" t="str">
        <f t="shared" si="1"/>
        <v>0</v>
      </c>
      <c r="M117" s="45" t="str">
        <f t="shared" si="2"/>
        <v>0</v>
      </c>
      <c r="N117" s="45" t="str">
        <f t="shared" si="3"/>
        <v>0</v>
      </c>
      <c r="O117" s="45" t="str">
        <f t="shared" si="4"/>
        <v>0</v>
      </c>
      <c r="P117" s="45" t="str">
        <f t="shared" si="5"/>
        <v>0</v>
      </c>
      <c r="Q117" s="45" t="str">
        <f t="shared" si="6"/>
        <v>0</v>
      </c>
      <c r="R117" s="2" t="str">
        <f>IF(LEN($B117), MATCH($B117,RoomsDoNotEditThis!$A$2:$A$1000)+1, 0)</f>
        <v>0</v>
      </c>
      <c r="S117" s="45" t="str">
        <f t="shared" si="7"/>
        <v>0</v>
      </c>
      <c r="T117" s="45" t="str">
        <f t="shared" si="8"/>
        <v>0</v>
      </c>
      <c r="U117" s="45" t="str">
        <f>IF($R117 &gt; 0, INDIRECT("RoomsDoNotEditThis!I"&amp;$R117)/MAX(1,ROUNDUP($G117)) + IF($D117 &gt; 0, Augmentations!$C$2/ROUNDUP($D117), 0) + IF($E117 &gt; 0, Augmentations!$C$3/ROUNDUP($E117), 0), 0)</f>
        <v>0</v>
      </c>
      <c r="V117" s="45" t="str">
        <f>IF($R117 &gt; 0, (MAX(1,ROUNDUP($G117))*INDIRECT("RoomsDoNotEditThis!L"&amp;$R117) + IF($D117 &gt; 0, ROUNDUP($D117)*Augmentations!$F$2, 0) + IF($E117 &gt; 0, ROUNDUP($E117)*Augmentations!$F$3, 0))/Constants!$B$4, 0)</f>
        <v>0</v>
      </c>
      <c r="W117" s="45" t="str">
        <f>IF($R117 &gt; 0, (INDIRECT("RoomsDoNotEditThis!J"&amp;$R117) + IF($D117 &gt; 0, Augmentations!$D$2, 0) + IF($E117 &gt; 0, Augmentations!$D$3, 0))/Constants!$B$2, 0)</f>
        <v>0</v>
      </c>
      <c r="X117" s="45" t="str">
        <f>IF($R117 &gt; 0, (INDIRECT("RoomsDoNotEditThis!K"&amp;$R117) + IF($D117 &gt; 0, Augmentations!$E$2, 0) + IF($E117 &gt; 0, Augmentations!$E$3, 0))/Constants!$B$3, 0)</f>
        <v>0</v>
      </c>
      <c r="Y117" s="45" t="str">
        <f>IF($R117 &gt; 0, (INDIRECT("RoomsDoNotEditThis!L"&amp;$R117) + IF($D117 &gt; 0, Augmentations!$F$2, 0) + IF($E117 &gt; 0, Augmentations!$F$3, 0))/Constants!$B$4, 0)</f>
        <v>0</v>
      </c>
      <c r="Z117" s="45" t="str">
        <f>IF($R117 &gt; 0, (INDIRECT("RoomsDoNotEditThis!M"&amp;$R117) + IF($D117 &gt; 0, Augmentations!$G$2, 0) + IF($E117 &gt; 0, Augmentations!$G$3, 0))/Constants!$B$5, 0)</f>
        <v>0</v>
      </c>
    </row>
    <row r="118">
      <c r="A118" s="30"/>
      <c r="B118" s="30"/>
      <c r="C118" s="85"/>
      <c r="D118" s="21"/>
      <c r="E118" s="21"/>
      <c r="F118" s="21"/>
      <c r="G118" s="21"/>
      <c r="H118" s="21"/>
      <c r="I118" s="21"/>
      <c r="J118" s="21"/>
      <c r="K118" s="45" t="str">
        <f>IF($R118 &gt; 0, IF($C118 &gt; 0, IF(INDIRECT("RoomsDoNotEditThis!B"&amp;$R118) &gt; 0, IF ($E118 &gt; 0, INDIRECT("RoomsDoNotEditThis!B"&amp;$R118) + Augmentations!$B$3, INDIRECT("RoomsDoNotEditThis!B"&amp;$R118)), 0), 0), 0)</f>
        <v>0</v>
      </c>
      <c r="L118" s="45" t="str">
        <f t="shared" si="1"/>
        <v>0</v>
      </c>
      <c r="M118" s="45" t="str">
        <f t="shared" si="2"/>
        <v>0</v>
      </c>
      <c r="N118" s="45" t="str">
        <f t="shared" si="3"/>
        <v>0</v>
      </c>
      <c r="O118" s="45" t="str">
        <f t="shared" si="4"/>
        <v>0</v>
      </c>
      <c r="P118" s="45" t="str">
        <f t="shared" si="5"/>
        <v>0</v>
      </c>
      <c r="Q118" s="45" t="str">
        <f t="shared" si="6"/>
        <v>0</v>
      </c>
      <c r="R118" s="2" t="str">
        <f>IF(LEN($B118), MATCH($B118,RoomsDoNotEditThis!$A$2:$A$1000)+1, 0)</f>
        <v>0</v>
      </c>
      <c r="S118" s="45" t="str">
        <f t="shared" si="7"/>
        <v>0</v>
      </c>
      <c r="T118" s="45" t="str">
        <f t="shared" si="8"/>
        <v>0</v>
      </c>
      <c r="U118" s="45" t="str">
        <f>IF($R118 &gt; 0, INDIRECT("RoomsDoNotEditThis!I"&amp;$R118)/MAX(1,ROUNDUP($G118)) + IF($D118 &gt; 0, Augmentations!$C$2/ROUNDUP($D118), 0) + IF($E118 &gt; 0, Augmentations!$C$3/ROUNDUP($E118), 0), 0)</f>
        <v>0</v>
      </c>
      <c r="V118" s="45" t="str">
        <f>IF($R118 &gt; 0, (MAX(1,ROUNDUP($G118))*INDIRECT("RoomsDoNotEditThis!L"&amp;$R118) + IF($D118 &gt; 0, ROUNDUP($D118)*Augmentations!$F$2, 0) + IF($E118 &gt; 0, ROUNDUP($E118)*Augmentations!$F$3, 0))/Constants!$B$4, 0)</f>
        <v>0</v>
      </c>
      <c r="W118" s="45" t="str">
        <f>IF($R118 &gt; 0, (INDIRECT("RoomsDoNotEditThis!J"&amp;$R118) + IF($D118 &gt; 0, Augmentations!$D$2, 0) + IF($E118 &gt; 0, Augmentations!$D$3, 0))/Constants!$B$2, 0)</f>
        <v>0</v>
      </c>
      <c r="X118" s="45" t="str">
        <f>IF($R118 &gt; 0, (INDIRECT("RoomsDoNotEditThis!K"&amp;$R118) + IF($D118 &gt; 0, Augmentations!$E$2, 0) + IF($E118 &gt; 0, Augmentations!$E$3, 0))/Constants!$B$3, 0)</f>
        <v>0</v>
      </c>
      <c r="Y118" s="45" t="str">
        <f>IF($R118 &gt; 0, (INDIRECT("RoomsDoNotEditThis!L"&amp;$R118) + IF($D118 &gt; 0, Augmentations!$F$2, 0) + IF($E118 &gt; 0, Augmentations!$F$3, 0))/Constants!$B$4, 0)</f>
        <v>0</v>
      </c>
      <c r="Z118" s="45" t="str">
        <f>IF($R118 &gt; 0, (INDIRECT("RoomsDoNotEditThis!M"&amp;$R118) + IF($D118 &gt; 0, Augmentations!$G$2, 0) + IF($E118 &gt; 0, Augmentations!$G$3, 0))/Constants!$B$5, 0)</f>
        <v>0</v>
      </c>
    </row>
    <row r="119">
      <c r="A119" s="30"/>
      <c r="B119" s="30"/>
      <c r="C119" s="85"/>
      <c r="D119" s="21"/>
      <c r="E119" s="21"/>
      <c r="F119" s="21"/>
      <c r="G119" s="21"/>
      <c r="H119" s="21"/>
      <c r="I119" s="21"/>
      <c r="J119" s="21"/>
      <c r="K119" s="45" t="str">
        <f>IF($R119 &gt; 0, IF($C119 &gt; 0, IF(INDIRECT("RoomsDoNotEditThis!B"&amp;$R119) &gt; 0, IF ($E119 &gt; 0, INDIRECT("RoomsDoNotEditThis!B"&amp;$R119) + Augmentations!$B$3, INDIRECT("RoomsDoNotEditThis!B"&amp;$R119)), 0), 0), 0)</f>
        <v>0</v>
      </c>
      <c r="L119" s="45" t="str">
        <f t="shared" si="1"/>
        <v>0</v>
      </c>
      <c r="M119" s="45" t="str">
        <f t="shared" si="2"/>
        <v>0</v>
      </c>
      <c r="N119" s="45" t="str">
        <f t="shared" si="3"/>
        <v>0</v>
      </c>
      <c r="O119" s="45" t="str">
        <f t="shared" si="4"/>
        <v>0</v>
      </c>
      <c r="P119" s="45" t="str">
        <f t="shared" si="5"/>
        <v>0</v>
      </c>
      <c r="Q119" s="45" t="str">
        <f t="shared" si="6"/>
        <v>0</v>
      </c>
      <c r="R119" s="2" t="str">
        <f>IF(LEN($B119), MATCH($B119,RoomsDoNotEditThis!$A$2:$A$1000)+1, 0)</f>
        <v>0</v>
      </c>
      <c r="S119" s="45" t="str">
        <f t="shared" si="7"/>
        <v>0</v>
      </c>
      <c r="T119" s="45" t="str">
        <f t="shared" si="8"/>
        <v>0</v>
      </c>
      <c r="U119" s="45" t="str">
        <f>IF($R119 &gt; 0, INDIRECT("RoomsDoNotEditThis!I"&amp;$R119)/MAX(1,ROUNDUP($G119)) + IF($D119 &gt; 0, Augmentations!$C$2/ROUNDUP($D119), 0) + IF($E119 &gt; 0, Augmentations!$C$3/ROUNDUP($E119), 0), 0)</f>
        <v>0</v>
      </c>
      <c r="V119" s="45" t="str">
        <f>IF($R119 &gt; 0, (MAX(1,ROUNDUP($G119))*INDIRECT("RoomsDoNotEditThis!L"&amp;$R119) + IF($D119 &gt; 0, ROUNDUP($D119)*Augmentations!$F$2, 0) + IF($E119 &gt; 0, ROUNDUP($E119)*Augmentations!$F$3, 0))/Constants!$B$4, 0)</f>
        <v>0</v>
      </c>
      <c r="W119" s="45" t="str">
        <f>IF($R119 &gt; 0, (INDIRECT("RoomsDoNotEditThis!J"&amp;$R119) + IF($D119 &gt; 0, Augmentations!$D$2, 0) + IF($E119 &gt; 0, Augmentations!$D$3, 0))/Constants!$B$2, 0)</f>
        <v>0</v>
      </c>
      <c r="X119" s="45" t="str">
        <f>IF($R119 &gt; 0, (INDIRECT("RoomsDoNotEditThis!K"&amp;$R119) + IF($D119 &gt; 0, Augmentations!$E$2, 0) + IF($E119 &gt; 0, Augmentations!$E$3, 0))/Constants!$B$3, 0)</f>
        <v>0</v>
      </c>
      <c r="Y119" s="45" t="str">
        <f>IF($R119 &gt; 0, (INDIRECT("RoomsDoNotEditThis!L"&amp;$R119) + IF($D119 &gt; 0, Augmentations!$F$2, 0) + IF($E119 &gt; 0, Augmentations!$F$3, 0))/Constants!$B$4, 0)</f>
        <v>0</v>
      </c>
      <c r="Z119" s="45" t="str">
        <f>IF($R119 &gt; 0, (INDIRECT("RoomsDoNotEditThis!M"&amp;$R119) + IF($D119 &gt; 0, Augmentations!$G$2, 0) + IF($E119 &gt; 0, Augmentations!$G$3, 0))/Constants!$B$5, 0)</f>
        <v>0</v>
      </c>
    </row>
    <row r="120">
      <c r="A120" s="30"/>
      <c r="B120" s="30"/>
      <c r="C120" s="85"/>
      <c r="D120" s="21"/>
      <c r="E120" s="21"/>
      <c r="F120" s="21"/>
      <c r="G120" s="21"/>
      <c r="H120" s="21"/>
      <c r="I120" s="21"/>
      <c r="J120" s="21"/>
      <c r="K120" s="45" t="str">
        <f>IF($R120 &gt; 0, IF($C120 &gt; 0, IF(INDIRECT("RoomsDoNotEditThis!B"&amp;$R120) &gt; 0, IF ($E120 &gt; 0, INDIRECT("RoomsDoNotEditThis!B"&amp;$R120) + Augmentations!$B$3, INDIRECT("RoomsDoNotEditThis!B"&amp;$R120)), 0), 0), 0)</f>
        <v>0</v>
      </c>
      <c r="L120" s="45" t="str">
        <f t="shared" si="1"/>
        <v>0</v>
      </c>
      <c r="M120" s="45" t="str">
        <f t="shared" si="2"/>
        <v>0</v>
      </c>
      <c r="N120" s="45" t="str">
        <f t="shared" si="3"/>
        <v>0</v>
      </c>
      <c r="O120" s="45" t="str">
        <f t="shared" si="4"/>
        <v>0</v>
      </c>
      <c r="P120" s="45" t="str">
        <f t="shared" si="5"/>
        <v>0</v>
      </c>
      <c r="Q120" s="45" t="str">
        <f t="shared" si="6"/>
        <v>0</v>
      </c>
      <c r="R120" s="2" t="str">
        <f>IF(LEN($B120), MATCH($B120,RoomsDoNotEditThis!$A$2:$A$1000)+1, 0)</f>
        <v>0</v>
      </c>
      <c r="S120" s="45" t="str">
        <f t="shared" si="7"/>
        <v>0</v>
      </c>
      <c r="T120" s="45" t="str">
        <f t="shared" si="8"/>
        <v>0</v>
      </c>
      <c r="U120" s="45" t="str">
        <f>IF($R120 &gt; 0, INDIRECT("RoomsDoNotEditThis!I"&amp;$R120)/MAX(1,ROUNDUP($G120)) + IF($D120 &gt; 0, Augmentations!$C$2/ROUNDUP($D120), 0) + IF($E120 &gt; 0, Augmentations!$C$3/ROUNDUP($E120), 0), 0)</f>
        <v>0</v>
      </c>
      <c r="V120" s="45" t="str">
        <f>IF($R120 &gt; 0, (MAX(1,ROUNDUP($G120))*INDIRECT("RoomsDoNotEditThis!L"&amp;$R120) + IF($D120 &gt; 0, ROUNDUP($D120)*Augmentations!$F$2, 0) + IF($E120 &gt; 0, ROUNDUP($E120)*Augmentations!$F$3, 0))/Constants!$B$4, 0)</f>
        <v>0</v>
      </c>
      <c r="W120" s="45" t="str">
        <f>IF($R120 &gt; 0, (INDIRECT("RoomsDoNotEditThis!J"&amp;$R120) + IF($D120 &gt; 0, Augmentations!$D$2, 0) + IF($E120 &gt; 0, Augmentations!$D$3, 0))/Constants!$B$2, 0)</f>
        <v>0</v>
      </c>
      <c r="X120" s="45" t="str">
        <f>IF($R120 &gt; 0, (INDIRECT("RoomsDoNotEditThis!K"&amp;$R120) + IF($D120 &gt; 0, Augmentations!$E$2, 0) + IF($E120 &gt; 0, Augmentations!$E$3, 0))/Constants!$B$3, 0)</f>
        <v>0</v>
      </c>
      <c r="Y120" s="45" t="str">
        <f>IF($R120 &gt; 0, (INDIRECT("RoomsDoNotEditThis!L"&amp;$R120) + IF($D120 &gt; 0, Augmentations!$F$2, 0) + IF($E120 &gt; 0, Augmentations!$F$3, 0))/Constants!$B$4, 0)</f>
        <v>0</v>
      </c>
      <c r="Z120" s="45" t="str">
        <f>IF($R120 &gt; 0, (INDIRECT("RoomsDoNotEditThis!M"&amp;$R120) + IF($D120 &gt; 0, Augmentations!$G$2, 0) + IF($E120 &gt; 0, Augmentations!$G$3, 0))/Constants!$B$5, 0)</f>
        <v>0</v>
      </c>
    </row>
    <row r="121">
      <c r="A121" s="30"/>
      <c r="B121" s="30"/>
      <c r="C121" s="85"/>
      <c r="D121" s="21"/>
      <c r="E121" s="21"/>
      <c r="F121" s="21"/>
      <c r="G121" s="21"/>
      <c r="H121" s="21"/>
      <c r="I121" s="21"/>
      <c r="J121" s="21"/>
      <c r="K121" s="45" t="str">
        <f>IF($R121 &gt; 0, IF($C121 &gt; 0, IF(INDIRECT("RoomsDoNotEditThis!B"&amp;$R121) &gt; 0, IF ($E121 &gt; 0, INDIRECT("RoomsDoNotEditThis!B"&amp;$R121) + Augmentations!$B$3, INDIRECT("RoomsDoNotEditThis!B"&amp;$R121)), 0), 0), 0)</f>
        <v>0</v>
      </c>
      <c r="L121" s="45" t="str">
        <f t="shared" si="1"/>
        <v>0</v>
      </c>
      <c r="M121" s="45" t="str">
        <f t="shared" si="2"/>
        <v>0</v>
      </c>
      <c r="N121" s="45" t="str">
        <f t="shared" si="3"/>
        <v>0</v>
      </c>
      <c r="O121" s="45" t="str">
        <f t="shared" si="4"/>
        <v>0</v>
      </c>
      <c r="P121" s="45" t="str">
        <f t="shared" si="5"/>
        <v>0</v>
      </c>
      <c r="Q121" s="45" t="str">
        <f t="shared" si="6"/>
        <v>0</v>
      </c>
      <c r="R121" s="2" t="str">
        <f>IF(LEN($B121), MATCH($B121,RoomsDoNotEditThis!$A$2:$A$1000)+1, 0)</f>
        <v>0</v>
      </c>
      <c r="S121" s="45" t="str">
        <f t="shared" si="7"/>
        <v>0</v>
      </c>
      <c r="T121" s="45" t="str">
        <f t="shared" si="8"/>
        <v>0</v>
      </c>
      <c r="U121" s="45" t="str">
        <f>IF($R121 &gt; 0, INDIRECT("RoomsDoNotEditThis!I"&amp;$R121)/MAX(1,ROUNDUP($G121)) + IF($D121 &gt; 0, Augmentations!$C$2/ROUNDUP($D121), 0) + IF($E121 &gt; 0, Augmentations!$C$3/ROUNDUP($E121), 0), 0)</f>
        <v>0</v>
      </c>
      <c r="V121" s="45" t="str">
        <f>IF($R121 &gt; 0, (MAX(1,ROUNDUP($G121))*INDIRECT("RoomsDoNotEditThis!L"&amp;$R121) + IF($D121 &gt; 0, ROUNDUP($D121)*Augmentations!$F$2, 0) + IF($E121 &gt; 0, ROUNDUP($E121)*Augmentations!$F$3, 0))/Constants!$B$4, 0)</f>
        <v>0</v>
      </c>
      <c r="W121" s="45" t="str">
        <f>IF($R121 &gt; 0, (INDIRECT("RoomsDoNotEditThis!J"&amp;$R121) + IF($D121 &gt; 0, Augmentations!$D$2, 0) + IF($E121 &gt; 0, Augmentations!$D$3, 0))/Constants!$B$2, 0)</f>
        <v>0</v>
      </c>
      <c r="X121" s="45" t="str">
        <f>IF($R121 &gt; 0, (INDIRECT("RoomsDoNotEditThis!K"&amp;$R121) + IF($D121 &gt; 0, Augmentations!$E$2, 0) + IF($E121 &gt; 0, Augmentations!$E$3, 0))/Constants!$B$3, 0)</f>
        <v>0</v>
      </c>
      <c r="Y121" s="45" t="str">
        <f>IF($R121 &gt; 0, (INDIRECT("RoomsDoNotEditThis!L"&amp;$R121) + IF($D121 &gt; 0, Augmentations!$F$2, 0) + IF($E121 &gt; 0, Augmentations!$F$3, 0))/Constants!$B$4, 0)</f>
        <v>0</v>
      </c>
      <c r="Z121" s="45" t="str">
        <f>IF($R121 &gt; 0, (INDIRECT("RoomsDoNotEditThis!M"&amp;$R121) + IF($D121 &gt; 0, Augmentations!$G$2, 0) + IF($E121 &gt; 0, Augmentations!$G$3, 0))/Constants!$B$5, 0)</f>
        <v>0</v>
      </c>
    </row>
    <row r="122">
      <c r="A122" s="30"/>
      <c r="B122" s="30"/>
      <c r="C122" s="85"/>
      <c r="D122" s="21"/>
      <c r="E122" s="21"/>
      <c r="F122" s="21"/>
      <c r="G122" s="21"/>
      <c r="H122" s="21"/>
      <c r="I122" s="21"/>
      <c r="J122" s="21"/>
      <c r="K122" s="45" t="str">
        <f>IF($R122 &gt; 0, IF($C122 &gt; 0, IF(INDIRECT("RoomsDoNotEditThis!B"&amp;$R122) &gt; 0, IF ($E122 &gt; 0, INDIRECT("RoomsDoNotEditThis!B"&amp;$R122) + Augmentations!$B$3, INDIRECT("RoomsDoNotEditThis!B"&amp;$R122)), 0), 0), 0)</f>
        <v>0</v>
      </c>
      <c r="L122" s="45" t="str">
        <f t="shared" si="1"/>
        <v>0</v>
      </c>
      <c r="M122" s="45" t="str">
        <f t="shared" si="2"/>
        <v>0</v>
      </c>
      <c r="N122" s="45" t="str">
        <f t="shared" si="3"/>
        <v>0</v>
      </c>
      <c r="O122" s="45" t="str">
        <f t="shared" si="4"/>
        <v>0</v>
      </c>
      <c r="P122" s="45" t="str">
        <f t="shared" si="5"/>
        <v>0</v>
      </c>
      <c r="Q122" s="45" t="str">
        <f t="shared" si="6"/>
        <v>0</v>
      </c>
      <c r="R122" s="2" t="str">
        <f>IF(LEN($B122), MATCH($B122,RoomsDoNotEditThis!$A$2:$A$1000)+1, 0)</f>
        <v>0</v>
      </c>
      <c r="S122" s="45" t="str">
        <f t="shared" si="7"/>
        <v>0</v>
      </c>
      <c r="T122" s="45" t="str">
        <f t="shared" si="8"/>
        <v>0</v>
      </c>
      <c r="U122" s="45" t="str">
        <f>IF($R122 &gt; 0, INDIRECT("RoomsDoNotEditThis!I"&amp;$R122)/MAX(1,ROUNDUP($G122)) + IF($D122 &gt; 0, Augmentations!$C$2/ROUNDUP($D122), 0) + IF($E122 &gt; 0, Augmentations!$C$3/ROUNDUP($E122), 0), 0)</f>
        <v>0</v>
      </c>
      <c r="V122" s="45" t="str">
        <f>IF($R122 &gt; 0, (MAX(1,ROUNDUP($G122))*INDIRECT("RoomsDoNotEditThis!L"&amp;$R122) + IF($D122 &gt; 0, ROUNDUP($D122)*Augmentations!$F$2, 0) + IF($E122 &gt; 0, ROUNDUP($E122)*Augmentations!$F$3, 0))/Constants!$B$4, 0)</f>
        <v>0</v>
      </c>
      <c r="W122" s="45" t="str">
        <f>IF($R122 &gt; 0, (INDIRECT("RoomsDoNotEditThis!J"&amp;$R122) + IF($D122 &gt; 0, Augmentations!$D$2, 0) + IF($E122 &gt; 0, Augmentations!$D$3, 0))/Constants!$B$2, 0)</f>
        <v>0</v>
      </c>
      <c r="X122" s="45" t="str">
        <f>IF($R122 &gt; 0, (INDIRECT("RoomsDoNotEditThis!K"&amp;$R122) + IF($D122 &gt; 0, Augmentations!$E$2, 0) + IF($E122 &gt; 0, Augmentations!$E$3, 0))/Constants!$B$3, 0)</f>
        <v>0</v>
      </c>
      <c r="Y122" s="45" t="str">
        <f>IF($R122 &gt; 0, (INDIRECT("RoomsDoNotEditThis!L"&amp;$R122) + IF($D122 &gt; 0, Augmentations!$F$2, 0) + IF($E122 &gt; 0, Augmentations!$F$3, 0))/Constants!$B$4, 0)</f>
        <v>0</v>
      </c>
      <c r="Z122" s="45" t="str">
        <f>IF($R122 &gt; 0, (INDIRECT("RoomsDoNotEditThis!M"&amp;$R122) + IF($D122 &gt; 0, Augmentations!$G$2, 0) + IF($E122 &gt; 0, Augmentations!$G$3, 0))/Constants!$B$5, 0)</f>
        <v>0</v>
      </c>
    </row>
    <row r="123">
      <c r="A123" s="30"/>
      <c r="B123" s="30"/>
      <c r="C123" s="85"/>
      <c r="D123" s="21"/>
      <c r="E123" s="21"/>
      <c r="F123" s="21"/>
      <c r="G123" s="21"/>
      <c r="H123" s="21"/>
      <c r="I123" s="21"/>
      <c r="J123" s="21"/>
      <c r="K123" s="45" t="str">
        <f>IF($R123 &gt; 0, IF($C123 &gt; 0, IF(INDIRECT("RoomsDoNotEditThis!B"&amp;$R123) &gt; 0, IF ($E123 &gt; 0, INDIRECT("RoomsDoNotEditThis!B"&amp;$R123) + Augmentations!$B$3, INDIRECT("RoomsDoNotEditThis!B"&amp;$R123)), 0), 0), 0)</f>
        <v>0</v>
      </c>
      <c r="L123" s="45" t="str">
        <f t="shared" si="1"/>
        <v>0</v>
      </c>
      <c r="M123" s="45" t="str">
        <f t="shared" si="2"/>
        <v>0</v>
      </c>
      <c r="N123" s="45" t="str">
        <f t="shared" si="3"/>
        <v>0</v>
      </c>
      <c r="O123" s="45" t="str">
        <f t="shared" si="4"/>
        <v>0</v>
      </c>
      <c r="P123" s="45" t="str">
        <f t="shared" si="5"/>
        <v>0</v>
      </c>
      <c r="Q123" s="45" t="str">
        <f t="shared" si="6"/>
        <v>0</v>
      </c>
      <c r="R123" s="2" t="str">
        <f>IF(LEN($B123), MATCH($B123,RoomsDoNotEditThis!$A$2:$A$1000)+1, 0)</f>
        <v>0</v>
      </c>
      <c r="S123" s="45" t="str">
        <f t="shared" si="7"/>
        <v>0</v>
      </c>
      <c r="T123" s="45" t="str">
        <f t="shared" si="8"/>
        <v>0</v>
      </c>
      <c r="U123" s="45" t="str">
        <f>IF($R123 &gt; 0, INDIRECT("RoomsDoNotEditThis!I"&amp;$R123)/MAX(1,ROUNDUP($G123)) + IF($D123 &gt; 0, Augmentations!$C$2/ROUNDUP($D123), 0) + IF($E123 &gt; 0, Augmentations!$C$3/ROUNDUP($E123), 0), 0)</f>
        <v>0</v>
      </c>
      <c r="V123" s="45" t="str">
        <f>IF($R123 &gt; 0, (MAX(1,ROUNDUP($G123))*INDIRECT("RoomsDoNotEditThis!L"&amp;$R123) + IF($D123 &gt; 0, ROUNDUP($D123)*Augmentations!$F$2, 0) + IF($E123 &gt; 0, ROUNDUP($E123)*Augmentations!$F$3, 0))/Constants!$B$4, 0)</f>
        <v>0</v>
      </c>
      <c r="W123" s="45" t="str">
        <f>IF($R123 &gt; 0, (INDIRECT("RoomsDoNotEditThis!J"&amp;$R123) + IF($D123 &gt; 0, Augmentations!$D$2, 0) + IF($E123 &gt; 0, Augmentations!$D$3, 0))/Constants!$B$2, 0)</f>
        <v>0</v>
      </c>
      <c r="X123" s="45" t="str">
        <f>IF($R123 &gt; 0, (INDIRECT("RoomsDoNotEditThis!K"&amp;$R123) + IF($D123 &gt; 0, Augmentations!$E$2, 0) + IF($E123 &gt; 0, Augmentations!$E$3, 0))/Constants!$B$3, 0)</f>
        <v>0</v>
      </c>
      <c r="Y123" s="45" t="str">
        <f>IF($R123 &gt; 0, (INDIRECT("RoomsDoNotEditThis!L"&amp;$R123) + IF($D123 &gt; 0, Augmentations!$F$2, 0) + IF($E123 &gt; 0, Augmentations!$F$3, 0))/Constants!$B$4, 0)</f>
        <v>0</v>
      </c>
      <c r="Z123" s="45" t="str">
        <f>IF($R123 &gt; 0, (INDIRECT("RoomsDoNotEditThis!M"&amp;$R123) + IF($D123 &gt; 0, Augmentations!$G$2, 0) + IF($E123 &gt; 0, Augmentations!$G$3, 0))/Constants!$B$5, 0)</f>
        <v>0</v>
      </c>
    </row>
    <row r="124">
      <c r="A124" s="30"/>
      <c r="B124" s="30"/>
      <c r="C124" s="85"/>
      <c r="D124" s="21"/>
      <c r="E124" s="21"/>
      <c r="F124" s="21"/>
      <c r="G124" s="21"/>
      <c r="H124" s="21"/>
      <c r="I124" s="21"/>
      <c r="J124" s="21"/>
      <c r="K124" s="45" t="str">
        <f>IF($R124 &gt; 0, IF($C124 &gt; 0, IF(INDIRECT("RoomsDoNotEditThis!B"&amp;$R124) &gt; 0, IF ($E124 &gt; 0, INDIRECT("RoomsDoNotEditThis!B"&amp;$R124) + Augmentations!$B$3, INDIRECT("RoomsDoNotEditThis!B"&amp;$R124)), 0), 0), 0)</f>
        <v>0</v>
      </c>
      <c r="L124" s="45" t="str">
        <f t="shared" si="1"/>
        <v>0</v>
      </c>
      <c r="M124" s="45" t="str">
        <f t="shared" si="2"/>
        <v>0</v>
      </c>
      <c r="N124" s="45" t="str">
        <f t="shared" si="3"/>
        <v>0</v>
      </c>
      <c r="O124" s="45" t="str">
        <f t="shared" si="4"/>
        <v>0</v>
      </c>
      <c r="P124" s="45" t="str">
        <f t="shared" si="5"/>
        <v>0</v>
      </c>
      <c r="Q124" s="45" t="str">
        <f t="shared" si="6"/>
        <v>0</v>
      </c>
      <c r="R124" s="2" t="str">
        <f>IF(LEN($B124), MATCH($B124,RoomsDoNotEditThis!$A$2:$A$1000)+1, 0)</f>
        <v>0</v>
      </c>
      <c r="S124" s="45" t="str">
        <f t="shared" si="7"/>
        <v>0</v>
      </c>
      <c r="T124" s="45" t="str">
        <f t="shared" si="8"/>
        <v>0</v>
      </c>
      <c r="U124" s="45" t="str">
        <f>IF($R124 &gt; 0, INDIRECT("RoomsDoNotEditThis!I"&amp;$R124)/MAX(1,ROUNDUP($G124)) + IF($D124 &gt; 0, Augmentations!$C$2/ROUNDUP($D124), 0) + IF($E124 &gt; 0, Augmentations!$C$3/ROUNDUP($E124), 0), 0)</f>
        <v>0</v>
      </c>
      <c r="V124" s="45" t="str">
        <f>IF($R124 &gt; 0, (MAX(1,ROUNDUP($G124))*INDIRECT("RoomsDoNotEditThis!L"&amp;$R124) + IF($D124 &gt; 0, ROUNDUP($D124)*Augmentations!$F$2, 0) + IF($E124 &gt; 0, ROUNDUP($E124)*Augmentations!$F$3, 0))/Constants!$B$4, 0)</f>
        <v>0</v>
      </c>
      <c r="W124" s="45" t="str">
        <f>IF($R124 &gt; 0, (INDIRECT("RoomsDoNotEditThis!J"&amp;$R124) + IF($D124 &gt; 0, Augmentations!$D$2, 0) + IF($E124 &gt; 0, Augmentations!$D$3, 0))/Constants!$B$2, 0)</f>
        <v>0</v>
      </c>
      <c r="X124" s="45" t="str">
        <f>IF($R124 &gt; 0, (INDIRECT("RoomsDoNotEditThis!K"&amp;$R124) + IF($D124 &gt; 0, Augmentations!$E$2, 0) + IF($E124 &gt; 0, Augmentations!$E$3, 0))/Constants!$B$3, 0)</f>
        <v>0</v>
      </c>
      <c r="Y124" s="45" t="str">
        <f>IF($R124 &gt; 0, (INDIRECT("RoomsDoNotEditThis!L"&amp;$R124) + IF($D124 &gt; 0, Augmentations!$F$2, 0) + IF($E124 &gt; 0, Augmentations!$F$3, 0))/Constants!$B$4, 0)</f>
        <v>0</v>
      </c>
      <c r="Z124" s="45" t="str">
        <f>IF($R124 &gt; 0, (INDIRECT("RoomsDoNotEditThis!M"&amp;$R124) + IF($D124 &gt; 0, Augmentations!$G$2, 0) + IF($E124 &gt; 0, Augmentations!$G$3, 0))/Constants!$B$5, 0)</f>
        <v>0</v>
      </c>
    </row>
    <row r="125">
      <c r="A125" s="30"/>
      <c r="B125" s="30"/>
      <c r="C125" s="85"/>
      <c r="D125" s="21"/>
      <c r="E125" s="21"/>
      <c r="F125" s="21"/>
      <c r="G125" s="21"/>
      <c r="H125" s="21"/>
      <c r="I125" s="21"/>
      <c r="J125" s="21"/>
      <c r="K125" s="45" t="str">
        <f>IF($R125 &gt; 0, IF($C125 &gt; 0, IF(INDIRECT("RoomsDoNotEditThis!B"&amp;$R125) &gt; 0, IF ($E125 &gt; 0, INDIRECT("RoomsDoNotEditThis!B"&amp;$R125) + Augmentations!$B$3, INDIRECT("RoomsDoNotEditThis!B"&amp;$R125)), 0), 0), 0)</f>
        <v>0</v>
      </c>
      <c r="L125" s="45" t="str">
        <f t="shared" si="1"/>
        <v>0</v>
      </c>
      <c r="M125" s="45" t="str">
        <f t="shared" si="2"/>
        <v>0</v>
      </c>
      <c r="N125" s="45" t="str">
        <f t="shared" si="3"/>
        <v>0</v>
      </c>
      <c r="O125" s="45" t="str">
        <f t="shared" si="4"/>
        <v>0</v>
      </c>
      <c r="P125" s="45" t="str">
        <f t="shared" si="5"/>
        <v>0</v>
      </c>
      <c r="Q125" s="45" t="str">
        <f t="shared" si="6"/>
        <v>0</v>
      </c>
      <c r="R125" s="2" t="str">
        <f>IF(LEN($B125), MATCH($B125,RoomsDoNotEditThis!$A$2:$A$1000)+1, 0)</f>
        <v>0</v>
      </c>
      <c r="S125" s="45" t="str">
        <f t="shared" si="7"/>
        <v>0</v>
      </c>
      <c r="T125" s="45" t="str">
        <f t="shared" si="8"/>
        <v>0</v>
      </c>
      <c r="U125" s="45" t="str">
        <f>IF($R125 &gt; 0, INDIRECT("RoomsDoNotEditThis!I"&amp;$R125)/MAX(1,ROUNDUP($G125)) + IF($D125 &gt; 0, Augmentations!$C$2/ROUNDUP($D125), 0) + IF($E125 &gt; 0, Augmentations!$C$3/ROUNDUP($E125), 0), 0)</f>
        <v>0</v>
      </c>
      <c r="V125" s="45" t="str">
        <f>IF($R125 &gt; 0, (MAX(1,ROUNDUP($G125))*INDIRECT("RoomsDoNotEditThis!L"&amp;$R125) + IF($D125 &gt; 0, ROUNDUP($D125)*Augmentations!$F$2, 0) + IF($E125 &gt; 0, ROUNDUP($E125)*Augmentations!$F$3, 0))/Constants!$B$4, 0)</f>
        <v>0</v>
      </c>
      <c r="W125" s="45" t="str">
        <f>IF($R125 &gt; 0, (INDIRECT("RoomsDoNotEditThis!J"&amp;$R125) + IF($D125 &gt; 0, Augmentations!$D$2, 0) + IF($E125 &gt; 0, Augmentations!$D$3, 0))/Constants!$B$2, 0)</f>
        <v>0</v>
      </c>
      <c r="X125" s="45" t="str">
        <f>IF($R125 &gt; 0, (INDIRECT("RoomsDoNotEditThis!K"&amp;$R125) + IF($D125 &gt; 0, Augmentations!$E$2, 0) + IF($E125 &gt; 0, Augmentations!$E$3, 0))/Constants!$B$3, 0)</f>
        <v>0</v>
      </c>
      <c r="Y125" s="45" t="str">
        <f>IF($R125 &gt; 0, (INDIRECT("RoomsDoNotEditThis!L"&amp;$R125) + IF($D125 &gt; 0, Augmentations!$F$2, 0) + IF($E125 &gt; 0, Augmentations!$F$3, 0))/Constants!$B$4, 0)</f>
        <v>0</v>
      </c>
      <c r="Z125" s="45" t="str">
        <f>IF($R125 &gt; 0, (INDIRECT("RoomsDoNotEditThis!M"&amp;$R125) + IF($D125 &gt; 0, Augmentations!$G$2, 0) + IF($E125 &gt; 0, Augmentations!$G$3, 0))/Constants!$B$5, 0)</f>
        <v>0</v>
      </c>
    </row>
    <row r="126">
      <c r="A126" s="30"/>
      <c r="B126" s="30"/>
      <c r="C126" s="85"/>
      <c r="D126" s="21"/>
      <c r="E126" s="21"/>
      <c r="F126" s="21"/>
      <c r="G126" s="21"/>
      <c r="H126" s="21"/>
      <c r="I126" s="21"/>
      <c r="J126" s="21"/>
      <c r="K126" s="45" t="str">
        <f>IF($R126 &gt; 0, IF($C126 &gt; 0, IF(INDIRECT("RoomsDoNotEditThis!B"&amp;$R126) &gt; 0, IF ($E126 &gt; 0, INDIRECT("RoomsDoNotEditThis!B"&amp;$R126) + Augmentations!$B$3, INDIRECT("RoomsDoNotEditThis!B"&amp;$R126)), 0), 0), 0)</f>
        <v>0</v>
      </c>
      <c r="L126" s="45" t="str">
        <f t="shared" si="1"/>
        <v>0</v>
      </c>
      <c r="M126" s="45" t="str">
        <f t="shared" si="2"/>
        <v>0</v>
      </c>
      <c r="N126" s="45" t="str">
        <f t="shared" si="3"/>
        <v>0</v>
      </c>
      <c r="O126" s="45" t="str">
        <f t="shared" si="4"/>
        <v>0</v>
      </c>
      <c r="P126" s="45" t="str">
        <f t="shared" si="5"/>
        <v>0</v>
      </c>
      <c r="Q126" s="45" t="str">
        <f t="shared" si="6"/>
        <v>0</v>
      </c>
      <c r="R126" s="2" t="str">
        <f>IF(LEN($B126), MATCH($B126,RoomsDoNotEditThis!$A$2:$A$1000)+1, 0)</f>
        <v>0</v>
      </c>
      <c r="S126" s="45" t="str">
        <f t="shared" si="7"/>
        <v>0</v>
      </c>
      <c r="T126" s="45" t="str">
        <f t="shared" si="8"/>
        <v>0</v>
      </c>
      <c r="U126" s="45" t="str">
        <f>IF($R126 &gt; 0, INDIRECT("RoomsDoNotEditThis!I"&amp;$R126)/MAX(1,ROUNDUP($G126)) + IF($D126 &gt; 0, Augmentations!$C$2/ROUNDUP($D126), 0) + IF($E126 &gt; 0, Augmentations!$C$3/ROUNDUP($E126), 0), 0)</f>
        <v>0</v>
      </c>
      <c r="V126" s="45" t="str">
        <f>IF($R126 &gt; 0, (MAX(1,ROUNDUP($G126))*INDIRECT("RoomsDoNotEditThis!L"&amp;$R126) + IF($D126 &gt; 0, ROUNDUP($D126)*Augmentations!$F$2, 0) + IF($E126 &gt; 0, ROUNDUP($E126)*Augmentations!$F$3, 0))/Constants!$B$4, 0)</f>
        <v>0</v>
      </c>
      <c r="W126" s="45" t="str">
        <f>IF($R126 &gt; 0, (INDIRECT("RoomsDoNotEditThis!J"&amp;$R126) + IF($D126 &gt; 0, Augmentations!$D$2, 0) + IF($E126 &gt; 0, Augmentations!$D$3, 0))/Constants!$B$2, 0)</f>
        <v>0</v>
      </c>
      <c r="X126" s="45" t="str">
        <f>IF($R126 &gt; 0, (INDIRECT("RoomsDoNotEditThis!K"&amp;$R126) + IF($D126 &gt; 0, Augmentations!$E$2, 0) + IF($E126 &gt; 0, Augmentations!$E$3, 0))/Constants!$B$3, 0)</f>
        <v>0</v>
      </c>
      <c r="Y126" s="45" t="str">
        <f>IF($R126 &gt; 0, (INDIRECT("RoomsDoNotEditThis!L"&amp;$R126) + IF($D126 &gt; 0, Augmentations!$F$2, 0) + IF($E126 &gt; 0, Augmentations!$F$3, 0))/Constants!$B$4, 0)</f>
        <v>0</v>
      </c>
      <c r="Z126" s="45" t="str">
        <f>IF($R126 &gt; 0, (INDIRECT("RoomsDoNotEditThis!M"&amp;$R126) + IF($D126 &gt; 0, Augmentations!$G$2, 0) + IF($E126 &gt; 0, Augmentations!$G$3, 0))/Constants!$B$5, 0)</f>
        <v>0</v>
      </c>
    </row>
    <row r="127">
      <c r="A127" s="30"/>
      <c r="B127" s="30"/>
      <c r="C127" s="85"/>
      <c r="D127" s="21"/>
      <c r="E127" s="21"/>
      <c r="F127" s="21"/>
      <c r="G127" s="21"/>
      <c r="H127" s="21"/>
      <c r="I127" s="21"/>
      <c r="J127" s="21"/>
      <c r="K127" s="45" t="str">
        <f>IF($R127 &gt; 0, IF($C127 &gt; 0, IF(INDIRECT("RoomsDoNotEditThis!B"&amp;$R127) &gt; 0, IF ($E127 &gt; 0, INDIRECT("RoomsDoNotEditThis!B"&amp;$R127) + Augmentations!$B$3, INDIRECT("RoomsDoNotEditThis!B"&amp;$R127)), 0), 0), 0)</f>
        <v>0</v>
      </c>
      <c r="L127" s="45" t="str">
        <f t="shared" si="1"/>
        <v>0</v>
      </c>
      <c r="M127" s="45" t="str">
        <f t="shared" si="2"/>
        <v>0</v>
      </c>
      <c r="N127" s="45" t="str">
        <f t="shared" si="3"/>
        <v>0</v>
      </c>
      <c r="O127" s="45" t="str">
        <f t="shared" si="4"/>
        <v>0</v>
      </c>
      <c r="P127" s="45" t="str">
        <f t="shared" si="5"/>
        <v>0</v>
      </c>
      <c r="Q127" s="45" t="str">
        <f t="shared" si="6"/>
        <v>0</v>
      </c>
      <c r="R127" s="2" t="str">
        <f>IF(LEN($B127), MATCH($B127,RoomsDoNotEditThis!$A$2:$A$1000)+1, 0)</f>
        <v>0</v>
      </c>
      <c r="S127" s="45" t="str">
        <f t="shared" si="7"/>
        <v>0</v>
      </c>
      <c r="T127" s="45" t="str">
        <f t="shared" si="8"/>
        <v>0</v>
      </c>
      <c r="U127" s="45" t="str">
        <f>IF($R127 &gt; 0, INDIRECT("RoomsDoNotEditThis!I"&amp;$R127)/MAX(1,ROUNDUP($G127)) + IF($D127 &gt; 0, Augmentations!$C$2/ROUNDUP($D127), 0) + IF($E127 &gt; 0, Augmentations!$C$3/ROUNDUP($E127), 0), 0)</f>
        <v>0</v>
      </c>
      <c r="V127" s="45" t="str">
        <f>IF($R127 &gt; 0, (MAX(1,ROUNDUP($G127))*INDIRECT("RoomsDoNotEditThis!L"&amp;$R127) + IF($D127 &gt; 0, ROUNDUP($D127)*Augmentations!$F$2, 0) + IF($E127 &gt; 0, ROUNDUP($E127)*Augmentations!$F$3, 0))/Constants!$B$4, 0)</f>
        <v>0</v>
      </c>
      <c r="W127" s="45" t="str">
        <f>IF($R127 &gt; 0, (INDIRECT("RoomsDoNotEditThis!J"&amp;$R127) + IF($D127 &gt; 0, Augmentations!$D$2, 0) + IF($E127 &gt; 0, Augmentations!$D$3, 0))/Constants!$B$2, 0)</f>
        <v>0</v>
      </c>
      <c r="X127" s="45" t="str">
        <f>IF($R127 &gt; 0, (INDIRECT("RoomsDoNotEditThis!K"&amp;$R127) + IF($D127 &gt; 0, Augmentations!$E$2, 0) + IF($E127 &gt; 0, Augmentations!$E$3, 0))/Constants!$B$3, 0)</f>
        <v>0</v>
      </c>
      <c r="Y127" s="45" t="str">
        <f>IF($R127 &gt; 0, (INDIRECT("RoomsDoNotEditThis!L"&amp;$R127) + IF($D127 &gt; 0, Augmentations!$F$2, 0) + IF($E127 &gt; 0, Augmentations!$F$3, 0))/Constants!$B$4, 0)</f>
        <v>0</v>
      </c>
      <c r="Z127" s="45" t="str">
        <f>IF($R127 &gt; 0, (INDIRECT("RoomsDoNotEditThis!M"&amp;$R127) + IF($D127 &gt; 0, Augmentations!$G$2, 0) + IF($E127 &gt; 0, Augmentations!$G$3, 0))/Constants!$B$5, 0)</f>
        <v>0</v>
      </c>
    </row>
    <row r="128">
      <c r="A128" s="30"/>
      <c r="B128" s="30"/>
      <c r="C128" s="85"/>
      <c r="D128" s="21"/>
      <c r="E128" s="21"/>
      <c r="F128" s="21"/>
      <c r="G128" s="21"/>
      <c r="H128" s="21"/>
      <c r="I128" s="21"/>
      <c r="J128" s="21"/>
      <c r="K128" s="45" t="str">
        <f>IF($R128 &gt; 0, IF($C128 &gt; 0, IF(INDIRECT("RoomsDoNotEditThis!B"&amp;$R128) &gt; 0, IF ($E128 &gt; 0, INDIRECT("RoomsDoNotEditThis!B"&amp;$R128) + Augmentations!$B$3, INDIRECT("RoomsDoNotEditThis!B"&amp;$R128)), 0), 0), 0)</f>
        <v>0</v>
      </c>
      <c r="L128" s="45" t="str">
        <f t="shared" si="1"/>
        <v>0</v>
      </c>
      <c r="M128" s="45" t="str">
        <f t="shared" si="2"/>
        <v>0</v>
      </c>
      <c r="N128" s="45" t="str">
        <f t="shared" si="3"/>
        <v>0</v>
      </c>
      <c r="O128" s="45" t="str">
        <f t="shared" si="4"/>
        <v>0</v>
      </c>
      <c r="P128" s="45" t="str">
        <f t="shared" si="5"/>
        <v>0</v>
      </c>
      <c r="Q128" s="45" t="str">
        <f t="shared" si="6"/>
        <v>0</v>
      </c>
      <c r="R128" s="2" t="str">
        <f>IF(LEN($B128), MATCH($B128,RoomsDoNotEditThis!$A$2:$A$1000)+1, 0)</f>
        <v>0</v>
      </c>
      <c r="S128" s="45" t="str">
        <f t="shared" si="7"/>
        <v>0</v>
      </c>
      <c r="T128" s="45" t="str">
        <f t="shared" si="8"/>
        <v>0</v>
      </c>
      <c r="U128" s="45" t="str">
        <f>IF($R128 &gt; 0, INDIRECT("RoomsDoNotEditThis!I"&amp;$R128)/MAX(1,ROUNDUP($G128)) + IF($D128 &gt; 0, Augmentations!$C$2/ROUNDUP($D128), 0) + IF($E128 &gt; 0, Augmentations!$C$3/ROUNDUP($E128), 0), 0)</f>
        <v>0</v>
      </c>
      <c r="V128" s="45" t="str">
        <f>IF($R128 &gt; 0, (MAX(1,ROUNDUP($G128))*INDIRECT("RoomsDoNotEditThis!L"&amp;$R128) + IF($D128 &gt; 0, ROUNDUP($D128)*Augmentations!$F$2, 0) + IF($E128 &gt; 0, ROUNDUP($E128)*Augmentations!$F$3, 0))/Constants!$B$4, 0)</f>
        <v>0</v>
      </c>
      <c r="W128" s="45" t="str">
        <f>IF($R128 &gt; 0, (INDIRECT("RoomsDoNotEditThis!J"&amp;$R128) + IF($D128 &gt; 0, Augmentations!$D$2, 0) + IF($E128 &gt; 0, Augmentations!$D$3, 0))/Constants!$B$2, 0)</f>
        <v>0</v>
      </c>
      <c r="X128" s="45" t="str">
        <f>IF($R128 &gt; 0, (INDIRECT("RoomsDoNotEditThis!K"&amp;$R128) + IF($D128 &gt; 0, Augmentations!$E$2, 0) + IF($E128 &gt; 0, Augmentations!$E$3, 0))/Constants!$B$3, 0)</f>
        <v>0</v>
      </c>
      <c r="Y128" s="45" t="str">
        <f>IF($R128 &gt; 0, (INDIRECT("RoomsDoNotEditThis!L"&amp;$R128) + IF($D128 &gt; 0, Augmentations!$F$2, 0) + IF($E128 &gt; 0, Augmentations!$F$3, 0))/Constants!$B$4, 0)</f>
        <v>0</v>
      </c>
      <c r="Z128" s="45" t="str">
        <f>IF($R128 &gt; 0, (INDIRECT("RoomsDoNotEditThis!M"&amp;$R128) + IF($D128 &gt; 0, Augmentations!$G$2, 0) + IF($E128 &gt; 0, Augmentations!$G$3, 0))/Constants!$B$5, 0)</f>
        <v>0</v>
      </c>
    </row>
    <row r="129">
      <c r="A129" s="30"/>
      <c r="B129" s="30"/>
      <c r="C129" s="85"/>
      <c r="D129" s="21"/>
      <c r="E129" s="21"/>
      <c r="F129" s="21"/>
      <c r="G129" s="21"/>
      <c r="H129" s="21"/>
      <c r="I129" s="21"/>
      <c r="J129" s="21"/>
      <c r="K129" s="45" t="str">
        <f>IF($R129 &gt; 0, IF($C129 &gt; 0, IF(INDIRECT("RoomsDoNotEditThis!B"&amp;$R129) &gt; 0, IF ($E129 &gt; 0, INDIRECT("RoomsDoNotEditThis!B"&amp;$R129) + Augmentations!$B$3, INDIRECT("RoomsDoNotEditThis!B"&amp;$R129)), 0), 0), 0)</f>
        <v>0</v>
      </c>
      <c r="L129" s="45" t="str">
        <f t="shared" si="1"/>
        <v>0</v>
      </c>
      <c r="M129" s="45" t="str">
        <f t="shared" si="2"/>
        <v>0</v>
      </c>
      <c r="N129" s="45" t="str">
        <f t="shared" si="3"/>
        <v>0</v>
      </c>
      <c r="O129" s="45" t="str">
        <f t="shared" si="4"/>
        <v>0</v>
      </c>
      <c r="P129" s="45" t="str">
        <f t="shared" si="5"/>
        <v>0</v>
      </c>
      <c r="Q129" s="45" t="str">
        <f t="shared" si="6"/>
        <v>0</v>
      </c>
      <c r="R129" s="2" t="str">
        <f>IF(LEN($B129), MATCH($B129,RoomsDoNotEditThis!$A$2:$A$1000)+1, 0)</f>
        <v>0</v>
      </c>
      <c r="S129" s="45" t="str">
        <f t="shared" si="7"/>
        <v>0</v>
      </c>
      <c r="T129" s="45" t="str">
        <f t="shared" si="8"/>
        <v>0</v>
      </c>
      <c r="U129" s="45" t="str">
        <f>IF($R129 &gt; 0, INDIRECT("RoomsDoNotEditThis!I"&amp;$R129)/MAX(1,ROUNDUP($G129)) + IF($D129 &gt; 0, Augmentations!$C$2/ROUNDUP($D129), 0) + IF($E129 &gt; 0, Augmentations!$C$3/ROUNDUP($E129), 0), 0)</f>
        <v>0</v>
      </c>
      <c r="V129" s="45" t="str">
        <f>IF($R129 &gt; 0, (MAX(1,ROUNDUP($G129))*INDIRECT("RoomsDoNotEditThis!L"&amp;$R129) + IF($D129 &gt; 0, ROUNDUP($D129)*Augmentations!$F$2, 0) + IF($E129 &gt; 0, ROUNDUP($E129)*Augmentations!$F$3, 0))/Constants!$B$4, 0)</f>
        <v>0</v>
      </c>
      <c r="W129" s="45" t="str">
        <f>IF($R129 &gt; 0, (INDIRECT("RoomsDoNotEditThis!J"&amp;$R129) + IF($D129 &gt; 0, Augmentations!$D$2, 0) + IF($E129 &gt; 0, Augmentations!$D$3, 0))/Constants!$B$2, 0)</f>
        <v>0</v>
      </c>
      <c r="X129" s="45" t="str">
        <f>IF($R129 &gt; 0, (INDIRECT("RoomsDoNotEditThis!K"&amp;$R129) + IF($D129 &gt; 0, Augmentations!$E$2, 0) + IF($E129 &gt; 0, Augmentations!$E$3, 0))/Constants!$B$3, 0)</f>
        <v>0</v>
      </c>
      <c r="Y129" s="45" t="str">
        <f>IF($R129 &gt; 0, (INDIRECT("RoomsDoNotEditThis!L"&amp;$R129) + IF($D129 &gt; 0, Augmentations!$F$2, 0) + IF($E129 &gt; 0, Augmentations!$F$3, 0))/Constants!$B$4, 0)</f>
        <v>0</v>
      </c>
      <c r="Z129" s="45" t="str">
        <f>IF($R129 &gt; 0, (INDIRECT("RoomsDoNotEditThis!M"&amp;$R129) + IF($D129 &gt; 0, Augmentations!$G$2, 0) + IF($E129 &gt; 0, Augmentations!$G$3, 0))/Constants!$B$5, 0)</f>
        <v>0</v>
      </c>
    </row>
    <row r="130">
      <c r="A130" s="30"/>
      <c r="B130" s="30"/>
      <c r="C130" s="85"/>
      <c r="D130" s="21"/>
      <c r="E130" s="21"/>
      <c r="F130" s="21"/>
      <c r="G130" s="21"/>
      <c r="H130" s="21"/>
      <c r="I130" s="21"/>
      <c r="J130" s="21"/>
      <c r="K130" s="45" t="str">
        <f>IF($R130 &gt; 0, IF($C130 &gt; 0, IF(INDIRECT("RoomsDoNotEditThis!B"&amp;$R130) &gt; 0, IF ($E130 &gt; 0, INDIRECT("RoomsDoNotEditThis!B"&amp;$R130) + Augmentations!$B$3, INDIRECT("RoomsDoNotEditThis!B"&amp;$R130)), 0), 0), 0)</f>
        <v>0</v>
      </c>
      <c r="L130" s="45" t="str">
        <f t="shared" si="1"/>
        <v>0</v>
      </c>
      <c r="M130" s="45" t="str">
        <f t="shared" si="2"/>
        <v>0</v>
      </c>
      <c r="N130" s="45" t="str">
        <f t="shared" si="3"/>
        <v>0</v>
      </c>
      <c r="O130" s="45" t="str">
        <f t="shared" si="4"/>
        <v>0</v>
      </c>
      <c r="P130" s="45" t="str">
        <f t="shared" si="5"/>
        <v>0</v>
      </c>
      <c r="Q130" s="45" t="str">
        <f t="shared" si="6"/>
        <v>0</v>
      </c>
      <c r="R130" s="2" t="str">
        <f>IF(LEN($B130), MATCH($B130,RoomsDoNotEditThis!$A$2:$A$1000)+1, 0)</f>
        <v>0</v>
      </c>
      <c r="S130" s="45" t="str">
        <f t="shared" si="7"/>
        <v>0</v>
      </c>
      <c r="T130" s="45" t="str">
        <f t="shared" si="8"/>
        <v>0</v>
      </c>
      <c r="U130" s="45" t="str">
        <f>IF($R130 &gt; 0, INDIRECT("RoomsDoNotEditThis!I"&amp;$R130)/MAX(1,ROUNDUP($G130)) + IF($D130 &gt; 0, Augmentations!$C$2/ROUNDUP($D130), 0) + IF($E130 &gt; 0, Augmentations!$C$3/ROUNDUP($E130), 0), 0)</f>
        <v>0</v>
      </c>
      <c r="V130" s="45" t="str">
        <f>IF($R130 &gt; 0, (MAX(1,ROUNDUP($G130))*INDIRECT("RoomsDoNotEditThis!L"&amp;$R130) + IF($D130 &gt; 0, ROUNDUP($D130)*Augmentations!$F$2, 0) + IF($E130 &gt; 0, ROUNDUP($E130)*Augmentations!$F$3, 0))/Constants!$B$4, 0)</f>
        <v>0</v>
      </c>
      <c r="W130" s="45" t="str">
        <f>IF($R130 &gt; 0, (INDIRECT("RoomsDoNotEditThis!J"&amp;$R130) + IF($D130 &gt; 0, Augmentations!$D$2, 0) + IF($E130 &gt; 0, Augmentations!$D$3, 0))/Constants!$B$2, 0)</f>
        <v>0</v>
      </c>
      <c r="X130" s="45" t="str">
        <f>IF($R130 &gt; 0, (INDIRECT("RoomsDoNotEditThis!K"&amp;$R130) + IF($D130 &gt; 0, Augmentations!$E$2, 0) + IF($E130 &gt; 0, Augmentations!$E$3, 0))/Constants!$B$3, 0)</f>
        <v>0</v>
      </c>
      <c r="Y130" s="45" t="str">
        <f>IF($R130 &gt; 0, (INDIRECT("RoomsDoNotEditThis!L"&amp;$R130) + IF($D130 &gt; 0, Augmentations!$F$2, 0) + IF($E130 &gt; 0, Augmentations!$F$3, 0))/Constants!$B$4, 0)</f>
        <v>0</v>
      </c>
      <c r="Z130" s="45" t="str">
        <f>IF($R130 &gt; 0, (INDIRECT("RoomsDoNotEditThis!M"&amp;$R130) + IF($D130 &gt; 0, Augmentations!$G$2, 0) + IF($E130 &gt; 0, Augmentations!$G$3, 0))/Constants!$B$5, 0)</f>
        <v>0</v>
      </c>
    </row>
    <row r="131">
      <c r="A131" s="30"/>
      <c r="B131" s="30"/>
      <c r="C131" s="85"/>
      <c r="D131" s="21"/>
      <c r="E131" s="21"/>
      <c r="F131" s="21"/>
      <c r="G131" s="21"/>
      <c r="H131" s="21"/>
      <c r="I131" s="21"/>
      <c r="J131" s="21"/>
      <c r="K131" s="45" t="str">
        <f>IF($R131 &gt; 0, IF($C131 &gt; 0, IF(INDIRECT("RoomsDoNotEditThis!B"&amp;$R131) &gt; 0, IF ($E131 &gt; 0, INDIRECT("RoomsDoNotEditThis!B"&amp;$R131) + Augmentations!$B$3, INDIRECT("RoomsDoNotEditThis!B"&amp;$R131)), 0), 0), 0)</f>
        <v>0</v>
      </c>
      <c r="L131" s="45" t="str">
        <f t="shared" si="1"/>
        <v>0</v>
      </c>
      <c r="M131" s="45" t="str">
        <f t="shared" si="2"/>
        <v>0</v>
      </c>
      <c r="N131" s="45" t="str">
        <f t="shared" si="3"/>
        <v>0</v>
      </c>
      <c r="O131" s="45" t="str">
        <f t="shared" si="4"/>
        <v>0</v>
      </c>
      <c r="P131" s="45" t="str">
        <f t="shared" si="5"/>
        <v>0</v>
      </c>
      <c r="Q131" s="45" t="str">
        <f t="shared" si="6"/>
        <v>0</v>
      </c>
      <c r="R131" s="2" t="str">
        <f>IF(LEN($B131), MATCH($B131,RoomsDoNotEditThis!$A$2:$A$1000)+1, 0)</f>
        <v>0</v>
      </c>
      <c r="S131" s="45" t="str">
        <f t="shared" si="7"/>
        <v>0</v>
      </c>
      <c r="T131" s="45" t="str">
        <f t="shared" si="8"/>
        <v>0</v>
      </c>
      <c r="U131" s="45" t="str">
        <f>IF($R131 &gt; 0, INDIRECT("RoomsDoNotEditThis!I"&amp;$R131)/MAX(1,ROUNDUP($G131)) + IF($D131 &gt; 0, Augmentations!$C$2/ROUNDUP($D131), 0) + IF($E131 &gt; 0, Augmentations!$C$3/ROUNDUP($E131), 0), 0)</f>
        <v>0</v>
      </c>
      <c r="V131" s="45" t="str">
        <f>IF($R131 &gt; 0, (MAX(1,ROUNDUP($G131))*INDIRECT("RoomsDoNotEditThis!L"&amp;$R131) + IF($D131 &gt; 0, ROUNDUP($D131)*Augmentations!$F$2, 0) + IF($E131 &gt; 0, ROUNDUP($E131)*Augmentations!$F$3, 0))/Constants!$B$4, 0)</f>
        <v>0</v>
      </c>
      <c r="W131" s="45" t="str">
        <f>IF($R131 &gt; 0, (INDIRECT("RoomsDoNotEditThis!J"&amp;$R131) + IF($D131 &gt; 0, Augmentations!$D$2, 0) + IF($E131 &gt; 0, Augmentations!$D$3, 0))/Constants!$B$2, 0)</f>
        <v>0</v>
      </c>
      <c r="X131" s="45" t="str">
        <f>IF($R131 &gt; 0, (INDIRECT("RoomsDoNotEditThis!K"&amp;$R131) + IF($D131 &gt; 0, Augmentations!$E$2, 0) + IF($E131 &gt; 0, Augmentations!$E$3, 0))/Constants!$B$3, 0)</f>
        <v>0</v>
      </c>
      <c r="Y131" s="45" t="str">
        <f>IF($R131 &gt; 0, (INDIRECT("RoomsDoNotEditThis!L"&amp;$R131) + IF($D131 &gt; 0, Augmentations!$F$2, 0) + IF($E131 &gt; 0, Augmentations!$F$3, 0))/Constants!$B$4, 0)</f>
        <v>0</v>
      </c>
      <c r="Z131" s="45" t="str">
        <f>IF($R131 &gt; 0, (INDIRECT("RoomsDoNotEditThis!M"&amp;$R131) + IF($D131 &gt; 0, Augmentations!$G$2, 0) + IF($E131 &gt; 0, Augmentations!$G$3, 0))/Constants!$B$5, 0)</f>
        <v>0</v>
      </c>
    </row>
    <row r="132">
      <c r="A132" s="30"/>
      <c r="B132" s="30"/>
      <c r="C132" s="85"/>
      <c r="D132" s="21"/>
      <c r="E132" s="21"/>
      <c r="F132" s="21"/>
      <c r="G132" s="21"/>
      <c r="H132" s="21"/>
      <c r="I132" s="21"/>
      <c r="J132" s="21"/>
      <c r="K132" s="45" t="str">
        <f>IF($R132 &gt; 0, IF($C132 &gt; 0, IF(INDIRECT("RoomsDoNotEditThis!B"&amp;$R132) &gt; 0, IF ($E132 &gt; 0, INDIRECT("RoomsDoNotEditThis!B"&amp;$R132) + Augmentations!$B$3, INDIRECT("RoomsDoNotEditThis!B"&amp;$R132)), 0), 0), 0)</f>
        <v>0</v>
      </c>
      <c r="L132" s="45" t="str">
        <f t="shared" si="1"/>
        <v>0</v>
      </c>
      <c r="M132" s="45" t="str">
        <f t="shared" si="2"/>
        <v>0</v>
      </c>
      <c r="N132" s="45" t="str">
        <f t="shared" si="3"/>
        <v>0</v>
      </c>
      <c r="O132" s="45" t="str">
        <f t="shared" si="4"/>
        <v>0</v>
      </c>
      <c r="P132" s="45" t="str">
        <f t="shared" si="5"/>
        <v>0</v>
      </c>
      <c r="Q132" s="45" t="str">
        <f t="shared" si="6"/>
        <v>0</v>
      </c>
      <c r="R132" s="2" t="str">
        <f>IF(LEN($B132), MATCH($B132,RoomsDoNotEditThis!$A$2:$A$1000)+1, 0)</f>
        <v>0</v>
      </c>
      <c r="S132" s="45" t="str">
        <f t="shared" si="7"/>
        <v>0</v>
      </c>
      <c r="T132" s="45" t="str">
        <f t="shared" si="8"/>
        <v>0</v>
      </c>
      <c r="U132" s="45" t="str">
        <f>IF($R132 &gt; 0, INDIRECT("RoomsDoNotEditThis!I"&amp;$R132)/MAX(1,ROUNDUP($G132)) + IF($D132 &gt; 0, Augmentations!$C$2/ROUNDUP($D132), 0) + IF($E132 &gt; 0, Augmentations!$C$3/ROUNDUP($E132), 0), 0)</f>
        <v>0</v>
      </c>
      <c r="V132" s="45" t="str">
        <f>IF($R132 &gt; 0, (MAX(1,ROUNDUP($G132))*INDIRECT("RoomsDoNotEditThis!L"&amp;$R132) + IF($D132 &gt; 0, ROUNDUP($D132)*Augmentations!$F$2, 0) + IF($E132 &gt; 0, ROUNDUP($E132)*Augmentations!$F$3, 0))/Constants!$B$4, 0)</f>
        <v>0</v>
      </c>
      <c r="W132" s="45" t="str">
        <f>IF($R132 &gt; 0, (INDIRECT("RoomsDoNotEditThis!J"&amp;$R132) + IF($D132 &gt; 0, Augmentations!$D$2, 0) + IF($E132 &gt; 0, Augmentations!$D$3, 0))/Constants!$B$2, 0)</f>
        <v>0</v>
      </c>
      <c r="X132" s="45" t="str">
        <f>IF($R132 &gt; 0, (INDIRECT("RoomsDoNotEditThis!K"&amp;$R132) + IF($D132 &gt; 0, Augmentations!$E$2, 0) + IF($E132 &gt; 0, Augmentations!$E$3, 0))/Constants!$B$3, 0)</f>
        <v>0</v>
      </c>
      <c r="Y132" s="45" t="str">
        <f>IF($R132 &gt; 0, (INDIRECT("RoomsDoNotEditThis!L"&amp;$R132) + IF($D132 &gt; 0, Augmentations!$F$2, 0) + IF($E132 &gt; 0, Augmentations!$F$3, 0))/Constants!$B$4, 0)</f>
        <v>0</v>
      </c>
      <c r="Z132" s="45" t="str">
        <f>IF($R132 &gt; 0, (INDIRECT("RoomsDoNotEditThis!M"&amp;$R132) + IF($D132 &gt; 0, Augmentations!$G$2, 0) + IF($E132 &gt; 0, Augmentations!$G$3, 0))/Constants!$B$5, 0)</f>
        <v>0</v>
      </c>
    </row>
    <row r="133">
      <c r="A133" s="30"/>
      <c r="B133" s="30"/>
      <c r="C133" s="85"/>
      <c r="D133" s="21"/>
      <c r="E133" s="21"/>
      <c r="F133" s="21"/>
      <c r="G133" s="21"/>
      <c r="H133" s="21"/>
      <c r="I133" s="21"/>
      <c r="J133" s="21"/>
      <c r="K133" s="45" t="str">
        <f>IF($R133 &gt; 0, IF($C133 &gt; 0, IF(INDIRECT("RoomsDoNotEditThis!B"&amp;$R133) &gt; 0, IF ($E133 &gt; 0, INDIRECT("RoomsDoNotEditThis!B"&amp;$R133) + Augmentations!$B$3, INDIRECT("RoomsDoNotEditThis!B"&amp;$R133)), 0), 0), 0)</f>
        <v>0</v>
      </c>
      <c r="L133" s="45" t="str">
        <f t="shared" si="1"/>
        <v>0</v>
      </c>
      <c r="M133" s="45" t="str">
        <f t="shared" si="2"/>
        <v>0</v>
      </c>
      <c r="N133" s="45" t="str">
        <f t="shared" si="3"/>
        <v>0</v>
      </c>
      <c r="O133" s="45" t="str">
        <f t="shared" si="4"/>
        <v>0</v>
      </c>
      <c r="P133" s="45" t="str">
        <f t="shared" si="5"/>
        <v>0</v>
      </c>
      <c r="Q133" s="45" t="str">
        <f t="shared" si="6"/>
        <v>0</v>
      </c>
      <c r="R133" s="2" t="str">
        <f>IF(LEN($B133), MATCH($B133,RoomsDoNotEditThis!$A$2:$A$1000)+1, 0)</f>
        <v>0</v>
      </c>
      <c r="S133" s="45" t="str">
        <f t="shared" si="7"/>
        <v>0</v>
      </c>
      <c r="T133" s="45" t="str">
        <f t="shared" si="8"/>
        <v>0</v>
      </c>
      <c r="U133" s="45" t="str">
        <f>IF($R133 &gt; 0, INDIRECT("RoomsDoNotEditThis!I"&amp;$R133)/MAX(1,ROUNDUP($G133)) + IF($D133 &gt; 0, Augmentations!$C$2/ROUNDUP($D133), 0) + IF($E133 &gt; 0, Augmentations!$C$3/ROUNDUP($E133), 0), 0)</f>
        <v>0</v>
      </c>
      <c r="V133" s="45" t="str">
        <f>IF($R133 &gt; 0, (MAX(1,ROUNDUP($G133))*INDIRECT("RoomsDoNotEditThis!L"&amp;$R133) + IF($D133 &gt; 0, ROUNDUP($D133)*Augmentations!$F$2, 0) + IF($E133 &gt; 0, ROUNDUP($E133)*Augmentations!$F$3, 0))/Constants!$B$4, 0)</f>
        <v>0</v>
      </c>
      <c r="W133" s="45" t="str">
        <f>IF($R133 &gt; 0, (INDIRECT("RoomsDoNotEditThis!J"&amp;$R133) + IF($D133 &gt; 0, Augmentations!$D$2, 0) + IF($E133 &gt; 0, Augmentations!$D$3, 0))/Constants!$B$2, 0)</f>
        <v>0</v>
      </c>
      <c r="X133" s="45" t="str">
        <f>IF($R133 &gt; 0, (INDIRECT("RoomsDoNotEditThis!K"&amp;$R133) + IF($D133 &gt; 0, Augmentations!$E$2, 0) + IF($E133 &gt; 0, Augmentations!$E$3, 0))/Constants!$B$3, 0)</f>
        <v>0</v>
      </c>
      <c r="Y133" s="45" t="str">
        <f>IF($R133 &gt; 0, (INDIRECT("RoomsDoNotEditThis!L"&amp;$R133) + IF($D133 &gt; 0, Augmentations!$F$2, 0) + IF($E133 &gt; 0, Augmentations!$F$3, 0))/Constants!$B$4, 0)</f>
        <v>0</v>
      </c>
      <c r="Z133" s="45" t="str">
        <f>IF($R133 &gt; 0, (INDIRECT("RoomsDoNotEditThis!M"&amp;$R133) + IF($D133 &gt; 0, Augmentations!$G$2, 0) + IF($E133 &gt; 0, Augmentations!$G$3, 0))/Constants!$B$5, 0)</f>
        <v>0</v>
      </c>
    </row>
    <row r="134">
      <c r="A134" s="30"/>
      <c r="B134" s="30"/>
      <c r="C134" s="85"/>
      <c r="D134" s="21"/>
      <c r="E134" s="21"/>
      <c r="F134" s="21"/>
      <c r="G134" s="21"/>
      <c r="H134" s="21"/>
      <c r="I134" s="21"/>
      <c r="J134" s="21"/>
      <c r="K134" s="45" t="str">
        <f>IF($R134 &gt; 0, IF($C134 &gt; 0, IF(INDIRECT("RoomsDoNotEditThis!B"&amp;$R134) &gt; 0, IF ($E134 &gt; 0, INDIRECT("RoomsDoNotEditThis!B"&amp;$R134) + Augmentations!$B$3, INDIRECT("RoomsDoNotEditThis!B"&amp;$R134)), 0), 0), 0)</f>
        <v>0</v>
      </c>
      <c r="L134" s="45" t="str">
        <f t="shared" si="1"/>
        <v>0</v>
      </c>
      <c r="M134" s="45" t="str">
        <f t="shared" si="2"/>
        <v>0</v>
      </c>
      <c r="N134" s="45" t="str">
        <f t="shared" si="3"/>
        <v>0</v>
      </c>
      <c r="O134" s="45" t="str">
        <f t="shared" si="4"/>
        <v>0</v>
      </c>
      <c r="P134" s="45" t="str">
        <f t="shared" si="5"/>
        <v>0</v>
      </c>
      <c r="Q134" s="45" t="str">
        <f t="shared" si="6"/>
        <v>0</v>
      </c>
      <c r="R134" s="2" t="str">
        <f>IF(LEN($B134), MATCH($B134,RoomsDoNotEditThis!$A$2:$A$1000)+1, 0)</f>
        <v>0</v>
      </c>
      <c r="S134" s="45" t="str">
        <f t="shared" si="7"/>
        <v>0</v>
      </c>
      <c r="T134" s="45" t="str">
        <f t="shared" si="8"/>
        <v>0</v>
      </c>
      <c r="U134" s="45" t="str">
        <f>IF($R134 &gt; 0, INDIRECT("RoomsDoNotEditThis!I"&amp;$R134)/MAX(1,ROUNDUP($G134)) + IF($D134 &gt; 0, Augmentations!$C$2/ROUNDUP($D134), 0) + IF($E134 &gt; 0, Augmentations!$C$3/ROUNDUP($E134), 0), 0)</f>
        <v>0</v>
      </c>
      <c r="V134" s="45" t="str">
        <f>IF($R134 &gt; 0, (MAX(1,ROUNDUP($G134))*INDIRECT("RoomsDoNotEditThis!L"&amp;$R134) + IF($D134 &gt; 0, ROUNDUP($D134)*Augmentations!$F$2, 0) + IF($E134 &gt; 0, ROUNDUP($E134)*Augmentations!$F$3, 0))/Constants!$B$4, 0)</f>
        <v>0</v>
      </c>
      <c r="W134" s="45" t="str">
        <f>IF($R134 &gt; 0, (INDIRECT("RoomsDoNotEditThis!J"&amp;$R134) + IF($D134 &gt; 0, Augmentations!$D$2, 0) + IF($E134 &gt; 0, Augmentations!$D$3, 0))/Constants!$B$2, 0)</f>
        <v>0</v>
      </c>
      <c r="X134" s="45" t="str">
        <f>IF($R134 &gt; 0, (INDIRECT("RoomsDoNotEditThis!K"&amp;$R134) + IF($D134 &gt; 0, Augmentations!$E$2, 0) + IF($E134 &gt; 0, Augmentations!$E$3, 0))/Constants!$B$3, 0)</f>
        <v>0</v>
      </c>
      <c r="Y134" s="45" t="str">
        <f>IF($R134 &gt; 0, (INDIRECT("RoomsDoNotEditThis!L"&amp;$R134) + IF($D134 &gt; 0, Augmentations!$F$2, 0) + IF($E134 &gt; 0, Augmentations!$F$3, 0))/Constants!$B$4, 0)</f>
        <v>0</v>
      </c>
      <c r="Z134" s="45" t="str">
        <f>IF($R134 &gt; 0, (INDIRECT("RoomsDoNotEditThis!M"&amp;$R134) + IF($D134 &gt; 0, Augmentations!$G$2, 0) + IF($E134 &gt; 0, Augmentations!$G$3, 0))/Constants!$B$5, 0)</f>
        <v>0</v>
      </c>
    </row>
    <row r="135">
      <c r="A135" s="30"/>
      <c r="B135" s="30"/>
      <c r="C135" s="85"/>
      <c r="D135" s="21"/>
      <c r="E135" s="21"/>
      <c r="F135" s="21"/>
      <c r="G135" s="21"/>
      <c r="H135" s="21"/>
      <c r="I135" s="21"/>
      <c r="J135" s="21"/>
      <c r="K135" s="45" t="str">
        <f>IF($R135 &gt; 0, IF($C135 &gt; 0, IF(INDIRECT("RoomsDoNotEditThis!B"&amp;$R135) &gt; 0, IF ($E135 &gt; 0, INDIRECT("RoomsDoNotEditThis!B"&amp;$R135) + Augmentations!$B$3, INDIRECT("RoomsDoNotEditThis!B"&amp;$R135)), 0), 0), 0)</f>
        <v>0</v>
      </c>
      <c r="L135" s="45" t="str">
        <f t="shared" si="1"/>
        <v>0</v>
      </c>
      <c r="M135" s="45" t="str">
        <f t="shared" si="2"/>
        <v>0</v>
      </c>
      <c r="N135" s="45" t="str">
        <f t="shared" si="3"/>
        <v>0</v>
      </c>
      <c r="O135" s="45" t="str">
        <f t="shared" si="4"/>
        <v>0</v>
      </c>
      <c r="P135" s="45" t="str">
        <f t="shared" si="5"/>
        <v>0</v>
      </c>
      <c r="Q135" s="45" t="str">
        <f t="shared" si="6"/>
        <v>0</v>
      </c>
      <c r="R135" s="2" t="str">
        <f>IF(LEN($B135), MATCH($B135,RoomsDoNotEditThis!$A$2:$A$1000)+1, 0)</f>
        <v>0</v>
      </c>
      <c r="S135" s="45" t="str">
        <f t="shared" si="7"/>
        <v>0</v>
      </c>
      <c r="T135" s="45" t="str">
        <f t="shared" si="8"/>
        <v>0</v>
      </c>
      <c r="U135" s="45" t="str">
        <f>IF($R135 &gt; 0, INDIRECT("RoomsDoNotEditThis!I"&amp;$R135)/MAX(1,ROUNDUP($G135)) + IF($D135 &gt; 0, Augmentations!$C$2/ROUNDUP($D135), 0) + IF($E135 &gt; 0, Augmentations!$C$3/ROUNDUP($E135), 0), 0)</f>
        <v>0</v>
      </c>
      <c r="V135" s="45" t="str">
        <f>IF($R135 &gt; 0, (MAX(1,ROUNDUP($G135))*INDIRECT("RoomsDoNotEditThis!L"&amp;$R135) + IF($D135 &gt; 0, ROUNDUP($D135)*Augmentations!$F$2, 0) + IF($E135 &gt; 0, ROUNDUP($E135)*Augmentations!$F$3, 0))/Constants!$B$4, 0)</f>
        <v>0</v>
      </c>
      <c r="W135" s="45" t="str">
        <f>IF($R135 &gt; 0, (INDIRECT("RoomsDoNotEditThis!J"&amp;$R135) + IF($D135 &gt; 0, Augmentations!$D$2, 0) + IF($E135 &gt; 0, Augmentations!$D$3, 0))/Constants!$B$2, 0)</f>
        <v>0</v>
      </c>
      <c r="X135" s="45" t="str">
        <f>IF($R135 &gt; 0, (INDIRECT("RoomsDoNotEditThis!K"&amp;$R135) + IF($D135 &gt; 0, Augmentations!$E$2, 0) + IF($E135 &gt; 0, Augmentations!$E$3, 0))/Constants!$B$3, 0)</f>
        <v>0</v>
      </c>
      <c r="Y135" s="45" t="str">
        <f>IF($R135 &gt; 0, (INDIRECT("RoomsDoNotEditThis!L"&amp;$R135) + IF($D135 &gt; 0, Augmentations!$F$2, 0) + IF($E135 &gt; 0, Augmentations!$F$3, 0))/Constants!$B$4, 0)</f>
        <v>0</v>
      </c>
      <c r="Z135" s="45" t="str">
        <f>IF($R135 &gt; 0, (INDIRECT("RoomsDoNotEditThis!M"&amp;$R135) + IF($D135 &gt; 0, Augmentations!$G$2, 0) + IF($E135 &gt; 0, Augmentations!$G$3, 0))/Constants!$B$5, 0)</f>
        <v>0</v>
      </c>
    </row>
    <row r="136">
      <c r="A136" s="30"/>
      <c r="B136" s="30"/>
      <c r="C136" s="85"/>
      <c r="D136" s="21"/>
      <c r="E136" s="21"/>
      <c r="F136" s="21"/>
      <c r="G136" s="21"/>
      <c r="H136" s="21"/>
      <c r="I136" s="21"/>
      <c r="J136" s="21"/>
      <c r="K136" s="45" t="str">
        <f>IF($R136 &gt; 0, IF($C136 &gt; 0, IF(INDIRECT("RoomsDoNotEditThis!B"&amp;$R136) &gt; 0, IF ($E136 &gt; 0, INDIRECT("RoomsDoNotEditThis!B"&amp;$R136) + Augmentations!$B$3, INDIRECT("RoomsDoNotEditThis!B"&amp;$R136)), 0), 0), 0)</f>
        <v>0</v>
      </c>
      <c r="L136" s="45" t="str">
        <f t="shared" si="1"/>
        <v>0</v>
      </c>
      <c r="M136" s="45" t="str">
        <f t="shared" si="2"/>
        <v>0</v>
      </c>
      <c r="N136" s="45" t="str">
        <f t="shared" si="3"/>
        <v>0</v>
      </c>
      <c r="O136" s="45" t="str">
        <f t="shared" si="4"/>
        <v>0</v>
      </c>
      <c r="P136" s="45" t="str">
        <f t="shared" si="5"/>
        <v>0</v>
      </c>
      <c r="Q136" s="45" t="str">
        <f t="shared" si="6"/>
        <v>0</v>
      </c>
      <c r="R136" s="2" t="str">
        <f>IF(LEN($B136), MATCH($B136,RoomsDoNotEditThis!$A$2:$A$1000)+1, 0)</f>
        <v>0</v>
      </c>
      <c r="S136" s="45" t="str">
        <f t="shared" si="7"/>
        <v>0</v>
      </c>
      <c r="T136" s="45" t="str">
        <f t="shared" si="8"/>
        <v>0</v>
      </c>
      <c r="U136" s="45" t="str">
        <f>IF($R136 &gt; 0, INDIRECT("RoomsDoNotEditThis!I"&amp;$R136)/MAX(1,ROUNDUP($G136)) + IF($D136 &gt; 0, Augmentations!$C$2/ROUNDUP($D136), 0) + IF($E136 &gt; 0, Augmentations!$C$3/ROUNDUP($E136), 0), 0)</f>
        <v>0</v>
      </c>
      <c r="V136" s="45" t="str">
        <f>IF($R136 &gt; 0, (MAX(1,ROUNDUP($G136))*INDIRECT("RoomsDoNotEditThis!L"&amp;$R136) + IF($D136 &gt; 0, ROUNDUP($D136)*Augmentations!$F$2, 0) + IF($E136 &gt; 0, ROUNDUP($E136)*Augmentations!$F$3, 0))/Constants!$B$4, 0)</f>
        <v>0</v>
      </c>
      <c r="W136" s="45" t="str">
        <f>IF($R136 &gt; 0, (INDIRECT("RoomsDoNotEditThis!J"&amp;$R136) + IF($D136 &gt; 0, Augmentations!$D$2, 0) + IF($E136 &gt; 0, Augmentations!$D$3, 0))/Constants!$B$2, 0)</f>
        <v>0</v>
      </c>
      <c r="X136" s="45" t="str">
        <f>IF($R136 &gt; 0, (INDIRECT("RoomsDoNotEditThis!K"&amp;$R136) + IF($D136 &gt; 0, Augmentations!$E$2, 0) + IF($E136 &gt; 0, Augmentations!$E$3, 0))/Constants!$B$3, 0)</f>
        <v>0</v>
      </c>
      <c r="Y136" s="45" t="str">
        <f>IF($R136 &gt; 0, (INDIRECT("RoomsDoNotEditThis!L"&amp;$R136) + IF($D136 &gt; 0, Augmentations!$F$2, 0) + IF($E136 &gt; 0, Augmentations!$F$3, 0))/Constants!$B$4, 0)</f>
        <v>0</v>
      </c>
      <c r="Z136" s="45" t="str">
        <f>IF($R136 &gt; 0, (INDIRECT("RoomsDoNotEditThis!M"&amp;$R136) + IF($D136 &gt; 0, Augmentations!$G$2, 0) + IF($E136 &gt; 0, Augmentations!$G$3, 0))/Constants!$B$5, 0)</f>
        <v>0</v>
      </c>
    </row>
    <row r="137">
      <c r="A137" s="30"/>
      <c r="B137" s="30"/>
      <c r="C137" s="85"/>
      <c r="D137" s="21"/>
      <c r="E137" s="21"/>
      <c r="F137" s="21"/>
      <c r="G137" s="21"/>
      <c r="H137" s="21"/>
      <c r="I137" s="21"/>
      <c r="J137" s="21"/>
      <c r="K137" s="45" t="str">
        <f>IF($R137 &gt; 0, IF($C137 &gt; 0, IF(INDIRECT("RoomsDoNotEditThis!B"&amp;$R137) &gt; 0, IF ($E137 &gt; 0, INDIRECT("RoomsDoNotEditThis!B"&amp;$R137) + Augmentations!$B$3, INDIRECT("RoomsDoNotEditThis!B"&amp;$R137)), 0), 0), 0)</f>
        <v>0</v>
      </c>
      <c r="L137" s="45" t="str">
        <f t="shared" si="1"/>
        <v>0</v>
      </c>
      <c r="M137" s="45" t="str">
        <f t="shared" si="2"/>
        <v>0</v>
      </c>
      <c r="N137" s="45" t="str">
        <f t="shared" si="3"/>
        <v>0</v>
      </c>
      <c r="O137" s="45" t="str">
        <f t="shared" si="4"/>
        <v>0</v>
      </c>
      <c r="P137" s="45" t="str">
        <f t="shared" si="5"/>
        <v>0</v>
      </c>
      <c r="Q137" s="45" t="str">
        <f t="shared" si="6"/>
        <v>0</v>
      </c>
      <c r="R137" s="2" t="str">
        <f>IF(LEN($B137), MATCH($B137,RoomsDoNotEditThis!$A$2:$A$1000)+1, 0)</f>
        <v>0</v>
      </c>
      <c r="S137" s="45" t="str">
        <f t="shared" si="7"/>
        <v>0</v>
      </c>
      <c r="T137" s="45" t="str">
        <f t="shared" si="8"/>
        <v>0</v>
      </c>
      <c r="U137" s="45" t="str">
        <f>IF($R137 &gt; 0, INDIRECT("RoomsDoNotEditThis!I"&amp;$R137)/MAX(1,ROUNDUP($G137)) + IF($D137 &gt; 0, Augmentations!$C$2/ROUNDUP($D137), 0) + IF($E137 &gt; 0, Augmentations!$C$3/ROUNDUP($E137), 0), 0)</f>
        <v>0</v>
      </c>
      <c r="V137" s="45" t="str">
        <f>IF($R137 &gt; 0, (MAX(1,ROUNDUP($G137))*INDIRECT("RoomsDoNotEditThis!L"&amp;$R137) + IF($D137 &gt; 0, ROUNDUP($D137)*Augmentations!$F$2, 0) + IF($E137 &gt; 0, ROUNDUP($E137)*Augmentations!$F$3, 0))/Constants!$B$4, 0)</f>
        <v>0</v>
      </c>
      <c r="W137" s="45" t="str">
        <f>IF($R137 &gt; 0, (INDIRECT("RoomsDoNotEditThis!J"&amp;$R137) + IF($D137 &gt; 0, Augmentations!$D$2, 0) + IF($E137 &gt; 0, Augmentations!$D$3, 0))/Constants!$B$2, 0)</f>
        <v>0</v>
      </c>
      <c r="X137" s="45" t="str">
        <f>IF($R137 &gt; 0, (INDIRECT("RoomsDoNotEditThis!K"&amp;$R137) + IF($D137 &gt; 0, Augmentations!$E$2, 0) + IF($E137 &gt; 0, Augmentations!$E$3, 0))/Constants!$B$3, 0)</f>
        <v>0</v>
      </c>
      <c r="Y137" s="45" t="str">
        <f>IF($R137 &gt; 0, (INDIRECT("RoomsDoNotEditThis!L"&amp;$R137) + IF($D137 &gt; 0, Augmentations!$F$2, 0) + IF($E137 &gt; 0, Augmentations!$F$3, 0))/Constants!$B$4, 0)</f>
        <v>0</v>
      </c>
      <c r="Z137" s="45" t="str">
        <f>IF($R137 &gt; 0, (INDIRECT("RoomsDoNotEditThis!M"&amp;$R137) + IF($D137 &gt; 0, Augmentations!$G$2, 0) + IF($E137 &gt; 0, Augmentations!$G$3, 0))/Constants!$B$5, 0)</f>
        <v>0</v>
      </c>
    </row>
    <row r="138">
      <c r="A138" s="30"/>
      <c r="B138" s="30"/>
      <c r="C138" s="85"/>
      <c r="D138" s="21"/>
      <c r="E138" s="21"/>
      <c r="F138" s="21"/>
      <c r="G138" s="21"/>
      <c r="H138" s="21"/>
      <c r="I138" s="21"/>
      <c r="J138" s="21"/>
      <c r="K138" s="45" t="str">
        <f>IF($R138 &gt; 0, IF($C138 &gt; 0, IF(INDIRECT("RoomsDoNotEditThis!B"&amp;$R138) &gt; 0, IF ($E138 &gt; 0, INDIRECT("RoomsDoNotEditThis!B"&amp;$R138) + Augmentations!$B$3, INDIRECT("RoomsDoNotEditThis!B"&amp;$R138)), 0), 0), 0)</f>
        <v>0</v>
      </c>
      <c r="L138" s="45" t="str">
        <f t="shared" si="1"/>
        <v>0</v>
      </c>
      <c r="M138" s="45" t="str">
        <f t="shared" si="2"/>
        <v>0</v>
      </c>
      <c r="N138" s="45" t="str">
        <f t="shared" si="3"/>
        <v>0</v>
      </c>
      <c r="O138" s="45" t="str">
        <f t="shared" si="4"/>
        <v>0</v>
      </c>
      <c r="P138" s="45" t="str">
        <f t="shared" si="5"/>
        <v>0</v>
      </c>
      <c r="Q138" s="45" t="str">
        <f t="shared" si="6"/>
        <v>0</v>
      </c>
      <c r="R138" s="2" t="str">
        <f>IF(LEN($B138), MATCH($B138,RoomsDoNotEditThis!$A$2:$A$1000)+1, 0)</f>
        <v>0</v>
      </c>
      <c r="S138" s="45" t="str">
        <f t="shared" si="7"/>
        <v>0</v>
      </c>
      <c r="T138" s="45" t="str">
        <f t="shared" si="8"/>
        <v>0</v>
      </c>
      <c r="U138" s="45" t="str">
        <f>IF($R138 &gt; 0, INDIRECT("RoomsDoNotEditThis!I"&amp;$R138)/MAX(1,ROUNDUP($G138)) + IF($D138 &gt; 0, Augmentations!$C$2/ROUNDUP($D138), 0) + IF($E138 &gt; 0, Augmentations!$C$3/ROUNDUP($E138), 0), 0)</f>
        <v>0</v>
      </c>
      <c r="V138" s="45" t="str">
        <f>IF($R138 &gt; 0, (MAX(1,ROUNDUP($G138))*INDIRECT("RoomsDoNotEditThis!L"&amp;$R138) + IF($D138 &gt; 0, ROUNDUP($D138)*Augmentations!$F$2, 0) + IF($E138 &gt; 0, ROUNDUP($E138)*Augmentations!$F$3, 0))/Constants!$B$4, 0)</f>
        <v>0</v>
      </c>
      <c r="W138" s="45" t="str">
        <f>IF($R138 &gt; 0, (INDIRECT("RoomsDoNotEditThis!J"&amp;$R138) + IF($D138 &gt; 0, Augmentations!$D$2, 0) + IF($E138 &gt; 0, Augmentations!$D$3, 0))/Constants!$B$2, 0)</f>
        <v>0</v>
      </c>
      <c r="X138" s="45" t="str">
        <f>IF($R138 &gt; 0, (INDIRECT("RoomsDoNotEditThis!K"&amp;$R138) + IF($D138 &gt; 0, Augmentations!$E$2, 0) + IF($E138 &gt; 0, Augmentations!$E$3, 0))/Constants!$B$3, 0)</f>
        <v>0</v>
      </c>
      <c r="Y138" s="45" t="str">
        <f>IF($R138 &gt; 0, (INDIRECT("RoomsDoNotEditThis!L"&amp;$R138) + IF($D138 &gt; 0, Augmentations!$F$2, 0) + IF($E138 &gt; 0, Augmentations!$F$3, 0))/Constants!$B$4, 0)</f>
        <v>0</v>
      </c>
      <c r="Z138" s="45" t="str">
        <f>IF($R138 &gt; 0, (INDIRECT("RoomsDoNotEditThis!M"&amp;$R138) + IF($D138 &gt; 0, Augmentations!$G$2, 0) + IF($E138 &gt; 0, Augmentations!$G$3, 0))/Constants!$B$5, 0)</f>
        <v>0</v>
      </c>
    </row>
    <row r="139">
      <c r="A139" s="30"/>
      <c r="B139" s="30"/>
      <c r="C139" s="85"/>
      <c r="D139" s="21"/>
      <c r="E139" s="21"/>
      <c r="F139" s="21"/>
      <c r="G139" s="21"/>
      <c r="H139" s="21"/>
      <c r="I139" s="21"/>
      <c r="J139" s="21"/>
      <c r="K139" s="45" t="str">
        <f>IF($R139 &gt; 0, IF($C139 &gt; 0, IF(INDIRECT("RoomsDoNotEditThis!B"&amp;$R139) &gt; 0, IF ($E139 &gt; 0, INDIRECT("RoomsDoNotEditThis!B"&amp;$R139) + Augmentations!$B$3, INDIRECT("RoomsDoNotEditThis!B"&amp;$R139)), 0), 0), 0)</f>
        <v>0</v>
      </c>
      <c r="L139" s="45" t="str">
        <f t="shared" si="1"/>
        <v>0</v>
      </c>
      <c r="M139" s="45" t="str">
        <f t="shared" si="2"/>
        <v>0</v>
      </c>
      <c r="N139" s="45" t="str">
        <f t="shared" si="3"/>
        <v>0</v>
      </c>
      <c r="O139" s="45" t="str">
        <f t="shared" si="4"/>
        <v>0</v>
      </c>
      <c r="P139" s="45" t="str">
        <f t="shared" si="5"/>
        <v>0</v>
      </c>
      <c r="Q139" s="45" t="str">
        <f t="shared" si="6"/>
        <v>0</v>
      </c>
      <c r="R139" s="2" t="str">
        <f>IF(LEN($B139), MATCH($B139,RoomsDoNotEditThis!$A$2:$A$1000)+1, 0)</f>
        <v>0</v>
      </c>
      <c r="S139" s="45" t="str">
        <f t="shared" si="7"/>
        <v>0</v>
      </c>
      <c r="T139" s="45" t="str">
        <f t="shared" si="8"/>
        <v>0</v>
      </c>
      <c r="U139" s="45" t="str">
        <f>IF($R139 &gt; 0, INDIRECT("RoomsDoNotEditThis!I"&amp;$R139)/MAX(1,ROUNDUP($G139)) + IF($D139 &gt; 0, Augmentations!$C$2/ROUNDUP($D139), 0) + IF($E139 &gt; 0, Augmentations!$C$3/ROUNDUP($E139), 0), 0)</f>
        <v>0</v>
      </c>
      <c r="V139" s="45" t="str">
        <f>IF($R139 &gt; 0, (MAX(1,ROUNDUP($G139))*INDIRECT("RoomsDoNotEditThis!L"&amp;$R139) + IF($D139 &gt; 0, ROUNDUP($D139)*Augmentations!$F$2, 0) + IF($E139 &gt; 0, ROUNDUP($E139)*Augmentations!$F$3, 0))/Constants!$B$4, 0)</f>
        <v>0</v>
      </c>
      <c r="W139" s="45" t="str">
        <f>IF($R139 &gt; 0, (INDIRECT("RoomsDoNotEditThis!J"&amp;$R139) + IF($D139 &gt; 0, Augmentations!$D$2, 0) + IF($E139 &gt; 0, Augmentations!$D$3, 0))/Constants!$B$2, 0)</f>
        <v>0</v>
      </c>
      <c r="X139" s="45" t="str">
        <f>IF($R139 &gt; 0, (INDIRECT("RoomsDoNotEditThis!K"&amp;$R139) + IF($D139 &gt; 0, Augmentations!$E$2, 0) + IF($E139 &gt; 0, Augmentations!$E$3, 0))/Constants!$B$3, 0)</f>
        <v>0</v>
      </c>
      <c r="Y139" s="45" t="str">
        <f>IF($R139 &gt; 0, (INDIRECT("RoomsDoNotEditThis!L"&amp;$R139) + IF($D139 &gt; 0, Augmentations!$F$2, 0) + IF($E139 &gt; 0, Augmentations!$F$3, 0))/Constants!$B$4, 0)</f>
        <v>0</v>
      </c>
      <c r="Z139" s="45" t="str">
        <f>IF($R139 &gt; 0, (INDIRECT("RoomsDoNotEditThis!M"&amp;$R139) + IF($D139 &gt; 0, Augmentations!$G$2, 0) + IF($E139 &gt; 0, Augmentations!$G$3, 0))/Constants!$B$5, 0)</f>
        <v>0</v>
      </c>
    </row>
    <row r="140">
      <c r="A140" s="30"/>
      <c r="B140" s="30"/>
      <c r="C140" s="85"/>
      <c r="D140" s="21"/>
      <c r="E140" s="21"/>
      <c r="F140" s="21"/>
      <c r="G140" s="21"/>
      <c r="H140" s="21"/>
      <c r="I140" s="21"/>
      <c r="J140" s="21"/>
      <c r="K140" s="45" t="str">
        <f>IF($R140 &gt; 0, IF($C140 &gt; 0, IF(INDIRECT("RoomsDoNotEditThis!B"&amp;$R140) &gt; 0, IF ($E140 &gt; 0, INDIRECT("RoomsDoNotEditThis!B"&amp;$R140) + Augmentations!$B$3, INDIRECT("RoomsDoNotEditThis!B"&amp;$R140)), 0), 0), 0)</f>
        <v>0</v>
      </c>
      <c r="L140" s="45" t="str">
        <f t="shared" si="1"/>
        <v>0</v>
      </c>
      <c r="M140" s="45" t="str">
        <f t="shared" si="2"/>
        <v>0</v>
      </c>
      <c r="N140" s="45" t="str">
        <f t="shared" si="3"/>
        <v>0</v>
      </c>
      <c r="O140" s="45" t="str">
        <f t="shared" si="4"/>
        <v>0</v>
      </c>
      <c r="P140" s="45" t="str">
        <f t="shared" si="5"/>
        <v>0</v>
      </c>
      <c r="Q140" s="45" t="str">
        <f t="shared" si="6"/>
        <v>0</v>
      </c>
      <c r="R140" s="2" t="str">
        <f>IF(LEN($B140), MATCH($B140,RoomsDoNotEditThis!$A$2:$A$1000)+1, 0)</f>
        <v>0</v>
      </c>
      <c r="S140" s="45" t="str">
        <f t="shared" si="7"/>
        <v>0</v>
      </c>
      <c r="T140" s="45" t="str">
        <f t="shared" si="8"/>
        <v>0</v>
      </c>
      <c r="U140" s="45" t="str">
        <f>IF($R140 &gt; 0, INDIRECT("RoomsDoNotEditThis!I"&amp;$R140)/MAX(1,ROUNDUP($G140)) + IF($D140 &gt; 0, Augmentations!$C$2/ROUNDUP($D140), 0) + IF($E140 &gt; 0, Augmentations!$C$3/ROUNDUP($E140), 0), 0)</f>
        <v>0</v>
      </c>
      <c r="V140" s="45" t="str">
        <f>IF($R140 &gt; 0, (MAX(1,ROUNDUP($G140))*INDIRECT("RoomsDoNotEditThis!L"&amp;$R140) + IF($D140 &gt; 0, ROUNDUP($D140)*Augmentations!$F$2, 0) + IF($E140 &gt; 0, ROUNDUP($E140)*Augmentations!$F$3, 0))/Constants!$B$4, 0)</f>
        <v>0</v>
      </c>
      <c r="W140" s="45" t="str">
        <f>IF($R140 &gt; 0, (INDIRECT("RoomsDoNotEditThis!J"&amp;$R140) + IF($D140 &gt; 0, Augmentations!$D$2, 0) + IF($E140 &gt; 0, Augmentations!$D$3, 0))/Constants!$B$2, 0)</f>
        <v>0</v>
      </c>
      <c r="X140" s="45" t="str">
        <f>IF($R140 &gt; 0, (INDIRECT("RoomsDoNotEditThis!K"&amp;$R140) + IF($D140 &gt; 0, Augmentations!$E$2, 0) + IF($E140 &gt; 0, Augmentations!$E$3, 0))/Constants!$B$3, 0)</f>
        <v>0</v>
      </c>
      <c r="Y140" s="45" t="str">
        <f>IF($R140 &gt; 0, (INDIRECT("RoomsDoNotEditThis!L"&amp;$R140) + IF($D140 &gt; 0, Augmentations!$F$2, 0) + IF($E140 &gt; 0, Augmentations!$F$3, 0))/Constants!$B$4, 0)</f>
        <v>0</v>
      </c>
      <c r="Z140" s="45" t="str">
        <f>IF($R140 &gt; 0, (INDIRECT("RoomsDoNotEditThis!M"&amp;$R140) + IF($D140 &gt; 0, Augmentations!$G$2, 0) + IF($E140 &gt; 0, Augmentations!$G$3, 0))/Constants!$B$5, 0)</f>
        <v>0</v>
      </c>
    </row>
    <row r="141">
      <c r="A141" s="30"/>
      <c r="B141" s="30"/>
      <c r="C141" s="85"/>
      <c r="D141" s="21"/>
      <c r="E141" s="21"/>
      <c r="F141" s="21"/>
      <c r="G141" s="21"/>
      <c r="H141" s="21"/>
      <c r="I141" s="21"/>
      <c r="J141" s="21"/>
      <c r="K141" s="45" t="str">
        <f>IF($R141 &gt; 0, IF($C141 &gt; 0, IF(INDIRECT("RoomsDoNotEditThis!B"&amp;$R141) &gt; 0, IF ($E141 &gt; 0, INDIRECT("RoomsDoNotEditThis!B"&amp;$R141) + Augmentations!$B$3, INDIRECT("RoomsDoNotEditThis!B"&amp;$R141)), 0), 0), 0)</f>
        <v>0</v>
      </c>
      <c r="L141" s="45" t="str">
        <f t="shared" si="1"/>
        <v>0</v>
      </c>
      <c r="M141" s="45" t="str">
        <f t="shared" si="2"/>
        <v>0</v>
      </c>
      <c r="N141" s="45" t="str">
        <f t="shared" si="3"/>
        <v>0</v>
      </c>
      <c r="O141" s="45" t="str">
        <f t="shared" si="4"/>
        <v>0</v>
      </c>
      <c r="P141" s="45" t="str">
        <f t="shared" si="5"/>
        <v>0</v>
      </c>
      <c r="Q141" s="45" t="str">
        <f t="shared" si="6"/>
        <v>0</v>
      </c>
      <c r="R141" s="2" t="str">
        <f>IF(LEN($B141), MATCH($B141,RoomsDoNotEditThis!$A$2:$A$1000)+1, 0)</f>
        <v>0</v>
      </c>
      <c r="S141" s="45" t="str">
        <f t="shared" si="7"/>
        <v>0</v>
      </c>
      <c r="T141" s="45" t="str">
        <f t="shared" si="8"/>
        <v>0</v>
      </c>
      <c r="U141" s="45" t="str">
        <f>IF($R141 &gt; 0, INDIRECT("RoomsDoNotEditThis!I"&amp;$R141)/MAX(1,ROUNDUP($G141)) + IF($D141 &gt; 0, Augmentations!$C$2/ROUNDUP($D141), 0) + IF($E141 &gt; 0, Augmentations!$C$3/ROUNDUP($E141), 0), 0)</f>
        <v>0</v>
      </c>
      <c r="V141" s="45" t="str">
        <f>IF($R141 &gt; 0, (MAX(1,ROUNDUP($G141))*INDIRECT("RoomsDoNotEditThis!L"&amp;$R141) + IF($D141 &gt; 0, ROUNDUP($D141)*Augmentations!$F$2, 0) + IF($E141 &gt; 0, ROUNDUP($E141)*Augmentations!$F$3, 0))/Constants!$B$4, 0)</f>
        <v>0</v>
      </c>
      <c r="W141" s="45" t="str">
        <f>IF($R141 &gt; 0, (INDIRECT("RoomsDoNotEditThis!J"&amp;$R141) + IF($D141 &gt; 0, Augmentations!$D$2, 0) + IF($E141 &gt; 0, Augmentations!$D$3, 0))/Constants!$B$2, 0)</f>
        <v>0</v>
      </c>
      <c r="X141" s="45" t="str">
        <f>IF($R141 &gt; 0, (INDIRECT("RoomsDoNotEditThis!K"&amp;$R141) + IF($D141 &gt; 0, Augmentations!$E$2, 0) + IF($E141 &gt; 0, Augmentations!$E$3, 0))/Constants!$B$3, 0)</f>
        <v>0</v>
      </c>
      <c r="Y141" s="45" t="str">
        <f>IF($R141 &gt; 0, (INDIRECT("RoomsDoNotEditThis!L"&amp;$R141) + IF($D141 &gt; 0, Augmentations!$F$2, 0) + IF($E141 &gt; 0, Augmentations!$F$3, 0))/Constants!$B$4, 0)</f>
        <v>0</v>
      </c>
      <c r="Z141" s="45" t="str">
        <f>IF($R141 &gt; 0, (INDIRECT("RoomsDoNotEditThis!M"&amp;$R141) + IF($D141 &gt; 0, Augmentations!$G$2, 0) + IF($E141 &gt; 0, Augmentations!$G$3, 0))/Constants!$B$5, 0)</f>
        <v>0</v>
      </c>
    </row>
    <row r="142">
      <c r="A142" s="30"/>
      <c r="B142" s="30"/>
      <c r="C142" s="85"/>
      <c r="D142" s="21"/>
      <c r="E142" s="21"/>
      <c r="F142" s="21"/>
      <c r="G142" s="21"/>
      <c r="H142" s="21"/>
      <c r="I142" s="21"/>
      <c r="J142" s="21"/>
      <c r="K142" s="45" t="str">
        <f>IF($R142 &gt; 0, IF($C142 &gt; 0, IF(INDIRECT("RoomsDoNotEditThis!B"&amp;$R142) &gt; 0, IF ($E142 &gt; 0, INDIRECT("RoomsDoNotEditThis!B"&amp;$R142) + Augmentations!$B$3, INDIRECT("RoomsDoNotEditThis!B"&amp;$R142)), 0), 0), 0)</f>
        <v>0</v>
      </c>
      <c r="L142" s="45" t="str">
        <f t="shared" si="1"/>
        <v>0</v>
      </c>
      <c r="M142" s="45" t="str">
        <f t="shared" si="2"/>
        <v>0</v>
      </c>
      <c r="N142" s="45" t="str">
        <f t="shared" si="3"/>
        <v>0</v>
      </c>
      <c r="O142" s="45" t="str">
        <f t="shared" si="4"/>
        <v>0</v>
      </c>
      <c r="P142" s="45" t="str">
        <f t="shared" si="5"/>
        <v>0</v>
      </c>
      <c r="Q142" s="45" t="str">
        <f t="shared" si="6"/>
        <v>0</v>
      </c>
      <c r="R142" s="2" t="str">
        <f>IF(LEN($B142), MATCH($B142,RoomsDoNotEditThis!$A$2:$A$1000)+1, 0)</f>
        <v>0</v>
      </c>
      <c r="S142" s="45" t="str">
        <f t="shared" si="7"/>
        <v>0</v>
      </c>
      <c r="T142" s="45" t="str">
        <f t="shared" si="8"/>
        <v>0</v>
      </c>
      <c r="U142" s="45" t="str">
        <f>IF($R142 &gt; 0, INDIRECT("RoomsDoNotEditThis!I"&amp;$R142)/MAX(1,ROUNDUP($G142)) + IF($D142 &gt; 0, Augmentations!$C$2/ROUNDUP($D142), 0) + IF($E142 &gt; 0, Augmentations!$C$3/ROUNDUP($E142), 0), 0)</f>
        <v>0</v>
      </c>
      <c r="V142" s="45" t="str">
        <f>IF($R142 &gt; 0, (MAX(1,ROUNDUP($G142))*INDIRECT("RoomsDoNotEditThis!L"&amp;$R142) + IF($D142 &gt; 0, ROUNDUP($D142)*Augmentations!$F$2, 0) + IF($E142 &gt; 0, ROUNDUP($E142)*Augmentations!$F$3, 0))/Constants!$B$4, 0)</f>
        <v>0</v>
      </c>
      <c r="W142" s="45" t="str">
        <f>IF($R142 &gt; 0, (INDIRECT("RoomsDoNotEditThis!J"&amp;$R142) + IF($D142 &gt; 0, Augmentations!$D$2, 0) + IF($E142 &gt; 0, Augmentations!$D$3, 0))/Constants!$B$2, 0)</f>
        <v>0</v>
      </c>
      <c r="X142" s="45" t="str">
        <f>IF($R142 &gt; 0, (INDIRECT("RoomsDoNotEditThis!K"&amp;$R142) + IF($D142 &gt; 0, Augmentations!$E$2, 0) + IF($E142 &gt; 0, Augmentations!$E$3, 0))/Constants!$B$3, 0)</f>
        <v>0</v>
      </c>
      <c r="Y142" s="45" t="str">
        <f>IF($R142 &gt; 0, (INDIRECT("RoomsDoNotEditThis!L"&amp;$R142) + IF($D142 &gt; 0, Augmentations!$F$2, 0) + IF($E142 &gt; 0, Augmentations!$F$3, 0))/Constants!$B$4, 0)</f>
        <v>0</v>
      </c>
      <c r="Z142" s="45" t="str">
        <f>IF($R142 &gt; 0, (INDIRECT("RoomsDoNotEditThis!M"&amp;$R142) + IF($D142 &gt; 0, Augmentations!$G$2, 0) + IF($E142 &gt; 0, Augmentations!$G$3, 0))/Constants!$B$5, 0)</f>
        <v>0</v>
      </c>
    </row>
    <row r="143">
      <c r="A143" s="30"/>
      <c r="B143" s="30"/>
      <c r="C143" s="85"/>
      <c r="D143" s="21"/>
      <c r="E143" s="21"/>
      <c r="F143" s="21"/>
      <c r="G143" s="21"/>
      <c r="H143" s="21"/>
      <c r="I143" s="21"/>
      <c r="J143" s="21"/>
      <c r="K143" s="45" t="str">
        <f>IF($R143 &gt; 0, IF($C143 &gt; 0, IF(INDIRECT("RoomsDoNotEditThis!B"&amp;$R143) &gt; 0, IF ($E143 &gt; 0, INDIRECT("RoomsDoNotEditThis!B"&amp;$R143) + Augmentations!$B$3, INDIRECT("RoomsDoNotEditThis!B"&amp;$R143)), 0), 0), 0)</f>
        <v>0</v>
      </c>
      <c r="L143" s="45" t="str">
        <f t="shared" si="1"/>
        <v>0</v>
      </c>
      <c r="M143" s="45" t="str">
        <f t="shared" si="2"/>
        <v>0</v>
      </c>
      <c r="N143" s="45" t="str">
        <f t="shared" si="3"/>
        <v>0</v>
      </c>
      <c r="O143" s="45" t="str">
        <f t="shared" si="4"/>
        <v>0</v>
      </c>
      <c r="P143" s="45" t="str">
        <f t="shared" si="5"/>
        <v>0</v>
      </c>
      <c r="Q143" s="45" t="str">
        <f t="shared" si="6"/>
        <v>0</v>
      </c>
      <c r="R143" s="2" t="str">
        <f>IF(LEN($B143), MATCH($B143,RoomsDoNotEditThis!$A$2:$A$1000)+1, 0)</f>
        <v>0</v>
      </c>
      <c r="S143" s="45" t="str">
        <f t="shared" si="7"/>
        <v>0</v>
      </c>
      <c r="T143" s="45" t="str">
        <f t="shared" si="8"/>
        <v>0</v>
      </c>
      <c r="U143" s="45" t="str">
        <f>IF($R143 &gt; 0, INDIRECT("RoomsDoNotEditThis!I"&amp;$R143)/MAX(1,ROUNDUP($G143)) + IF($D143 &gt; 0, Augmentations!$C$2/ROUNDUP($D143), 0) + IF($E143 &gt; 0, Augmentations!$C$3/ROUNDUP($E143), 0), 0)</f>
        <v>0</v>
      </c>
      <c r="V143" s="45" t="str">
        <f>IF($R143 &gt; 0, (MAX(1,ROUNDUP($G143))*INDIRECT("RoomsDoNotEditThis!L"&amp;$R143) + IF($D143 &gt; 0, ROUNDUP($D143)*Augmentations!$F$2, 0) + IF($E143 &gt; 0, ROUNDUP($E143)*Augmentations!$F$3, 0))/Constants!$B$4, 0)</f>
        <v>0</v>
      </c>
      <c r="W143" s="45" t="str">
        <f>IF($R143 &gt; 0, (INDIRECT("RoomsDoNotEditThis!J"&amp;$R143) + IF($D143 &gt; 0, Augmentations!$D$2, 0) + IF($E143 &gt; 0, Augmentations!$D$3, 0))/Constants!$B$2, 0)</f>
        <v>0</v>
      </c>
      <c r="X143" s="45" t="str">
        <f>IF($R143 &gt; 0, (INDIRECT("RoomsDoNotEditThis!K"&amp;$R143) + IF($D143 &gt; 0, Augmentations!$E$2, 0) + IF($E143 &gt; 0, Augmentations!$E$3, 0))/Constants!$B$3, 0)</f>
        <v>0</v>
      </c>
      <c r="Y143" s="45" t="str">
        <f>IF($R143 &gt; 0, (INDIRECT("RoomsDoNotEditThis!L"&amp;$R143) + IF($D143 &gt; 0, Augmentations!$F$2, 0) + IF($E143 &gt; 0, Augmentations!$F$3, 0))/Constants!$B$4, 0)</f>
        <v>0</v>
      </c>
      <c r="Z143" s="45" t="str">
        <f>IF($R143 &gt; 0, (INDIRECT("RoomsDoNotEditThis!M"&amp;$R143) + IF($D143 &gt; 0, Augmentations!$G$2, 0) + IF($E143 &gt; 0, Augmentations!$G$3, 0))/Constants!$B$5, 0)</f>
        <v>0</v>
      </c>
    </row>
    <row r="144">
      <c r="A144" s="30"/>
      <c r="B144" s="30"/>
      <c r="C144" s="85"/>
      <c r="D144" s="21"/>
      <c r="E144" s="21"/>
      <c r="F144" s="21"/>
      <c r="G144" s="21"/>
      <c r="H144" s="21"/>
      <c r="I144" s="21"/>
      <c r="J144" s="21"/>
      <c r="K144" s="45" t="str">
        <f>IF($R144 &gt; 0, IF($C144 &gt; 0, IF(INDIRECT("RoomsDoNotEditThis!B"&amp;$R144) &gt; 0, IF ($E144 &gt; 0, INDIRECT("RoomsDoNotEditThis!B"&amp;$R144) + Augmentations!$B$3, INDIRECT("RoomsDoNotEditThis!B"&amp;$R144)), 0), 0), 0)</f>
        <v>0</v>
      </c>
      <c r="L144" s="45" t="str">
        <f t="shared" si="1"/>
        <v>0</v>
      </c>
      <c r="M144" s="45" t="str">
        <f t="shared" si="2"/>
        <v>0</v>
      </c>
      <c r="N144" s="45" t="str">
        <f t="shared" si="3"/>
        <v>0</v>
      </c>
      <c r="O144" s="45" t="str">
        <f t="shared" si="4"/>
        <v>0</v>
      </c>
      <c r="P144" s="45" t="str">
        <f t="shared" si="5"/>
        <v>0</v>
      </c>
      <c r="Q144" s="45" t="str">
        <f t="shared" si="6"/>
        <v>0</v>
      </c>
      <c r="R144" s="2" t="str">
        <f>IF(LEN($B144), MATCH($B144,RoomsDoNotEditThis!$A$2:$A$1000)+1, 0)</f>
        <v>0</v>
      </c>
      <c r="S144" s="45" t="str">
        <f t="shared" si="7"/>
        <v>0</v>
      </c>
      <c r="T144" s="45" t="str">
        <f t="shared" si="8"/>
        <v>0</v>
      </c>
      <c r="U144" s="45" t="str">
        <f>IF($R144 &gt; 0, INDIRECT("RoomsDoNotEditThis!I"&amp;$R144)/MAX(1,ROUNDUP($G144)) + IF($D144 &gt; 0, Augmentations!$C$2/ROUNDUP($D144), 0) + IF($E144 &gt; 0, Augmentations!$C$3/ROUNDUP($E144), 0), 0)</f>
        <v>0</v>
      </c>
      <c r="V144" s="45" t="str">
        <f>IF($R144 &gt; 0, (MAX(1,ROUNDUP($G144))*INDIRECT("RoomsDoNotEditThis!L"&amp;$R144) + IF($D144 &gt; 0, ROUNDUP($D144)*Augmentations!$F$2, 0) + IF($E144 &gt; 0, ROUNDUP($E144)*Augmentations!$F$3, 0))/Constants!$B$4, 0)</f>
        <v>0</v>
      </c>
      <c r="W144" s="45" t="str">
        <f>IF($R144 &gt; 0, (INDIRECT("RoomsDoNotEditThis!J"&amp;$R144) + IF($D144 &gt; 0, Augmentations!$D$2, 0) + IF($E144 &gt; 0, Augmentations!$D$3, 0))/Constants!$B$2, 0)</f>
        <v>0</v>
      </c>
      <c r="X144" s="45" t="str">
        <f>IF($R144 &gt; 0, (INDIRECT("RoomsDoNotEditThis!K"&amp;$R144) + IF($D144 &gt; 0, Augmentations!$E$2, 0) + IF($E144 &gt; 0, Augmentations!$E$3, 0))/Constants!$B$3, 0)</f>
        <v>0</v>
      </c>
      <c r="Y144" s="45" t="str">
        <f>IF($R144 &gt; 0, (INDIRECT("RoomsDoNotEditThis!L"&amp;$R144) + IF($D144 &gt; 0, Augmentations!$F$2, 0) + IF($E144 &gt; 0, Augmentations!$F$3, 0))/Constants!$B$4, 0)</f>
        <v>0</v>
      </c>
      <c r="Z144" s="45" t="str">
        <f>IF($R144 &gt; 0, (INDIRECT("RoomsDoNotEditThis!M"&amp;$R144) + IF($D144 &gt; 0, Augmentations!$G$2, 0) + IF($E144 &gt; 0, Augmentations!$G$3, 0))/Constants!$B$5, 0)</f>
        <v>0</v>
      </c>
    </row>
    <row r="145">
      <c r="A145" s="30"/>
      <c r="B145" s="30"/>
      <c r="C145" s="85"/>
      <c r="D145" s="21"/>
      <c r="E145" s="21"/>
      <c r="F145" s="21"/>
      <c r="G145" s="21"/>
      <c r="H145" s="21"/>
      <c r="I145" s="21"/>
      <c r="J145" s="21"/>
      <c r="K145" s="45" t="str">
        <f>IF($R145 &gt; 0, IF($C145 &gt; 0, IF(INDIRECT("RoomsDoNotEditThis!B"&amp;$R145) &gt; 0, IF ($E145 &gt; 0, INDIRECT("RoomsDoNotEditThis!B"&amp;$R145) + Augmentations!$B$3, INDIRECT("RoomsDoNotEditThis!B"&amp;$R145)), 0), 0), 0)</f>
        <v>0</v>
      </c>
      <c r="L145" s="45" t="str">
        <f t="shared" si="1"/>
        <v>0</v>
      </c>
      <c r="M145" s="45" t="str">
        <f t="shared" si="2"/>
        <v>0</v>
      </c>
      <c r="N145" s="45" t="str">
        <f t="shared" si="3"/>
        <v>0</v>
      </c>
      <c r="O145" s="45" t="str">
        <f t="shared" si="4"/>
        <v>0</v>
      </c>
      <c r="P145" s="45" t="str">
        <f t="shared" si="5"/>
        <v>0</v>
      </c>
      <c r="Q145" s="45" t="str">
        <f t="shared" si="6"/>
        <v>0</v>
      </c>
      <c r="R145" s="2" t="str">
        <f>IF(LEN($B145), MATCH($B145,RoomsDoNotEditThis!$A$2:$A$1000)+1, 0)</f>
        <v>0</v>
      </c>
      <c r="S145" s="45" t="str">
        <f t="shared" si="7"/>
        <v>0</v>
      </c>
      <c r="T145" s="45" t="str">
        <f t="shared" si="8"/>
        <v>0</v>
      </c>
      <c r="U145" s="45" t="str">
        <f>IF($R145 &gt; 0, INDIRECT("RoomsDoNotEditThis!I"&amp;$R145)/MAX(1,ROUNDUP($G145)) + IF($D145 &gt; 0, Augmentations!$C$2/ROUNDUP($D145), 0) + IF($E145 &gt; 0, Augmentations!$C$3/ROUNDUP($E145), 0), 0)</f>
        <v>0</v>
      </c>
      <c r="V145" s="45" t="str">
        <f>IF($R145 &gt; 0, (MAX(1,ROUNDUP($G145))*INDIRECT("RoomsDoNotEditThis!L"&amp;$R145) + IF($D145 &gt; 0, ROUNDUP($D145)*Augmentations!$F$2, 0) + IF($E145 &gt; 0, ROUNDUP($E145)*Augmentations!$F$3, 0))/Constants!$B$4, 0)</f>
        <v>0</v>
      </c>
      <c r="W145" s="45" t="str">
        <f>IF($R145 &gt; 0, (INDIRECT("RoomsDoNotEditThis!J"&amp;$R145) + IF($D145 &gt; 0, Augmentations!$D$2, 0) + IF($E145 &gt; 0, Augmentations!$D$3, 0))/Constants!$B$2, 0)</f>
        <v>0</v>
      </c>
      <c r="X145" s="45" t="str">
        <f>IF($R145 &gt; 0, (INDIRECT("RoomsDoNotEditThis!K"&amp;$R145) + IF($D145 &gt; 0, Augmentations!$E$2, 0) + IF($E145 &gt; 0, Augmentations!$E$3, 0))/Constants!$B$3, 0)</f>
        <v>0</v>
      </c>
      <c r="Y145" s="45" t="str">
        <f>IF($R145 &gt; 0, (INDIRECT("RoomsDoNotEditThis!L"&amp;$R145) + IF($D145 &gt; 0, Augmentations!$F$2, 0) + IF($E145 &gt; 0, Augmentations!$F$3, 0))/Constants!$B$4, 0)</f>
        <v>0</v>
      </c>
      <c r="Z145" s="45" t="str">
        <f>IF($R145 &gt; 0, (INDIRECT("RoomsDoNotEditThis!M"&amp;$R145) + IF($D145 &gt; 0, Augmentations!$G$2, 0) + IF($E145 &gt; 0, Augmentations!$G$3, 0))/Constants!$B$5, 0)</f>
        <v>0</v>
      </c>
    </row>
    <row r="146">
      <c r="A146" s="30"/>
      <c r="B146" s="30"/>
      <c r="C146" s="85"/>
      <c r="D146" s="21"/>
      <c r="E146" s="21"/>
      <c r="F146" s="21"/>
      <c r="G146" s="21"/>
      <c r="H146" s="21"/>
      <c r="I146" s="21"/>
      <c r="J146" s="21"/>
      <c r="K146" s="45" t="str">
        <f>IF($R146 &gt; 0, IF($C146 &gt; 0, IF(INDIRECT("RoomsDoNotEditThis!B"&amp;$R146) &gt; 0, IF ($E146 &gt; 0, INDIRECT("RoomsDoNotEditThis!B"&amp;$R146) + Augmentations!$B$3, INDIRECT("RoomsDoNotEditThis!B"&amp;$R146)), 0), 0), 0)</f>
        <v>0</v>
      </c>
      <c r="L146" s="45" t="str">
        <f t="shared" si="1"/>
        <v>0</v>
      </c>
      <c r="M146" s="45" t="str">
        <f t="shared" si="2"/>
        <v>0</v>
      </c>
      <c r="N146" s="45" t="str">
        <f t="shared" si="3"/>
        <v>0</v>
      </c>
      <c r="O146" s="45" t="str">
        <f t="shared" si="4"/>
        <v>0</v>
      </c>
      <c r="P146" s="45" t="str">
        <f t="shared" si="5"/>
        <v>0</v>
      </c>
      <c r="Q146" s="45" t="str">
        <f t="shared" si="6"/>
        <v>0</v>
      </c>
      <c r="R146" s="2" t="str">
        <f>IF(LEN($B146), MATCH($B146,RoomsDoNotEditThis!$A$2:$A$1000)+1, 0)</f>
        <v>0</v>
      </c>
      <c r="S146" s="45" t="str">
        <f t="shared" si="7"/>
        <v>0</v>
      </c>
      <c r="T146" s="45" t="str">
        <f t="shared" si="8"/>
        <v>0</v>
      </c>
      <c r="U146" s="45" t="str">
        <f>IF($R146 &gt; 0, INDIRECT("RoomsDoNotEditThis!I"&amp;$R146)/MAX(1,ROUNDUP($G146)) + IF($D146 &gt; 0, Augmentations!$C$2/ROUNDUP($D146), 0) + IF($E146 &gt; 0, Augmentations!$C$3/ROUNDUP($E146), 0), 0)</f>
        <v>0</v>
      </c>
      <c r="V146" s="45" t="str">
        <f>IF($R146 &gt; 0, (MAX(1,ROUNDUP($G146))*INDIRECT("RoomsDoNotEditThis!L"&amp;$R146) + IF($D146 &gt; 0, ROUNDUP($D146)*Augmentations!$F$2, 0) + IF($E146 &gt; 0, ROUNDUP($E146)*Augmentations!$F$3, 0))/Constants!$B$4, 0)</f>
        <v>0</v>
      </c>
      <c r="W146" s="45" t="str">
        <f>IF($R146 &gt; 0, (INDIRECT("RoomsDoNotEditThis!J"&amp;$R146) + IF($D146 &gt; 0, Augmentations!$D$2, 0) + IF($E146 &gt; 0, Augmentations!$D$3, 0))/Constants!$B$2, 0)</f>
        <v>0</v>
      </c>
      <c r="X146" s="45" t="str">
        <f>IF($R146 &gt; 0, (INDIRECT("RoomsDoNotEditThis!K"&amp;$R146) + IF($D146 &gt; 0, Augmentations!$E$2, 0) + IF($E146 &gt; 0, Augmentations!$E$3, 0))/Constants!$B$3, 0)</f>
        <v>0</v>
      </c>
      <c r="Y146" s="45" t="str">
        <f>IF($R146 &gt; 0, (INDIRECT("RoomsDoNotEditThis!L"&amp;$R146) + IF($D146 &gt; 0, Augmentations!$F$2, 0) + IF($E146 &gt; 0, Augmentations!$F$3, 0))/Constants!$B$4, 0)</f>
        <v>0</v>
      </c>
      <c r="Z146" s="45" t="str">
        <f>IF($R146 &gt; 0, (INDIRECT("RoomsDoNotEditThis!M"&amp;$R146) + IF($D146 &gt; 0, Augmentations!$G$2, 0) + IF($E146 &gt; 0, Augmentations!$G$3, 0))/Constants!$B$5, 0)</f>
        <v>0</v>
      </c>
    </row>
    <row r="147">
      <c r="A147" s="30"/>
      <c r="B147" s="30"/>
      <c r="C147" s="85"/>
      <c r="D147" s="21"/>
      <c r="E147" s="21"/>
      <c r="F147" s="21"/>
      <c r="G147" s="21"/>
      <c r="H147" s="21"/>
      <c r="I147" s="21"/>
      <c r="J147" s="21"/>
      <c r="K147" s="45" t="str">
        <f>IF($R147 &gt; 0, IF($C147 &gt; 0, IF(INDIRECT("RoomsDoNotEditThis!B"&amp;$R147) &gt; 0, IF ($E147 &gt; 0, INDIRECT("RoomsDoNotEditThis!B"&amp;$R147) + Augmentations!$B$3, INDIRECT("RoomsDoNotEditThis!B"&amp;$R147)), 0), 0), 0)</f>
        <v>0</v>
      </c>
      <c r="L147" s="45" t="str">
        <f t="shared" si="1"/>
        <v>0</v>
      </c>
      <c r="M147" s="45" t="str">
        <f t="shared" si="2"/>
        <v>0</v>
      </c>
      <c r="N147" s="45" t="str">
        <f t="shared" si="3"/>
        <v>0</v>
      </c>
      <c r="O147" s="45" t="str">
        <f t="shared" si="4"/>
        <v>0</v>
      </c>
      <c r="P147" s="45" t="str">
        <f t="shared" si="5"/>
        <v>0</v>
      </c>
      <c r="Q147" s="45" t="str">
        <f t="shared" si="6"/>
        <v>0</v>
      </c>
      <c r="R147" s="2" t="str">
        <f>IF(LEN($B147), MATCH($B147,RoomsDoNotEditThis!$A$2:$A$1000)+1, 0)</f>
        <v>0</v>
      </c>
      <c r="S147" s="45" t="str">
        <f t="shared" si="7"/>
        <v>0</v>
      </c>
      <c r="T147" s="45" t="str">
        <f t="shared" si="8"/>
        <v>0</v>
      </c>
      <c r="U147" s="45" t="str">
        <f>IF($R147 &gt; 0, INDIRECT("RoomsDoNotEditThis!I"&amp;$R147)/MAX(1,ROUNDUP($G147)) + IF($D147 &gt; 0, Augmentations!$C$2/ROUNDUP($D147), 0) + IF($E147 &gt; 0, Augmentations!$C$3/ROUNDUP($E147), 0), 0)</f>
        <v>0</v>
      </c>
      <c r="V147" s="45" t="str">
        <f>IF($R147 &gt; 0, (MAX(1,ROUNDUP($G147))*INDIRECT("RoomsDoNotEditThis!L"&amp;$R147) + IF($D147 &gt; 0, ROUNDUP($D147)*Augmentations!$F$2, 0) + IF($E147 &gt; 0, ROUNDUP($E147)*Augmentations!$F$3, 0))/Constants!$B$4, 0)</f>
        <v>0</v>
      </c>
      <c r="W147" s="45" t="str">
        <f>IF($R147 &gt; 0, (INDIRECT("RoomsDoNotEditThis!J"&amp;$R147) + IF($D147 &gt; 0, Augmentations!$D$2, 0) + IF($E147 &gt; 0, Augmentations!$D$3, 0))/Constants!$B$2, 0)</f>
        <v>0</v>
      </c>
      <c r="X147" s="45" t="str">
        <f>IF($R147 &gt; 0, (INDIRECT("RoomsDoNotEditThis!K"&amp;$R147) + IF($D147 &gt; 0, Augmentations!$E$2, 0) + IF($E147 &gt; 0, Augmentations!$E$3, 0))/Constants!$B$3, 0)</f>
        <v>0</v>
      </c>
      <c r="Y147" s="45" t="str">
        <f>IF($R147 &gt; 0, (INDIRECT("RoomsDoNotEditThis!L"&amp;$R147) + IF($D147 &gt; 0, Augmentations!$F$2, 0) + IF($E147 &gt; 0, Augmentations!$F$3, 0))/Constants!$B$4, 0)</f>
        <v>0</v>
      </c>
      <c r="Z147" s="45" t="str">
        <f>IF($R147 &gt; 0, (INDIRECT("RoomsDoNotEditThis!M"&amp;$R147) + IF($D147 &gt; 0, Augmentations!$G$2, 0) + IF($E147 &gt; 0, Augmentations!$G$3, 0))/Constants!$B$5, 0)</f>
        <v>0</v>
      </c>
    </row>
    <row r="148">
      <c r="A148" s="30"/>
      <c r="B148" s="30"/>
      <c r="C148" s="85"/>
      <c r="D148" s="21"/>
      <c r="E148" s="21"/>
      <c r="F148" s="21"/>
      <c r="G148" s="21"/>
      <c r="H148" s="21"/>
      <c r="I148" s="21"/>
      <c r="J148" s="21"/>
      <c r="K148" s="45" t="str">
        <f>IF($R148 &gt; 0, IF($C148 &gt; 0, IF(INDIRECT("RoomsDoNotEditThis!B"&amp;$R148) &gt; 0, IF ($E148 &gt; 0, INDIRECT("RoomsDoNotEditThis!B"&amp;$R148) + Augmentations!$B$3, INDIRECT("RoomsDoNotEditThis!B"&amp;$R148)), 0), 0), 0)</f>
        <v>0</v>
      </c>
      <c r="L148" s="45" t="str">
        <f t="shared" si="1"/>
        <v>0</v>
      </c>
      <c r="M148" s="45" t="str">
        <f t="shared" si="2"/>
        <v>0</v>
      </c>
      <c r="N148" s="45" t="str">
        <f t="shared" si="3"/>
        <v>0</v>
      </c>
      <c r="O148" s="45" t="str">
        <f t="shared" si="4"/>
        <v>0</v>
      </c>
      <c r="P148" s="45" t="str">
        <f t="shared" si="5"/>
        <v>0</v>
      </c>
      <c r="Q148" s="45" t="str">
        <f t="shared" si="6"/>
        <v>0</v>
      </c>
      <c r="R148" s="2" t="str">
        <f>IF(LEN($B148), MATCH($B148,RoomsDoNotEditThis!$A$2:$A$1000)+1, 0)</f>
        <v>0</v>
      </c>
      <c r="S148" s="45" t="str">
        <f t="shared" si="7"/>
        <v>0</v>
      </c>
      <c r="T148" s="45" t="str">
        <f t="shared" si="8"/>
        <v>0</v>
      </c>
      <c r="U148" s="45" t="str">
        <f>IF($R148 &gt; 0, INDIRECT("RoomsDoNotEditThis!I"&amp;$R148)/MAX(1,ROUNDUP($G148)) + IF($D148 &gt; 0, Augmentations!$C$2/ROUNDUP($D148), 0) + IF($E148 &gt; 0, Augmentations!$C$3/ROUNDUP($E148), 0), 0)</f>
        <v>0</v>
      </c>
      <c r="V148" s="45" t="str">
        <f>IF($R148 &gt; 0, (MAX(1,ROUNDUP($G148))*INDIRECT("RoomsDoNotEditThis!L"&amp;$R148) + IF($D148 &gt; 0, ROUNDUP($D148)*Augmentations!$F$2, 0) + IF($E148 &gt; 0, ROUNDUP($E148)*Augmentations!$F$3, 0))/Constants!$B$4, 0)</f>
        <v>0</v>
      </c>
      <c r="W148" s="45" t="str">
        <f>IF($R148 &gt; 0, (INDIRECT("RoomsDoNotEditThis!J"&amp;$R148) + IF($D148 &gt; 0, Augmentations!$D$2, 0) + IF($E148 &gt; 0, Augmentations!$D$3, 0))/Constants!$B$2, 0)</f>
        <v>0</v>
      </c>
      <c r="X148" s="45" t="str">
        <f>IF($R148 &gt; 0, (INDIRECT("RoomsDoNotEditThis!K"&amp;$R148) + IF($D148 &gt; 0, Augmentations!$E$2, 0) + IF($E148 &gt; 0, Augmentations!$E$3, 0))/Constants!$B$3, 0)</f>
        <v>0</v>
      </c>
      <c r="Y148" s="45" t="str">
        <f>IF($R148 &gt; 0, (INDIRECT("RoomsDoNotEditThis!L"&amp;$R148) + IF($D148 &gt; 0, Augmentations!$F$2, 0) + IF($E148 &gt; 0, Augmentations!$F$3, 0))/Constants!$B$4, 0)</f>
        <v>0</v>
      </c>
      <c r="Z148" s="45" t="str">
        <f>IF($R148 &gt; 0, (INDIRECT("RoomsDoNotEditThis!M"&amp;$R148) + IF($D148 &gt; 0, Augmentations!$G$2, 0) + IF($E148 &gt; 0, Augmentations!$G$3, 0))/Constants!$B$5, 0)</f>
        <v>0</v>
      </c>
    </row>
    <row r="149">
      <c r="A149" s="30"/>
      <c r="B149" s="30"/>
      <c r="C149" s="85"/>
      <c r="D149" s="21"/>
      <c r="E149" s="21"/>
      <c r="F149" s="21"/>
      <c r="G149" s="21"/>
      <c r="H149" s="21"/>
      <c r="I149" s="21"/>
      <c r="J149" s="21"/>
      <c r="K149" s="45" t="str">
        <f>IF($R149 &gt; 0, IF($C149 &gt; 0, IF(INDIRECT("RoomsDoNotEditThis!B"&amp;$R149) &gt; 0, IF ($E149 &gt; 0, INDIRECT("RoomsDoNotEditThis!B"&amp;$R149) + Augmentations!$B$3, INDIRECT("RoomsDoNotEditThis!B"&amp;$R149)), 0), 0), 0)</f>
        <v>0</v>
      </c>
      <c r="L149" s="45" t="str">
        <f t="shared" si="1"/>
        <v>0</v>
      </c>
      <c r="M149" s="45" t="str">
        <f t="shared" si="2"/>
        <v>0</v>
      </c>
      <c r="N149" s="45" t="str">
        <f t="shared" si="3"/>
        <v>0</v>
      </c>
      <c r="O149" s="45" t="str">
        <f t="shared" si="4"/>
        <v>0</v>
      </c>
      <c r="P149" s="45" t="str">
        <f t="shared" si="5"/>
        <v>0</v>
      </c>
      <c r="Q149" s="45" t="str">
        <f t="shared" si="6"/>
        <v>0</v>
      </c>
      <c r="R149" s="2" t="str">
        <f>IF(LEN($B149), MATCH($B149,RoomsDoNotEditThis!$A$2:$A$1000)+1, 0)</f>
        <v>0</v>
      </c>
      <c r="S149" s="45" t="str">
        <f t="shared" si="7"/>
        <v>0</v>
      </c>
      <c r="T149" s="45" t="str">
        <f t="shared" si="8"/>
        <v>0</v>
      </c>
      <c r="U149" s="45" t="str">
        <f>IF($R149 &gt; 0, INDIRECT("RoomsDoNotEditThis!I"&amp;$R149)/MAX(1,ROUNDUP($G149)) + IF($D149 &gt; 0, Augmentations!$C$2/ROUNDUP($D149), 0) + IF($E149 &gt; 0, Augmentations!$C$3/ROUNDUP($E149), 0), 0)</f>
        <v>0</v>
      </c>
      <c r="V149" s="45" t="str">
        <f>IF($R149 &gt; 0, (MAX(1,ROUNDUP($G149))*INDIRECT("RoomsDoNotEditThis!L"&amp;$R149) + IF($D149 &gt; 0, ROUNDUP($D149)*Augmentations!$F$2, 0) + IF($E149 &gt; 0, ROUNDUP($E149)*Augmentations!$F$3, 0))/Constants!$B$4, 0)</f>
        <v>0</v>
      </c>
      <c r="W149" s="45" t="str">
        <f>IF($R149 &gt; 0, (INDIRECT("RoomsDoNotEditThis!J"&amp;$R149) + IF($D149 &gt; 0, Augmentations!$D$2, 0) + IF($E149 &gt; 0, Augmentations!$D$3, 0))/Constants!$B$2, 0)</f>
        <v>0</v>
      </c>
      <c r="X149" s="45" t="str">
        <f>IF($R149 &gt; 0, (INDIRECT("RoomsDoNotEditThis!K"&amp;$R149) + IF($D149 &gt; 0, Augmentations!$E$2, 0) + IF($E149 &gt; 0, Augmentations!$E$3, 0))/Constants!$B$3, 0)</f>
        <v>0</v>
      </c>
      <c r="Y149" s="45" t="str">
        <f>IF($R149 &gt; 0, (INDIRECT("RoomsDoNotEditThis!L"&amp;$R149) + IF($D149 &gt; 0, Augmentations!$F$2, 0) + IF($E149 &gt; 0, Augmentations!$F$3, 0))/Constants!$B$4, 0)</f>
        <v>0</v>
      </c>
      <c r="Z149" s="45" t="str">
        <f>IF($R149 &gt; 0, (INDIRECT("RoomsDoNotEditThis!M"&amp;$R149) + IF($D149 &gt; 0, Augmentations!$G$2, 0) + IF($E149 &gt; 0, Augmentations!$G$3, 0))/Constants!$B$5, 0)</f>
        <v>0</v>
      </c>
    </row>
    <row r="150">
      <c r="A150" s="30"/>
      <c r="B150" s="30"/>
      <c r="C150" s="85"/>
      <c r="D150" s="21"/>
      <c r="E150" s="21"/>
      <c r="F150" s="21"/>
      <c r="G150" s="21"/>
      <c r="H150" s="21"/>
      <c r="I150" s="21"/>
      <c r="J150" s="21"/>
      <c r="K150" s="45" t="str">
        <f>IF($R150 &gt; 0, IF($C150 &gt; 0, IF(INDIRECT("RoomsDoNotEditThis!B"&amp;$R150) &gt; 0, IF ($E150 &gt; 0, INDIRECT("RoomsDoNotEditThis!B"&amp;$R150) + Augmentations!$B$3, INDIRECT("RoomsDoNotEditThis!B"&amp;$R150)), 0), 0), 0)</f>
        <v>0</v>
      </c>
      <c r="L150" s="45" t="str">
        <f t="shared" si="1"/>
        <v>0</v>
      </c>
      <c r="M150" s="45" t="str">
        <f t="shared" si="2"/>
        <v>0</v>
      </c>
      <c r="N150" s="45" t="str">
        <f t="shared" si="3"/>
        <v>0</v>
      </c>
      <c r="O150" s="45" t="str">
        <f t="shared" si="4"/>
        <v>0</v>
      </c>
      <c r="P150" s="45" t="str">
        <f t="shared" si="5"/>
        <v>0</v>
      </c>
      <c r="Q150" s="45" t="str">
        <f t="shared" si="6"/>
        <v>0</v>
      </c>
      <c r="R150" s="2" t="str">
        <f>IF(LEN($B150), MATCH($B150,RoomsDoNotEditThis!$A$2:$A$1000)+1, 0)</f>
        <v>0</v>
      </c>
      <c r="S150" s="45" t="str">
        <f t="shared" si="7"/>
        <v>0</v>
      </c>
      <c r="T150" s="45" t="str">
        <f t="shared" si="8"/>
        <v>0</v>
      </c>
      <c r="U150" s="45" t="str">
        <f>IF($R150 &gt; 0, INDIRECT("RoomsDoNotEditThis!I"&amp;$R150)/MAX(1,ROUNDUP($G150)) + IF($D150 &gt; 0, Augmentations!$C$2/ROUNDUP($D150), 0) + IF($E150 &gt; 0, Augmentations!$C$3/ROUNDUP($E150), 0), 0)</f>
        <v>0</v>
      </c>
      <c r="V150" s="45" t="str">
        <f>IF($R150 &gt; 0, (MAX(1,ROUNDUP($G150))*INDIRECT("RoomsDoNotEditThis!L"&amp;$R150) + IF($D150 &gt; 0, ROUNDUP($D150)*Augmentations!$F$2, 0) + IF($E150 &gt; 0, ROUNDUP($E150)*Augmentations!$F$3, 0))/Constants!$B$4, 0)</f>
        <v>0</v>
      </c>
      <c r="W150" s="45" t="str">
        <f>IF($R150 &gt; 0, (INDIRECT("RoomsDoNotEditThis!J"&amp;$R150) + IF($D150 &gt; 0, Augmentations!$D$2, 0) + IF($E150 &gt; 0, Augmentations!$D$3, 0))/Constants!$B$2, 0)</f>
        <v>0</v>
      </c>
      <c r="X150" s="45" t="str">
        <f>IF($R150 &gt; 0, (INDIRECT("RoomsDoNotEditThis!K"&amp;$R150) + IF($D150 &gt; 0, Augmentations!$E$2, 0) + IF($E150 &gt; 0, Augmentations!$E$3, 0))/Constants!$B$3, 0)</f>
        <v>0</v>
      </c>
      <c r="Y150" s="45" t="str">
        <f>IF($R150 &gt; 0, (INDIRECT("RoomsDoNotEditThis!L"&amp;$R150) + IF($D150 &gt; 0, Augmentations!$F$2, 0) + IF($E150 &gt; 0, Augmentations!$F$3, 0))/Constants!$B$4, 0)</f>
        <v>0</v>
      </c>
      <c r="Z150" s="45" t="str">
        <f>IF($R150 &gt; 0, (INDIRECT("RoomsDoNotEditThis!M"&amp;$R150) + IF($D150 &gt; 0, Augmentations!$G$2, 0) + IF($E150 &gt; 0, Augmentations!$G$3, 0))/Constants!$B$5, 0)</f>
        <v>0</v>
      </c>
    </row>
    <row r="151">
      <c r="A151" s="30"/>
      <c r="B151" s="30"/>
      <c r="C151" s="85"/>
      <c r="D151" s="21"/>
      <c r="E151" s="21"/>
      <c r="F151" s="21"/>
      <c r="G151" s="21"/>
      <c r="H151" s="21"/>
      <c r="I151" s="21"/>
      <c r="J151" s="21"/>
      <c r="K151" s="45" t="str">
        <f>IF($R151 &gt; 0, IF($C151 &gt; 0, IF(INDIRECT("RoomsDoNotEditThis!B"&amp;$R151) &gt; 0, IF ($E151 &gt; 0, INDIRECT("RoomsDoNotEditThis!B"&amp;$R151) + Augmentations!$B$3, INDIRECT("RoomsDoNotEditThis!B"&amp;$R151)), 0), 0), 0)</f>
        <v>0</v>
      </c>
      <c r="L151" s="45" t="str">
        <f t="shared" si="1"/>
        <v>0</v>
      </c>
      <c r="M151" s="45" t="str">
        <f t="shared" si="2"/>
        <v>0</v>
      </c>
      <c r="N151" s="45" t="str">
        <f t="shared" si="3"/>
        <v>0</v>
      </c>
      <c r="O151" s="45" t="str">
        <f t="shared" si="4"/>
        <v>0</v>
      </c>
      <c r="P151" s="45" t="str">
        <f t="shared" si="5"/>
        <v>0</v>
      </c>
      <c r="Q151" s="45" t="str">
        <f t="shared" si="6"/>
        <v>0</v>
      </c>
      <c r="R151" s="2" t="str">
        <f>IF(LEN($B151), MATCH($B151,RoomsDoNotEditThis!$A$2:$A$1000)+1, 0)</f>
        <v>0</v>
      </c>
      <c r="S151" s="45" t="str">
        <f t="shared" si="7"/>
        <v>0</v>
      </c>
      <c r="T151" s="45" t="str">
        <f t="shared" si="8"/>
        <v>0</v>
      </c>
      <c r="U151" s="45" t="str">
        <f>IF($R151 &gt; 0, INDIRECT("RoomsDoNotEditThis!I"&amp;$R151)/MAX(1,ROUNDUP($G151)) + IF($D151 &gt; 0, Augmentations!$C$2/ROUNDUP($D151), 0) + IF($E151 &gt; 0, Augmentations!$C$3/ROUNDUP($E151), 0), 0)</f>
        <v>0</v>
      </c>
      <c r="V151" s="45" t="str">
        <f>IF($R151 &gt; 0, (MAX(1,ROUNDUP($G151))*INDIRECT("RoomsDoNotEditThis!L"&amp;$R151) + IF($D151 &gt; 0, ROUNDUP($D151)*Augmentations!$F$2, 0) + IF($E151 &gt; 0, ROUNDUP($E151)*Augmentations!$F$3, 0))/Constants!$B$4, 0)</f>
        <v>0</v>
      </c>
      <c r="W151" s="45" t="str">
        <f>IF($R151 &gt; 0, (INDIRECT("RoomsDoNotEditThis!J"&amp;$R151) + IF($D151 &gt; 0, Augmentations!$D$2, 0) + IF($E151 &gt; 0, Augmentations!$D$3, 0))/Constants!$B$2, 0)</f>
        <v>0</v>
      </c>
      <c r="X151" s="45" t="str">
        <f>IF($R151 &gt; 0, (INDIRECT("RoomsDoNotEditThis!K"&amp;$R151) + IF($D151 &gt; 0, Augmentations!$E$2, 0) + IF($E151 &gt; 0, Augmentations!$E$3, 0))/Constants!$B$3, 0)</f>
        <v>0</v>
      </c>
      <c r="Y151" s="45" t="str">
        <f>IF($R151 &gt; 0, (INDIRECT("RoomsDoNotEditThis!L"&amp;$R151) + IF($D151 &gt; 0, Augmentations!$F$2, 0) + IF($E151 &gt; 0, Augmentations!$F$3, 0))/Constants!$B$4, 0)</f>
        <v>0</v>
      </c>
      <c r="Z151" s="45" t="str">
        <f>IF($R151 &gt; 0, (INDIRECT("RoomsDoNotEditThis!M"&amp;$R151) + IF($D151 &gt; 0, Augmentations!$G$2, 0) + IF($E151 &gt; 0, Augmentations!$G$3, 0))/Constants!$B$5, 0)</f>
        <v>0</v>
      </c>
    </row>
    <row r="152">
      <c r="A152" s="30"/>
      <c r="B152" s="30"/>
      <c r="C152" s="85"/>
      <c r="D152" s="21"/>
      <c r="E152" s="21"/>
      <c r="F152" s="21"/>
      <c r="G152" s="21"/>
      <c r="H152" s="21"/>
      <c r="I152" s="21"/>
      <c r="J152" s="21"/>
      <c r="K152" s="45" t="str">
        <f>IF($R152 &gt; 0, IF($C152 &gt; 0, IF(INDIRECT("RoomsDoNotEditThis!B"&amp;$R152) &gt; 0, IF ($E152 &gt; 0, INDIRECT("RoomsDoNotEditThis!B"&amp;$R152) + Augmentations!$B$3, INDIRECT("RoomsDoNotEditThis!B"&amp;$R152)), 0), 0), 0)</f>
        <v>0</v>
      </c>
      <c r="L152" s="45" t="str">
        <f t="shared" si="1"/>
        <v>0</v>
      </c>
      <c r="M152" s="45" t="str">
        <f t="shared" si="2"/>
        <v>0</v>
      </c>
      <c r="N152" s="45" t="str">
        <f t="shared" si="3"/>
        <v>0</v>
      </c>
      <c r="O152" s="45" t="str">
        <f t="shared" si="4"/>
        <v>0</v>
      </c>
      <c r="P152" s="45" t="str">
        <f t="shared" si="5"/>
        <v>0</v>
      </c>
      <c r="Q152" s="45" t="str">
        <f t="shared" si="6"/>
        <v>0</v>
      </c>
      <c r="R152" s="2" t="str">
        <f>IF(LEN($B152), MATCH($B152,RoomsDoNotEditThis!$A$2:$A$1000)+1, 0)</f>
        <v>0</v>
      </c>
      <c r="S152" s="45" t="str">
        <f t="shared" si="7"/>
        <v>0</v>
      </c>
      <c r="T152" s="45" t="str">
        <f t="shared" si="8"/>
        <v>0</v>
      </c>
      <c r="U152" s="45" t="str">
        <f>IF($R152 &gt; 0, INDIRECT("RoomsDoNotEditThis!I"&amp;$R152)/MAX(1,ROUNDUP($G152)) + IF($D152 &gt; 0, Augmentations!$C$2/ROUNDUP($D152), 0) + IF($E152 &gt; 0, Augmentations!$C$3/ROUNDUP($E152), 0), 0)</f>
        <v>0</v>
      </c>
      <c r="V152" s="45" t="str">
        <f>IF($R152 &gt; 0, (MAX(1,ROUNDUP($G152))*INDIRECT("RoomsDoNotEditThis!L"&amp;$R152) + IF($D152 &gt; 0, ROUNDUP($D152)*Augmentations!$F$2, 0) + IF($E152 &gt; 0, ROUNDUP($E152)*Augmentations!$F$3, 0))/Constants!$B$4, 0)</f>
        <v>0</v>
      </c>
      <c r="W152" s="45" t="str">
        <f>IF($R152 &gt; 0, (INDIRECT("RoomsDoNotEditThis!J"&amp;$R152) + IF($D152 &gt; 0, Augmentations!$D$2, 0) + IF($E152 &gt; 0, Augmentations!$D$3, 0))/Constants!$B$2, 0)</f>
        <v>0</v>
      </c>
      <c r="X152" s="45" t="str">
        <f>IF($R152 &gt; 0, (INDIRECT("RoomsDoNotEditThis!K"&amp;$R152) + IF($D152 &gt; 0, Augmentations!$E$2, 0) + IF($E152 &gt; 0, Augmentations!$E$3, 0))/Constants!$B$3, 0)</f>
        <v>0</v>
      </c>
      <c r="Y152" s="45" t="str">
        <f>IF($R152 &gt; 0, (INDIRECT("RoomsDoNotEditThis!L"&amp;$R152) + IF($D152 &gt; 0, Augmentations!$F$2, 0) + IF($E152 &gt; 0, Augmentations!$F$3, 0))/Constants!$B$4, 0)</f>
        <v>0</v>
      </c>
      <c r="Z152" s="45" t="str">
        <f>IF($R152 &gt; 0, (INDIRECT("RoomsDoNotEditThis!M"&amp;$R152) + IF($D152 &gt; 0, Augmentations!$G$2, 0) + IF($E152 &gt; 0, Augmentations!$G$3, 0))/Constants!$B$5, 0)</f>
        <v>0</v>
      </c>
    </row>
    <row r="153">
      <c r="A153" s="30"/>
      <c r="B153" s="30"/>
      <c r="C153" s="85"/>
      <c r="D153" s="21"/>
      <c r="E153" s="21"/>
      <c r="F153" s="21"/>
      <c r="G153" s="21"/>
      <c r="H153" s="21"/>
      <c r="I153" s="21"/>
      <c r="J153" s="21"/>
      <c r="K153" s="45" t="str">
        <f>IF($R153 &gt; 0, IF($C153 &gt; 0, IF(INDIRECT("RoomsDoNotEditThis!B"&amp;$R153) &gt; 0, IF ($E153 &gt; 0, INDIRECT("RoomsDoNotEditThis!B"&amp;$R153) + Augmentations!$B$3, INDIRECT("RoomsDoNotEditThis!B"&amp;$R153)), 0), 0), 0)</f>
        <v>0</v>
      </c>
      <c r="L153" s="45" t="str">
        <f t="shared" si="1"/>
        <v>0</v>
      </c>
      <c r="M153" s="45" t="str">
        <f t="shared" si="2"/>
        <v>0</v>
      </c>
      <c r="N153" s="45" t="str">
        <f t="shared" si="3"/>
        <v>0</v>
      </c>
      <c r="O153" s="45" t="str">
        <f t="shared" si="4"/>
        <v>0</v>
      </c>
      <c r="P153" s="45" t="str">
        <f t="shared" si="5"/>
        <v>0</v>
      </c>
      <c r="Q153" s="45" t="str">
        <f t="shared" si="6"/>
        <v>0</v>
      </c>
      <c r="R153" s="2" t="str">
        <f>IF(LEN($B153), MATCH($B153,RoomsDoNotEditThis!$A$2:$A$1000)+1, 0)</f>
        <v>0</v>
      </c>
      <c r="S153" s="45" t="str">
        <f t="shared" si="7"/>
        <v>0</v>
      </c>
      <c r="T153" s="45" t="str">
        <f t="shared" si="8"/>
        <v>0</v>
      </c>
      <c r="U153" s="45" t="str">
        <f>IF($R153 &gt; 0, INDIRECT("RoomsDoNotEditThis!I"&amp;$R153)/MAX(1,ROUNDUP($G153)) + IF($D153 &gt; 0, Augmentations!$C$2/ROUNDUP($D153), 0) + IF($E153 &gt; 0, Augmentations!$C$3/ROUNDUP($E153), 0), 0)</f>
        <v>0</v>
      </c>
      <c r="V153" s="45" t="str">
        <f>IF($R153 &gt; 0, (MAX(1,ROUNDUP($G153))*INDIRECT("RoomsDoNotEditThis!L"&amp;$R153) + IF($D153 &gt; 0, ROUNDUP($D153)*Augmentations!$F$2, 0) + IF($E153 &gt; 0, ROUNDUP($E153)*Augmentations!$F$3, 0))/Constants!$B$4, 0)</f>
        <v>0</v>
      </c>
      <c r="W153" s="45" t="str">
        <f>IF($R153 &gt; 0, (INDIRECT("RoomsDoNotEditThis!J"&amp;$R153) + IF($D153 &gt; 0, Augmentations!$D$2, 0) + IF($E153 &gt; 0, Augmentations!$D$3, 0))/Constants!$B$2, 0)</f>
        <v>0</v>
      </c>
      <c r="X153" s="45" t="str">
        <f>IF($R153 &gt; 0, (INDIRECT("RoomsDoNotEditThis!K"&amp;$R153) + IF($D153 &gt; 0, Augmentations!$E$2, 0) + IF($E153 &gt; 0, Augmentations!$E$3, 0))/Constants!$B$3, 0)</f>
        <v>0</v>
      </c>
      <c r="Y153" s="45" t="str">
        <f>IF($R153 &gt; 0, (INDIRECT("RoomsDoNotEditThis!L"&amp;$R153) + IF($D153 &gt; 0, Augmentations!$F$2, 0) + IF($E153 &gt; 0, Augmentations!$F$3, 0))/Constants!$B$4, 0)</f>
        <v>0</v>
      </c>
      <c r="Z153" s="45" t="str">
        <f>IF($R153 &gt; 0, (INDIRECT("RoomsDoNotEditThis!M"&amp;$R153) + IF($D153 &gt; 0, Augmentations!$G$2, 0) + IF($E153 &gt; 0, Augmentations!$G$3, 0))/Constants!$B$5, 0)</f>
        <v>0</v>
      </c>
    </row>
    <row r="154">
      <c r="A154" s="30"/>
      <c r="B154" s="30"/>
      <c r="C154" s="85"/>
      <c r="D154" s="21"/>
      <c r="E154" s="21"/>
      <c r="F154" s="21"/>
      <c r="G154" s="21"/>
      <c r="H154" s="21"/>
      <c r="I154" s="21"/>
      <c r="J154" s="21"/>
      <c r="K154" s="45" t="str">
        <f>IF($R154 &gt; 0, IF($C154 &gt; 0, IF(INDIRECT("RoomsDoNotEditThis!B"&amp;$R154) &gt; 0, IF ($E154 &gt; 0, INDIRECT("RoomsDoNotEditThis!B"&amp;$R154) + Augmentations!$B$3, INDIRECT("RoomsDoNotEditThis!B"&amp;$R154)), 0), 0), 0)</f>
        <v>0</v>
      </c>
      <c r="L154" s="45" t="str">
        <f t="shared" si="1"/>
        <v>0</v>
      </c>
      <c r="M154" s="45" t="str">
        <f t="shared" si="2"/>
        <v>0</v>
      </c>
      <c r="N154" s="45" t="str">
        <f t="shared" si="3"/>
        <v>0</v>
      </c>
      <c r="O154" s="45" t="str">
        <f t="shared" si="4"/>
        <v>0</v>
      </c>
      <c r="P154" s="45" t="str">
        <f t="shared" si="5"/>
        <v>0</v>
      </c>
      <c r="Q154" s="45" t="str">
        <f t="shared" si="6"/>
        <v>0</v>
      </c>
      <c r="R154" s="2" t="str">
        <f>IF(LEN($B154), MATCH($B154,RoomsDoNotEditThis!$A$2:$A$1000)+1, 0)</f>
        <v>0</v>
      </c>
      <c r="S154" s="45" t="str">
        <f t="shared" si="7"/>
        <v>0</v>
      </c>
      <c r="T154" s="45" t="str">
        <f t="shared" si="8"/>
        <v>0</v>
      </c>
      <c r="U154" s="45" t="str">
        <f>IF($R154 &gt; 0, INDIRECT("RoomsDoNotEditThis!I"&amp;$R154)/MAX(1,ROUNDUP($G154)) + IF($D154 &gt; 0, Augmentations!$C$2/ROUNDUP($D154), 0) + IF($E154 &gt; 0, Augmentations!$C$3/ROUNDUP($E154), 0), 0)</f>
        <v>0</v>
      </c>
      <c r="V154" s="45" t="str">
        <f>IF($R154 &gt; 0, (MAX(1,ROUNDUP($G154))*INDIRECT("RoomsDoNotEditThis!L"&amp;$R154) + IF($D154 &gt; 0, ROUNDUP($D154)*Augmentations!$F$2, 0) + IF($E154 &gt; 0, ROUNDUP($E154)*Augmentations!$F$3, 0))/Constants!$B$4, 0)</f>
        <v>0</v>
      </c>
      <c r="W154" s="45" t="str">
        <f>IF($R154 &gt; 0, (INDIRECT("RoomsDoNotEditThis!J"&amp;$R154) + IF($D154 &gt; 0, Augmentations!$D$2, 0) + IF($E154 &gt; 0, Augmentations!$D$3, 0))/Constants!$B$2, 0)</f>
        <v>0</v>
      </c>
      <c r="X154" s="45" t="str">
        <f>IF($R154 &gt; 0, (INDIRECT("RoomsDoNotEditThis!K"&amp;$R154) + IF($D154 &gt; 0, Augmentations!$E$2, 0) + IF($E154 &gt; 0, Augmentations!$E$3, 0))/Constants!$B$3, 0)</f>
        <v>0</v>
      </c>
      <c r="Y154" s="45" t="str">
        <f>IF($R154 &gt; 0, (INDIRECT("RoomsDoNotEditThis!L"&amp;$R154) + IF($D154 &gt; 0, Augmentations!$F$2, 0) + IF($E154 &gt; 0, Augmentations!$F$3, 0))/Constants!$B$4, 0)</f>
        <v>0</v>
      </c>
      <c r="Z154" s="45" t="str">
        <f>IF($R154 &gt; 0, (INDIRECT("RoomsDoNotEditThis!M"&amp;$R154) + IF($D154 &gt; 0, Augmentations!$G$2, 0) + IF($E154 &gt; 0, Augmentations!$G$3, 0))/Constants!$B$5, 0)</f>
        <v>0</v>
      </c>
    </row>
    <row r="155">
      <c r="A155" s="30"/>
      <c r="B155" s="30"/>
      <c r="C155" s="85"/>
      <c r="D155" s="21"/>
      <c r="E155" s="21"/>
      <c r="F155" s="21"/>
      <c r="G155" s="21"/>
      <c r="H155" s="21"/>
      <c r="I155" s="21"/>
      <c r="J155" s="21"/>
      <c r="K155" s="45" t="str">
        <f>IF($R155 &gt; 0, IF($C155 &gt; 0, IF(INDIRECT("RoomsDoNotEditThis!B"&amp;$R155) &gt; 0, IF ($E155 &gt; 0, INDIRECT("RoomsDoNotEditThis!B"&amp;$R155) + Augmentations!$B$3, INDIRECT("RoomsDoNotEditThis!B"&amp;$R155)), 0), 0), 0)</f>
        <v>0</v>
      </c>
      <c r="L155" s="45" t="str">
        <f t="shared" si="1"/>
        <v>0</v>
      </c>
      <c r="M155" s="45" t="str">
        <f t="shared" si="2"/>
        <v>0</v>
      </c>
      <c r="N155" s="45" t="str">
        <f t="shared" si="3"/>
        <v>0</v>
      </c>
      <c r="O155" s="45" t="str">
        <f t="shared" si="4"/>
        <v>0</v>
      </c>
      <c r="P155" s="45" t="str">
        <f t="shared" si="5"/>
        <v>0</v>
      </c>
      <c r="Q155" s="45" t="str">
        <f t="shared" si="6"/>
        <v>0</v>
      </c>
      <c r="R155" s="2" t="str">
        <f>IF(LEN($B155), MATCH($B155,RoomsDoNotEditThis!$A$2:$A$1000)+1, 0)</f>
        <v>0</v>
      </c>
      <c r="S155" s="45" t="str">
        <f t="shared" si="7"/>
        <v>0</v>
      </c>
      <c r="T155" s="45" t="str">
        <f t="shared" si="8"/>
        <v>0</v>
      </c>
      <c r="U155" s="45" t="str">
        <f>IF($R155 &gt; 0, INDIRECT("RoomsDoNotEditThis!I"&amp;$R155)/MAX(1,ROUNDUP($G155)) + IF($D155 &gt; 0, Augmentations!$C$2/ROUNDUP($D155), 0) + IF($E155 &gt; 0, Augmentations!$C$3/ROUNDUP($E155), 0), 0)</f>
        <v>0</v>
      </c>
      <c r="V155" s="45" t="str">
        <f>IF($R155 &gt; 0, (MAX(1,ROUNDUP($G155))*INDIRECT("RoomsDoNotEditThis!L"&amp;$R155) + IF($D155 &gt; 0, ROUNDUP($D155)*Augmentations!$F$2, 0) + IF($E155 &gt; 0, ROUNDUP($E155)*Augmentations!$F$3, 0))/Constants!$B$4, 0)</f>
        <v>0</v>
      </c>
      <c r="W155" s="45" t="str">
        <f>IF($R155 &gt; 0, (INDIRECT("RoomsDoNotEditThis!J"&amp;$R155) + IF($D155 &gt; 0, Augmentations!$D$2, 0) + IF($E155 &gt; 0, Augmentations!$D$3, 0))/Constants!$B$2, 0)</f>
        <v>0</v>
      </c>
      <c r="X155" s="45" t="str">
        <f>IF($R155 &gt; 0, (INDIRECT("RoomsDoNotEditThis!K"&amp;$R155) + IF($D155 &gt; 0, Augmentations!$E$2, 0) + IF($E155 &gt; 0, Augmentations!$E$3, 0))/Constants!$B$3, 0)</f>
        <v>0</v>
      </c>
      <c r="Y155" s="45" t="str">
        <f>IF($R155 &gt; 0, (INDIRECT("RoomsDoNotEditThis!L"&amp;$R155) + IF($D155 &gt; 0, Augmentations!$F$2, 0) + IF($E155 &gt; 0, Augmentations!$F$3, 0))/Constants!$B$4, 0)</f>
        <v>0</v>
      </c>
      <c r="Z155" s="45" t="str">
        <f>IF($R155 &gt; 0, (INDIRECT("RoomsDoNotEditThis!M"&amp;$R155) + IF($D155 &gt; 0, Augmentations!$G$2, 0) + IF($E155 &gt; 0, Augmentations!$G$3, 0))/Constants!$B$5, 0)</f>
        <v>0</v>
      </c>
    </row>
    <row r="156">
      <c r="A156" s="30"/>
      <c r="B156" s="30"/>
      <c r="C156" s="85"/>
      <c r="D156" s="21"/>
      <c r="E156" s="21"/>
      <c r="F156" s="21"/>
      <c r="G156" s="21"/>
      <c r="H156" s="21"/>
      <c r="I156" s="21"/>
      <c r="J156" s="21"/>
      <c r="K156" s="45" t="str">
        <f>IF($R156 &gt; 0, IF($C156 &gt; 0, IF(INDIRECT("RoomsDoNotEditThis!B"&amp;$R156) &gt; 0, IF ($E156 &gt; 0, INDIRECT("RoomsDoNotEditThis!B"&amp;$R156) + Augmentations!$B$3, INDIRECT("RoomsDoNotEditThis!B"&amp;$R156)), 0), 0), 0)</f>
        <v>0</v>
      </c>
      <c r="L156" s="45" t="str">
        <f t="shared" si="1"/>
        <v>0</v>
      </c>
      <c r="M156" s="45" t="str">
        <f t="shared" si="2"/>
        <v>0</v>
      </c>
      <c r="N156" s="45" t="str">
        <f t="shared" si="3"/>
        <v>0</v>
      </c>
      <c r="O156" s="45" t="str">
        <f t="shared" si="4"/>
        <v>0</v>
      </c>
      <c r="P156" s="45" t="str">
        <f t="shared" si="5"/>
        <v>0</v>
      </c>
      <c r="Q156" s="45" t="str">
        <f t="shared" si="6"/>
        <v>0</v>
      </c>
      <c r="R156" s="2" t="str">
        <f>IF(LEN($B156), MATCH($B156,RoomsDoNotEditThis!$A$2:$A$1000)+1, 0)</f>
        <v>0</v>
      </c>
      <c r="S156" s="45" t="str">
        <f t="shared" si="7"/>
        <v>0</v>
      </c>
      <c r="T156" s="45" t="str">
        <f t="shared" si="8"/>
        <v>0</v>
      </c>
      <c r="U156" s="45" t="str">
        <f>IF($R156 &gt; 0, INDIRECT("RoomsDoNotEditThis!I"&amp;$R156)/MAX(1,ROUNDUP($G156)) + IF($D156 &gt; 0, Augmentations!$C$2/ROUNDUP($D156), 0) + IF($E156 &gt; 0, Augmentations!$C$3/ROUNDUP($E156), 0), 0)</f>
        <v>0</v>
      </c>
      <c r="V156" s="45" t="str">
        <f>IF($R156 &gt; 0, (MAX(1,ROUNDUP($G156))*INDIRECT("RoomsDoNotEditThis!L"&amp;$R156) + IF($D156 &gt; 0, ROUNDUP($D156)*Augmentations!$F$2, 0) + IF($E156 &gt; 0, ROUNDUP($E156)*Augmentations!$F$3, 0))/Constants!$B$4, 0)</f>
        <v>0</v>
      </c>
      <c r="W156" s="45" t="str">
        <f>IF($R156 &gt; 0, (INDIRECT("RoomsDoNotEditThis!J"&amp;$R156) + IF($D156 &gt; 0, Augmentations!$D$2, 0) + IF($E156 &gt; 0, Augmentations!$D$3, 0))/Constants!$B$2, 0)</f>
        <v>0</v>
      </c>
      <c r="X156" s="45" t="str">
        <f>IF($R156 &gt; 0, (INDIRECT("RoomsDoNotEditThis!K"&amp;$R156) + IF($D156 &gt; 0, Augmentations!$E$2, 0) + IF($E156 &gt; 0, Augmentations!$E$3, 0))/Constants!$B$3, 0)</f>
        <v>0</v>
      </c>
      <c r="Y156" s="45" t="str">
        <f>IF($R156 &gt; 0, (INDIRECT("RoomsDoNotEditThis!L"&amp;$R156) + IF($D156 &gt; 0, Augmentations!$F$2, 0) + IF($E156 &gt; 0, Augmentations!$F$3, 0))/Constants!$B$4, 0)</f>
        <v>0</v>
      </c>
      <c r="Z156" s="45" t="str">
        <f>IF($R156 &gt; 0, (INDIRECT("RoomsDoNotEditThis!M"&amp;$R156) + IF($D156 &gt; 0, Augmentations!$G$2, 0) + IF($E156 &gt; 0, Augmentations!$G$3, 0))/Constants!$B$5, 0)</f>
        <v>0</v>
      </c>
    </row>
    <row r="157">
      <c r="A157" s="30"/>
      <c r="B157" s="30"/>
      <c r="C157" s="85"/>
      <c r="D157" s="21"/>
      <c r="E157" s="21"/>
      <c r="F157" s="21"/>
      <c r="G157" s="21"/>
      <c r="H157" s="21"/>
      <c r="I157" s="21"/>
      <c r="J157" s="21"/>
      <c r="K157" s="45" t="str">
        <f>IF($R157 &gt; 0, IF($C157 &gt; 0, IF(INDIRECT("RoomsDoNotEditThis!B"&amp;$R157) &gt; 0, IF ($E157 &gt; 0, INDIRECT("RoomsDoNotEditThis!B"&amp;$R157) + Augmentations!$B$3, INDIRECT("RoomsDoNotEditThis!B"&amp;$R157)), 0), 0), 0)</f>
        <v>0</v>
      </c>
      <c r="L157" s="45" t="str">
        <f t="shared" si="1"/>
        <v>0</v>
      </c>
      <c r="M157" s="45" t="str">
        <f t="shared" si="2"/>
        <v>0</v>
      </c>
      <c r="N157" s="45" t="str">
        <f t="shared" si="3"/>
        <v>0</v>
      </c>
      <c r="O157" s="45" t="str">
        <f t="shared" si="4"/>
        <v>0</v>
      </c>
      <c r="P157" s="45" t="str">
        <f t="shared" si="5"/>
        <v>0</v>
      </c>
      <c r="Q157" s="45" t="str">
        <f t="shared" si="6"/>
        <v>0</v>
      </c>
      <c r="R157" s="2" t="str">
        <f>IF(LEN($B157), MATCH($B157,RoomsDoNotEditThis!$A$2:$A$1000)+1, 0)</f>
        <v>0</v>
      </c>
      <c r="S157" s="45" t="str">
        <f t="shared" si="7"/>
        <v>0</v>
      </c>
      <c r="T157" s="45" t="str">
        <f t="shared" si="8"/>
        <v>0</v>
      </c>
      <c r="U157" s="45" t="str">
        <f>IF($R157 &gt; 0, INDIRECT("RoomsDoNotEditThis!I"&amp;$R157)/MAX(1,ROUNDUP($G157)) + IF($D157 &gt; 0, Augmentations!$C$2/ROUNDUP($D157), 0) + IF($E157 &gt; 0, Augmentations!$C$3/ROUNDUP($E157), 0), 0)</f>
        <v>0</v>
      </c>
      <c r="V157" s="45" t="str">
        <f>IF($R157 &gt; 0, (MAX(1,ROUNDUP($G157))*INDIRECT("RoomsDoNotEditThis!L"&amp;$R157) + IF($D157 &gt; 0, ROUNDUP($D157)*Augmentations!$F$2, 0) + IF($E157 &gt; 0, ROUNDUP($E157)*Augmentations!$F$3, 0))/Constants!$B$4, 0)</f>
        <v>0</v>
      </c>
      <c r="W157" s="45" t="str">
        <f>IF($R157 &gt; 0, (INDIRECT("RoomsDoNotEditThis!J"&amp;$R157) + IF($D157 &gt; 0, Augmentations!$D$2, 0) + IF($E157 &gt; 0, Augmentations!$D$3, 0))/Constants!$B$2, 0)</f>
        <v>0</v>
      </c>
      <c r="X157" s="45" t="str">
        <f>IF($R157 &gt; 0, (INDIRECT("RoomsDoNotEditThis!K"&amp;$R157) + IF($D157 &gt; 0, Augmentations!$E$2, 0) + IF($E157 &gt; 0, Augmentations!$E$3, 0))/Constants!$B$3, 0)</f>
        <v>0</v>
      </c>
      <c r="Y157" s="45" t="str">
        <f>IF($R157 &gt; 0, (INDIRECT("RoomsDoNotEditThis!L"&amp;$R157) + IF($D157 &gt; 0, Augmentations!$F$2, 0) + IF($E157 &gt; 0, Augmentations!$F$3, 0))/Constants!$B$4, 0)</f>
        <v>0</v>
      </c>
      <c r="Z157" s="45" t="str">
        <f>IF($R157 &gt; 0, (INDIRECT("RoomsDoNotEditThis!M"&amp;$R157) + IF($D157 &gt; 0, Augmentations!$G$2, 0) + IF($E157 &gt; 0, Augmentations!$G$3, 0))/Constants!$B$5, 0)</f>
        <v>0</v>
      </c>
    </row>
    <row r="158">
      <c r="A158" s="30"/>
      <c r="B158" s="30"/>
      <c r="C158" s="85"/>
      <c r="D158" s="21"/>
      <c r="E158" s="21"/>
      <c r="F158" s="21"/>
      <c r="G158" s="21"/>
      <c r="H158" s="21"/>
      <c r="I158" s="21"/>
      <c r="J158" s="21"/>
      <c r="K158" s="45" t="str">
        <f>IF($R158 &gt; 0, IF($C158 &gt; 0, IF(INDIRECT("RoomsDoNotEditThis!B"&amp;$R158) &gt; 0, IF ($E158 &gt; 0, INDIRECT("RoomsDoNotEditThis!B"&amp;$R158) + Augmentations!$B$3, INDIRECT("RoomsDoNotEditThis!B"&amp;$R158)), 0), 0), 0)</f>
        <v>0</v>
      </c>
      <c r="L158" s="45" t="str">
        <f t="shared" si="1"/>
        <v>0</v>
      </c>
      <c r="M158" s="45" t="str">
        <f t="shared" si="2"/>
        <v>0</v>
      </c>
      <c r="N158" s="45" t="str">
        <f t="shared" si="3"/>
        <v>0</v>
      </c>
      <c r="O158" s="45" t="str">
        <f t="shared" si="4"/>
        <v>0</v>
      </c>
      <c r="P158" s="45" t="str">
        <f t="shared" si="5"/>
        <v>0</v>
      </c>
      <c r="Q158" s="45" t="str">
        <f t="shared" si="6"/>
        <v>0</v>
      </c>
      <c r="R158" s="2" t="str">
        <f>IF(LEN($B158), MATCH($B158,RoomsDoNotEditThis!$A$2:$A$1000)+1, 0)</f>
        <v>0</v>
      </c>
      <c r="S158" s="45" t="str">
        <f t="shared" si="7"/>
        <v>0</v>
      </c>
      <c r="T158" s="45" t="str">
        <f t="shared" si="8"/>
        <v>0</v>
      </c>
      <c r="U158" s="45" t="str">
        <f>IF($R158 &gt; 0, INDIRECT("RoomsDoNotEditThis!I"&amp;$R158)/MAX(1,ROUNDUP($G158)) + IF($D158 &gt; 0, Augmentations!$C$2/ROUNDUP($D158), 0) + IF($E158 &gt; 0, Augmentations!$C$3/ROUNDUP($E158), 0), 0)</f>
        <v>0</v>
      </c>
      <c r="V158" s="45" t="str">
        <f>IF($R158 &gt; 0, (MAX(1,ROUNDUP($G158))*INDIRECT("RoomsDoNotEditThis!L"&amp;$R158) + IF($D158 &gt; 0, ROUNDUP($D158)*Augmentations!$F$2, 0) + IF($E158 &gt; 0, ROUNDUP($E158)*Augmentations!$F$3, 0))/Constants!$B$4, 0)</f>
        <v>0</v>
      </c>
      <c r="W158" s="45" t="str">
        <f>IF($R158 &gt; 0, (INDIRECT("RoomsDoNotEditThis!J"&amp;$R158) + IF($D158 &gt; 0, Augmentations!$D$2, 0) + IF($E158 &gt; 0, Augmentations!$D$3, 0))/Constants!$B$2, 0)</f>
        <v>0</v>
      </c>
      <c r="X158" s="45" t="str">
        <f>IF($R158 &gt; 0, (INDIRECT("RoomsDoNotEditThis!K"&amp;$R158) + IF($D158 &gt; 0, Augmentations!$E$2, 0) + IF($E158 &gt; 0, Augmentations!$E$3, 0))/Constants!$B$3, 0)</f>
        <v>0</v>
      </c>
      <c r="Y158" s="45" t="str">
        <f>IF($R158 &gt; 0, (INDIRECT("RoomsDoNotEditThis!L"&amp;$R158) + IF($D158 &gt; 0, Augmentations!$F$2, 0) + IF($E158 &gt; 0, Augmentations!$F$3, 0))/Constants!$B$4, 0)</f>
        <v>0</v>
      </c>
      <c r="Z158" s="45" t="str">
        <f>IF($R158 &gt; 0, (INDIRECT("RoomsDoNotEditThis!M"&amp;$R158) + IF($D158 &gt; 0, Augmentations!$G$2, 0) + IF($E158 &gt; 0, Augmentations!$G$3, 0))/Constants!$B$5, 0)</f>
        <v>0</v>
      </c>
    </row>
    <row r="159">
      <c r="A159" s="30"/>
      <c r="B159" s="30"/>
      <c r="C159" s="85"/>
      <c r="D159" s="21"/>
      <c r="E159" s="21"/>
      <c r="F159" s="21"/>
      <c r="G159" s="21"/>
      <c r="H159" s="21"/>
      <c r="I159" s="21"/>
      <c r="J159" s="21"/>
      <c r="K159" s="45" t="str">
        <f>IF($R159 &gt; 0, IF($C159 &gt; 0, IF(INDIRECT("RoomsDoNotEditThis!B"&amp;$R159) &gt; 0, IF ($E159 &gt; 0, INDIRECT("RoomsDoNotEditThis!B"&amp;$R159) + Augmentations!$B$3, INDIRECT("RoomsDoNotEditThis!B"&amp;$R159)), 0), 0), 0)</f>
        <v>0</v>
      </c>
      <c r="L159" s="45" t="str">
        <f t="shared" si="1"/>
        <v>0</v>
      </c>
      <c r="M159" s="45" t="str">
        <f t="shared" si="2"/>
        <v>0</v>
      </c>
      <c r="N159" s="45" t="str">
        <f t="shared" si="3"/>
        <v>0</v>
      </c>
      <c r="O159" s="45" t="str">
        <f t="shared" si="4"/>
        <v>0</v>
      </c>
      <c r="P159" s="45" t="str">
        <f t="shared" si="5"/>
        <v>0</v>
      </c>
      <c r="Q159" s="45" t="str">
        <f t="shared" si="6"/>
        <v>0</v>
      </c>
      <c r="R159" s="2" t="str">
        <f>IF(LEN($B159), MATCH($B159,RoomsDoNotEditThis!$A$2:$A$1000)+1, 0)</f>
        <v>0</v>
      </c>
      <c r="S159" s="45" t="str">
        <f t="shared" si="7"/>
        <v>0</v>
      </c>
      <c r="T159" s="45" t="str">
        <f t="shared" si="8"/>
        <v>0</v>
      </c>
      <c r="U159" s="45" t="str">
        <f>IF($R159 &gt; 0, INDIRECT("RoomsDoNotEditThis!I"&amp;$R159)/MAX(1,ROUNDUP($G159)) + IF($D159 &gt; 0, Augmentations!$C$2/ROUNDUP($D159), 0) + IF($E159 &gt; 0, Augmentations!$C$3/ROUNDUP($E159), 0), 0)</f>
        <v>0</v>
      </c>
      <c r="V159" s="45" t="str">
        <f>IF($R159 &gt; 0, (MAX(1,ROUNDUP($G159))*INDIRECT("RoomsDoNotEditThis!L"&amp;$R159) + IF($D159 &gt; 0, ROUNDUP($D159)*Augmentations!$F$2, 0) + IF($E159 &gt; 0, ROUNDUP($E159)*Augmentations!$F$3, 0))/Constants!$B$4, 0)</f>
        <v>0</v>
      </c>
      <c r="W159" s="45" t="str">
        <f>IF($R159 &gt; 0, (INDIRECT("RoomsDoNotEditThis!J"&amp;$R159) + IF($D159 &gt; 0, Augmentations!$D$2, 0) + IF($E159 &gt; 0, Augmentations!$D$3, 0))/Constants!$B$2, 0)</f>
        <v>0</v>
      </c>
      <c r="X159" s="45" t="str">
        <f>IF($R159 &gt; 0, (INDIRECT("RoomsDoNotEditThis!K"&amp;$R159) + IF($D159 &gt; 0, Augmentations!$E$2, 0) + IF($E159 &gt; 0, Augmentations!$E$3, 0))/Constants!$B$3, 0)</f>
        <v>0</v>
      </c>
      <c r="Y159" s="45" t="str">
        <f>IF($R159 &gt; 0, (INDIRECT("RoomsDoNotEditThis!L"&amp;$R159) + IF($D159 &gt; 0, Augmentations!$F$2, 0) + IF($E159 &gt; 0, Augmentations!$F$3, 0))/Constants!$B$4, 0)</f>
        <v>0</v>
      </c>
      <c r="Z159" s="45" t="str">
        <f>IF($R159 &gt; 0, (INDIRECT("RoomsDoNotEditThis!M"&amp;$R159) + IF($D159 &gt; 0, Augmentations!$G$2, 0) + IF($E159 &gt; 0, Augmentations!$G$3, 0))/Constants!$B$5, 0)</f>
        <v>0</v>
      </c>
    </row>
    <row r="160">
      <c r="A160" s="30"/>
      <c r="B160" s="30"/>
      <c r="C160" s="85"/>
      <c r="D160" s="21"/>
      <c r="E160" s="21"/>
      <c r="F160" s="21"/>
      <c r="G160" s="21"/>
      <c r="H160" s="21"/>
      <c r="I160" s="21"/>
      <c r="J160" s="21"/>
      <c r="K160" s="45" t="str">
        <f>IF($R160 &gt; 0, IF($C160 &gt; 0, IF(INDIRECT("RoomsDoNotEditThis!B"&amp;$R160) &gt; 0, IF ($E160 &gt; 0, INDIRECT("RoomsDoNotEditThis!B"&amp;$R160) + Augmentations!$B$3, INDIRECT("RoomsDoNotEditThis!B"&amp;$R160)), 0), 0), 0)</f>
        <v>0</v>
      </c>
      <c r="L160" s="45" t="str">
        <f t="shared" si="1"/>
        <v>0</v>
      </c>
      <c r="M160" s="45" t="str">
        <f t="shared" si="2"/>
        <v>0</v>
      </c>
      <c r="N160" s="45" t="str">
        <f t="shared" si="3"/>
        <v>0</v>
      </c>
      <c r="O160" s="45" t="str">
        <f t="shared" si="4"/>
        <v>0</v>
      </c>
      <c r="P160" s="45" t="str">
        <f t="shared" si="5"/>
        <v>0</v>
      </c>
      <c r="Q160" s="45" t="str">
        <f t="shared" si="6"/>
        <v>0</v>
      </c>
      <c r="R160" s="2" t="str">
        <f>IF(LEN($B160), MATCH($B160,RoomsDoNotEditThis!$A$2:$A$1000)+1, 0)</f>
        <v>0</v>
      </c>
      <c r="S160" s="45" t="str">
        <f t="shared" si="7"/>
        <v>0</v>
      </c>
      <c r="T160" s="45" t="str">
        <f t="shared" si="8"/>
        <v>0</v>
      </c>
      <c r="U160" s="45" t="str">
        <f>IF($R160 &gt; 0, INDIRECT("RoomsDoNotEditThis!I"&amp;$R160)/MAX(1,ROUNDUP($G160)) + IF($D160 &gt; 0, Augmentations!$C$2/ROUNDUP($D160), 0) + IF($E160 &gt; 0, Augmentations!$C$3/ROUNDUP($E160), 0), 0)</f>
        <v>0</v>
      </c>
      <c r="V160" s="45" t="str">
        <f>IF($R160 &gt; 0, (MAX(1,ROUNDUP($G160))*INDIRECT("RoomsDoNotEditThis!L"&amp;$R160) + IF($D160 &gt; 0, ROUNDUP($D160)*Augmentations!$F$2, 0) + IF($E160 &gt; 0, ROUNDUP($E160)*Augmentations!$F$3, 0))/Constants!$B$4, 0)</f>
        <v>0</v>
      </c>
      <c r="W160" s="45" t="str">
        <f>IF($R160 &gt; 0, (INDIRECT("RoomsDoNotEditThis!J"&amp;$R160) + IF($D160 &gt; 0, Augmentations!$D$2, 0) + IF($E160 &gt; 0, Augmentations!$D$3, 0))/Constants!$B$2, 0)</f>
        <v>0</v>
      </c>
      <c r="X160" s="45" t="str">
        <f>IF($R160 &gt; 0, (INDIRECT("RoomsDoNotEditThis!K"&amp;$R160) + IF($D160 &gt; 0, Augmentations!$E$2, 0) + IF($E160 &gt; 0, Augmentations!$E$3, 0))/Constants!$B$3, 0)</f>
        <v>0</v>
      </c>
      <c r="Y160" s="45" t="str">
        <f>IF($R160 &gt; 0, (INDIRECT("RoomsDoNotEditThis!L"&amp;$R160) + IF($D160 &gt; 0, Augmentations!$F$2, 0) + IF($E160 &gt; 0, Augmentations!$F$3, 0))/Constants!$B$4, 0)</f>
        <v>0</v>
      </c>
      <c r="Z160" s="45" t="str">
        <f>IF($R160 &gt; 0, (INDIRECT("RoomsDoNotEditThis!M"&amp;$R160) + IF($D160 &gt; 0, Augmentations!$G$2, 0) + IF($E160 &gt; 0, Augmentations!$G$3, 0))/Constants!$B$5, 0)</f>
        <v>0</v>
      </c>
    </row>
    <row r="161">
      <c r="A161" s="30"/>
      <c r="B161" s="30"/>
      <c r="C161" s="85"/>
      <c r="D161" s="21"/>
      <c r="E161" s="21"/>
      <c r="F161" s="21"/>
      <c r="G161" s="21"/>
      <c r="H161" s="21"/>
      <c r="I161" s="21"/>
      <c r="J161" s="21"/>
      <c r="K161" s="45" t="str">
        <f>IF($R161 &gt; 0, IF($C161 &gt; 0, IF(INDIRECT("RoomsDoNotEditThis!B"&amp;$R161) &gt; 0, IF ($E161 &gt; 0, INDIRECT("RoomsDoNotEditThis!B"&amp;$R161) + Augmentations!$B$3, INDIRECT("RoomsDoNotEditThis!B"&amp;$R161)), 0), 0), 0)</f>
        <v>0</v>
      </c>
      <c r="L161" s="45" t="str">
        <f t="shared" si="1"/>
        <v>0</v>
      </c>
      <c r="M161" s="45" t="str">
        <f t="shared" si="2"/>
        <v>0</v>
      </c>
      <c r="N161" s="45" t="str">
        <f t="shared" si="3"/>
        <v>0</v>
      </c>
      <c r="O161" s="45" t="str">
        <f t="shared" si="4"/>
        <v>0</v>
      </c>
      <c r="P161" s="45" t="str">
        <f t="shared" si="5"/>
        <v>0</v>
      </c>
      <c r="Q161" s="45" t="str">
        <f t="shared" si="6"/>
        <v>0</v>
      </c>
      <c r="R161" s="2" t="str">
        <f>IF(LEN($B161), MATCH($B161,RoomsDoNotEditThis!$A$2:$A$1000)+1, 0)</f>
        <v>0</v>
      </c>
      <c r="S161" s="45" t="str">
        <f t="shared" si="7"/>
        <v>0</v>
      </c>
      <c r="T161" s="45" t="str">
        <f t="shared" si="8"/>
        <v>0</v>
      </c>
      <c r="U161" s="45" t="str">
        <f>IF($R161 &gt; 0, INDIRECT("RoomsDoNotEditThis!I"&amp;$R161)/MAX(1,ROUNDUP($G161)) + IF($D161 &gt; 0, Augmentations!$C$2/ROUNDUP($D161), 0) + IF($E161 &gt; 0, Augmentations!$C$3/ROUNDUP($E161), 0), 0)</f>
        <v>0</v>
      </c>
      <c r="V161" s="45" t="str">
        <f>IF($R161 &gt; 0, (MAX(1,ROUNDUP($G161))*INDIRECT("RoomsDoNotEditThis!L"&amp;$R161) + IF($D161 &gt; 0, ROUNDUP($D161)*Augmentations!$F$2, 0) + IF($E161 &gt; 0, ROUNDUP($E161)*Augmentations!$F$3, 0))/Constants!$B$4, 0)</f>
        <v>0</v>
      </c>
      <c r="W161" s="45" t="str">
        <f>IF($R161 &gt; 0, (INDIRECT("RoomsDoNotEditThis!J"&amp;$R161) + IF($D161 &gt; 0, Augmentations!$D$2, 0) + IF($E161 &gt; 0, Augmentations!$D$3, 0))/Constants!$B$2, 0)</f>
        <v>0</v>
      </c>
      <c r="X161" s="45" t="str">
        <f>IF($R161 &gt; 0, (INDIRECT("RoomsDoNotEditThis!K"&amp;$R161) + IF($D161 &gt; 0, Augmentations!$E$2, 0) + IF($E161 &gt; 0, Augmentations!$E$3, 0))/Constants!$B$3, 0)</f>
        <v>0</v>
      </c>
      <c r="Y161" s="45" t="str">
        <f>IF($R161 &gt; 0, (INDIRECT("RoomsDoNotEditThis!L"&amp;$R161) + IF($D161 &gt; 0, Augmentations!$F$2, 0) + IF($E161 &gt; 0, Augmentations!$F$3, 0))/Constants!$B$4, 0)</f>
        <v>0</v>
      </c>
      <c r="Z161" s="45" t="str">
        <f>IF($R161 &gt; 0, (INDIRECT("RoomsDoNotEditThis!M"&amp;$R161) + IF($D161 &gt; 0, Augmentations!$G$2, 0) + IF($E161 &gt; 0, Augmentations!$G$3, 0))/Constants!$B$5, 0)</f>
        <v>0</v>
      </c>
    </row>
    <row r="162">
      <c r="A162" s="30"/>
      <c r="B162" s="30"/>
      <c r="C162" s="85"/>
      <c r="D162" s="21"/>
      <c r="E162" s="21"/>
      <c r="F162" s="21"/>
      <c r="G162" s="21"/>
      <c r="H162" s="21"/>
      <c r="I162" s="21"/>
      <c r="J162" s="21"/>
      <c r="K162" s="45" t="str">
        <f>IF($R162 &gt; 0, IF($C162 &gt; 0, IF(INDIRECT("RoomsDoNotEditThis!B"&amp;$R162) &gt; 0, IF ($E162 &gt; 0, INDIRECT("RoomsDoNotEditThis!B"&amp;$R162) + Augmentations!$B$3, INDIRECT("RoomsDoNotEditThis!B"&amp;$R162)), 0), 0), 0)</f>
        <v>0</v>
      </c>
      <c r="L162" s="45" t="str">
        <f t="shared" si="1"/>
        <v>0</v>
      </c>
      <c r="M162" s="45" t="str">
        <f t="shared" si="2"/>
        <v>0</v>
      </c>
      <c r="N162" s="45" t="str">
        <f t="shared" si="3"/>
        <v>0</v>
      </c>
      <c r="O162" s="45" t="str">
        <f t="shared" si="4"/>
        <v>0</v>
      </c>
      <c r="P162" s="45" t="str">
        <f t="shared" si="5"/>
        <v>0</v>
      </c>
      <c r="Q162" s="45" t="str">
        <f t="shared" si="6"/>
        <v>0</v>
      </c>
      <c r="R162" s="2" t="str">
        <f>IF(LEN($B162), MATCH($B162,RoomsDoNotEditThis!$A$2:$A$1000)+1, 0)</f>
        <v>0</v>
      </c>
      <c r="S162" s="45" t="str">
        <f t="shared" si="7"/>
        <v>0</v>
      </c>
      <c r="T162" s="45" t="str">
        <f t="shared" si="8"/>
        <v>0</v>
      </c>
      <c r="U162" s="45" t="str">
        <f>IF($R162 &gt; 0, INDIRECT("RoomsDoNotEditThis!I"&amp;$R162)/MAX(1,ROUNDUP($G162)) + IF($D162 &gt; 0, Augmentations!$C$2/ROUNDUP($D162), 0) + IF($E162 &gt; 0, Augmentations!$C$3/ROUNDUP($E162), 0), 0)</f>
        <v>0</v>
      </c>
      <c r="V162" s="45" t="str">
        <f>IF($R162 &gt; 0, (MAX(1,ROUNDUP($G162))*INDIRECT("RoomsDoNotEditThis!L"&amp;$R162) + IF($D162 &gt; 0, ROUNDUP($D162)*Augmentations!$F$2, 0) + IF($E162 &gt; 0, ROUNDUP($E162)*Augmentations!$F$3, 0))/Constants!$B$4, 0)</f>
        <v>0</v>
      </c>
      <c r="W162" s="45" t="str">
        <f>IF($R162 &gt; 0, (INDIRECT("RoomsDoNotEditThis!J"&amp;$R162) + IF($D162 &gt; 0, Augmentations!$D$2, 0) + IF($E162 &gt; 0, Augmentations!$D$3, 0))/Constants!$B$2, 0)</f>
        <v>0</v>
      </c>
      <c r="X162" s="45" t="str">
        <f>IF($R162 &gt; 0, (INDIRECT("RoomsDoNotEditThis!K"&amp;$R162) + IF($D162 &gt; 0, Augmentations!$E$2, 0) + IF($E162 &gt; 0, Augmentations!$E$3, 0))/Constants!$B$3, 0)</f>
        <v>0</v>
      </c>
      <c r="Y162" s="45" t="str">
        <f>IF($R162 &gt; 0, (INDIRECT("RoomsDoNotEditThis!L"&amp;$R162) + IF($D162 &gt; 0, Augmentations!$F$2, 0) + IF($E162 &gt; 0, Augmentations!$F$3, 0))/Constants!$B$4, 0)</f>
        <v>0</v>
      </c>
      <c r="Z162" s="45" t="str">
        <f>IF($R162 &gt; 0, (INDIRECT("RoomsDoNotEditThis!M"&amp;$R162) + IF($D162 &gt; 0, Augmentations!$G$2, 0) + IF($E162 &gt; 0, Augmentations!$G$3, 0))/Constants!$B$5, 0)</f>
        <v>0</v>
      </c>
    </row>
    <row r="163">
      <c r="A163" s="30"/>
      <c r="B163" s="30"/>
      <c r="C163" s="85"/>
      <c r="D163" s="21"/>
      <c r="E163" s="21"/>
      <c r="F163" s="21"/>
      <c r="G163" s="21"/>
      <c r="H163" s="21"/>
      <c r="I163" s="21"/>
      <c r="J163" s="21"/>
      <c r="K163" s="45" t="str">
        <f>IF($R163 &gt; 0, IF($C163 &gt; 0, IF(INDIRECT("RoomsDoNotEditThis!B"&amp;$R163) &gt; 0, IF ($E163 &gt; 0, INDIRECT("RoomsDoNotEditThis!B"&amp;$R163) + Augmentations!$B$3, INDIRECT("RoomsDoNotEditThis!B"&amp;$R163)), 0), 0), 0)</f>
        <v>0</v>
      </c>
      <c r="L163" s="45" t="str">
        <f t="shared" si="1"/>
        <v>0</v>
      </c>
      <c r="M163" s="45" t="str">
        <f t="shared" si="2"/>
        <v>0</v>
      </c>
      <c r="N163" s="45" t="str">
        <f t="shared" si="3"/>
        <v>0</v>
      </c>
      <c r="O163" s="45" t="str">
        <f t="shared" si="4"/>
        <v>0</v>
      </c>
      <c r="P163" s="45" t="str">
        <f t="shared" si="5"/>
        <v>0</v>
      </c>
      <c r="Q163" s="45" t="str">
        <f t="shared" si="6"/>
        <v>0</v>
      </c>
      <c r="R163" s="2" t="str">
        <f>IF(LEN($B163), MATCH($B163,RoomsDoNotEditThis!$A$2:$A$1000)+1, 0)</f>
        <v>0</v>
      </c>
      <c r="S163" s="45" t="str">
        <f t="shared" si="7"/>
        <v>0</v>
      </c>
      <c r="T163" s="45" t="str">
        <f t="shared" si="8"/>
        <v>0</v>
      </c>
      <c r="U163" s="45" t="str">
        <f>IF($R163 &gt; 0, INDIRECT("RoomsDoNotEditThis!I"&amp;$R163)/MAX(1,ROUNDUP($G163)) + IF($D163 &gt; 0, Augmentations!$C$2/ROUNDUP($D163), 0) + IF($E163 &gt; 0, Augmentations!$C$3/ROUNDUP($E163), 0), 0)</f>
        <v>0</v>
      </c>
      <c r="V163" s="45" t="str">
        <f>IF($R163 &gt; 0, (MAX(1,ROUNDUP($G163))*INDIRECT("RoomsDoNotEditThis!L"&amp;$R163) + IF($D163 &gt; 0, ROUNDUP($D163)*Augmentations!$F$2, 0) + IF($E163 &gt; 0, ROUNDUP($E163)*Augmentations!$F$3, 0))/Constants!$B$4, 0)</f>
        <v>0</v>
      </c>
      <c r="W163" s="45" t="str">
        <f>IF($R163 &gt; 0, (INDIRECT("RoomsDoNotEditThis!J"&amp;$R163) + IF($D163 &gt; 0, Augmentations!$D$2, 0) + IF($E163 &gt; 0, Augmentations!$D$3, 0))/Constants!$B$2, 0)</f>
        <v>0</v>
      </c>
      <c r="X163" s="45" t="str">
        <f>IF($R163 &gt; 0, (INDIRECT("RoomsDoNotEditThis!K"&amp;$R163) + IF($D163 &gt; 0, Augmentations!$E$2, 0) + IF($E163 &gt; 0, Augmentations!$E$3, 0))/Constants!$B$3, 0)</f>
        <v>0</v>
      </c>
      <c r="Y163" s="45" t="str">
        <f>IF($R163 &gt; 0, (INDIRECT("RoomsDoNotEditThis!L"&amp;$R163) + IF($D163 &gt; 0, Augmentations!$F$2, 0) + IF($E163 &gt; 0, Augmentations!$F$3, 0))/Constants!$B$4, 0)</f>
        <v>0</v>
      </c>
      <c r="Z163" s="45" t="str">
        <f>IF($R163 &gt; 0, (INDIRECT("RoomsDoNotEditThis!M"&amp;$R163) + IF($D163 &gt; 0, Augmentations!$G$2, 0) + IF($E163 &gt; 0, Augmentations!$G$3, 0))/Constants!$B$5, 0)</f>
        <v>0</v>
      </c>
    </row>
    <row r="164">
      <c r="A164" s="30"/>
      <c r="B164" s="30"/>
      <c r="C164" s="85"/>
      <c r="D164" s="21"/>
      <c r="E164" s="21"/>
      <c r="F164" s="21"/>
      <c r="G164" s="21"/>
      <c r="H164" s="21"/>
      <c r="I164" s="21"/>
      <c r="J164" s="21"/>
      <c r="K164" s="45" t="str">
        <f>IF($R164 &gt; 0, IF($C164 &gt; 0, IF(INDIRECT("RoomsDoNotEditThis!B"&amp;$R164) &gt; 0, IF ($E164 &gt; 0, INDIRECT("RoomsDoNotEditThis!B"&amp;$R164) + Augmentations!$B$3, INDIRECT("RoomsDoNotEditThis!B"&amp;$R164)), 0), 0), 0)</f>
        <v>0</v>
      </c>
      <c r="L164" s="45" t="str">
        <f t="shared" si="1"/>
        <v>0</v>
      </c>
      <c r="M164" s="45" t="str">
        <f t="shared" si="2"/>
        <v>0</v>
      </c>
      <c r="N164" s="45" t="str">
        <f t="shared" si="3"/>
        <v>0</v>
      </c>
      <c r="O164" s="45" t="str">
        <f t="shared" si="4"/>
        <v>0</v>
      </c>
      <c r="P164" s="45" t="str">
        <f t="shared" si="5"/>
        <v>0</v>
      </c>
      <c r="Q164" s="45" t="str">
        <f t="shared" si="6"/>
        <v>0</v>
      </c>
      <c r="R164" s="2" t="str">
        <f>IF(LEN($B164), MATCH($B164,RoomsDoNotEditThis!$A$2:$A$1000)+1, 0)</f>
        <v>0</v>
      </c>
      <c r="S164" s="45" t="str">
        <f t="shared" si="7"/>
        <v>0</v>
      </c>
      <c r="T164" s="45" t="str">
        <f t="shared" si="8"/>
        <v>0</v>
      </c>
      <c r="U164" s="45" t="str">
        <f>IF($R164 &gt; 0, INDIRECT("RoomsDoNotEditThis!I"&amp;$R164)/MAX(1,ROUNDUP($G164)) + IF($D164 &gt; 0, Augmentations!$C$2/ROUNDUP($D164), 0) + IF($E164 &gt; 0, Augmentations!$C$3/ROUNDUP($E164), 0), 0)</f>
        <v>0</v>
      </c>
      <c r="V164" s="45" t="str">
        <f>IF($R164 &gt; 0, (MAX(1,ROUNDUP($G164))*INDIRECT("RoomsDoNotEditThis!L"&amp;$R164) + IF($D164 &gt; 0, ROUNDUP($D164)*Augmentations!$F$2, 0) + IF($E164 &gt; 0, ROUNDUP($E164)*Augmentations!$F$3, 0))/Constants!$B$4, 0)</f>
        <v>0</v>
      </c>
      <c r="W164" s="45" t="str">
        <f>IF($R164 &gt; 0, (INDIRECT("RoomsDoNotEditThis!J"&amp;$R164) + IF($D164 &gt; 0, Augmentations!$D$2, 0) + IF($E164 &gt; 0, Augmentations!$D$3, 0))/Constants!$B$2, 0)</f>
        <v>0</v>
      </c>
      <c r="X164" s="45" t="str">
        <f>IF($R164 &gt; 0, (INDIRECT("RoomsDoNotEditThis!K"&amp;$R164) + IF($D164 &gt; 0, Augmentations!$E$2, 0) + IF($E164 &gt; 0, Augmentations!$E$3, 0))/Constants!$B$3, 0)</f>
        <v>0</v>
      </c>
      <c r="Y164" s="45" t="str">
        <f>IF($R164 &gt; 0, (INDIRECT("RoomsDoNotEditThis!L"&amp;$R164) + IF($D164 &gt; 0, Augmentations!$F$2, 0) + IF($E164 &gt; 0, Augmentations!$F$3, 0))/Constants!$B$4, 0)</f>
        <v>0</v>
      </c>
      <c r="Z164" s="45" t="str">
        <f>IF($R164 &gt; 0, (INDIRECT("RoomsDoNotEditThis!M"&amp;$R164) + IF($D164 &gt; 0, Augmentations!$G$2, 0) + IF($E164 &gt; 0, Augmentations!$G$3, 0))/Constants!$B$5, 0)</f>
        <v>0</v>
      </c>
    </row>
    <row r="165">
      <c r="A165" s="30"/>
      <c r="B165" s="30"/>
      <c r="C165" s="85"/>
      <c r="D165" s="21"/>
      <c r="E165" s="21"/>
      <c r="F165" s="21"/>
      <c r="G165" s="21"/>
      <c r="H165" s="21"/>
      <c r="I165" s="21"/>
      <c r="J165" s="21"/>
      <c r="K165" s="45" t="str">
        <f>IF($R165 &gt; 0, IF($C165 &gt; 0, IF(INDIRECT("RoomsDoNotEditThis!B"&amp;$R165) &gt; 0, IF ($E165 &gt; 0, INDIRECT("RoomsDoNotEditThis!B"&amp;$R165) + Augmentations!$B$3, INDIRECT("RoomsDoNotEditThis!B"&amp;$R165)), 0), 0), 0)</f>
        <v>0</v>
      </c>
      <c r="L165" s="45" t="str">
        <f t="shared" si="1"/>
        <v>0</v>
      </c>
      <c r="M165" s="45" t="str">
        <f t="shared" si="2"/>
        <v>0</v>
      </c>
      <c r="N165" s="45" t="str">
        <f t="shared" si="3"/>
        <v>0</v>
      </c>
      <c r="O165" s="45" t="str">
        <f t="shared" si="4"/>
        <v>0</v>
      </c>
      <c r="P165" s="45" t="str">
        <f t="shared" si="5"/>
        <v>0</v>
      </c>
      <c r="Q165" s="45" t="str">
        <f t="shared" si="6"/>
        <v>0</v>
      </c>
      <c r="R165" s="2" t="str">
        <f>IF(LEN($B165), MATCH($B165,RoomsDoNotEditThis!$A$2:$A$1000)+1, 0)</f>
        <v>0</v>
      </c>
      <c r="S165" s="45" t="str">
        <f t="shared" si="7"/>
        <v>0</v>
      </c>
      <c r="T165" s="45" t="str">
        <f t="shared" si="8"/>
        <v>0</v>
      </c>
      <c r="U165" s="45" t="str">
        <f>IF($R165 &gt; 0, INDIRECT("RoomsDoNotEditThis!I"&amp;$R165)/MAX(1,ROUNDUP($G165)) + IF($D165 &gt; 0, Augmentations!$C$2/ROUNDUP($D165), 0) + IF($E165 &gt; 0, Augmentations!$C$3/ROUNDUP($E165), 0), 0)</f>
        <v>0</v>
      </c>
      <c r="V165" s="45" t="str">
        <f>IF($R165 &gt; 0, (MAX(1,ROUNDUP($G165))*INDIRECT("RoomsDoNotEditThis!L"&amp;$R165) + IF($D165 &gt; 0, ROUNDUP($D165)*Augmentations!$F$2, 0) + IF($E165 &gt; 0, ROUNDUP($E165)*Augmentations!$F$3, 0))/Constants!$B$4, 0)</f>
        <v>0</v>
      </c>
      <c r="W165" s="45" t="str">
        <f>IF($R165 &gt; 0, (INDIRECT("RoomsDoNotEditThis!J"&amp;$R165) + IF($D165 &gt; 0, Augmentations!$D$2, 0) + IF($E165 &gt; 0, Augmentations!$D$3, 0))/Constants!$B$2, 0)</f>
        <v>0</v>
      </c>
      <c r="X165" s="45" t="str">
        <f>IF($R165 &gt; 0, (INDIRECT("RoomsDoNotEditThis!K"&amp;$R165) + IF($D165 &gt; 0, Augmentations!$E$2, 0) + IF($E165 &gt; 0, Augmentations!$E$3, 0))/Constants!$B$3, 0)</f>
        <v>0</v>
      </c>
      <c r="Y165" s="45" t="str">
        <f>IF($R165 &gt; 0, (INDIRECT("RoomsDoNotEditThis!L"&amp;$R165) + IF($D165 &gt; 0, Augmentations!$F$2, 0) + IF($E165 &gt; 0, Augmentations!$F$3, 0))/Constants!$B$4, 0)</f>
        <v>0</v>
      </c>
      <c r="Z165" s="45" t="str">
        <f>IF($R165 &gt; 0, (INDIRECT("RoomsDoNotEditThis!M"&amp;$R165) + IF($D165 &gt; 0, Augmentations!$G$2, 0) + IF($E165 &gt; 0, Augmentations!$G$3, 0))/Constants!$B$5, 0)</f>
        <v>0</v>
      </c>
    </row>
    <row r="166">
      <c r="A166" s="30"/>
      <c r="B166" s="30"/>
      <c r="C166" s="85"/>
      <c r="D166" s="21"/>
      <c r="E166" s="21"/>
      <c r="F166" s="21"/>
      <c r="G166" s="21"/>
      <c r="H166" s="21"/>
      <c r="I166" s="21"/>
      <c r="J166" s="21"/>
      <c r="K166" s="45" t="str">
        <f>IF($R166 &gt; 0, IF($C166 &gt; 0, IF(INDIRECT("RoomsDoNotEditThis!B"&amp;$R166) &gt; 0, IF ($E166 &gt; 0, INDIRECT("RoomsDoNotEditThis!B"&amp;$R166) + Augmentations!$B$3, INDIRECT("RoomsDoNotEditThis!B"&amp;$R166)), 0), 0), 0)</f>
        <v>0</v>
      </c>
      <c r="L166" s="45" t="str">
        <f t="shared" si="1"/>
        <v>0</v>
      </c>
      <c r="M166" s="45" t="str">
        <f t="shared" si="2"/>
        <v>0</v>
      </c>
      <c r="N166" s="45" t="str">
        <f t="shared" si="3"/>
        <v>0</v>
      </c>
      <c r="O166" s="45" t="str">
        <f t="shared" si="4"/>
        <v>0</v>
      </c>
      <c r="P166" s="45" t="str">
        <f t="shared" si="5"/>
        <v>0</v>
      </c>
      <c r="Q166" s="45" t="str">
        <f t="shared" si="6"/>
        <v>0</v>
      </c>
      <c r="R166" s="2" t="str">
        <f>IF(LEN($B166), MATCH($B166,RoomsDoNotEditThis!$A$2:$A$1000)+1, 0)</f>
        <v>0</v>
      </c>
      <c r="S166" s="45" t="str">
        <f t="shared" si="7"/>
        <v>0</v>
      </c>
      <c r="T166" s="45" t="str">
        <f t="shared" si="8"/>
        <v>0</v>
      </c>
      <c r="U166" s="45" t="str">
        <f>IF($R166 &gt; 0, INDIRECT("RoomsDoNotEditThis!I"&amp;$R166)/MAX(1,ROUNDUP($G166)) + IF($D166 &gt; 0, Augmentations!$C$2/ROUNDUP($D166), 0) + IF($E166 &gt; 0, Augmentations!$C$3/ROUNDUP($E166), 0), 0)</f>
        <v>0</v>
      </c>
      <c r="V166" s="45" t="str">
        <f>IF($R166 &gt; 0, (MAX(1,ROUNDUP($G166))*INDIRECT("RoomsDoNotEditThis!L"&amp;$R166) + IF($D166 &gt; 0, ROUNDUP($D166)*Augmentations!$F$2, 0) + IF($E166 &gt; 0, ROUNDUP($E166)*Augmentations!$F$3, 0))/Constants!$B$4, 0)</f>
        <v>0</v>
      </c>
      <c r="W166" s="45" t="str">
        <f>IF($R166 &gt; 0, (INDIRECT("RoomsDoNotEditThis!J"&amp;$R166) + IF($D166 &gt; 0, Augmentations!$D$2, 0) + IF($E166 &gt; 0, Augmentations!$D$3, 0))/Constants!$B$2, 0)</f>
        <v>0</v>
      </c>
      <c r="X166" s="45" t="str">
        <f>IF($R166 &gt; 0, (INDIRECT("RoomsDoNotEditThis!K"&amp;$R166) + IF($D166 &gt; 0, Augmentations!$E$2, 0) + IF($E166 &gt; 0, Augmentations!$E$3, 0))/Constants!$B$3, 0)</f>
        <v>0</v>
      </c>
      <c r="Y166" s="45" t="str">
        <f>IF($R166 &gt; 0, (INDIRECT("RoomsDoNotEditThis!L"&amp;$R166) + IF($D166 &gt; 0, Augmentations!$F$2, 0) + IF($E166 &gt; 0, Augmentations!$F$3, 0))/Constants!$B$4, 0)</f>
        <v>0</v>
      </c>
      <c r="Z166" s="45" t="str">
        <f>IF($R166 &gt; 0, (INDIRECT("RoomsDoNotEditThis!M"&amp;$R166) + IF($D166 &gt; 0, Augmentations!$G$2, 0) + IF($E166 &gt; 0, Augmentations!$G$3, 0))/Constants!$B$5, 0)</f>
        <v>0</v>
      </c>
    </row>
    <row r="167">
      <c r="A167" s="30"/>
      <c r="B167" s="30"/>
      <c r="C167" s="85"/>
      <c r="D167" s="21"/>
      <c r="E167" s="21"/>
      <c r="F167" s="21"/>
      <c r="G167" s="21"/>
      <c r="H167" s="21"/>
      <c r="I167" s="21"/>
      <c r="J167" s="21"/>
      <c r="K167" s="45" t="str">
        <f>IF($R167 &gt; 0, IF($C167 &gt; 0, IF(INDIRECT("RoomsDoNotEditThis!B"&amp;$R167) &gt; 0, IF ($E167 &gt; 0, INDIRECT("RoomsDoNotEditThis!B"&amp;$R167) + Augmentations!$B$3, INDIRECT("RoomsDoNotEditThis!B"&amp;$R167)), 0), 0), 0)</f>
        <v>0</v>
      </c>
      <c r="L167" s="45" t="str">
        <f t="shared" si="1"/>
        <v>0</v>
      </c>
      <c r="M167" s="45" t="str">
        <f t="shared" si="2"/>
        <v>0</v>
      </c>
      <c r="N167" s="45" t="str">
        <f t="shared" si="3"/>
        <v>0</v>
      </c>
      <c r="O167" s="45" t="str">
        <f t="shared" si="4"/>
        <v>0</v>
      </c>
      <c r="P167" s="45" t="str">
        <f t="shared" si="5"/>
        <v>0</v>
      </c>
      <c r="Q167" s="45" t="str">
        <f t="shared" si="6"/>
        <v>0</v>
      </c>
      <c r="R167" s="2" t="str">
        <f>IF(LEN($B167), MATCH($B167,RoomsDoNotEditThis!$A$2:$A$1000)+1, 0)</f>
        <v>0</v>
      </c>
      <c r="S167" s="45" t="str">
        <f t="shared" si="7"/>
        <v>0</v>
      </c>
      <c r="T167" s="45" t="str">
        <f t="shared" si="8"/>
        <v>0</v>
      </c>
      <c r="U167" s="45" t="str">
        <f>IF($R167 &gt; 0, INDIRECT("RoomsDoNotEditThis!I"&amp;$R167)/MAX(1,ROUNDUP($G167)) + IF($D167 &gt; 0, Augmentations!$C$2/ROUNDUP($D167), 0) + IF($E167 &gt; 0, Augmentations!$C$3/ROUNDUP($E167), 0), 0)</f>
        <v>0</v>
      </c>
      <c r="V167" s="45" t="str">
        <f>IF($R167 &gt; 0, (MAX(1,ROUNDUP($G167))*INDIRECT("RoomsDoNotEditThis!L"&amp;$R167) + IF($D167 &gt; 0, ROUNDUP($D167)*Augmentations!$F$2, 0) + IF($E167 &gt; 0, ROUNDUP($E167)*Augmentations!$F$3, 0))/Constants!$B$4, 0)</f>
        <v>0</v>
      </c>
      <c r="W167" s="45" t="str">
        <f>IF($R167 &gt; 0, (INDIRECT("RoomsDoNotEditThis!J"&amp;$R167) + IF($D167 &gt; 0, Augmentations!$D$2, 0) + IF($E167 &gt; 0, Augmentations!$D$3, 0))/Constants!$B$2, 0)</f>
        <v>0</v>
      </c>
      <c r="X167" s="45" t="str">
        <f>IF($R167 &gt; 0, (INDIRECT("RoomsDoNotEditThis!K"&amp;$R167) + IF($D167 &gt; 0, Augmentations!$E$2, 0) + IF($E167 &gt; 0, Augmentations!$E$3, 0))/Constants!$B$3, 0)</f>
        <v>0</v>
      </c>
      <c r="Y167" s="45" t="str">
        <f>IF($R167 &gt; 0, (INDIRECT("RoomsDoNotEditThis!L"&amp;$R167) + IF($D167 &gt; 0, Augmentations!$F$2, 0) + IF($E167 &gt; 0, Augmentations!$F$3, 0))/Constants!$B$4, 0)</f>
        <v>0</v>
      </c>
      <c r="Z167" s="45" t="str">
        <f>IF($R167 &gt; 0, (INDIRECT("RoomsDoNotEditThis!M"&amp;$R167) + IF($D167 &gt; 0, Augmentations!$G$2, 0) + IF($E167 &gt; 0, Augmentations!$G$3, 0))/Constants!$B$5, 0)</f>
        <v>0</v>
      </c>
    </row>
    <row r="168">
      <c r="A168" s="30"/>
      <c r="B168" s="30"/>
      <c r="C168" s="85"/>
      <c r="D168" s="21"/>
      <c r="E168" s="21"/>
      <c r="F168" s="21"/>
      <c r="G168" s="21"/>
      <c r="H168" s="21"/>
      <c r="I168" s="21"/>
      <c r="J168" s="21"/>
      <c r="K168" s="45" t="str">
        <f>IF($R168 &gt; 0, IF($C168 &gt; 0, IF(INDIRECT("RoomsDoNotEditThis!B"&amp;$R168) &gt; 0, IF ($E168 &gt; 0, INDIRECT("RoomsDoNotEditThis!B"&amp;$R168) + Augmentations!$B$3, INDIRECT("RoomsDoNotEditThis!B"&amp;$R168)), 0), 0), 0)</f>
        <v>0</v>
      </c>
      <c r="L168" s="45" t="str">
        <f t="shared" si="1"/>
        <v>0</v>
      </c>
      <c r="M168" s="45" t="str">
        <f t="shared" si="2"/>
        <v>0</v>
      </c>
      <c r="N168" s="45" t="str">
        <f t="shared" si="3"/>
        <v>0</v>
      </c>
      <c r="O168" s="45" t="str">
        <f t="shared" si="4"/>
        <v>0</v>
      </c>
      <c r="P168" s="45" t="str">
        <f t="shared" si="5"/>
        <v>0</v>
      </c>
      <c r="Q168" s="45" t="str">
        <f t="shared" si="6"/>
        <v>0</v>
      </c>
      <c r="R168" s="2" t="str">
        <f>IF(LEN($B168), MATCH($B168,RoomsDoNotEditThis!$A$2:$A$1000)+1, 0)</f>
        <v>0</v>
      </c>
      <c r="S168" s="45" t="str">
        <f t="shared" si="7"/>
        <v>0</v>
      </c>
      <c r="T168" s="45" t="str">
        <f t="shared" si="8"/>
        <v>0</v>
      </c>
      <c r="U168" s="45" t="str">
        <f>IF($R168 &gt; 0, INDIRECT("RoomsDoNotEditThis!I"&amp;$R168)/MAX(1,ROUNDUP($G168)) + IF($D168 &gt; 0, Augmentations!$C$2/ROUNDUP($D168), 0) + IF($E168 &gt; 0, Augmentations!$C$3/ROUNDUP($E168), 0), 0)</f>
        <v>0</v>
      </c>
      <c r="V168" s="45" t="str">
        <f>IF($R168 &gt; 0, (MAX(1,ROUNDUP($G168))*INDIRECT("RoomsDoNotEditThis!L"&amp;$R168) + IF($D168 &gt; 0, ROUNDUP($D168)*Augmentations!$F$2, 0) + IF($E168 &gt; 0, ROUNDUP($E168)*Augmentations!$F$3, 0))/Constants!$B$4, 0)</f>
        <v>0</v>
      </c>
      <c r="W168" s="45" t="str">
        <f>IF($R168 &gt; 0, (INDIRECT("RoomsDoNotEditThis!J"&amp;$R168) + IF($D168 &gt; 0, Augmentations!$D$2, 0) + IF($E168 &gt; 0, Augmentations!$D$3, 0))/Constants!$B$2, 0)</f>
        <v>0</v>
      </c>
      <c r="X168" s="45" t="str">
        <f>IF($R168 &gt; 0, (INDIRECT("RoomsDoNotEditThis!K"&amp;$R168) + IF($D168 &gt; 0, Augmentations!$E$2, 0) + IF($E168 &gt; 0, Augmentations!$E$3, 0))/Constants!$B$3, 0)</f>
        <v>0</v>
      </c>
      <c r="Y168" s="45" t="str">
        <f>IF($R168 &gt; 0, (INDIRECT("RoomsDoNotEditThis!L"&amp;$R168) + IF($D168 &gt; 0, Augmentations!$F$2, 0) + IF($E168 &gt; 0, Augmentations!$F$3, 0))/Constants!$B$4, 0)</f>
        <v>0</v>
      </c>
      <c r="Z168" s="45" t="str">
        <f>IF($R168 &gt; 0, (INDIRECT("RoomsDoNotEditThis!M"&amp;$R168) + IF($D168 &gt; 0, Augmentations!$G$2, 0) + IF($E168 &gt; 0, Augmentations!$G$3, 0))/Constants!$B$5, 0)</f>
        <v>0</v>
      </c>
    </row>
    <row r="169">
      <c r="A169" s="30"/>
      <c r="B169" s="30"/>
      <c r="C169" s="85"/>
      <c r="D169" s="21"/>
      <c r="E169" s="21"/>
      <c r="F169" s="21"/>
      <c r="G169" s="21"/>
      <c r="H169" s="21"/>
      <c r="I169" s="21"/>
      <c r="J169" s="21"/>
      <c r="K169" s="45" t="str">
        <f>IF($R169 &gt; 0, IF($C169 &gt; 0, IF(INDIRECT("RoomsDoNotEditThis!B"&amp;$R169) &gt; 0, IF ($E169 &gt; 0, INDIRECT("RoomsDoNotEditThis!B"&amp;$R169) + Augmentations!$B$3, INDIRECT("RoomsDoNotEditThis!B"&amp;$R169)), 0), 0), 0)</f>
        <v>0</v>
      </c>
      <c r="L169" s="45" t="str">
        <f t="shared" si="1"/>
        <v>0</v>
      </c>
      <c r="M169" s="45" t="str">
        <f t="shared" si="2"/>
        <v>0</v>
      </c>
      <c r="N169" s="45" t="str">
        <f t="shared" si="3"/>
        <v>0</v>
      </c>
      <c r="O169" s="45" t="str">
        <f t="shared" si="4"/>
        <v>0</v>
      </c>
      <c r="P169" s="45" t="str">
        <f t="shared" si="5"/>
        <v>0</v>
      </c>
      <c r="Q169" s="45" t="str">
        <f t="shared" si="6"/>
        <v>0</v>
      </c>
      <c r="R169" s="2" t="str">
        <f>IF(LEN($B169), MATCH($B169,RoomsDoNotEditThis!$A$2:$A$1000)+1, 0)</f>
        <v>0</v>
      </c>
      <c r="S169" s="45" t="str">
        <f t="shared" si="7"/>
        <v>0</v>
      </c>
      <c r="T169" s="45" t="str">
        <f t="shared" si="8"/>
        <v>0</v>
      </c>
      <c r="U169" s="45" t="str">
        <f>IF($R169 &gt; 0, INDIRECT("RoomsDoNotEditThis!I"&amp;$R169)/MAX(1,ROUNDUP($G169)) + IF($D169 &gt; 0, Augmentations!$C$2/ROUNDUP($D169), 0) + IF($E169 &gt; 0, Augmentations!$C$3/ROUNDUP($E169), 0), 0)</f>
        <v>0</v>
      </c>
      <c r="V169" s="45" t="str">
        <f>IF($R169 &gt; 0, (MAX(1,ROUNDUP($G169))*INDIRECT("RoomsDoNotEditThis!L"&amp;$R169) + IF($D169 &gt; 0, ROUNDUP($D169)*Augmentations!$F$2, 0) + IF($E169 &gt; 0, ROUNDUP($E169)*Augmentations!$F$3, 0))/Constants!$B$4, 0)</f>
        <v>0</v>
      </c>
      <c r="W169" s="45" t="str">
        <f>IF($R169 &gt; 0, (INDIRECT("RoomsDoNotEditThis!J"&amp;$R169) + IF($D169 &gt; 0, Augmentations!$D$2, 0) + IF($E169 &gt; 0, Augmentations!$D$3, 0))/Constants!$B$2, 0)</f>
        <v>0</v>
      </c>
      <c r="X169" s="45" t="str">
        <f>IF($R169 &gt; 0, (INDIRECT("RoomsDoNotEditThis!K"&amp;$R169) + IF($D169 &gt; 0, Augmentations!$E$2, 0) + IF($E169 &gt; 0, Augmentations!$E$3, 0))/Constants!$B$3, 0)</f>
        <v>0</v>
      </c>
      <c r="Y169" s="45" t="str">
        <f>IF($R169 &gt; 0, (INDIRECT("RoomsDoNotEditThis!L"&amp;$R169) + IF($D169 &gt; 0, Augmentations!$F$2, 0) + IF($E169 &gt; 0, Augmentations!$F$3, 0))/Constants!$B$4, 0)</f>
        <v>0</v>
      </c>
      <c r="Z169" s="45" t="str">
        <f>IF($R169 &gt; 0, (INDIRECT("RoomsDoNotEditThis!M"&amp;$R169) + IF($D169 &gt; 0, Augmentations!$G$2, 0) + IF($E169 &gt; 0, Augmentations!$G$3, 0))/Constants!$B$5, 0)</f>
        <v>0</v>
      </c>
    </row>
    <row r="170">
      <c r="A170" s="30"/>
      <c r="B170" s="30"/>
      <c r="C170" s="85"/>
      <c r="D170" s="21"/>
      <c r="E170" s="21"/>
      <c r="F170" s="21"/>
      <c r="G170" s="21"/>
      <c r="H170" s="21"/>
      <c r="I170" s="21"/>
      <c r="J170" s="21"/>
      <c r="K170" s="45" t="str">
        <f>IF($R170 &gt; 0, IF($C170 &gt; 0, IF(INDIRECT("RoomsDoNotEditThis!B"&amp;$R170) &gt; 0, IF ($E170 &gt; 0, INDIRECT("RoomsDoNotEditThis!B"&amp;$R170) + Augmentations!$B$3, INDIRECT("RoomsDoNotEditThis!B"&amp;$R170)), 0), 0), 0)</f>
        <v>0</v>
      </c>
      <c r="L170" s="45" t="str">
        <f t="shared" si="1"/>
        <v>0</v>
      </c>
      <c r="M170" s="45" t="str">
        <f t="shared" si="2"/>
        <v>0</v>
      </c>
      <c r="N170" s="45" t="str">
        <f t="shared" si="3"/>
        <v>0</v>
      </c>
      <c r="O170" s="45" t="str">
        <f t="shared" si="4"/>
        <v>0</v>
      </c>
      <c r="P170" s="45" t="str">
        <f t="shared" si="5"/>
        <v>0</v>
      </c>
      <c r="Q170" s="45" t="str">
        <f t="shared" si="6"/>
        <v>0</v>
      </c>
      <c r="R170" s="2" t="str">
        <f>IF(LEN($B170), MATCH($B170,RoomsDoNotEditThis!$A$2:$A$1000)+1, 0)</f>
        <v>0</v>
      </c>
      <c r="S170" s="45" t="str">
        <f t="shared" si="7"/>
        <v>0</v>
      </c>
      <c r="T170" s="45" t="str">
        <f t="shared" si="8"/>
        <v>0</v>
      </c>
      <c r="U170" s="45" t="str">
        <f>IF($R170 &gt; 0, INDIRECT("RoomsDoNotEditThis!I"&amp;$R170)/MAX(1,ROUNDUP($G170)) + IF($D170 &gt; 0, Augmentations!$C$2/ROUNDUP($D170), 0) + IF($E170 &gt; 0, Augmentations!$C$3/ROUNDUP($E170), 0), 0)</f>
        <v>0</v>
      </c>
      <c r="V170" s="45" t="str">
        <f>IF($R170 &gt; 0, (MAX(1,ROUNDUP($G170))*INDIRECT("RoomsDoNotEditThis!L"&amp;$R170) + IF($D170 &gt; 0, ROUNDUP($D170)*Augmentations!$F$2, 0) + IF($E170 &gt; 0, ROUNDUP($E170)*Augmentations!$F$3, 0))/Constants!$B$4, 0)</f>
        <v>0</v>
      </c>
      <c r="W170" s="45" t="str">
        <f>IF($R170 &gt; 0, (INDIRECT("RoomsDoNotEditThis!J"&amp;$R170) + IF($D170 &gt; 0, Augmentations!$D$2, 0) + IF($E170 &gt; 0, Augmentations!$D$3, 0))/Constants!$B$2, 0)</f>
        <v>0</v>
      </c>
      <c r="X170" s="45" t="str">
        <f>IF($R170 &gt; 0, (INDIRECT("RoomsDoNotEditThis!K"&amp;$R170) + IF($D170 &gt; 0, Augmentations!$E$2, 0) + IF($E170 &gt; 0, Augmentations!$E$3, 0))/Constants!$B$3, 0)</f>
        <v>0</v>
      </c>
      <c r="Y170" s="45" t="str">
        <f>IF($R170 &gt; 0, (INDIRECT("RoomsDoNotEditThis!L"&amp;$R170) + IF($D170 &gt; 0, Augmentations!$F$2, 0) + IF($E170 &gt; 0, Augmentations!$F$3, 0))/Constants!$B$4, 0)</f>
        <v>0</v>
      </c>
      <c r="Z170" s="45" t="str">
        <f>IF($R170 &gt; 0, (INDIRECT("RoomsDoNotEditThis!M"&amp;$R170) + IF($D170 &gt; 0, Augmentations!$G$2, 0) + IF($E170 &gt; 0, Augmentations!$G$3, 0))/Constants!$B$5, 0)</f>
        <v>0</v>
      </c>
    </row>
    <row r="171">
      <c r="A171" s="30"/>
      <c r="B171" s="30"/>
      <c r="C171" s="85"/>
      <c r="D171" s="21"/>
      <c r="E171" s="21"/>
      <c r="F171" s="21"/>
      <c r="G171" s="21"/>
      <c r="H171" s="21"/>
      <c r="I171" s="21"/>
      <c r="J171" s="21"/>
      <c r="K171" s="45" t="str">
        <f>IF($R171 &gt; 0, IF($C171 &gt; 0, IF(INDIRECT("RoomsDoNotEditThis!B"&amp;$R171) &gt; 0, IF ($E171 &gt; 0, INDIRECT("RoomsDoNotEditThis!B"&amp;$R171) + Augmentations!$B$3, INDIRECT("RoomsDoNotEditThis!B"&amp;$R171)), 0), 0), 0)</f>
        <v>0</v>
      </c>
      <c r="L171" s="45" t="str">
        <f t="shared" si="1"/>
        <v>0</v>
      </c>
      <c r="M171" s="45" t="str">
        <f t="shared" si="2"/>
        <v>0</v>
      </c>
      <c r="N171" s="45" t="str">
        <f t="shared" si="3"/>
        <v>0</v>
      </c>
      <c r="O171" s="45" t="str">
        <f t="shared" si="4"/>
        <v>0</v>
      </c>
      <c r="P171" s="45" t="str">
        <f t="shared" si="5"/>
        <v>0</v>
      </c>
      <c r="Q171" s="45" t="str">
        <f t="shared" si="6"/>
        <v>0</v>
      </c>
      <c r="R171" s="2" t="str">
        <f>IF(LEN($B171), MATCH($B171,RoomsDoNotEditThis!$A$2:$A$1000)+1, 0)</f>
        <v>0</v>
      </c>
      <c r="S171" s="45" t="str">
        <f t="shared" si="7"/>
        <v>0</v>
      </c>
      <c r="T171" s="45" t="str">
        <f t="shared" si="8"/>
        <v>0</v>
      </c>
      <c r="U171" s="45" t="str">
        <f>IF($R171 &gt; 0, INDIRECT("RoomsDoNotEditThis!I"&amp;$R171)/MAX(1,ROUNDUP($G171)) + IF($D171 &gt; 0, Augmentations!$C$2/ROUNDUP($D171), 0) + IF($E171 &gt; 0, Augmentations!$C$3/ROUNDUP($E171), 0), 0)</f>
        <v>0</v>
      </c>
      <c r="V171" s="45" t="str">
        <f>IF($R171 &gt; 0, (MAX(1,ROUNDUP($G171))*INDIRECT("RoomsDoNotEditThis!L"&amp;$R171) + IF($D171 &gt; 0, ROUNDUP($D171)*Augmentations!$F$2, 0) + IF($E171 &gt; 0, ROUNDUP($E171)*Augmentations!$F$3, 0))/Constants!$B$4, 0)</f>
        <v>0</v>
      </c>
      <c r="W171" s="45" t="str">
        <f>IF($R171 &gt; 0, (INDIRECT("RoomsDoNotEditThis!J"&amp;$R171) + IF($D171 &gt; 0, Augmentations!$D$2, 0) + IF($E171 &gt; 0, Augmentations!$D$3, 0))/Constants!$B$2, 0)</f>
        <v>0</v>
      </c>
      <c r="X171" s="45" t="str">
        <f>IF($R171 &gt; 0, (INDIRECT("RoomsDoNotEditThis!K"&amp;$R171) + IF($D171 &gt; 0, Augmentations!$E$2, 0) + IF($E171 &gt; 0, Augmentations!$E$3, 0))/Constants!$B$3, 0)</f>
        <v>0</v>
      </c>
      <c r="Y171" s="45" t="str">
        <f>IF($R171 &gt; 0, (INDIRECT("RoomsDoNotEditThis!L"&amp;$R171) + IF($D171 &gt; 0, Augmentations!$F$2, 0) + IF($E171 &gt; 0, Augmentations!$F$3, 0))/Constants!$B$4, 0)</f>
        <v>0</v>
      </c>
      <c r="Z171" s="45" t="str">
        <f>IF($R171 &gt; 0, (INDIRECT("RoomsDoNotEditThis!M"&amp;$R171) + IF($D171 &gt; 0, Augmentations!$G$2, 0) + IF($E171 &gt; 0, Augmentations!$G$3, 0))/Constants!$B$5, 0)</f>
        <v>0</v>
      </c>
    </row>
    <row r="172">
      <c r="A172" s="30"/>
      <c r="B172" s="30"/>
      <c r="C172" s="85"/>
      <c r="D172" s="21"/>
      <c r="E172" s="21"/>
      <c r="F172" s="21"/>
      <c r="G172" s="21"/>
      <c r="H172" s="21"/>
      <c r="I172" s="21"/>
      <c r="J172" s="21"/>
      <c r="K172" s="45" t="str">
        <f>IF($R172 &gt; 0, IF($C172 &gt; 0, IF(INDIRECT("RoomsDoNotEditThis!B"&amp;$R172) &gt; 0, IF ($E172 &gt; 0, INDIRECT("RoomsDoNotEditThis!B"&amp;$R172) + Augmentations!$B$3, INDIRECT("RoomsDoNotEditThis!B"&amp;$R172)), 0), 0), 0)</f>
        <v>0</v>
      </c>
      <c r="L172" s="45" t="str">
        <f t="shared" si="1"/>
        <v>0</v>
      </c>
      <c r="M172" s="45" t="str">
        <f t="shared" si="2"/>
        <v>0</v>
      </c>
      <c r="N172" s="45" t="str">
        <f t="shared" si="3"/>
        <v>0</v>
      </c>
      <c r="O172" s="45" t="str">
        <f t="shared" si="4"/>
        <v>0</v>
      </c>
      <c r="P172" s="45" t="str">
        <f t="shared" si="5"/>
        <v>0</v>
      </c>
      <c r="Q172" s="45" t="str">
        <f t="shared" si="6"/>
        <v>0</v>
      </c>
      <c r="R172" s="2" t="str">
        <f>IF(LEN($B172), MATCH($B172,RoomsDoNotEditThis!$A$2:$A$1000)+1, 0)</f>
        <v>0</v>
      </c>
      <c r="S172" s="45" t="str">
        <f t="shared" si="7"/>
        <v>0</v>
      </c>
      <c r="T172" s="45" t="str">
        <f t="shared" si="8"/>
        <v>0</v>
      </c>
      <c r="U172" s="45" t="str">
        <f>IF($R172 &gt; 0, INDIRECT("RoomsDoNotEditThis!I"&amp;$R172)/MAX(1,ROUNDUP($G172)) + IF($D172 &gt; 0, Augmentations!$C$2/ROUNDUP($D172), 0) + IF($E172 &gt; 0, Augmentations!$C$3/ROUNDUP($E172), 0), 0)</f>
        <v>0</v>
      </c>
      <c r="V172" s="45" t="str">
        <f>IF($R172 &gt; 0, (MAX(1,ROUNDUP($G172))*INDIRECT("RoomsDoNotEditThis!L"&amp;$R172) + IF($D172 &gt; 0, ROUNDUP($D172)*Augmentations!$F$2, 0) + IF($E172 &gt; 0, ROUNDUP($E172)*Augmentations!$F$3, 0))/Constants!$B$4, 0)</f>
        <v>0</v>
      </c>
      <c r="W172" s="45" t="str">
        <f>IF($R172 &gt; 0, (INDIRECT("RoomsDoNotEditThis!J"&amp;$R172) + IF($D172 &gt; 0, Augmentations!$D$2, 0) + IF($E172 &gt; 0, Augmentations!$D$3, 0))/Constants!$B$2, 0)</f>
        <v>0</v>
      </c>
      <c r="X172" s="45" t="str">
        <f>IF($R172 &gt; 0, (INDIRECT("RoomsDoNotEditThis!K"&amp;$R172) + IF($D172 &gt; 0, Augmentations!$E$2, 0) + IF($E172 &gt; 0, Augmentations!$E$3, 0))/Constants!$B$3, 0)</f>
        <v>0</v>
      </c>
      <c r="Y172" s="45" t="str">
        <f>IF($R172 &gt; 0, (INDIRECT("RoomsDoNotEditThis!L"&amp;$R172) + IF($D172 &gt; 0, Augmentations!$F$2, 0) + IF($E172 &gt; 0, Augmentations!$F$3, 0))/Constants!$B$4, 0)</f>
        <v>0</v>
      </c>
      <c r="Z172" s="45" t="str">
        <f>IF($R172 &gt; 0, (INDIRECT("RoomsDoNotEditThis!M"&amp;$R172) + IF($D172 &gt; 0, Augmentations!$G$2, 0) + IF($E172 &gt; 0, Augmentations!$G$3, 0))/Constants!$B$5, 0)</f>
        <v>0</v>
      </c>
    </row>
    <row r="173">
      <c r="A173" s="30"/>
      <c r="B173" s="30"/>
      <c r="C173" s="85"/>
      <c r="D173" s="21"/>
      <c r="E173" s="21"/>
      <c r="F173" s="21"/>
      <c r="G173" s="21"/>
      <c r="H173" s="21"/>
      <c r="I173" s="21"/>
      <c r="J173" s="21"/>
      <c r="K173" s="45" t="str">
        <f>IF($R173 &gt; 0, IF($C173 &gt; 0, IF(INDIRECT("RoomsDoNotEditThis!B"&amp;$R173) &gt; 0, IF ($E173 &gt; 0, INDIRECT("RoomsDoNotEditThis!B"&amp;$R173) + Augmentations!$B$3, INDIRECT("RoomsDoNotEditThis!B"&amp;$R173)), 0), 0), 0)</f>
        <v>0</v>
      </c>
      <c r="L173" s="45" t="str">
        <f t="shared" si="1"/>
        <v>0</v>
      </c>
      <c r="M173" s="45" t="str">
        <f t="shared" si="2"/>
        <v>0</v>
      </c>
      <c r="N173" s="45" t="str">
        <f t="shared" si="3"/>
        <v>0</v>
      </c>
      <c r="O173" s="45" t="str">
        <f t="shared" si="4"/>
        <v>0</v>
      </c>
      <c r="P173" s="45" t="str">
        <f t="shared" si="5"/>
        <v>0</v>
      </c>
      <c r="Q173" s="45" t="str">
        <f t="shared" si="6"/>
        <v>0</v>
      </c>
      <c r="R173" s="2" t="str">
        <f>IF(LEN($B173), MATCH($B173,RoomsDoNotEditThis!$A$2:$A$1000)+1, 0)</f>
        <v>0</v>
      </c>
      <c r="S173" s="45" t="str">
        <f t="shared" si="7"/>
        <v>0</v>
      </c>
      <c r="T173" s="45" t="str">
        <f t="shared" si="8"/>
        <v>0</v>
      </c>
      <c r="U173" s="45" t="str">
        <f>IF($R173 &gt; 0, INDIRECT("RoomsDoNotEditThis!I"&amp;$R173)/MAX(1,ROUNDUP($G173)) + IF($D173 &gt; 0, Augmentations!$C$2/ROUNDUP($D173), 0) + IF($E173 &gt; 0, Augmentations!$C$3/ROUNDUP($E173), 0), 0)</f>
        <v>0</v>
      </c>
      <c r="V173" s="45" t="str">
        <f>IF($R173 &gt; 0, (MAX(1,ROUNDUP($G173))*INDIRECT("RoomsDoNotEditThis!L"&amp;$R173) + IF($D173 &gt; 0, ROUNDUP($D173)*Augmentations!$F$2, 0) + IF($E173 &gt; 0, ROUNDUP($E173)*Augmentations!$F$3, 0))/Constants!$B$4, 0)</f>
        <v>0</v>
      </c>
      <c r="W173" s="45" t="str">
        <f>IF($R173 &gt; 0, (INDIRECT("RoomsDoNotEditThis!J"&amp;$R173) + IF($D173 &gt; 0, Augmentations!$D$2, 0) + IF($E173 &gt; 0, Augmentations!$D$3, 0))/Constants!$B$2, 0)</f>
        <v>0</v>
      </c>
      <c r="X173" s="45" t="str">
        <f>IF($R173 &gt; 0, (INDIRECT("RoomsDoNotEditThis!K"&amp;$R173) + IF($D173 &gt; 0, Augmentations!$E$2, 0) + IF($E173 &gt; 0, Augmentations!$E$3, 0))/Constants!$B$3, 0)</f>
        <v>0</v>
      </c>
      <c r="Y173" s="45" t="str">
        <f>IF($R173 &gt; 0, (INDIRECT("RoomsDoNotEditThis!L"&amp;$R173) + IF($D173 &gt; 0, Augmentations!$F$2, 0) + IF($E173 &gt; 0, Augmentations!$F$3, 0))/Constants!$B$4, 0)</f>
        <v>0</v>
      </c>
      <c r="Z173" s="45" t="str">
        <f>IF($R173 &gt; 0, (INDIRECT("RoomsDoNotEditThis!M"&amp;$R173) + IF($D173 &gt; 0, Augmentations!$G$2, 0) + IF($E173 &gt; 0, Augmentations!$G$3, 0))/Constants!$B$5, 0)</f>
        <v>0</v>
      </c>
    </row>
    <row r="174">
      <c r="A174" s="30"/>
      <c r="B174" s="30"/>
      <c r="C174" s="85"/>
      <c r="D174" s="21"/>
      <c r="E174" s="21"/>
      <c r="F174" s="21"/>
      <c r="G174" s="21"/>
      <c r="H174" s="21"/>
      <c r="I174" s="21"/>
      <c r="J174" s="21"/>
      <c r="K174" s="45" t="str">
        <f>IF($R174 &gt; 0, IF($C174 &gt; 0, IF(INDIRECT("RoomsDoNotEditThis!B"&amp;$R174) &gt; 0, IF ($E174 &gt; 0, INDIRECT("RoomsDoNotEditThis!B"&amp;$R174) + Augmentations!$B$3, INDIRECT("RoomsDoNotEditThis!B"&amp;$R174)), 0), 0), 0)</f>
        <v>0</v>
      </c>
      <c r="L174" s="45" t="str">
        <f t="shared" si="1"/>
        <v>0</v>
      </c>
      <c r="M174" s="45" t="str">
        <f t="shared" si="2"/>
        <v>0</v>
      </c>
      <c r="N174" s="45" t="str">
        <f t="shared" si="3"/>
        <v>0</v>
      </c>
      <c r="O174" s="45" t="str">
        <f t="shared" si="4"/>
        <v>0</v>
      </c>
      <c r="P174" s="45" t="str">
        <f t="shared" si="5"/>
        <v>0</v>
      </c>
      <c r="Q174" s="45" t="str">
        <f t="shared" si="6"/>
        <v>0</v>
      </c>
      <c r="R174" s="2" t="str">
        <f>IF(LEN($B174), MATCH($B174,RoomsDoNotEditThis!$A$2:$A$1000)+1, 0)</f>
        <v>0</v>
      </c>
      <c r="S174" s="45" t="str">
        <f t="shared" si="7"/>
        <v>0</v>
      </c>
      <c r="T174" s="45" t="str">
        <f t="shared" si="8"/>
        <v>0</v>
      </c>
      <c r="U174" s="45" t="str">
        <f>IF($R174 &gt; 0, INDIRECT("RoomsDoNotEditThis!I"&amp;$R174)/MAX(1,ROUNDUP($G174)) + IF($D174 &gt; 0, Augmentations!$C$2/ROUNDUP($D174), 0) + IF($E174 &gt; 0, Augmentations!$C$3/ROUNDUP($E174), 0), 0)</f>
        <v>0</v>
      </c>
      <c r="V174" s="45" t="str">
        <f>IF($R174 &gt; 0, (MAX(1,ROUNDUP($G174))*INDIRECT("RoomsDoNotEditThis!L"&amp;$R174) + IF($D174 &gt; 0, ROUNDUP($D174)*Augmentations!$F$2, 0) + IF($E174 &gt; 0, ROUNDUP($E174)*Augmentations!$F$3, 0))/Constants!$B$4, 0)</f>
        <v>0</v>
      </c>
      <c r="W174" s="45" t="str">
        <f>IF($R174 &gt; 0, (INDIRECT("RoomsDoNotEditThis!J"&amp;$R174) + IF($D174 &gt; 0, Augmentations!$D$2, 0) + IF($E174 &gt; 0, Augmentations!$D$3, 0))/Constants!$B$2, 0)</f>
        <v>0</v>
      </c>
      <c r="X174" s="45" t="str">
        <f>IF($R174 &gt; 0, (INDIRECT("RoomsDoNotEditThis!K"&amp;$R174) + IF($D174 &gt; 0, Augmentations!$E$2, 0) + IF($E174 &gt; 0, Augmentations!$E$3, 0))/Constants!$B$3, 0)</f>
        <v>0</v>
      </c>
      <c r="Y174" s="45" t="str">
        <f>IF($R174 &gt; 0, (INDIRECT("RoomsDoNotEditThis!L"&amp;$R174) + IF($D174 &gt; 0, Augmentations!$F$2, 0) + IF($E174 &gt; 0, Augmentations!$F$3, 0))/Constants!$B$4, 0)</f>
        <v>0</v>
      </c>
      <c r="Z174" s="45" t="str">
        <f>IF($R174 &gt; 0, (INDIRECT("RoomsDoNotEditThis!M"&amp;$R174) + IF($D174 &gt; 0, Augmentations!$G$2, 0) + IF($E174 &gt; 0, Augmentations!$G$3, 0))/Constants!$B$5, 0)</f>
        <v>0</v>
      </c>
    </row>
    <row r="175">
      <c r="A175" s="30"/>
      <c r="B175" s="30"/>
      <c r="C175" s="85"/>
      <c r="D175" s="21"/>
      <c r="E175" s="21"/>
      <c r="F175" s="21"/>
      <c r="G175" s="21"/>
      <c r="H175" s="21"/>
      <c r="I175" s="21"/>
      <c r="J175" s="21"/>
      <c r="K175" s="45" t="str">
        <f>IF($R175 &gt; 0, IF($C175 &gt; 0, IF(INDIRECT("RoomsDoNotEditThis!B"&amp;$R175) &gt; 0, IF ($E175 &gt; 0, INDIRECT("RoomsDoNotEditThis!B"&amp;$R175) + Augmentations!$B$3, INDIRECT("RoomsDoNotEditThis!B"&amp;$R175)), 0), 0), 0)</f>
        <v>0</v>
      </c>
      <c r="L175" s="45" t="str">
        <f t="shared" si="1"/>
        <v>0</v>
      </c>
      <c r="M175" s="45" t="str">
        <f t="shared" si="2"/>
        <v>0</v>
      </c>
      <c r="N175" s="45" t="str">
        <f t="shared" si="3"/>
        <v>0</v>
      </c>
      <c r="O175" s="45" t="str">
        <f t="shared" si="4"/>
        <v>0</v>
      </c>
      <c r="P175" s="45" t="str">
        <f t="shared" si="5"/>
        <v>0</v>
      </c>
      <c r="Q175" s="45" t="str">
        <f t="shared" si="6"/>
        <v>0</v>
      </c>
      <c r="R175" s="2" t="str">
        <f>IF(LEN($B175), MATCH($B175,RoomsDoNotEditThis!$A$2:$A$1000)+1, 0)</f>
        <v>0</v>
      </c>
      <c r="S175" s="45" t="str">
        <f t="shared" si="7"/>
        <v>0</v>
      </c>
      <c r="T175" s="45" t="str">
        <f t="shared" si="8"/>
        <v>0</v>
      </c>
      <c r="U175" s="45" t="str">
        <f>IF($R175 &gt; 0, INDIRECT("RoomsDoNotEditThis!I"&amp;$R175)/MAX(1,ROUNDUP($G175)) + IF($D175 &gt; 0, Augmentations!$C$2/ROUNDUP($D175), 0) + IF($E175 &gt; 0, Augmentations!$C$3/ROUNDUP($E175), 0), 0)</f>
        <v>0</v>
      </c>
      <c r="V175" s="45" t="str">
        <f>IF($R175 &gt; 0, (MAX(1,ROUNDUP($G175))*INDIRECT("RoomsDoNotEditThis!L"&amp;$R175) + IF($D175 &gt; 0, ROUNDUP($D175)*Augmentations!$F$2, 0) + IF($E175 &gt; 0, ROUNDUP($E175)*Augmentations!$F$3, 0))/Constants!$B$4, 0)</f>
        <v>0</v>
      </c>
      <c r="W175" s="45" t="str">
        <f>IF($R175 &gt; 0, (INDIRECT("RoomsDoNotEditThis!J"&amp;$R175) + IF($D175 &gt; 0, Augmentations!$D$2, 0) + IF($E175 &gt; 0, Augmentations!$D$3, 0))/Constants!$B$2, 0)</f>
        <v>0</v>
      </c>
      <c r="X175" s="45" t="str">
        <f>IF($R175 &gt; 0, (INDIRECT("RoomsDoNotEditThis!K"&amp;$R175) + IF($D175 &gt; 0, Augmentations!$E$2, 0) + IF($E175 &gt; 0, Augmentations!$E$3, 0))/Constants!$B$3, 0)</f>
        <v>0</v>
      </c>
      <c r="Y175" s="45" t="str">
        <f>IF($R175 &gt; 0, (INDIRECT("RoomsDoNotEditThis!L"&amp;$R175) + IF($D175 &gt; 0, Augmentations!$F$2, 0) + IF($E175 &gt; 0, Augmentations!$F$3, 0))/Constants!$B$4, 0)</f>
        <v>0</v>
      </c>
      <c r="Z175" s="45" t="str">
        <f>IF($R175 &gt; 0, (INDIRECT("RoomsDoNotEditThis!M"&amp;$R175) + IF($D175 &gt; 0, Augmentations!$G$2, 0) + IF($E175 &gt; 0, Augmentations!$G$3, 0))/Constants!$B$5, 0)</f>
        <v>0</v>
      </c>
    </row>
    <row r="176">
      <c r="A176" s="30"/>
      <c r="B176" s="30"/>
      <c r="C176" s="85"/>
      <c r="D176" s="21"/>
      <c r="E176" s="21"/>
      <c r="F176" s="21"/>
      <c r="G176" s="21"/>
      <c r="H176" s="21"/>
      <c r="I176" s="21"/>
      <c r="J176" s="21"/>
      <c r="K176" s="45" t="str">
        <f>IF($R176 &gt; 0, IF($C176 &gt; 0, IF(INDIRECT("RoomsDoNotEditThis!B"&amp;$R176) &gt; 0, IF ($E176 &gt; 0, INDIRECT("RoomsDoNotEditThis!B"&amp;$R176) + Augmentations!$B$3, INDIRECT("RoomsDoNotEditThis!B"&amp;$R176)), 0), 0), 0)</f>
        <v>0</v>
      </c>
      <c r="L176" s="45" t="str">
        <f t="shared" si="1"/>
        <v>0</v>
      </c>
      <c r="M176" s="45" t="str">
        <f t="shared" si="2"/>
        <v>0</v>
      </c>
      <c r="N176" s="45" t="str">
        <f t="shared" si="3"/>
        <v>0</v>
      </c>
      <c r="O176" s="45" t="str">
        <f t="shared" si="4"/>
        <v>0</v>
      </c>
      <c r="P176" s="45" t="str">
        <f t="shared" si="5"/>
        <v>0</v>
      </c>
      <c r="Q176" s="45" t="str">
        <f t="shared" si="6"/>
        <v>0</v>
      </c>
      <c r="R176" s="2" t="str">
        <f>IF(LEN($B176), MATCH($B176,RoomsDoNotEditThis!$A$2:$A$1000)+1, 0)</f>
        <v>0</v>
      </c>
      <c r="S176" s="45" t="str">
        <f t="shared" si="7"/>
        <v>0</v>
      </c>
      <c r="T176" s="45" t="str">
        <f t="shared" si="8"/>
        <v>0</v>
      </c>
      <c r="U176" s="45" t="str">
        <f>IF($R176 &gt; 0, INDIRECT("RoomsDoNotEditThis!I"&amp;$R176)/MAX(1,ROUNDUP($G176)) + IF($D176 &gt; 0, Augmentations!$C$2/ROUNDUP($D176), 0) + IF($E176 &gt; 0, Augmentations!$C$3/ROUNDUP($E176), 0), 0)</f>
        <v>0</v>
      </c>
      <c r="V176" s="45" t="str">
        <f>IF($R176 &gt; 0, (MAX(1,ROUNDUP($G176))*INDIRECT("RoomsDoNotEditThis!L"&amp;$R176) + IF($D176 &gt; 0, ROUNDUP($D176)*Augmentations!$F$2, 0) + IF($E176 &gt; 0, ROUNDUP($E176)*Augmentations!$F$3, 0))/Constants!$B$4, 0)</f>
        <v>0</v>
      </c>
      <c r="W176" s="45" t="str">
        <f>IF($R176 &gt; 0, (INDIRECT("RoomsDoNotEditThis!J"&amp;$R176) + IF($D176 &gt; 0, Augmentations!$D$2, 0) + IF($E176 &gt; 0, Augmentations!$D$3, 0))/Constants!$B$2, 0)</f>
        <v>0</v>
      </c>
      <c r="X176" s="45" t="str">
        <f>IF($R176 &gt; 0, (INDIRECT("RoomsDoNotEditThis!K"&amp;$R176) + IF($D176 &gt; 0, Augmentations!$E$2, 0) + IF($E176 &gt; 0, Augmentations!$E$3, 0))/Constants!$B$3, 0)</f>
        <v>0</v>
      </c>
      <c r="Y176" s="45" t="str">
        <f>IF($R176 &gt; 0, (INDIRECT("RoomsDoNotEditThis!L"&amp;$R176) + IF($D176 &gt; 0, Augmentations!$F$2, 0) + IF($E176 &gt; 0, Augmentations!$F$3, 0))/Constants!$B$4, 0)</f>
        <v>0</v>
      </c>
      <c r="Z176" s="45" t="str">
        <f>IF($R176 &gt; 0, (INDIRECT("RoomsDoNotEditThis!M"&amp;$R176) + IF($D176 &gt; 0, Augmentations!$G$2, 0) + IF($E176 &gt; 0, Augmentations!$G$3, 0))/Constants!$B$5, 0)</f>
        <v>0</v>
      </c>
    </row>
    <row r="177">
      <c r="A177" s="30"/>
      <c r="B177" s="30"/>
      <c r="C177" s="85"/>
      <c r="D177" s="21"/>
      <c r="E177" s="21"/>
      <c r="F177" s="21"/>
      <c r="G177" s="21"/>
      <c r="H177" s="21"/>
      <c r="I177" s="21"/>
      <c r="J177" s="21"/>
      <c r="K177" s="45" t="str">
        <f>IF($R177 &gt; 0, IF($C177 &gt; 0, IF(INDIRECT("RoomsDoNotEditThis!B"&amp;$R177) &gt; 0, IF ($E177 &gt; 0, INDIRECT("RoomsDoNotEditThis!B"&amp;$R177) + Augmentations!$B$3, INDIRECT("RoomsDoNotEditThis!B"&amp;$R177)), 0), 0), 0)</f>
        <v>0</v>
      </c>
      <c r="L177" s="45" t="str">
        <f t="shared" si="1"/>
        <v>0</v>
      </c>
      <c r="M177" s="45" t="str">
        <f t="shared" si="2"/>
        <v>0</v>
      </c>
      <c r="N177" s="45" t="str">
        <f t="shared" si="3"/>
        <v>0</v>
      </c>
      <c r="O177" s="45" t="str">
        <f t="shared" si="4"/>
        <v>0</v>
      </c>
      <c r="P177" s="45" t="str">
        <f t="shared" si="5"/>
        <v>0</v>
      </c>
      <c r="Q177" s="45" t="str">
        <f t="shared" si="6"/>
        <v>0</v>
      </c>
      <c r="R177" s="2" t="str">
        <f>IF(LEN($B177), MATCH($B177,RoomsDoNotEditThis!$A$2:$A$1000)+1, 0)</f>
        <v>0</v>
      </c>
      <c r="S177" s="45" t="str">
        <f t="shared" si="7"/>
        <v>0</v>
      </c>
      <c r="T177" s="45" t="str">
        <f t="shared" si="8"/>
        <v>0</v>
      </c>
      <c r="U177" s="45" t="str">
        <f>IF($R177 &gt; 0, INDIRECT("RoomsDoNotEditThis!I"&amp;$R177)/MAX(1,ROUNDUP($G177)) + IF($D177 &gt; 0, Augmentations!$C$2/ROUNDUP($D177), 0) + IF($E177 &gt; 0, Augmentations!$C$3/ROUNDUP($E177), 0), 0)</f>
        <v>0</v>
      </c>
      <c r="V177" s="45" t="str">
        <f>IF($R177 &gt; 0, (MAX(1,ROUNDUP($G177))*INDIRECT("RoomsDoNotEditThis!L"&amp;$R177) + IF($D177 &gt; 0, ROUNDUP($D177)*Augmentations!$F$2, 0) + IF($E177 &gt; 0, ROUNDUP($E177)*Augmentations!$F$3, 0))/Constants!$B$4, 0)</f>
        <v>0</v>
      </c>
      <c r="W177" s="45" t="str">
        <f>IF($R177 &gt; 0, (INDIRECT("RoomsDoNotEditThis!J"&amp;$R177) + IF($D177 &gt; 0, Augmentations!$D$2, 0) + IF($E177 &gt; 0, Augmentations!$D$3, 0))/Constants!$B$2, 0)</f>
        <v>0</v>
      </c>
      <c r="X177" s="45" t="str">
        <f>IF($R177 &gt; 0, (INDIRECT("RoomsDoNotEditThis!K"&amp;$R177) + IF($D177 &gt; 0, Augmentations!$E$2, 0) + IF($E177 &gt; 0, Augmentations!$E$3, 0))/Constants!$B$3, 0)</f>
        <v>0</v>
      </c>
      <c r="Y177" s="45" t="str">
        <f>IF($R177 &gt; 0, (INDIRECT("RoomsDoNotEditThis!L"&amp;$R177) + IF($D177 &gt; 0, Augmentations!$F$2, 0) + IF($E177 &gt; 0, Augmentations!$F$3, 0))/Constants!$B$4, 0)</f>
        <v>0</v>
      </c>
      <c r="Z177" s="45" t="str">
        <f>IF($R177 &gt; 0, (INDIRECT("RoomsDoNotEditThis!M"&amp;$R177) + IF($D177 &gt; 0, Augmentations!$G$2, 0) + IF($E177 &gt; 0, Augmentations!$G$3, 0))/Constants!$B$5, 0)</f>
        <v>0</v>
      </c>
    </row>
    <row r="178">
      <c r="A178" s="30"/>
      <c r="B178" s="30"/>
      <c r="C178" s="85"/>
      <c r="D178" s="21"/>
      <c r="E178" s="21"/>
      <c r="F178" s="21"/>
      <c r="G178" s="21"/>
      <c r="H178" s="21"/>
      <c r="I178" s="21"/>
      <c r="J178" s="21"/>
      <c r="K178" s="45" t="str">
        <f>IF($R178 &gt; 0, IF($C178 &gt; 0, IF(INDIRECT("RoomsDoNotEditThis!B"&amp;$R178) &gt; 0, IF ($E178 &gt; 0, INDIRECT("RoomsDoNotEditThis!B"&amp;$R178) + Augmentations!$B$3, INDIRECT("RoomsDoNotEditThis!B"&amp;$R178)), 0), 0), 0)</f>
        <v>0</v>
      </c>
      <c r="L178" s="45" t="str">
        <f t="shared" si="1"/>
        <v>0</v>
      </c>
      <c r="M178" s="45" t="str">
        <f t="shared" si="2"/>
        <v>0</v>
      </c>
      <c r="N178" s="45" t="str">
        <f t="shared" si="3"/>
        <v>0</v>
      </c>
      <c r="O178" s="45" t="str">
        <f t="shared" si="4"/>
        <v>0</v>
      </c>
      <c r="P178" s="45" t="str">
        <f t="shared" si="5"/>
        <v>0</v>
      </c>
      <c r="Q178" s="45" t="str">
        <f t="shared" si="6"/>
        <v>0</v>
      </c>
      <c r="R178" s="2" t="str">
        <f>IF(LEN($B178), MATCH($B178,RoomsDoNotEditThis!$A$2:$A$1000)+1, 0)</f>
        <v>0</v>
      </c>
      <c r="S178" s="45" t="str">
        <f t="shared" si="7"/>
        <v>0</v>
      </c>
      <c r="T178" s="45" t="str">
        <f t="shared" si="8"/>
        <v>0</v>
      </c>
      <c r="U178" s="45" t="str">
        <f>IF($R178 &gt; 0, INDIRECT("RoomsDoNotEditThis!I"&amp;$R178)/MAX(1,ROUNDUP($G178)) + IF($D178 &gt; 0, Augmentations!$C$2/ROUNDUP($D178), 0) + IF($E178 &gt; 0, Augmentations!$C$3/ROUNDUP($E178), 0), 0)</f>
        <v>0</v>
      </c>
      <c r="V178" s="45" t="str">
        <f>IF($R178 &gt; 0, (MAX(1,ROUNDUP($G178))*INDIRECT("RoomsDoNotEditThis!L"&amp;$R178) + IF($D178 &gt; 0, ROUNDUP($D178)*Augmentations!$F$2, 0) + IF($E178 &gt; 0, ROUNDUP($E178)*Augmentations!$F$3, 0))/Constants!$B$4, 0)</f>
        <v>0</v>
      </c>
      <c r="W178" s="45" t="str">
        <f>IF($R178 &gt; 0, (INDIRECT("RoomsDoNotEditThis!J"&amp;$R178) + IF($D178 &gt; 0, Augmentations!$D$2, 0) + IF($E178 &gt; 0, Augmentations!$D$3, 0))/Constants!$B$2, 0)</f>
        <v>0</v>
      </c>
      <c r="X178" s="45" t="str">
        <f>IF($R178 &gt; 0, (INDIRECT("RoomsDoNotEditThis!K"&amp;$R178) + IF($D178 &gt; 0, Augmentations!$E$2, 0) + IF($E178 &gt; 0, Augmentations!$E$3, 0))/Constants!$B$3, 0)</f>
        <v>0</v>
      </c>
      <c r="Y178" s="45" t="str">
        <f>IF($R178 &gt; 0, (INDIRECT("RoomsDoNotEditThis!L"&amp;$R178) + IF($D178 &gt; 0, Augmentations!$F$2, 0) + IF($E178 &gt; 0, Augmentations!$F$3, 0))/Constants!$B$4, 0)</f>
        <v>0</v>
      </c>
      <c r="Z178" s="45" t="str">
        <f>IF($R178 &gt; 0, (INDIRECT("RoomsDoNotEditThis!M"&amp;$R178) + IF($D178 &gt; 0, Augmentations!$G$2, 0) + IF($E178 &gt; 0, Augmentations!$G$3, 0))/Constants!$B$5, 0)</f>
        <v>0</v>
      </c>
    </row>
    <row r="179">
      <c r="A179" s="30"/>
      <c r="B179" s="30"/>
      <c r="C179" s="85"/>
      <c r="D179" s="21"/>
      <c r="E179" s="21"/>
      <c r="F179" s="21"/>
      <c r="G179" s="21"/>
      <c r="H179" s="21"/>
      <c r="I179" s="21"/>
      <c r="J179" s="21"/>
      <c r="K179" s="45" t="str">
        <f>IF($R179 &gt; 0, IF($C179 &gt; 0, IF(INDIRECT("RoomsDoNotEditThis!B"&amp;$R179) &gt; 0, IF ($E179 &gt; 0, INDIRECT("RoomsDoNotEditThis!B"&amp;$R179) + Augmentations!$B$3, INDIRECT("RoomsDoNotEditThis!B"&amp;$R179)), 0), 0), 0)</f>
        <v>0</v>
      </c>
      <c r="L179" s="45" t="str">
        <f t="shared" si="1"/>
        <v>0</v>
      </c>
      <c r="M179" s="45" t="str">
        <f t="shared" si="2"/>
        <v>0</v>
      </c>
      <c r="N179" s="45" t="str">
        <f t="shared" si="3"/>
        <v>0</v>
      </c>
      <c r="O179" s="45" t="str">
        <f t="shared" si="4"/>
        <v>0</v>
      </c>
      <c r="P179" s="45" t="str">
        <f t="shared" si="5"/>
        <v>0</v>
      </c>
      <c r="Q179" s="45" t="str">
        <f t="shared" si="6"/>
        <v>0</v>
      </c>
      <c r="R179" s="2" t="str">
        <f>IF(LEN($B179), MATCH($B179,RoomsDoNotEditThis!$A$2:$A$1000)+1, 0)</f>
        <v>0</v>
      </c>
      <c r="S179" s="45" t="str">
        <f t="shared" si="7"/>
        <v>0</v>
      </c>
      <c r="T179" s="45" t="str">
        <f t="shared" si="8"/>
        <v>0</v>
      </c>
      <c r="U179" s="45" t="str">
        <f>IF($R179 &gt; 0, INDIRECT("RoomsDoNotEditThis!I"&amp;$R179)/MAX(1,ROUNDUP($G179)) + IF($D179 &gt; 0, Augmentations!$C$2/ROUNDUP($D179), 0) + IF($E179 &gt; 0, Augmentations!$C$3/ROUNDUP($E179), 0), 0)</f>
        <v>0</v>
      </c>
      <c r="V179" s="45" t="str">
        <f>IF($R179 &gt; 0, (MAX(1,ROUNDUP($G179))*INDIRECT("RoomsDoNotEditThis!L"&amp;$R179) + IF($D179 &gt; 0, ROUNDUP($D179)*Augmentations!$F$2, 0) + IF($E179 &gt; 0, ROUNDUP($E179)*Augmentations!$F$3, 0))/Constants!$B$4, 0)</f>
        <v>0</v>
      </c>
      <c r="W179" s="45" t="str">
        <f>IF($R179 &gt; 0, (INDIRECT("RoomsDoNotEditThis!J"&amp;$R179) + IF($D179 &gt; 0, Augmentations!$D$2, 0) + IF($E179 &gt; 0, Augmentations!$D$3, 0))/Constants!$B$2, 0)</f>
        <v>0</v>
      </c>
      <c r="X179" s="45" t="str">
        <f>IF($R179 &gt; 0, (INDIRECT("RoomsDoNotEditThis!K"&amp;$R179) + IF($D179 &gt; 0, Augmentations!$E$2, 0) + IF($E179 &gt; 0, Augmentations!$E$3, 0))/Constants!$B$3, 0)</f>
        <v>0</v>
      </c>
      <c r="Y179" s="45" t="str">
        <f>IF($R179 &gt; 0, (INDIRECT("RoomsDoNotEditThis!L"&amp;$R179) + IF($D179 &gt; 0, Augmentations!$F$2, 0) + IF($E179 &gt; 0, Augmentations!$F$3, 0))/Constants!$B$4, 0)</f>
        <v>0</v>
      </c>
      <c r="Z179" s="45" t="str">
        <f>IF($R179 &gt; 0, (INDIRECT("RoomsDoNotEditThis!M"&amp;$R179) + IF($D179 &gt; 0, Augmentations!$G$2, 0) + IF($E179 &gt; 0, Augmentations!$G$3, 0))/Constants!$B$5, 0)</f>
        <v>0</v>
      </c>
    </row>
    <row r="180">
      <c r="A180" s="30"/>
      <c r="B180" s="30"/>
      <c r="C180" s="85"/>
      <c r="D180" s="21"/>
      <c r="E180" s="21"/>
      <c r="F180" s="21"/>
      <c r="G180" s="21"/>
      <c r="H180" s="21"/>
      <c r="I180" s="21"/>
      <c r="J180" s="21"/>
      <c r="K180" s="45" t="str">
        <f>IF($R180 &gt; 0, IF($C180 &gt; 0, IF(INDIRECT("RoomsDoNotEditThis!B"&amp;$R180) &gt; 0, IF ($E180 &gt; 0, INDIRECT("RoomsDoNotEditThis!B"&amp;$R180) + Augmentations!$B$3, INDIRECT("RoomsDoNotEditThis!B"&amp;$R180)), 0), 0), 0)</f>
        <v>0</v>
      </c>
      <c r="L180" s="45" t="str">
        <f t="shared" si="1"/>
        <v>0</v>
      </c>
      <c r="M180" s="45" t="str">
        <f t="shared" si="2"/>
        <v>0</v>
      </c>
      <c r="N180" s="45" t="str">
        <f t="shared" si="3"/>
        <v>0</v>
      </c>
      <c r="O180" s="45" t="str">
        <f t="shared" si="4"/>
        <v>0</v>
      </c>
      <c r="P180" s="45" t="str">
        <f t="shared" si="5"/>
        <v>0</v>
      </c>
      <c r="Q180" s="45" t="str">
        <f t="shared" si="6"/>
        <v>0</v>
      </c>
      <c r="R180" s="2" t="str">
        <f>IF(LEN($B180), MATCH($B180,RoomsDoNotEditThis!$A$2:$A$1000)+1, 0)</f>
        <v>0</v>
      </c>
      <c r="S180" s="45" t="str">
        <f t="shared" si="7"/>
        <v>0</v>
      </c>
      <c r="T180" s="45" t="str">
        <f t="shared" si="8"/>
        <v>0</v>
      </c>
      <c r="U180" s="45" t="str">
        <f>IF($R180 &gt; 0, INDIRECT("RoomsDoNotEditThis!I"&amp;$R180)/MAX(1,ROUNDUP($G180)) + IF($D180 &gt; 0, Augmentations!$C$2/ROUNDUP($D180), 0) + IF($E180 &gt; 0, Augmentations!$C$3/ROUNDUP($E180), 0), 0)</f>
        <v>0</v>
      </c>
      <c r="V180" s="45" t="str">
        <f>IF($R180 &gt; 0, (MAX(1,ROUNDUP($G180))*INDIRECT("RoomsDoNotEditThis!L"&amp;$R180) + IF($D180 &gt; 0, ROUNDUP($D180)*Augmentations!$F$2, 0) + IF($E180 &gt; 0, ROUNDUP($E180)*Augmentations!$F$3, 0))/Constants!$B$4, 0)</f>
        <v>0</v>
      </c>
      <c r="W180" s="45" t="str">
        <f>IF($R180 &gt; 0, (INDIRECT("RoomsDoNotEditThis!J"&amp;$R180) + IF($D180 &gt; 0, Augmentations!$D$2, 0) + IF($E180 &gt; 0, Augmentations!$D$3, 0))/Constants!$B$2, 0)</f>
        <v>0</v>
      </c>
      <c r="X180" s="45" t="str">
        <f>IF($R180 &gt; 0, (INDIRECT("RoomsDoNotEditThis!K"&amp;$R180) + IF($D180 &gt; 0, Augmentations!$E$2, 0) + IF($E180 &gt; 0, Augmentations!$E$3, 0))/Constants!$B$3, 0)</f>
        <v>0</v>
      </c>
      <c r="Y180" s="45" t="str">
        <f>IF($R180 &gt; 0, (INDIRECT("RoomsDoNotEditThis!L"&amp;$R180) + IF($D180 &gt; 0, Augmentations!$F$2, 0) + IF($E180 &gt; 0, Augmentations!$F$3, 0))/Constants!$B$4, 0)</f>
        <v>0</v>
      </c>
      <c r="Z180" s="45" t="str">
        <f>IF($R180 &gt; 0, (INDIRECT("RoomsDoNotEditThis!M"&amp;$R180) + IF($D180 &gt; 0, Augmentations!$G$2, 0) + IF($E180 &gt; 0, Augmentations!$G$3, 0))/Constants!$B$5, 0)</f>
        <v>0</v>
      </c>
    </row>
    <row r="181">
      <c r="A181" s="30"/>
      <c r="B181" s="30"/>
      <c r="C181" s="85"/>
      <c r="D181" s="21"/>
      <c r="E181" s="21"/>
      <c r="F181" s="21"/>
      <c r="G181" s="21"/>
      <c r="H181" s="21"/>
      <c r="I181" s="21"/>
      <c r="J181" s="21"/>
      <c r="K181" s="45" t="str">
        <f>IF($R181 &gt; 0, IF($C181 &gt; 0, IF(INDIRECT("RoomsDoNotEditThis!B"&amp;$R181) &gt; 0, IF ($E181 &gt; 0, INDIRECT("RoomsDoNotEditThis!B"&amp;$R181) + Augmentations!$B$3, INDIRECT("RoomsDoNotEditThis!B"&amp;$R181)), 0), 0), 0)</f>
        <v>0</v>
      </c>
      <c r="L181" s="45" t="str">
        <f t="shared" si="1"/>
        <v>0</v>
      </c>
      <c r="M181" s="45" t="str">
        <f t="shared" si="2"/>
        <v>0</v>
      </c>
      <c r="N181" s="45" t="str">
        <f t="shared" si="3"/>
        <v>0</v>
      </c>
      <c r="O181" s="45" t="str">
        <f t="shared" si="4"/>
        <v>0</v>
      </c>
      <c r="P181" s="45" t="str">
        <f t="shared" si="5"/>
        <v>0</v>
      </c>
      <c r="Q181" s="45" t="str">
        <f t="shared" si="6"/>
        <v>0</v>
      </c>
      <c r="R181" s="2" t="str">
        <f>IF(LEN($B181), MATCH($B181,RoomsDoNotEditThis!$A$2:$A$1000)+1, 0)</f>
        <v>0</v>
      </c>
      <c r="S181" s="45" t="str">
        <f t="shared" si="7"/>
        <v>0</v>
      </c>
      <c r="T181" s="45" t="str">
        <f t="shared" si="8"/>
        <v>0</v>
      </c>
      <c r="U181" s="45" t="str">
        <f>IF($R181 &gt; 0, INDIRECT("RoomsDoNotEditThis!I"&amp;$R181)/MAX(1,ROUNDUP($G181)) + IF($D181 &gt; 0, Augmentations!$C$2/ROUNDUP($D181), 0) + IF($E181 &gt; 0, Augmentations!$C$3/ROUNDUP($E181), 0), 0)</f>
        <v>0</v>
      </c>
      <c r="V181" s="45" t="str">
        <f>IF($R181 &gt; 0, (MAX(1,ROUNDUP($G181))*INDIRECT("RoomsDoNotEditThis!L"&amp;$R181) + IF($D181 &gt; 0, ROUNDUP($D181)*Augmentations!$F$2, 0) + IF($E181 &gt; 0, ROUNDUP($E181)*Augmentations!$F$3, 0))/Constants!$B$4, 0)</f>
        <v>0</v>
      </c>
      <c r="W181" s="45" t="str">
        <f>IF($R181 &gt; 0, (INDIRECT("RoomsDoNotEditThis!J"&amp;$R181) + IF($D181 &gt; 0, Augmentations!$D$2, 0) + IF($E181 &gt; 0, Augmentations!$D$3, 0))/Constants!$B$2, 0)</f>
        <v>0</v>
      </c>
      <c r="X181" s="45" t="str">
        <f>IF($R181 &gt; 0, (INDIRECT("RoomsDoNotEditThis!K"&amp;$R181) + IF($D181 &gt; 0, Augmentations!$E$2, 0) + IF($E181 &gt; 0, Augmentations!$E$3, 0))/Constants!$B$3, 0)</f>
        <v>0</v>
      </c>
      <c r="Y181" s="45" t="str">
        <f>IF($R181 &gt; 0, (INDIRECT("RoomsDoNotEditThis!L"&amp;$R181) + IF($D181 &gt; 0, Augmentations!$F$2, 0) + IF($E181 &gt; 0, Augmentations!$F$3, 0))/Constants!$B$4, 0)</f>
        <v>0</v>
      </c>
      <c r="Z181" s="45" t="str">
        <f>IF($R181 &gt; 0, (INDIRECT("RoomsDoNotEditThis!M"&amp;$R181) + IF($D181 &gt; 0, Augmentations!$G$2, 0) + IF($E181 &gt; 0, Augmentations!$G$3, 0))/Constants!$B$5, 0)</f>
        <v>0</v>
      </c>
    </row>
    <row r="182">
      <c r="A182" s="30"/>
      <c r="B182" s="30"/>
      <c r="C182" s="85"/>
      <c r="D182" s="21"/>
      <c r="E182" s="21"/>
      <c r="F182" s="21"/>
      <c r="G182" s="21"/>
      <c r="H182" s="21"/>
      <c r="I182" s="21"/>
      <c r="J182" s="21"/>
      <c r="K182" s="45" t="str">
        <f>IF($R182 &gt; 0, IF($C182 &gt; 0, IF(INDIRECT("RoomsDoNotEditThis!B"&amp;$R182) &gt; 0, IF ($E182 &gt; 0, INDIRECT("RoomsDoNotEditThis!B"&amp;$R182) + Augmentations!$B$3, INDIRECT("RoomsDoNotEditThis!B"&amp;$R182)), 0), 0), 0)</f>
        <v>0</v>
      </c>
      <c r="L182" s="45" t="str">
        <f t="shared" si="1"/>
        <v>0</v>
      </c>
      <c r="M182" s="45" t="str">
        <f t="shared" si="2"/>
        <v>0</v>
      </c>
      <c r="N182" s="45" t="str">
        <f t="shared" si="3"/>
        <v>0</v>
      </c>
      <c r="O182" s="45" t="str">
        <f t="shared" si="4"/>
        <v>0</v>
      </c>
      <c r="P182" s="45" t="str">
        <f t="shared" si="5"/>
        <v>0</v>
      </c>
      <c r="Q182" s="45" t="str">
        <f t="shared" si="6"/>
        <v>0</v>
      </c>
      <c r="R182" s="2" t="str">
        <f>IF(LEN($B182), MATCH($B182,RoomsDoNotEditThis!$A$2:$A$1000)+1, 0)</f>
        <v>0</v>
      </c>
      <c r="S182" s="45" t="str">
        <f t="shared" si="7"/>
        <v>0</v>
      </c>
      <c r="T182" s="45" t="str">
        <f t="shared" si="8"/>
        <v>0</v>
      </c>
      <c r="U182" s="45" t="str">
        <f>IF($R182 &gt; 0, INDIRECT("RoomsDoNotEditThis!I"&amp;$R182)/MAX(1,ROUNDUP($G182)) + IF($D182 &gt; 0, Augmentations!$C$2/ROUNDUP($D182), 0) + IF($E182 &gt; 0, Augmentations!$C$3/ROUNDUP($E182), 0), 0)</f>
        <v>0</v>
      </c>
      <c r="V182" s="45" t="str">
        <f>IF($R182 &gt; 0, (MAX(1,ROUNDUP($G182))*INDIRECT("RoomsDoNotEditThis!L"&amp;$R182) + IF($D182 &gt; 0, ROUNDUP($D182)*Augmentations!$F$2, 0) + IF($E182 &gt; 0, ROUNDUP($E182)*Augmentations!$F$3, 0))/Constants!$B$4, 0)</f>
        <v>0</v>
      </c>
      <c r="W182" s="45" t="str">
        <f>IF($R182 &gt; 0, (INDIRECT("RoomsDoNotEditThis!J"&amp;$R182) + IF($D182 &gt; 0, Augmentations!$D$2, 0) + IF($E182 &gt; 0, Augmentations!$D$3, 0))/Constants!$B$2, 0)</f>
        <v>0</v>
      </c>
      <c r="X182" s="45" t="str">
        <f>IF($R182 &gt; 0, (INDIRECT("RoomsDoNotEditThis!K"&amp;$R182) + IF($D182 &gt; 0, Augmentations!$E$2, 0) + IF($E182 &gt; 0, Augmentations!$E$3, 0))/Constants!$B$3, 0)</f>
        <v>0</v>
      </c>
      <c r="Y182" s="45" t="str">
        <f>IF($R182 &gt; 0, (INDIRECT("RoomsDoNotEditThis!L"&amp;$R182) + IF($D182 &gt; 0, Augmentations!$F$2, 0) + IF($E182 &gt; 0, Augmentations!$F$3, 0))/Constants!$B$4, 0)</f>
        <v>0</v>
      </c>
      <c r="Z182" s="45" t="str">
        <f>IF($R182 &gt; 0, (INDIRECT("RoomsDoNotEditThis!M"&amp;$R182) + IF($D182 &gt; 0, Augmentations!$G$2, 0) + IF($E182 &gt; 0, Augmentations!$G$3, 0))/Constants!$B$5, 0)</f>
        <v>0</v>
      </c>
    </row>
    <row r="183">
      <c r="A183" s="30"/>
      <c r="B183" s="30"/>
      <c r="C183" s="85"/>
      <c r="D183" s="21"/>
      <c r="E183" s="21"/>
      <c r="F183" s="21"/>
      <c r="G183" s="21"/>
      <c r="H183" s="21"/>
      <c r="I183" s="21"/>
      <c r="J183" s="21"/>
      <c r="K183" s="45" t="str">
        <f>IF($R183 &gt; 0, IF($C183 &gt; 0, IF(INDIRECT("RoomsDoNotEditThis!B"&amp;$R183) &gt; 0, IF ($E183 &gt; 0, INDIRECT("RoomsDoNotEditThis!B"&amp;$R183) + Augmentations!$B$3, INDIRECT("RoomsDoNotEditThis!B"&amp;$R183)), 0), 0), 0)</f>
        <v>0</v>
      </c>
      <c r="L183" s="45" t="str">
        <f t="shared" si="1"/>
        <v>0</v>
      </c>
      <c r="M183" s="45" t="str">
        <f t="shared" si="2"/>
        <v>0</v>
      </c>
      <c r="N183" s="45" t="str">
        <f t="shared" si="3"/>
        <v>0</v>
      </c>
      <c r="O183" s="45" t="str">
        <f t="shared" si="4"/>
        <v>0</v>
      </c>
      <c r="P183" s="45" t="str">
        <f t="shared" si="5"/>
        <v>0</v>
      </c>
      <c r="Q183" s="45" t="str">
        <f t="shared" si="6"/>
        <v>0</v>
      </c>
      <c r="R183" s="2" t="str">
        <f>IF(LEN($B183), MATCH($B183,RoomsDoNotEditThis!$A$2:$A$1000)+1, 0)</f>
        <v>0</v>
      </c>
      <c r="S183" s="45" t="str">
        <f t="shared" si="7"/>
        <v>0</v>
      </c>
      <c r="T183" s="45" t="str">
        <f t="shared" si="8"/>
        <v>0</v>
      </c>
      <c r="U183" s="45" t="str">
        <f>IF($R183 &gt; 0, INDIRECT("RoomsDoNotEditThis!I"&amp;$R183)/MAX(1,ROUNDUP($G183)) + IF($D183 &gt; 0, Augmentations!$C$2/ROUNDUP($D183), 0) + IF($E183 &gt; 0, Augmentations!$C$3/ROUNDUP($E183), 0), 0)</f>
        <v>0</v>
      </c>
      <c r="V183" s="45" t="str">
        <f>IF($R183 &gt; 0, (MAX(1,ROUNDUP($G183))*INDIRECT("RoomsDoNotEditThis!L"&amp;$R183) + IF($D183 &gt; 0, ROUNDUP($D183)*Augmentations!$F$2, 0) + IF($E183 &gt; 0, ROUNDUP($E183)*Augmentations!$F$3, 0))/Constants!$B$4, 0)</f>
        <v>0</v>
      </c>
      <c r="W183" s="45" t="str">
        <f>IF($R183 &gt; 0, (INDIRECT("RoomsDoNotEditThis!J"&amp;$R183) + IF($D183 &gt; 0, Augmentations!$D$2, 0) + IF($E183 &gt; 0, Augmentations!$D$3, 0))/Constants!$B$2, 0)</f>
        <v>0</v>
      </c>
      <c r="X183" s="45" t="str">
        <f>IF($R183 &gt; 0, (INDIRECT("RoomsDoNotEditThis!K"&amp;$R183) + IF($D183 &gt; 0, Augmentations!$E$2, 0) + IF($E183 &gt; 0, Augmentations!$E$3, 0))/Constants!$B$3, 0)</f>
        <v>0</v>
      </c>
      <c r="Y183" s="45" t="str">
        <f>IF($R183 &gt; 0, (INDIRECT("RoomsDoNotEditThis!L"&amp;$R183) + IF($D183 &gt; 0, Augmentations!$F$2, 0) + IF($E183 &gt; 0, Augmentations!$F$3, 0))/Constants!$B$4, 0)</f>
        <v>0</v>
      </c>
      <c r="Z183" s="45" t="str">
        <f>IF($R183 &gt; 0, (INDIRECT("RoomsDoNotEditThis!M"&amp;$R183) + IF($D183 &gt; 0, Augmentations!$G$2, 0) + IF($E183 &gt; 0, Augmentations!$G$3, 0))/Constants!$B$5, 0)</f>
        <v>0</v>
      </c>
    </row>
    <row r="184">
      <c r="A184" s="30"/>
      <c r="B184" s="30"/>
      <c r="C184" s="85"/>
      <c r="D184" s="21"/>
      <c r="E184" s="21"/>
      <c r="F184" s="21"/>
      <c r="G184" s="21"/>
      <c r="H184" s="21"/>
      <c r="I184" s="21"/>
      <c r="J184" s="21"/>
      <c r="K184" s="45" t="str">
        <f>IF($R184 &gt; 0, IF($C184 &gt; 0, IF(INDIRECT("RoomsDoNotEditThis!B"&amp;$R184) &gt; 0, IF ($E184 &gt; 0, INDIRECT("RoomsDoNotEditThis!B"&amp;$R184) + Augmentations!$B$3, INDIRECT("RoomsDoNotEditThis!B"&amp;$R184)), 0), 0), 0)</f>
        <v>0</v>
      </c>
      <c r="L184" s="45" t="str">
        <f t="shared" si="1"/>
        <v>0</v>
      </c>
      <c r="M184" s="45" t="str">
        <f t="shared" si="2"/>
        <v>0</v>
      </c>
      <c r="N184" s="45" t="str">
        <f t="shared" si="3"/>
        <v>0</v>
      </c>
      <c r="O184" s="45" t="str">
        <f t="shared" si="4"/>
        <v>0</v>
      </c>
      <c r="P184" s="45" t="str">
        <f t="shared" si="5"/>
        <v>0</v>
      </c>
      <c r="Q184" s="45" t="str">
        <f t="shared" si="6"/>
        <v>0</v>
      </c>
      <c r="R184" s="2" t="str">
        <f>IF(LEN($B184), MATCH($B184,RoomsDoNotEditThis!$A$2:$A$1000)+1, 0)</f>
        <v>0</v>
      </c>
      <c r="S184" s="45" t="str">
        <f t="shared" si="7"/>
        <v>0</v>
      </c>
      <c r="T184" s="45" t="str">
        <f t="shared" si="8"/>
        <v>0</v>
      </c>
      <c r="U184" s="45" t="str">
        <f>IF($R184 &gt; 0, INDIRECT("RoomsDoNotEditThis!I"&amp;$R184)/MAX(1,ROUNDUP($G184)) + IF($D184 &gt; 0, Augmentations!$C$2/ROUNDUP($D184), 0) + IF($E184 &gt; 0, Augmentations!$C$3/ROUNDUP($E184), 0), 0)</f>
        <v>0</v>
      </c>
      <c r="V184" s="45" t="str">
        <f>IF($R184 &gt; 0, (MAX(1,ROUNDUP($G184))*INDIRECT("RoomsDoNotEditThis!L"&amp;$R184) + IF($D184 &gt; 0, ROUNDUP($D184)*Augmentations!$F$2, 0) + IF($E184 &gt; 0, ROUNDUP($E184)*Augmentations!$F$3, 0))/Constants!$B$4, 0)</f>
        <v>0</v>
      </c>
      <c r="W184" s="45" t="str">
        <f>IF($R184 &gt; 0, (INDIRECT("RoomsDoNotEditThis!J"&amp;$R184) + IF($D184 &gt; 0, Augmentations!$D$2, 0) + IF($E184 &gt; 0, Augmentations!$D$3, 0))/Constants!$B$2, 0)</f>
        <v>0</v>
      </c>
      <c r="X184" s="45" t="str">
        <f>IF($R184 &gt; 0, (INDIRECT("RoomsDoNotEditThis!K"&amp;$R184) + IF($D184 &gt; 0, Augmentations!$E$2, 0) + IF($E184 &gt; 0, Augmentations!$E$3, 0))/Constants!$B$3, 0)</f>
        <v>0</v>
      </c>
      <c r="Y184" s="45" t="str">
        <f>IF($R184 &gt; 0, (INDIRECT("RoomsDoNotEditThis!L"&amp;$R184) + IF($D184 &gt; 0, Augmentations!$F$2, 0) + IF($E184 &gt; 0, Augmentations!$F$3, 0))/Constants!$B$4, 0)</f>
        <v>0</v>
      </c>
      <c r="Z184" s="45" t="str">
        <f>IF($R184 &gt; 0, (INDIRECT("RoomsDoNotEditThis!M"&amp;$R184) + IF($D184 &gt; 0, Augmentations!$G$2, 0) + IF($E184 &gt; 0, Augmentations!$G$3, 0))/Constants!$B$5, 0)</f>
        <v>0</v>
      </c>
    </row>
    <row r="185">
      <c r="A185" s="30"/>
      <c r="B185" s="30"/>
      <c r="C185" s="85"/>
      <c r="D185" s="21"/>
      <c r="E185" s="21"/>
      <c r="F185" s="21"/>
      <c r="G185" s="21"/>
      <c r="H185" s="21"/>
      <c r="I185" s="21"/>
      <c r="J185" s="21"/>
      <c r="K185" s="45" t="str">
        <f>IF($R185 &gt; 0, IF($C185 &gt; 0, IF(INDIRECT("RoomsDoNotEditThis!B"&amp;$R185) &gt; 0, IF ($E185 &gt; 0, INDIRECT("RoomsDoNotEditThis!B"&amp;$R185) + Augmentations!$B$3, INDIRECT("RoomsDoNotEditThis!B"&amp;$R185)), 0), 0), 0)</f>
        <v>0</v>
      </c>
      <c r="L185" s="45" t="str">
        <f t="shared" si="1"/>
        <v>0</v>
      </c>
      <c r="M185" s="45" t="str">
        <f t="shared" si="2"/>
        <v>0</v>
      </c>
      <c r="N185" s="45" t="str">
        <f t="shared" si="3"/>
        <v>0</v>
      </c>
      <c r="O185" s="45" t="str">
        <f t="shared" si="4"/>
        <v>0</v>
      </c>
      <c r="P185" s="45" t="str">
        <f t="shared" si="5"/>
        <v>0</v>
      </c>
      <c r="Q185" s="45" t="str">
        <f t="shared" si="6"/>
        <v>0</v>
      </c>
      <c r="R185" s="2" t="str">
        <f>IF(LEN($B185), MATCH($B185,RoomsDoNotEditThis!$A$2:$A$1000)+1, 0)</f>
        <v>0</v>
      </c>
      <c r="S185" s="45" t="str">
        <f t="shared" si="7"/>
        <v>0</v>
      </c>
      <c r="T185" s="45" t="str">
        <f t="shared" si="8"/>
        <v>0</v>
      </c>
      <c r="U185" s="45" t="str">
        <f>IF($R185 &gt; 0, INDIRECT("RoomsDoNotEditThis!I"&amp;$R185)/MAX(1,ROUNDUP($G185)) + IF($D185 &gt; 0, Augmentations!$C$2/ROUNDUP($D185), 0) + IF($E185 &gt; 0, Augmentations!$C$3/ROUNDUP($E185), 0), 0)</f>
        <v>0</v>
      </c>
      <c r="V185" s="45" t="str">
        <f>IF($R185 &gt; 0, (MAX(1,ROUNDUP($G185))*INDIRECT("RoomsDoNotEditThis!L"&amp;$R185) + IF($D185 &gt; 0, ROUNDUP($D185)*Augmentations!$F$2, 0) + IF($E185 &gt; 0, ROUNDUP($E185)*Augmentations!$F$3, 0))/Constants!$B$4, 0)</f>
        <v>0</v>
      </c>
      <c r="W185" s="45" t="str">
        <f>IF($R185 &gt; 0, (INDIRECT("RoomsDoNotEditThis!J"&amp;$R185) + IF($D185 &gt; 0, Augmentations!$D$2, 0) + IF($E185 &gt; 0, Augmentations!$D$3, 0))/Constants!$B$2, 0)</f>
        <v>0</v>
      </c>
      <c r="X185" s="45" t="str">
        <f>IF($R185 &gt; 0, (INDIRECT("RoomsDoNotEditThis!K"&amp;$R185) + IF($D185 &gt; 0, Augmentations!$E$2, 0) + IF($E185 &gt; 0, Augmentations!$E$3, 0))/Constants!$B$3, 0)</f>
        <v>0</v>
      </c>
      <c r="Y185" s="45" t="str">
        <f>IF($R185 &gt; 0, (INDIRECT("RoomsDoNotEditThis!L"&amp;$R185) + IF($D185 &gt; 0, Augmentations!$F$2, 0) + IF($E185 &gt; 0, Augmentations!$F$3, 0))/Constants!$B$4, 0)</f>
        <v>0</v>
      </c>
      <c r="Z185" s="45" t="str">
        <f>IF($R185 &gt; 0, (INDIRECT("RoomsDoNotEditThis!M"&amp;$R185) + IF($D185 &gt; 0, Augmentations!$G$2, 0) + IF($E185 &gt; 0, Augmentations!$G$3, 0))/Constants!$B$5, 0)</f>
        <v>0</v>
      </c>
    </row>
    <row r="186">
      <c r="A186" s="30"/>
      <c r="B186" s="30"/>
      <c r="C186" s="85"/>
      <c r="D186" s="21"/>
      <c r="E186" s="21"/>
      <c r="F186" s="21"/>
      <c r="G186" s="21"/>
      <c r="H186" s="21"/>
      <c r="I186" s="21"/>
      <c r="J186" s="21"/>
      <c r="K186" s="45" t="str">
        <f>IF($R186 &gt; 0, IF($C186 &gt; 0, IF(INDIRECT("RoomsDoNotEditThis!B"&amp;$R186) &gt; 0, IF ($E186 &gt; 0, INDIRECT("RoomsDoNotEditThis!B"&amp;$R186) + Augmentations!$B$3, INDIRECT("RoomsDoNotEditThis!B"&amp;$R186)), 0), 0), 0)</f>
        <v>0</v>
      </c>
      <c r="L186" s="45" t="str">
        <f t="shared" si="1"/>
        <v>0</v>
      </c>
      <c r="M186" s="45" t="str">
        <f t="shared" si="2"/>
        <v>0</v>
      </c>
      <c r="N186" s="45" t="str">
        <f t="shared" si="3"/>
        <v>0</v>
      </c>
      <c r="O186" s="45" t="str">
        <f t="shared" si="4"/>
        <v>0</v>
      </c>
      <c r="P186" s="45" t="str">
        <f t="shared" si="5"/>
        <v>0</v>
      </c>
      <c r="Q186" s="45" t="str">
        <f t="shared" si="6"/>
        <v>0</v>
      </c>
      <c r="R186" s="2" t="str">
        <f>IF(LEN($B186), MATCH($B186,RoomsDoNotEditThis!$A$2:$A$1000)+1, 0)</f>
        <v>0</v>
      </c>
      <c r="S186" s="45" t="str">
        <f t="shared" si="7"/>
        <v>0</v>
      </c>
      <c r="T186" s="45" t="str">
        <f t="shared" si="8"/>
        <v>0</v>
      </c>
      <c r="U186" s="45" t="str">
        <f>IF($R186 &gt; 0, INDIRECT("RoomsDoNotEditThis!I"&amp;$R186)/MAX(1,ROUNDUP($G186)) + IF($D186 &gt; 0, Augmentations!$C$2/ROUNDUP($D186), 0) + IF($E186 &gt; 0, Augmentations!$C$3/ROUNDUP($E186), 0), 0)</f>
        <v>0</v>
      </c>
      <c r="V186" s="45" t="str">
        <f>IF($R186 &gt; 0, (MAX(1,ROUNDUP($G186))*INDIRECT("RoomsDoNotEditThis!L"&amp;$R186) + IF($D186 &gt; 0, ROUNDUP($D186)*Augmentations!$F$2, 0) + IF($E186 &gt; 0, ROUNDUP($E186)*Augmentations!$F$3, 0))/Constants!$B$4, 0)</f>
        <v>0</v>
      </c>
      <c r="W186" s="45" t="str">
        <f>IF($R186 &gt; 0, (INDIRECT("RoomsDoNotEditThis!J"&amp;$R186) + IF($D186 &gt; 0, Augmentations!$D$2, 0) + IF($E186 &gt; 0, Augmentations!$D$3, 0))/Constants!$B$2, 0)</f>
        <v>0</v>
      </c>
      <c r="X186" s="45" t="str">
        <f>IF($R186 &gt; 0, (INDIRECT("RoomsDoNotEditThis!K"&amp;$R186) + IF($D186 &gt; 0, Augmentations!$E$2, 0) + IF($E186 &gt; 0, Augmentations!$E$3, 0))/Constants!$B$3, 0)</f>
        <v>0</v>
      </c>
      <c r="Y186" s="45" t="str">
        <f>IF($R186 &gt; 0, (INDIRECT("RoomsDoNotEditThis!L"&amp;$R186) + IF($D186 &gt; 0, Augmentations!$F$2, 0) + IF($E186 &gt; 0, Augmentations!$F$3, 0))/Constants!$B$4, 0)</f>
        <v>0</v>
      </c>
      <c r="Z186" s="45" t="str">
        <f>IF($R186 &gt; 0, (INDIRECT("RoomsDoNotEditThis!M"&amp;$R186) + IF($D186 &gt; 0, Augmentations!$G$2, 0) + IF($E186 &gt; 0, Augmentations!$G$3, 0))/Constants!$B$5, 0)</f>
        <v>0</v>
      </c>
    </row>
    <row r="187">
      <c r="A187" s="30"/>
      <c r="B187" s="30"/>
      <c r="C187" s="85"/>
      <c r="D187" s="21"/>
      <c r="E187" s="21"/>
      <c r="F187" s="21"/>
      <c r="G187" s="21"/>
      <c r="H187" s="21"/>
      <c r="I187" s="21"/>
      <c r="J187" s="21"/>
      <c r="K187" s="45" t="str">
        <f>IF($R187 &gt; 0, IF($C187 &gt; 0, IF(INDIRECT("RoomsDoNotEditThis!B"&amp;$R187) &gt; 0, IF ($E187 &gt; 0, INDIRECT("RoomsDoNotEditThis!B"&amp;$R187) + Augmentations!$B$3, INDIRECT("RoomsDoNotEditThis!B"&amp;$R187)), 0), 0), 0)</f>
        <v>0</v>
      </c>
      <c r="L187" s="45" t="str">
        <f t="shared" si="1"/>
        <v>0</v>
      </c>
      <c r="M187" s="45" t="str">
        <f t="shared" si="2"/>
        <v>0</v>
      </c>
      <c r="N187" s="45" t="str">
        <f t="shared" si="3"/>
        <v>0</v>
      </c>
      <c r="O187" s="45" t="str">
        <f t="shared" si="4"/>
        <v>0</v>
      </c>
      <c r="P187" s="45" t="str">
        <f t="shared" si="5"/>
        <v>0</v>
      </c>
      <c r="Q187" s="45" t="str">
        <f t="shared" si="6"/>
        <v>0</v>
      </c>
      <c r="R187" s="2" t="str">
        <f>IF(LEN($B187), MATCH($B187,RoomsDoNotEditThis!$A$2:$A$1000)+1, 0)</f>
        <v>0</v>
      </c>
      <c r="S187" s="45" t="str">
        <f t="shared" si="7"/>
        <v>0</v>
      </c>
      <c r="T187" s="45" t="str">
        <f t="shared" si="8"/>
        <v>0</v>
      </c>
      <c r="U187" s="45" t="str">
        <f>IF($R187 &gt; 0, INDIRECT("RoomsDoNotEditThis!I"&amp;$R187)/MAX(1,ROUNDUP($G187)) + IF($D187 &gt; 0, Augmentations!$C$2/ROUNDUP($D187), 0) + IF($E187 &gt; 0, Augmentations!$C$3/ROUNDUP($E187), 0), 0)</f>
        <v>0</v>
      </c>
      <c r="V187" s="45" t="str">
        <f>IF($R187 &gt; 0, (MAX(1,ROUNDUP($G187))*INDIRECT("RoomsDoNotEditThis!L"&amp;$R187) + IF($D187 &gt; 0, ROUNDUP($D187)*Augmentations!$F$2, 0) + IF($E187 &gt; 0, ROUNDUP($E187)*Augmentations!$F$3, 0))/Constants!$B$4, 0)</f>
        <v>0</v>
      </c>
      <c r="W187" s="45" t="str">
        <f>IF($R187 &gt; 0, (INDIRECT("RoomsDoNotEditThis!J"&amp;$R187) + IF($D187 &gt; 0, Augmentations!$D$2, 0) + IF($E187 &gt; 0, Augmentations!$D$3, 0))/Constants!$B$2, 0)</f>
        <v>0</v>
      </c>
      <c r="X187" s="45" t="str">
        <f>IF($R187 &gt; 0, (INDIRECT("RoomsDoNotEditThis!K"&amp;$R187) + IF($D187 &gt; 0, Augmentations!$E$2, 0) + IF($E187 &gt; 0, Augmentations!$E$3, 0))/Constants!$B$3, 0)</f>
        <v>0</v>
      </c>
      <c r="Y187" s="45" t="str">
        <f>IF($R187 &gt; 0, (INDIRECT("RoomsDoNotEditThis!L"&amp;$R187) + IF($D187 &gt; 0, Augmentations!$F$2, 0) + IF($E187 &gt; 0, Augmentations!$F$3, 0))/Constants!$B$4, 0)</f>
        <v>0</v>
      </c>
      <c r="Z187" s="45" t="str">
        <f>IF($R187 &gt; 0, (INDIRECT("RoomsDoNotEditThis!M"&amp;$R187) + IF($D187 &gt; 0, Augmentations!$G$2, 0) + IF($E187 &gt; 0, Augmentations!$G$3, 0))/Constants!$B$5, 0)</f>
        <v>0</v>
      </c>
    </row>
    <row r="188">
      <c r="A188" s="30"/>
      <c r="B188" s="30"/>
      <c r="C188" s="85"/>
      <c r="D188" s="21"/>
      <c r="E188" s="21"/>
      <c r="F188" s="21"/>
      <c r="G188" s="21"/>
      <c r="H188" s="21"/>
      <c r="I188" s="21"/>
      <c r="J188" s="21"/>
      <c r="K188" s="45" t="str">
        <f>IF($R188 &gt; 0, IF($C188 &gt; 0, IF(INDIRECT("RoomsDoNotEditThis!B"&amp;$R188) &gt; 0, IF ($E188 &gt; 0, INDIRECT("RoomsDoNotEditThis!B"&amp;$R188) + Augmentations!$B$3, INDIRECT("RoomsDoNotEditThis!B"&amp;$R188)), 0), 0), 0)</f>
        <v>0</v>
      </c>
      <c r="L188" s="45" t="str">
        <f t="shared" si="1"/>
        <v>0</v>
      </c>
      <c r="M188" s="45" t="str">
        <f t="shared" si="2"/>
        <v>0</v>
      </c>
      <c r="N188" s="45" t="str">
        <f t="shared" si="3"/>
        <v>0</v>
      </c>
      <c r="O188" s="45" t="str">
        <f t="shared" si="4"/>
        <v>0</v>
      </c>
      <c r="P188" s="45" t="str">
        <f t="shared" si="5"/>
        <v>0</v>
      </c>
      <c r="Q188" s="45" t="str">
        <f t="shared" si="6"/>
        <v>0</v>
      </c>
      <c r="R188" s="2" t="str">
        <f>IF(LEN($B188), MATCH($B188,RoomsDoNotEditThis!$A$2:$A$1000)+1, 0)</f>
        <v>0</v>
      </c>
      <c r="S188" s="45" t="str">
        <f t="shared" si="7"/>
        <v>0</v>
      </c>
      <c r="T188" s="45" t="str">
        <f t="shared" si="8"/>
        <v>0</v>
      </c>
      <c r="U188" s="45" t="str">
        <f>IF($R188 &gt; 0, INDIRECT("RoomsDoNotEditThis!I"&amp;$R188)/MAX(1,ROUNDUP($G188)) + IF($D188 &gt; 0, Augmentations!$C$2/ROUNDUP($D188), 0) + IF($E188 &gt; 0, Augmentations!$C$3/ROUNDUP($E188), 0), 0)</f>
        <v>0</v>
      </c>
      <c r="V188" s="45" t="str">
        <f>IF($R188 &gt; 0, (MAX(1,ROUNDUP($G188))*INDIRECT("RoomsDoNotEditThis!L"&amp;$R188) + IF($D188 &gt; 0, ROUNDUP($D188)*Augmentations!$F$2, 0) + IF($E188 &gt; 0, ROUNDUP($E188)*Augmentations!$F$3, 0))/Constants!$B$4, 0)</f>
        <v>0</v>
      </c>
      <c r="W188" s="45" t="str">
        <f>IF($R188 &gt; 0, (INDIRECT("RoomsDoNotEditThis!J"&amp;$R188) + IF($D188 &gt; 0, Augmentations!$D$2, 0) + IF($E188 &gt; 0, Augmentations!$D$3, 0))/Constants!$B$2, 0)</f>
        <v>0</v>
      </c>
      <c r="X188" s="45" t="str">
        <f>IF($R188 &gt; 0, (INDIRECT("RoomsDoNotEditThis!K"&amp;$R188) + IF($D188 &gt; 0, Augmentations!$E$2, 0) + IF($E188 &gt; 0, Augmentations!$E$3, 0))/Constants!$B$3, 0)</f>
        <v>0</v>
      </c>
      <c r="Y188" s="45" t="str">
        <f>IF($R188 &gt; 0, (INDIRECT("RoomsDoNotEditThis!L"&amp;$R188) + IF($D188 &gt; 0, Augmentations!$F$2, 0) + IF($E188 &gt; 0, Augmentations!$F$3, 0))/Constants!$B$4, 0)</f>
        <v>0</v>
      </c>
      <c r="Z188" s="45" t="str">
        <f>IF($R188 &gt; 0, (INDIRECT("RoomsDoNotEditThis!M"&amp;$R188) + IF($D188 &gt; 0, Augmentations!$G$2, 0) + IF($E188 &gt; 0, Augmentations!$G$3, 0))/Constants!$B$5, 0)</f>
        <v>0</v>
      </c>
    </row>
    <row r="189">
      <c r="A189" s="30"/>
      <c r="B189" s="30"/>
      <c r="C189" s="85"/>
      <c r="D189" s="21"/>
      <c r="E189" s="21"/>
      <c r="F189" s="21"/>
      <c r="G189" s="21"/>
      <c r="H189" s="21"/>
      <c r="I189" s="21"/>
      <c r="J189" s="21"/>
      <c r="K189" s="45" t="str">
        <f>IF($R189 &gt; 0, IF($C189 &gt; 0, IF(INDIRECT("RoomsDoNotEditThis!B"&amp;$R189) &gt; 0, IF ($E189 &gt; 0, INDIRECT("RoomsDoNotEditThis!B"&amp;$R189) + Augmentations!$B$3, INDIRECT("RoomsDoNotEditThis!B"&amp;$R189)), 0), 0), 0)</f>
        <v>0</v>
      </c>
      <c r="L189" s="45" t="str">
        <f t="shared" si="1"/>
        <v>0</v>
      </c>
      <c r="M189" s="45" t="str">
        <f t="shared" si="2"/>
        <v>0</v>
      </c>
      <c r="N189" s="45" t="str">
        <f t="shared" si="3"/>
        <v>0</v>
      </c>
      <c r="O189" s="45" t="str">
        <f t="shared" si="4"/>
        <v>0</v>
      </c>
      <c r="P189" s="45" t="str">
        <f t="shared" si="5"/>
        <v>0</v>
      </c>
      <c r="Q189" s="45" t="str">
        <f t="shared" si="6"/>
        <v>0</v>
      </c>
      <c r="R189" s="2" t="str">
        <f>IF(LEN($B189), MATCH($B189,RoomsDoNotEditThis!$A$2:$A$1000)+1, 0)</f>
        <v>0</v>
      </c>
      <c r="S189" s="45" t="str">
        <f t="shared" si="7"/>
        <v>0</v>
      </c>
      <c r="T189" s="45" t="str">
        <f t="shared" si="8"/>
        <v>0</v>
      </c>
      <c r="U189" s="45" t="str">
        <f>IF($R189 &gt; 0, INDIRECT("RoomsDoNotEditThis!I"&amp;$R189)/MAX(1,ROUNDUP($G189)) + IF($D189 &gt; 0, Augmentations!$C$2/ROUNDUP($D189), 0) + IF($E189 &gt; 0, Augmentations!$C$3/ROUNDUP($E189), 0), 0)</f>
        <v>0</v>
      </c>
      <c r="V189" s="45" t="str">
        <f>IF($R189 &gt; 0, (MAX(1,ROUNDUP($G189))*INDIRECT("RoomsDoNotEditThis!L"&amp;$R189) + IF($D189 &gt; 0, ROUNDUP($D189)*Augmentations!$F$2, 0) + IF($E189 &gt; 0, ROUNDUP($E189)*Augmentations!$F$3, 0))/Constants!$B$4, 0)</f>
        <v>0</v>
      </c>
      <c r="W189" s="45" t="str">
        <f>IF($R189 &gt; 0, (INDIRECT("RoomsDoNotEditThis!J"&amp;$R189) + IF($D189 &gt; 0, Augmentations!$D$2, 0) + IF($E189 &gt; 0, Augmentations!$D$3, 0))/Constants!$B$2, 0)</f>
        <v>0</v>
      </c>
      <c r="X189" s="45" t="str">
        <f>IF($R189 &gt; 0, (INDIRECT("RoomsDoNotEditThis!K"&amp;$R189) + IF($D189 &gt; 0, Augmentations!$E$2, 0) + IF($E189 &gt; 0, Augmentations!$E$3, 0))/Constants!$B$3, 0)</f>
        <v>0</v>
      </c>
      <c r="Y189" s="45" t="str">
        <f>IF($R189 &gt; 0, (INDIRECT("RoomsDoNotEditThis!L"&amp;$R189) + IF($D189 &gt; 0, Augmentations!$F$2, 0) + IF($E189 &gt; 0, Augmentations!$F$3, 0))/Constants!$B$4, 0)</f>
        <v>0</v>
      </c>
      <c r="Z189" s="45" t="str">
        <f>IF($R189 &gt; 0, (INDIRECT("RoomsDoNotEditThis!M"&amp;$R189) + IF($D189 &gt; 0, Augmentations!$G$2, 0) + IF($E189 &gt; 0, Augmentations!$G$3, 0))/Constants!$B$5, 0)</f>
        <v>0</v>
      </c>
    </row>
    <row r="190">
      <c r="A190" s="30"/>
      <c r="B190" s="30"/>
      <c r="C190" s="85"/>
      <c r="D190" s="21"/>
      <c r="E190" s="21"/>
      <c r="F190" s="21"/>
      <c r="G190" s="21"/>
      <c r="H190" s="21"/>
      <c r="I190" s="21"/>
      <c r="J190" s="21"/>
      <c r="K190" s="45" t="str">
        <f>IF($R190 &gt; 0, IF($C190 &gt; 0, IF(INDIRECT("RoomsDoNotEditThis!B"&amp;$R190) &gt; 0, IF ($E190 &gt; 0, INDIRECT("RoomsDoNotEditThis!B"&amp;$R190) + Augmentations!$B$3, INDIRECT("RoomsDoNotEditThis!B"&amp;$R190)), 0), 0), 0)</f>
        <v>0</v>
      </c>
      <c r="L190" s="45" t="str">
        <f t="shared" si="1"/>
        <v>0</v>
      </c>
      <c r="M190" s="45" t="str">
        <f t="shared" si="2"/>
        <v>0</v>
      </c>
      <c r="N190" s="45" t="str">
        <f t="shared" si="3"/>
        <v>0</v>
      </c>
      <c r="O190" s="45" t="str">
        <f t="shared" si="4"/>
        <v>0</v>
      </c>
      <c r="P190" s="45" t="str">
        <f t="shared" si="5"/>
        <v>0</v>
      </c>
      <c r="Q190" s="45" t="str">
        <f t="shared" si="6"/>
        <v>0</v>
      </c>
      <c r="R190" s="2" t="str">
        <f>IF(LEN($B190), MATCH($B190,RoomsDoNotEditThis!$A$2:$A$1000)+1, 0)</f>
        <v>0</v>
      </c>
      <c r="S190" s="45" t="str">
        <f t="shared" si="7"/>
        <v>0</v>
      </c>
      <c r="T190" s="45" t="str">
        <f t="shared" si="8"/>
        <v>0</v>
      </c>
      <c r="U190" s="45" t="str">
        <f>IF($R190 &gt; 0, INDIRECT("RoomsDoNotEditThis!I"&amp;$R190)/MAX(1,ROUNDUP($G190)) + IF($D190 &gt; 0, Augmentations!$C$2/ROUNDUP($D190), 0) + IF($E190 &gt; 0, Augmentations!$C$3/ROUNDUP($E190), 0), 0)</f>
        <v>0</v>
      </c>
      <c r="V190" s="45" t="str">
        <f>IF($R190 &gt; 0, (MAX(1,ROUNDUP($G190))*INDIRECT("RoomsDoNotEditThis!L"&amp;$R190) + IF($D190 &gt; 0, ROUNDUP($D190)*Augmentations!$F$2, 0) + IF($E190 &gt; 0, ROUNDUP($E190)*Augmentations!$F$3, 0))/Constants!$B$4, 0)</f>
        <v>0</v>
      </c>
      <c r="W190" s="45" t="str">
        <f>IF($R190 &gt; 0, (INDIRECT("RoomsDoNotEditThis!J"&amp;$R190) + IF($D190 &gt; 0, Augmentations!$D$2, 0) + IF($E190 &gt; 0, Augmentations!$D$3, 0))/Constants!$B$2, 0)</f>
        <v>0</v>
      </c>
      <c r="X190" s="45" t="str">
        <f>IF($R190 &gt; 0, (INDIRECT("RoomsDoNotEditThis!K"&amp;$R190) + IF($D190 &gt; 0, Augmentations!$E$2, 0) + IF($E190 &gt; 0, Augmentations!$E$3, 0))/Constants!$B$3, 0)</f>
        <v>0</v>
      </c>
      <c r="Y190" s="45" t="str">
        <f>IF($R190 &gt; 0, (INDIRECT("RoomsDoNotEditThis!L"&amp;$R190) + IF($D190 &gt; 0, Augmentations!$F$2, 0) + IF($E190 &gt; 0, Augmentations!$F$3, 0))/Constants!$B$4, 0)</f>
        <v>0</v>
      </c>
      <c r="Z190" s="45" t="str">
        <f>IF($R190 &gt; 0, (INDIRECT("RoomsDoNotEditThis!M"&amp;$R190) + IF($D190 &gt; 0, Augmentations!$G$2, 0) + IF($E190 &gt; 0, Augmentations!$G$3, 0))/Constants!$B$5, 0)</f>
        <v>0</v>
      </c>
    </row>
    <row r="191">
      <c r="A191" s="30"/>
      <c r="B191" s="30"/>
      <c r="C191" s="85"/>
      <c r="D191" s="21"/>
      <c r="E191" s="21"/>
      <c r="F191" s="21"/>
      <c r="G191" s="21"/>
      <c r="H191" s="21"/>
      <c r="I191" s="21"/>
      <c r="J191" s="21"/>
      <c r="K191" s="45" t="str">
        <f>IF($R191 &gt; 0, IF($C191 &gt; 0, IF(INDIRECT("RoomsDoNotEditThis!B"&amp;$R191) &gt; 0, IF ($E191 &gt; 0, INDIRECT("RoomsDoNotEditThis!B"&amp;$R191) + Augmentations!$B$3, INDIRECT("RoomsDoNotEditThis!B"&amp;$R191)), 0), 0), 0)</f>
        <v>0</v>
      </c>
      <c r="L191" s="45" t="str">
        <f t="shared" si="1"/>
        <v>0</v>
      </c>
      <c r="M191" s="45" t="str">
        <f t="shared" si="2"/>
        <v>0</v>
      </c>
      <c r="N191" s="45" t="str">
        <f t="shared" si="3"/>
        <v>0</v>
      </c>
      <c r="O191" s="45" t="str">
        <f t="shared" si="4"/>
        <v>0</v>
      </c>
      <c r="P191" s="45" t="str">
        <f t="shared" si="5"/>
        <v>0</v>
      </c>
      <c r="Q191" s="45" t="str">
        <f t="shared" si="6"/>
        <v>0</v>
      </c>
      <c r="R191" s="2" t="str">
        <f>IF(LEN($B191), MATCH($B191,RoomsDoNotEditThis!$A$2:$A$1000)+1, 0)</f>
        <v>0</v>
      </c>
      <c r="S191" s="45" t="str">
        <f t="shared" si="7"/>
        <v>0</v>
      </c>
      <c r="T191" s="45" t="str">
        <f t="shared" si="8"/>
        <v>0</v>
      </c>
      <c r="U191" s="45" t="str">
        <f>IF($R191 &gt; 0, INDIRECT("RoomsDoNotEditThis!I"&amp;$R191)/MAX(1,ROUNDUP($G191)) + IF($D191 &gt; 0, Augmentations!$C$2/ROUNDUP($D191), 0) + IF($E191 &gt; 0, Augmentations!$C$3/ROUNDUP($E191), 0), 0)</f>
        <v>0</v>
      </c>
      <c r="V191" s="45" t="str">
        <f>IF($R191 &gt; 0, (MAX(1,ROUNDUP($G191))*INDIRECT("RoomsDoNotEditThis!L"&amp;$R191) + IF($D191 &gt; 0, ROUNDUP($D191)*Augmentations!$F$2, 0) + IF($E191 &gt; 0, ROUNDUP($E191)*Augmentations!$F$3, 0))/Constants!$B$4, 0)</f>
        <v>0</v>
      </c>
      <c r="W191" s="45" t="str">
        <f>IF($R191 &gt; 0, (INDIRECT("RoomsDoNotEditThis!J"&amp;$R191) + IF($D191 &gt; 0, Augmentations!$D$2, 0) + IF($E191 &gt; 0, Augmentations!$D$3, 0))/Constants!$B$2, 0)</f>
        <v>0</v>
      </c>
      <c r="X191" s="45" t="str">
        <f>IF($R191 &gt; 0, (INDIRECT("RoomsDoNotEditThis!K"&amp;$R191) + IF($D191 &gt; 0, Augmentations!$E$2, 0) + IF($E191 &gt; 0, Augmentations!$E$3, 0))/Constants!$B$3, 0)</f>
        <v>0</v>
      </c>
      <c r="Y191" s="45" t="str">
        <f>IF($R191 &gt; 0, (INDIRECT("RoomsDoNotEditThis!L"&amp;$R191) + IF($D191 &gt; 0, Augmentations!$F$2, 0) + IF($E191 &gt; 0, Augmentations!$F$3, 0))/Constants!$B$4, 0)</f>
        <v>0</v>
      </c>
      <c r="Z191" s="45" t="str">
        <f>IF($R191 &gt; 0, (INDIRECT("RoomsDoNotEditThis!M"&amp;$R191) + IF($D191 &gt; 0, Augmentations!$G$2, 0) + IF($E191 &gt; 0, Augmentations!$G$3, 0))/Constants!$B$5, 0)</f>
        <v>0</v>
      </c>
    </row>
    <row r="192">
      <c r="A192" s="30"/>
      <c r="B192" s="30"/>
      <c r="C192" s="85"/>
      <c r="D192" s="21"/>
      <c r="E192" s="21"/>
      <c r="F192" s="21"/>
      <c r="G192" s="21"/>
      <c r="H192" s="21"/>
      <c r="I192" s="21"/>
      <c r="J192" s="21"/>
      <c r="K192" s="45" t="str">
        <f>IF($R192 &gt; 0, IF($C192 &gt; 0, IF(INDIRECT("RoomsDoNotEditThis!B"&amp;$R192) &gt; 0, IF ($E192 &gt; 0, INDIRECT("RoomsDoNotEditThis!B"&amp;$R192) + Augmentations!$B$3, INDIRECT("RoomsDoNotEditThis!B"&amp;$R192)), 0), 0), 0)</f>
        <v>0</v>
      </c>
      <c r="L192" s="45" t="str">
        <f t="shared" si="1"/>
        <v>0</v>
      </c>
      <c r="M192" s="45" t="str">
        <f t="shared" si="2"/>
        <v>0</v>
      </c>
      <c r="N192" s="45" t="str">
        <f t="shared" si="3"/>
        <v>0</v>
      </c>
      <c r="O192" s="45" t="str">
        <f t="shared" si="4"/>
        <v>0</v>
      </c>
      <c r="P192" s="45" t="str">
        <f t="shared" si="5"/>
        <v>0</v>
      </c>
      <c r="Q192" s="45" t="str">
        <f t="shared" si="6"/>
        <v>0</v>
      </c>
      <c r="R192" s="2" t="str">
        <f>IF(LEN($B192), MATCH($B192,RoomsDoNotEditThis!$A$2:$A$1000)+1, 0)</f>
        <v>0</v>
      </c>
      <c r="S192" s="45" t="str">
        <f t="shared" si="7"/>
        <v>0</v>
      </c>
      <c r="T192" s="45" t="str">
        <f t="shared" si="8"/>
        <v>0</v>
      </c>
      <c r="U192" s="45" t="str">
        <f>IF($R192 &gt; 0, INDIRECT("RoomsDoNotEditThis!I"&amp;$R192)/MAX(1,ROUNDUP($G192)) + IF($D192 &gt; 0, Augmentations!$C$2/ROUNDUP($D192), 0) + IF($E192 &gt; 0, Augmentations!$C$3/ROUNDUP($E192), 0), 0)</f>
        <v>0</v>
      </c>
      <c r="V192" s="45" t="str">
        <f>IF($R192 &gt; 0, (MAX(1,ROUNDUP($G192))*INDIRECT("RoomsDoNotEditThis!L"&amp;$R192) + IF($D192 &gt; 0, ROUNDUP($D192)*Augmentations!$F$2, 0) + IF($E192 &gt; 0, ROUNDUP($E192)*Augmentations!$F$3, 0))/Constants!$B$4, 0)</f>
        <v>0</v>
      </c>
      <c r="W192" s="45" t="str">
        <f>IF($R192 &gt; 0, (INDIRECT("RoomsDoNotEditThis!J"&amp;$R192) + IF($D192 &gt; 0, Augmentations!$D$2, 0) + IF($E192 &gt; 0, Augmentations!$D$3, 0))/Constants!$B$2, 0)</f>
        <v>0</v>
      </c>
      <c r="X192" s="45" t="str">
        <f>IF($R192 &gt; 0, (INDIRECT("RoomsDoNotEditThis!K"&amp;$R192) + IF($D192 &gt; 0, Augmentations!$E$2, 0) + IF($E192 &gt; 0, Augmentations!$E$3, 0))/Constants!$B$3, 0)</f>
        <v>0</v>
      </c>
      <c r="Y192" s="45" t="str">
        <f>IF($R192 &gt; 0, (INDIRECT("RoomsDoNotEditThis!L"&amp;$R192) + IF($D192 &gt; 0, Augmentations!$F$2, 0) + IF($E192 &gt; 0, Augmentations!$F$3, 0))/Constants!$B$4, 0)</f>
        <v>0</v>
      </c>
      <c r="Z192" s="45" t="str">
        <f>IF($R192 &gt; 0, (INDIRECT("RoomsDoNotEditThis!M"&amp;$R192) + IF($D192 &gt; 0, Augmentations!$G$2, 0) + IF($E192 &gt; 0, Augmentations!$G$3, 0))/Constants!$B$5, 0)</f>
        <v>0</v>
      </c>
    </row>
    <row r="193">
      <c r="A193" s="30"/>
      <c r="B193" s="30"/>
      <c r="C193" s="85"/>
      <c r="D193" s="21"/>
      <c r="E193" s="21"/>
      <c r="F193" s="21"/>
      <c r="G193" s="21"/>
      <c r="H193" s="21"/>
      <c r="I193" s="21"/>
      <c r="J193" s="21"/>
      <c r="K193" s="45" t="str">
        <f>IF($R193 &gt; 0, IF($C193 &gt; 0, IF(INDIRECT("RoomsDoNotEditThis!B"&amp;$R193) &gt; 0, IF ($E193 &gt; 0, INDIRECT("RoomsDoNotEditThis!B"&amp;$R193) + Augmentations!$B$3, INDIRECT("RoomsDoNotEditThis!B"&amp;$R193)), 0), 0), 0)</f>
        <v>0</v>
      </c>
      <c r="L193" s="45" t="str">
        <f t="shared" si="1"/>
        <v>0</v>
      </c>
      <c r="M193" s="45" t="str">
        <f t="shared" si="2"/>
        <v>0</v>
      </c>
      <c r="N193" s="45" t="str">
        <f t="shared" si="3"/>
        <v>0</v>
      </c>
      <c r="O193" s="45" t="str">
        <f t="shared" si="4"/>
        <v>0</v>
      </c>
      <c r="P193" s="45" t="str">
        <f t="shared" si="5"/>
        <v>0</v>
      </c>
      <c r="Q193" s="45" t="str">
        <f t="shared" si="6"/>
        <v>0</v>
      </c>
      <c r="R193" s="2" t="str">
        <f>IF(LEN($B193), MATCH($B193,RoomsDoNotEditThis!$A$2:$A$1000)+1, 0)</f>
        <v>0</v>
      </c>
      <c r="S193" s="45" t="str">
        <f t="shared" si="7"/>
        <v>0</v>
      </c>
      <c r="T193" s="45" t="str">
        <f t="shared" si="8"/>
        <v>0</v>
      </c>
      <c r="U193" s="45" t="str">
        <f>IF($R193 &gt; 0, INDIRECT("RoomsDoNotEditThis!I"&amp;$R193)/MAX(1,ROUNDUP($G193)) + IF($D193 &gt; 0, Augmentations!$C$2/ROUNDUP($D193), 0) + IF($E193 &gt; 0, Augmentations!$C$3/ROUNDUP($E193), 0), 0)</f>
        <v>0</v>
      </c>
      <c r="V193" s="45" t="str">
        <f>IF($R193 &gt; 0, (MAX(1,ROUNDUP($G193))*INDIRECT("RoomsDoNotEditThis!L"&amp;$R193) + IF($D193 &gt; 0, ROUNDUP($D193)*Augmentations!$F$2, 0) + IF($E193 &gt; 0, ROUNDUP($E193)*Augmentations!$F$3, 0))/Constants!$B$4, 0)</f>
        <v>0</v>
      </c>
      <c r="W193" s="45" t="str">
        <f>IF($R193 &gt; 0, (INDIRECT("RoomsDoNotEditThis!J"&amp;$R193) + IF($D193 &gt; 0, Augmentations!$D$2, 0) + IF($E193 &gt; 0, Augmentations!$D$3, 0))/Constants!$B$2, 0)</f>
        <v>0</v>
      </c>
      <c r="X193" s="45" t="str">
        <f>IF($R193 &gt; 0, (INDIRECT("RoomsDoNotEditThis!K"&amp;$R193) + IF($D193 &gt; 0, Augmentations!$E$2, 0) + IF($E193 &gt; 0, Augmentations!$E$3, 0))/Constants!$B$3, 0)</f>
        <v>0</v>
      </c>
      <c r="Y193" s="45" t="str">
        <f>IF($R193 &gt; 0, (INDIRECT("RoomsDoNotEditThis!L"&amp;$R193) + IF($D193 &gt; 0, Augmentations!$F$2, 0) + IF($E193 &gt; 0, Augmentations!$F$3, 0))/Constants!$B$4, 0)</f>
        <v>0</v>
      </c>
      <c r="Z193" s="45" t="str">
        <f>IF($R193 &gt; 0, (INDIRECT("RoomsDoNotEditThis!M"&amp;$R193) + IF($D193 &gt; 0, Augmentations!$G$2, 0) + IF($E193 &gt; 0, Augmentations!$G$3, 0))/Constants!$B$5, 0)</f>
        <v>0</v>
      </c>
    </row>
    <row r="194">
      <c r="A194" s="30"/>
      <c r="B194" s="30"/>
      <c r="C194" s="85"/>
      <c r="D194" s="21"/>
      <c r="E194" s="21"/>
      <c r="F194" s="21"/>
      <c r="G194" s="21"/>
      <c r="H194" s="21"/>
      <c r="I194" s="21"/>
      <c r="J194" s="21"/>
      <c r="K194" s="45" t="str">
        <f>IF($R194 &gt; 0, IF($C194 &gt; 0, IF(INDIRECT("RoomsDoNotEditThis!B"&amp;$R194) &gt; 0, IF ($E194 &gt; 0, INDIRECT("RoomsDoNotEditThis!B"&amp;$R194) + Augmentations!$B$3, INDIRECT("RoomsDoNotEditThis!B"&amp;$R194)), 0), 0), 0)</f>
        <v>0</v>
      </c>
      <c r="L194" s="45" t="str">
        <f t="shared" si="1"/>
        <v>0</v>
      </c>
      <c r="M194" s="45" t="str">
        <f t="shared" si="2"/>
        <v>0</v>
      </c>
      <c r="N194" s="45" t="str">
        <f t="shared" si="3"/>
        <v>0</v>
      </c>
      <c r="O194" s="45" t="str">
        <f t="shared" si="4"/>
        <v>0</v>
      </c>
      <c r="P194" s="45" t="str">
        <f t="shared" si="5"/>
        <v>0</v>
      </c>
      <c r="Q194" s="45" t="str">
        <f t="shared" si="6"/>
        <v>0</v>
      </c>
      <c r="R194" s="2" t="str">
        <f>IF(LEN($B194), MATCH($B194,RoomsDoNotEditThis!$A$2:$A$1000)+1, 0)</f>
        <v>0</v>
      </c>
      <c r="S194" s="45" t="str">
        <f t="shared" si="7"/>
        <v>0</v>
      </c>
      <c r="T194" s="45" t="str">
        <f t="shared" si="8"/>
        <v>0</v>
      </c>
      <c r="U194" s="45" t="str">
        <f>IF($R194 &gt; 0, INDIRECT("RoomsDoNotEditThis!I"&amp;$R194)/MAX(1,ROUNDUP($G194)) + IF($D194 &gt; 0, Augmentations!$C$2/ROUNDUP($D194), 0) + IF($E194 &gt; 0, Augmentations!$C$3/ROUNDUP($E194), 0), 0)</f>
        <v>0</v>
      </c>
      <c r="V194" s="45" t="str">
        <f>IF($R194 &gt; 0, (MAX(1,ROUNDUP($G194))*INDIRECT("RoomsDoNotEditThis!L"&amp;$R194) + IF($D194 &gt; 0, ROUNDUP($D194)*Augmentations!$F$2, 0) + IF($E194 &gt; 0, ROUNDUP($E194)*Augmentations!$F$3, 0))/Constants!$B$4, 0)</f>
        <v>0</v>
      </c>
      <c r="W194" s="45" t="str">
        <f>IF($R194 &gt; 0, (INDIRECT("RoomsDoNotEditThis!J"&amp;$R194) + IF($D194 &gt; 0, Augmentations!$D$2, 0) + IF($E194 &gt; 0, Augmentations!$D$3, 0))/Constants!$B$2, 0)</f>
        <v>0</v>
      </c>
      <c r="X194" s="45" t="str">
        <f>IF($R194 &gt; 0, (INDIRECT("RoomsDoNotEditThis!K"&amp;$R194) + IF($D194 &gt; 0, Augmentations!$E$2, 0) + IF($E194 &gt; 0, Augmentations!$E$3, 0))/Constants!$B$3, 0)</f>
        <v>0</v>
      </c>
      <c r="Y194" s="45" t="str">
        <f>IF($R194 &gt; 0, (INDIRECT("RoomsDoNotEditThis!L"&amp;$R194) + IF($D194 &gt; 0, Augmentations!$F$2, 0) + IF($E194 &gt; 0, Augmentations!$F$3, 0))/Constants!$B$4, 0)</f>
        <v>0</v>
      </c>
      <c r="Z194" s="45" t="str">
        <f>IF($R194 &gt; 0, (INDIRECT("RoomsDoNotEditThis!M"&amp;$R194) + IF($D194 &gt; 0, Augmentations!$G$2, 0) + IF($E194 &gt; 0, Augmentations!$G$3, 0))/Constants!$B$5, 0)</f>
        <v>0</v>
      </c>
    </row>
    <row r="195">
      <c r="A195" s="30"/>
      <c r="B195" s="30"/>
      <c r="C195" s="85"/>
      <c r="D195" s="21"/>
      <c r="E195" s="21"/>
      <c r="F195" s="21"/>
      <c r="G195" s="21"/>
      <c r="H195" s="21"/>
      <c r="I195" s="21"/>
      <c r="J195" s="21"/>
      <c r="K195" s="45" t="str">
        <f>IF($R195 &gt; 0, IF($C195 &gt; 0, IF(INDIRECT("RoomsDoNotEditThis!B"&amp;$R195) &gt; 0, IF ($E195 &gt; 0, INDIRECT("RoomsDoNotEditThis!B"&amp;$R195) + Augmentations!$B$3, INDIRECT("RoomsDoNotEditThis!B"&amp;$R195)), 0), 0), 0)</f>
        <v>0</v>
      </c>
      <c r="L195" s="45" t="str">
        <f t="shared" si="1"/>
        <v>0</v>
      </c>
      <c r="M195" s="45" t="str">
        <f t="shared" si="2"/>
        <v>0</v>
      </c>
      <c r="N195" s="45" t="str">
        <f t="shared" si="3"/>
        <v>0</v>
      </c>
      <c r="O195" s="45" t="str">
        <f t="shared" si="4"/>
        <v>0</v>
      </c>
      <c r="P195" s="45" t="str">
        <f t="shared" si="5"/>
        <v>0</v>
      </c>
      <c r="Q195" s="45" t="str">
        <f t="shared" si="6"/>
        <v>0</v>
      </c>
      <c r="R195" s="2" t="str">
        <f>IF(LEN($B195), MATCH($B195,RoomsDoNotEditThis!$A$2:$A$1000)+1, 0)</f>
        <v>0</v>
      </c>
      <c r="S195" s="45" t="str">
        <f t="shared" si="7"/>
        <v>0</v>
      </c>
      <c r="T195" s="45" t="str">
        <f t="shared" si="8"/>
        <v>0</v>
      </c>
      <c r="U195" s="45" t="str">
        <f>IF($R195 &gt; 0, INDIRECT("RoomsDoNotEditThis!I"&amp;$R195)/MAX(1,ROUNDUP($G195)) + IF($D195 &gt; 0, Augmentations!$C$2/ROUNDUP($D195), 0) + IF($E195 &gt; 0, Augmentations!$C$3/ROUNDUP($E195), 0), 0)</f>
        <v>0</v>
      </c>
      <c r="V195" s="45" t="str">
        <f>IF($R195 &gt; 0, (MAX(1,ROUNDUP($G195))*INDIRECT("RoomsDoNotEditThis!L"&amp;$R195) + IF($D195 &gt; 0, ROUNDUP($D195)*Augmentations!$F$2, 0) + IF($E195 &gt; 0, ROUNDUP($E195)*Augmentations!$F$3, 0))/Constants!$B$4, 0)</f>
        <v>0</v>
      </c>
      <c r="W195" s="45" t="str">
        <f>IF($R195 &gt; 0, (INDIRECT("RoomsDoNotEditThis!J"&amp;$R195) + IF($D195 &gt; 0, Augmentations!$D$2, 0) + IF($E195 &gt; 0, Augmentations!$D$3, 0))/Constants!$B$2, 0)</f>
        <v>0</v>
      </c>
      <c r="X195" s="45" t="str">
        <f>IF($R195 &gt; 0, (INDIRECT("RoomsDoNotEditThis!K"&amp;$R195) + IF($D195 &gt; 0, Augmentations!$E$2, 0) + IF($E195 &gt; 0, Augmentations!$E$3, 0))/Constants!$B$3, 0)</f>
        <v>0</v>
      </c>
      <c r="Y195" s="45" t="str">
        <f>IF($R195 &gt; 0, (INDIRECT("RoomsDoNotEditThis!L"&amp;$R195) + IF($D195 &gt; 0, Augmentations!$F$2, 0) + IF($E195 &gt; 0, Augmentations!$F$3, 0))/Constants!$B$4, 0)</f>
        <v>0</v>
      </c>
      <c r="Z195" s="45" t="str">
        <f>IF($R195 &gt; 0, (INDIRECT("RoomsDoNotEditThis!M"&amp;$R195) + IF($D195 &gt; 0, Augmentations!$G$2, 0) + IF($E195 &gt; 0, Augmentations!$G$3, 0))/Constants!$B$5, 0)</f>
        <v>0</v>
      </c>
    </row>
    <row r="196">
      <c r="A196" s="30"/>
      <c r="B196" s="30"/>
      <c r="C196" s="85"/>
      <c r="D196" s="21"/>
      <c r="E196" s="21"/>
      <c r="F196" s="21"/>
      <c r="G196" s="21"/>
      <c r="H196" s="21"/>
      <c r="I196" s="21"/>
      <c r="J196" s="21"/>
      <c r="K196" s="45" t="str">
        <f>IF($R196 &gt; 0, IF($C196 &gt; 0, IF(INDIRECT("RoomsDoNotEditThis!B"&amp;$R196) &gt; 0, IF ($E196 &gt; 0, INDIRECT("RoomsDoNotEditThis!B"&amp;$R196) + Augmentations!$B$3, INDIRECT("RoomsDoNotEditThis!B"&amp;$R196)), 0), 0), 0)</f>
        <v>0</v>
      </c>
      <c r="L196" s="45" t="str">
        <f t="shared" si="1"/>
        <v>0</v>
      </c>
      <c r="M196" s="45" t="str">
        <f t="shared" si="2"/>
        <v>0</v>
      </c>
      <c r="N196" s="45" t="str">
        <f t="shared" si="3"/>
        <v>0</v>
      </c>
      <c r="O196" s="45" t="str">
        <f t="shared" si="4"/>
        <v>0</v>
      </c>
      <c r="P196" s="45" t="str">
        <f t="shared" si="5"/>
        <v>0</v>
      </c>
      <c r="Q196" s="45" t="str">
        <f t="shared" si="6"/>
        <v>0</v>
      </c>
      <c r="R196" s="2" t="str">
        <f>IF(LEN($B196), MATCH($B196,RoomsDoNotEditThis!$A$2:$A$1000)+1, 0)</f>
        <v>0</v>
      </c>
      <c r="S196" s="45" t="str">
        <f t="shared" si="7"/>
        <v>0</v>
      </c>
      <c r="T196" s="45" t="str">
        <f t="shared" si="8"/>
        <v>0</v>
      </c>
      <c r="U196" s="45" t="str">
        <f>IF($R196 &gt; 0, INDIRECT("RoomsDoNotEditThis!I"&amp;$R196)/MAX(1,ROUNDUP($G196)) + IF($D196 &gt; 0, Augmentations!$C$2/ROUNDUP($D196), 0) + IF($E196 &gt; 0, Augmentations!$C$3/ROUNDUP($E196), 0), 0)</f>
        <v>0</v>
      </c>
      <c r="V196" s="45" t="str">
        <f>IF($R196 &gt; 0, (MAX(1,ROUNDUP($G196))*INDIRECT("RoomsDoNotEditThis!L"&amp;$R196) + IF($D196 &gt; 0, ROUNDUP($D196)*Augmentations!$F$2, 0) + IF($E196 &gt; 0, ROUNDUP($E196)*Augmentations!$F$3, 0))/Constants!$B$4, 0)</f>
        <v>0</v>
      </c>
      <c r="W196" s="45" t="str">
        <f>IF($R196 &gt; 0, (INDIRECT("RoomsDoNotEditThis!J"&amp;$R196) + IF($D196 &gt; 0, Augmentations!$D$2, 0) + IF($E196 &gt; 0, Augmentations!$D$3, 0))/Constants!$B$2, 0)</f>
        <v>0</v>
      </c>
      <c r="X196" s="45" t="str">
        <f>IF($R196 &gt; 0, (INDIRECT("RoomsDoNotEditThis!K"&amp;$R196) + IF($D196 &gt; 0, Augmentations!$E$2, 0) + IF($E196 &gt; 0, Augmentations!$E$3, 0))/Constants!$B$3, 0)</f>
        <v>0</v>
      </c>
      <c r="Y196" s="45" t="str">
        <f>IF($R196 &gt; 0, (INDIRECT("RoomsDoNotEditThis!L"&amp;$R196) + IF($D196 &gt; 0, Augmentations!$F$2, 0) + IF($E196 &gt; 0, Augmentations!$F$3, 0))/Constants!$B$4, 0)</f>
        <v>0</v>
      </c>
      <c r="Z196" s="45" t="str">
        <f>IF($R196 &gt; 0, (INDIRECT("RoomsDoNotEditThis!M"&amp;$R196) + IF($D196 &gt; 0, Augmentations!$G$2, 0) + IF($E196 &gt; 0, Augmentations!$G$3, 0))/Constants!$B$5, 0)</f>
        <v>0</v>
      </c>
    </row>
    <row r="197">
      <c r="A197" s="30"/>
      <c r="B197" s="30"/>
      <c r="C197" s="85"/>
      <c r="D197" s="21"/>
      <c r="E197" s="21"/>
      <c r="F197" s="21"/>
      <c r="G197" s="21"/>
      <c r="H197" s="21"/>
      <c r="I197" s="21"/>
      <c r="J197" s="21"/>
      <c r="K197" s="45" t="str">
        <f>IF($R197 &gt; 0, IF($C197 &gt; 0, IF(INDIRECT("RoomsDoNotEditThis!B"&amp;$R197) &gt; 0, IF ($E197 &gt; 0, INDIRECT("RoomsDoNotEditThis!B"&amp;$R197) + Augmentations!$B$3, INDIRECT("RoomsDoNotEditThis!B"&amp;$R197)), 0), 0), 0)</f>
        <v>0</v>
      </c>
      <c r="L197" s="45" t="str">
        <f t="shared" si="1"/>
        <v>0</v>
      </c>
      <c r="M197" s="45" t="str">
        <f t="shared" si="2"/>
        <v>0</v>
      </c>
      <c r="N197" s="45" t="str">
        <f t="shared" si="3"/>
        <v>0</v>
      </c>
      <c r="O197" s="45" t="str">
        <f t="shared" si="4"/>
        <v>0</v>
      </c>
      <c r="P197" s="45" t="str">
        <f t="shared" si="5"/>
        <v>0</v>
      </c>
      <c r="Q197" s="45" t="str">
        <f t="shared" si="6"/>
        <v>0</v>
      </c>
      <c r="R197" s="2" t="str">
        <f>IF(LEN($B197), MATCH($B197,RoomsDoNotEditThis!$A$2:$A$1000)+1, 0)</f>
        <v>0</v>
      </c>
      <c r="S197" s="45" t="str">
        <f t="shared" si="7"/>
        <v>0</v>
      </c>
      <c r="T197" s="45" t="str">
        <f t="shared" si="8"/>
        <v>0</v>
      </c>
      <c r="U197" s="45" t="str">
        <f>IF($R197 &gt; 0, INDIRECT("RoomsDoNotEditThis!I"&amp;$R197)/MAX(1,ROUNDUP($G197)) + IF($D197 &gt; 0, Augmentations!$C$2/ROUNDUP($D197), 0) + IF($E197 &gt; 0, Augmentations!$C$3/ROUNDUP($E197), 0), 0)</f>
        <v>0</v>
      </c>
      <c r="V197" s="45" t="str">
        <f>IF($R197 &gt; 0, (MAX(1,ROUNDUP($G197))*INDIRECT("RoomsDoNotEditThis!L"&amp;$R197) + IF($D197 &gt; 0, ROUNDUP($D197)*Augmentations!$F$2, 0) + IF($E197 &gt; 0, ROUNDUP($E197)*Augmentations!$F$3, 0))/Constants!$B$4, 0)</f>
        <v>0</v>
      </c>
      <c r="W197" s="45" t="str">
        <f>IF($R197 &gt; 0, (INDIRECT("RoomsDoNotEditThis!J"&amp;$R197) + IF($D197 &gt; 0, Augmentations!$D$2, 0) + IF($E197 &gt; 0, Augmentations!$D$3, 0))/Constants!$B$2, 0)</f>
        <v>0</v>
      </c>
      <c r="X197" s="45" t="str">
        <f>IF($R197 &gt; 0, (INDIRECT("RoomsDoNotEditThis!K"&amp;$R197) + IF($D197 &gt; 0, Augmentations!$E$2, 0) + IF($E197 &gt; 0, Augmentations!$E$3, 0))/Constants!$B$3, 0)</f>
        <v>0</v>
      </c>
      <c r="Y197" s="45" t="str">
        <f>IF($R197 &gt; 0, (INDIRECT("RoomsDoNotEditThis!L"&amp;$R197) + IF($D197 &gt; 0, Augmentations!$F$2, 0) + IF($E197 &gt; 0, Augmentations!$F$3, 0))/Constants!$B$4, 0)</f>
        <v>0</v>
      </c>
      <c r="Z197" s="45" t="str">
        <f>IF($R197 &gt; 0, (INDIRECT("RoomsDoNotEditThis!M"&amp;$R197) + IF($D197 &gt; 0, Augmentations!$G$2, 0) + IF($E197 &gt; 0, Augmentations!$G$3, 0))/Constants!$B$5, 0)</f>
        <v>0</v>
      </c>
    </row>
    <row r="198">
      <c r="A198" s="30"/>
      <c r="B198" s="30"/>
      <c r="C198" s="85"/>
      <c r="D198" s="21"/>
      <c r="E198" s="21"/>
      <c r="F198" s="21"/>
      <c r="G198" s="21"/>
      <c r="H198" s="21"/>
      <c r="I198" s="21"/>
      <c r="J198" s="21"/>
      <c r="K198" s="45" t="str">
        <f>IF($R198 &gt; 0, IF($C198 &gt; 0, IF(INDIRECT("RoomsDoNotEditThis!B"&amp;$R198) &gt; 0, IF ($E198 &gt; 0, INDIRECT("RoomsDoNotEditThis!B"&amp;$R198) + Augmentations!$B$3, INDIRECT("RoomsDoNotEditThis!B"&amp;$R198)), 0), 0), 0)</f>
        <v>0</v>
      </c>
      <c r="L198" s="45" t="str">
        <f t="shared" si="1"/>
        <v>0</v>
      </c>
      <c r="M198" s="45" t="str">
        <f t="shared" si="2"/>
        <v>0</v>
      </c>
      <c r="N198" s="45" t="str">
        <f t="shared" si="3"/>
        <v>0</v>
      </c>
      <c r="O198" s="45" t="str">
        <f t="shared" si="4"/>
        <v>0</v>
      </c>
      <c r="P198" s="45" t="str">
        <f t="shared" si="5"/>
        <v>0</v>
      </c>
      <c r="Q198" s="45" t="str">
        <f t="shared" si="6"/>
        <v>0</v>
      </c>
      <c r="R198" s="2" t="str">
        <f>IF(LEN($B198), MATCH($B198,RoomsDoNotEditThis!$A$2:$A$1000)+1, 0)</f>
        <v>0</v>
      </c>
      <c r="S198" s="45" t="str">
        <f t="shared" si="7"/>
        <v>0</v>
      </c>
      <c r="T198" s="45" t="str">
        <f t="shared" si="8"/>
        <v>0</v>
      </c>
      <c r="U198" s="45" t="str">
        <f>IF($R198 &gt; 0, INDIRECT("RoomsDoNotEditThis!I"&amp;$R198)/MAX(1,ROUNDUP($G198)) + IF($D198 &gt; 0, Augmentations!$C$2/ROUNDUP($D198), 0) + IF($E198 &gt; 0, Augmentations!$C$3/ROUNDUP($E198), 0), 0)</f>
        <v>0</v>
      </c>
      <c r="V198" s="45" t="str">
        <f>IF($R198 &gt; 0, (MAX(1,ROUNDUP($G198))*INDIRECT("RoomsDoNotEditThis!L"&amp;$R198) + IF($D198 &gt; 0, ROUNDUP($D198)*Augmentations!$F$2, 0) + IF($E198 &gt; 0, ROUNDUP($E198)*Augmentations!$F$3, 0))/Constants!$B$4, 0)</f>
        <v>0</v>
      </c>
      <c r="W198" s="45" t="str">
        <f>IF($R198 &gt; 0, (INDIRECT("RoomsDoNotEditThis!J"&amp;$R198) + IF($D198 &gt; 0, Augmentations!$D$2, 0) + IF($E198 &gt; 0, Augmentations!$D$3, 0))/Constants!$B$2, 0)</f>
        <v>0</v>
      </c>
      <c r="X198" s="45" t="str">
        <f>IF($R198 &gt; 0, (INDIRECT("RoomsDoNotEditThis!K"&amp;$R198) + IF($D198 &gt; 0, Augmentations!$E$2, 0) + IF($E198 &gt; 0, Augmentations!$E$3, 0))/Constants!$B$3, 0)</f>
        <v>0</v>
      </c>
      <c r="Y198" s="45" t="str">
        <f>IF($R198 &gt; 0, (INDIRECT("RoomsDoNotEditThis!L"&amp;$R198) + IF($D198 &gt; 0, Augmentations!$F$2, 0) + IF($E198 &gt; 0, Augmentations!$F$3, 0))/Constants!$B$4, 0)</f>
        <v>0</v>
      </c>
      <c r="Z198" s="45" t="str">
        <f>IF($R198 &gt; 0, (INDIRECT("RoomsDoNotEditThis!M"&amp;$R198) + IF($D198 &gt; 0, Augmentations!$G$2, 0) + IF($E198 &gt; 0, Augmentations!$G$3, 0))/Constants!$B$5, 0)</f>
        <v>0</v>
      </c>
    </row>
    <row r="199">
      <c r="A199" s="30"/>
      <c r="B199" s="30"/>
      <c r="C199" s="85"/>
      <c r="D199" s="21"/>
      <c r="E199" s="21"/>
      <c r="F199" s="21"/>
      <c r="G199" s="21"/>
      <c r="H199" s="21"/>
      <c r="I199" s="21"/>
      <c r="J199" s="21"/>
      <c r="K199" s="45" t="str">
        <f>IF($R199 &gt; 0, IF($C199 &gt; 0, IF(INDIRECT("RoomsDoNotEditThis!B"&amp;$R199) &gt; 0, IF ($E199 &gt; 0, INDIRECT("RoomsDoNotEditThis!B"&amp;$R199) + Augmentations!$B$3, INDIRECT("RoomsDoNotEditThis!B"&amp;$R199)), 0), 0), 0)</f>
        <v>0</v>
      </c>
      <c r="L199" s="45" t="str">
        <f t="shared" si="1"/>
        <v>0</v>
      </c>
      <c r="M199" s="45" t="str">
        <f t="shared" si="2"/>
        <v>0</v>
      </c>
      <c r="N199" s="45" t="str">
        <f t="shared" si="3"/>
        <v>0</v>
      </c>
      <c r="O199" s="45" t="str">
        <f t="shared" si="4"/>
        <v>0</v>
      </c>
      <c r="P199" s="45" t="str">
        <f t="shared" si="5"/>
        <v>0</v>
      </c>
      <c r="Q199" s="45" t="str">
        <f t="shared" si="6"/>
        <v>0</v>
      </c>
      <c r="R199" s="2" t="str">
        <f>IF(LEN($B199), MATCH($B199,RoomsDoNotEditThis!$A$2:$A$1000)+1, 0)</f>
        <v>0</v>
      </c>
      <c r="S199" s="45" t="str">
        <f t="shared" si="7"/>
        <v>0</v>
      </c>
      <c r="T199" s="45" t="str">
        <f t="shared" si="8"/>
        <v>0</v>
      </c>
      <c r="U199" s="45" t="str">
        <f>IF($R199 &gt; 0, INDIRECT("RoomsDoNotEditThis!I"&amp;$R199)/MAX(1,ROUNDUP($G199)) + IF($D199 &gt; 0, Augmentations!$C$2/ROUNDUP($D199), 0) + IF($E199 &gt; 0, Augmentations!$C$3/ROUNDUP($E199), 0), 0)</f>
        <v>0</v>
      </c>
      <c r="V199" s="45" t="str">
        <f>IF($R199 &gt; 0, (MAX(1,ROUNDUP($G199))*INDIRECT("RoomsDoNotEditThis!L"&amp;$R199) + IF($D199 &gt; 0, ROUNDUP($D199)*Augmentations!$F$2, 0) + IF($E199 &gt; 0, ROUNDUP($E199)*Augmentations!$F$3, 0))/Constants!$B$4, 0)</f>
        <v>0</v>
      </c>
      <c r="W199" s="45" t="str">
        <f>IF($R199 &gt; 0, (INDIRECT("RoomsDoNotEditThis!J"&amp;$R199) + IF($D199 &gt; 0, Augmentations!$D$2, 0) + IF($E199 &gt; 0, Augmentations!$D$3, 0))/Constants!$B$2, 0)</f>
        <v>0</v>
      </c>
      <c r="X199" s="45" t="str">
        <f>IF($R199 &gt; 0, (INDIRECT("RoomsDoNotEditThis!K"&amp;$R199) + IF($D199 &gt; 0, Augmentations!$E$2, 0) + IF($E199 &gt; 0, Augmentations!$E$3, 0))/Constants!$B$3, 0)</f>
        <v>0</v>
      </c>
      <c r="Y199" s="45" t="str">
        <f>IF($R199 &gt; 0, (INDIRECT("RoomsDoNotEditThis!L"&amp;$R199) + IF($D199 &gt; 0, Augmentations!$F$2, 0) + IF($E199 &gt; 0, Augmentations!$F$3, 0))/Constants!$B$4, 0)</f>
        <v>0</v>
      </c>
      <c r="Z199" s="45" t="str">
        <f>IF($R199 &gt; 0, (INDIRECT("RoomsDoNotEditThis!M"&amp;$R199) + IF($D199 &gt; 0, Augmentations!$G$2, 0) + IF($E199 &gt; 0, Augmentations!$G$3, 0))/Constants!$B$5, 0)</f>
        <v>0</v>
      </c>
    </row>
    <row r="200">
      <c r="A200" s="30"/>
      <c r="B200" s="30"/>
      <c r="C200" s="85"/>
      <c r="D200" s="21"/>
      <c r="E200" s="21"/>
      <c r="F200" s="21"/>
      <c r="G200" s="21"/>
      <c r="H200" s="21"/>
      <c r="I200" s="21"/>
      <c r="J200" s="21"/>
      <c r="K200" s="45" t="str">
        <f>IF($R200 &gt; 0, IF($C200 &gt; 0, IF(INDIRECT("RoomsDoNotEditThis!B"&amp;$R200) &gt; 0, IF ($E200 &gt; 0, INDIRECT("RoomsDoNotEditThis!B"&amp;$R200) + Augmentations!$B$3, INDIRECT("RoomsDoNotEditThis!B"&amp;$R200)), 0), 0), 0)</f>
        <v>0</v>
      </c>
      <c r="L200" s="45" t="str">
        <f t="shared" si="1"/>
        <v>0</v>
      </c>
      <c r="M200" s="45" t="str">
        <f t="shared" si="2"/>
        <v>0</v>
      </c>
      <c r="N200" s="45" t="str">
        <f t="shared" si="3"/>
        <v>0</v>
      </c>
      <c r="O200" s="45" t="str">
        <f t="shared" si="4"/>
        <v>0</v>
      </c>
      <c r="P200" s="45" t="str">
        <f t="shared" si="5"/>
        <v>0</v>
      </c>
      <c r="Q200" s="45" t="str">
        <f t="shared" si="6"/>
        <v>0</v>
      </c>
      <c r="R200" s="2" t="str">
        <f>IF(LEN($B200), MATCH($B200,RoomsDoNotEditThis!$A$2:$A$1000)+1, 0)</f>
        <v>0</v>
      </c>
      <c r="S200" s="45" t="str">
        <f t="shared" si="7"/>
        <v>0</v>
      </c>
      <c r="T200" s="45" t="str">
        <f t="shared" si="8"/>
        <v>0</v>
      </c>
      <c r="U200" s="45" t="str">
        <f>IF($R200 &gt; 0, INDIRECT("RoomsDoNotEditThis!I"&amp;$R200)/MAX(1,ROUNDUP($G200)) + IF($D200 &gt; 0, Augmentations!$C$2/ROUNDUP($D200), 0) + IF($E200 &gt; 0, Augmentations!$C$3/ROUNDUP($E200), 0), 0)</f>
        <v>0</v>
      </c>
      <c r="V200" s="45" t="str">
        <f>IF($R200 &gt; 0, (MAX(1,ROUNDUP($G200))*INDIRECT("RoomsDoNotEditThis!L"&amp;$R200) + IF($D200 &gt; 0, ROUNDUP($D200)*Augmentations!$F$2, 0) + IF($E200 &gt; 0, ROUNDUP($E200)*Augmentations!$F$3, 0))/Constants!$B$4, 0)</f>
        <v>0</v>
      </c>
      <c r="W200" s="45" t="str">
        <f>IF($R200 &gt; 0, (INDIRECT("RoomsDoNotEditThis!J"&amp;$R200) + IF($D200 &gt; 0, Augmentations!$D$2, 0) + IF($E200 &gt; 0, Augmentations!$D$3, 0))/Constants!$B$2, 0)</f>
        <v>0</v>
      </c>
      <c r="X200" s="45" t="str">
        <f>IF($R200 &gt; 0, (INDIRECT("RoomsDoNotEditThis!K"&amp;$R200) + IF($D200 &gt; 0, Augmentations!$E$2, 0) + IF($E200 &gt; 0, Augmentations!$E$3, 0))/Constants!$B$3, 0)</f>
        <v>0</v>
      </c>
      <c r="Y200" s="45" t="str">
        <f>IF($R200 &gt; 0, (INDIRECT("RoomsDoNotEditThis!L"&amp;$R200) + IF($D200 &gt; 0, Augmentations!$F$2, 0) + IF($E200 &gt; 0, Augmentations!$F$3, 0))/Constants!$B$4, 0)</f>
        <v>0</v>
      </c>
      <c r="Z200" s="45" t="str">
        <f>IF($R200 &gt; 0, (INDIRECT("RoomsDoNotEditThis!M"&amp;$R200) + IF($D200 &gt; 0, Augmentations!$G$2, 0) + IF($E200 &gt; 0, Augmentations!$G$3, 0))/Constants!$B$5, 0)</f>
        <v>0</v>
      </c>
    </row>
    <row r="201">
      <c r="A201" s="30"/>
      <c r="B201" s="30"/>
      <c r="C201" s="85"/>
      <c r="D201" s="21"/>
      <c r="E201" s="21"/>
      <c r="F201" s="21"/>
      <c r="G201" s="21"/>
      <c r="H201" s="21"/>
      <c r="I201" s="21"/>
      <c r="J201" s="21"/>
      <c r="K201" s="45" t="str">
        <f>IF($R201 &gt; 0, IF($C201 &gt; 0, IF(INDIRECT("RoomsDoNotEditThis!B"&amp;$R201) &gt; 0, IF ($E201 &gt; 0, INDIRECT("RoomsDoNotEditThis!B"&amp;$R201) + Augmentations!$B$3, INDIRECT("RoomsDoNotEditThis!B"&amp;$R201)), 0), 0), 0)</f>
        <v>0</v>
      </c>
      <c r="L201" s="45" t="str">
        <f t="shared" si="1"/>
        <v>0</v>
      </c>
      <c r="M201" s="45" t="str">
        <f t="shared" si="2"/>
        <v>0</v>
      </c>
      <c r="N201" s="45" t="str">
        <f t="shared" si="3"/>
        <v>0</v>
      </c>
      <c r="O201" s="45" t="str">
        <f t="shared" si="4"/>
        <v>0</v>
      </c>
      <c r="P201" s="45" t="str">
        <f t="shared" si="5"/>
        <v>0</v>
      </c>
      <c r="Q201" s="45" t="str">
        <f t="shared" si="6"/>
        <v>0</v>
      </c>
      <c r="R201" s="2" t="str">
        <f>IF(LEN($B201), MATCH($B201,RoomsDoNotEditThis!$A$2:$A$1000)+1, 0)</f>
        <v>0</v>
      </c>
      <c r="S201" s="45" t="str">
        <f t="shared" si="7"/>
        <v>0</v>
      </c>
      <c r="T201" s="45" t="str">
        <f t="shared" si="8"/>
        <v>0</v>
      </c>
      <c r="U201" s="45" t="str">
        <f>IF($R201 &gt; 0, INDIRECT("RoomsDoNotEditThis!I"&amp;$R201)/MAX(1,ROUNDUP($G201)) + IF($D201 &gt; 0, Augmentations!$C$2/ROUNDUP($D201), 0) + IF($E201 &gt; 0, Augmentations!$C$3/ROUNDUP($E201), 0), 0)</f>
        <v>0</v>
      </c>
      <c r="V201" s="45" t="str">
        <f>IF($R201 &gt; 0, (MAX(1,ROUNDUP($G201))*INDIRECT("RoomsDoNotEditThis!L"&amp;$R201) + IF($D201 &gt; 0, ROUNDUP($D201)*Augmentations!$F$2, 0) + IF($E201 &gt; 0, ROUNDUP($E201)*Augmentations!$F$3, 0))/Constants!$B$4, 0)</f>
        <v>0</v>
      </c>
      <c r="W201" s="45" t="str">
        <f>IF($R201 &gt; 0, (INDIRECT("RoomsDoNotEditThis!J"&amp;$R201) + IF($D201 &gt; 0, Augmentations!$D$2, 0) + IF($E201 &gt; 0, Augmentations!$D$3, 0))/Constants!$B$2, 0)</f>
        <v>0</v>
      </c>
      <c r="X201" s="45" t="str">
        <f>IF($R201 &gt; 0, (INDIRECT("RoomsDoNotEditThis!K"&amp;$R201) + IF($D201 &gt; 0, Augmentations!$E$2, 0) + IF($E201 &gt; 0, Augmentations!$E$3, 0))/Constants!$B$3, 0)</f>
        <v>0</v>
      </c>
      <c r="Y201" s="45" t="str">
        <f>IF($R201 &gt; 0, (INDIRECT("RoomsDoNotEditThis!L"&amp;$R201) + IF($D201 &gt; 0, Augmentations!$F$2, 0) + IF($E201 &gt; 0, Augmentations!$F$3, 0))/Constants!$B$4, 0)</f>
        <v>0</v>
      </c>
      <c r="Z201" s="45" t="str">
        <f>IF($R201 &gt; 0, (INDIRECT("RoomsDoNotEditThis!M"&amp;$R201) + IF($D201 &gt; 0, Augmentations!$G$2, 0) + IF($E201 &gt; 0, Augmentations!$G$3, 0))/Constants!$B$5, 0)</f>
        <v>0</v>
      </c>
    </row>
    <row r="202">
      <c r="A202" s="30"/>
      <c r="B202" s="30"/>
      <c r="C202" s="85"/>
      <c r="D202" s="21"/>
      <c r="E202" s="21"/>
      <c r="F202" s="21"/>
      <c r="G202" s="21"/>
      <c r="H202" s="21"/>
      <c r="I202" s="21"/>
      <c r="J202" s="21"/>
      <c r="K202" s="45" t="str">
        <f>IF($R202 &gt; 0, IF($C202 &gt; 0, IF(INDIRECT("RoomsDoNotEditThis!B"&amp;$R202) &gt; 0, IF ($E202 &gt; 0, INDIRECT("RoomsDoNotEditThis!B"&amp;$R202) + Augmentations!$B$3, INDIRECT("RoomsDoNotEditThis!B"&amp;$R202)), 0), 0), 0)</f>
        <v>0</v>
      </c>
      <c r="L202" s="45" t="str">
        <f t="shared" si="1"/>
        <v>0</v>
      </c>
      <c r="M202" s="45" t="str">
        <f t="shared" si="2"/>
        <v>0</v>
      </c>
      <c r="N202" s="45" t="str">
        <f t="shared" si="3"/>
        <v>0</v>
      </c>
      <c r="O202" s="45" t="str">
        <f t="shared" si="4"/>
        <v>0</v>
      </c>
      <c r="P202" s="45" t="str">
        <f t="shared" si="5"/>
        <v>0</v>
      </c>
      <c r="Q202" s="45" t="str">
        <f t="shared" si="6"/>
        <v>0</v>
      </c>
      <c r="R202" s="2" t="str">
        <f>IF(LEN($B202), MATCH($B202,RoomsDoNotEditThis!$A$2:$A$1000)+1, 0)</f>
        <v>0</v>
      </c>
      <c r="S202" s="45" t="str">
        <f t="shared" si="7"/>
        <v>0</v>
      </c>
      <c r="T202" s="45" t="str">
        <f t="shared" si="8"/>
        <v>0</v>
      </c>
      <c r="U202" s="45" t="str">
        <f>IF($R202 &gt; 0, INDIRECT("RoomsDoNotEditThis!I"&amp;$R202)/MAX(1,ROUNDUP($G202)) + IF($D202 &gt; 0, Augmentations!$C$2/ROUNDUP($D202), 0) + IF($E202 &gt; 0, Augmentations!$C$3/ROUNDUP($E202), 0), 0)</f>
        <v>0</v>
      </c>
      <c r="V202" s="45" t="str">
        <f>IF($R202 &gt; 0, (MAX(1,ROUNDUP($G202))*INDIRECT("RoomsDoNotEditThis!L"&amp;$R202) + IF($D202 &gt; 0, ROUNDUP($D202)*Augmentations!$F$2, 0) + IF($E202 &gt; 0, ROUNDUP($E202)*Augmentations!$F$3, 0))/Constants!$B$4, 0)</f>
        <v>0</v>
      </c>
      <c r="W202" s="45" t="str">
        <f>IF($R202 &gt; 0, (INDIRECT("RoomsDoNotEditThis!J"&amp;$R202) + IF($D202 &gt; 0, Augmentations!$D$2, 0) + IF($E202 &gt; 0, Augmentations!$D$3, 0))/Constants!$B$2, 0)</f>
        <v>0</v>
      </c>
      <c r="X202" s="45" t="str">
        <f>IF($R202 &gt; 0, (INDIRECT("RoomsDoNotEditThis!K"&amp;$R202) + IF($D202 &gt; 0, Augmentations!$E$2, 0) + IF($E202 &gt; 0, Augmentations!$E$3, 0))/Constants!$B$3, 0)</f>
        <v>0</v>
      </c>
      <c r="Y202" s="45" t="str">
        <f>IF($R202 &gt; 0, (INDIRECT("RoomsDoNotEditThis!L"&amp;$R202) + IF($D202 &gt; 0, Augmentations!$F$2, 0) + IF($E202 &gt; 0, Augmentations!$F$3, 0))/Constants!$B$4, 0)</f>
        <v>0</v>
      </c>
      <c r="Z202" s="45" t="str">
        <f>IF($R202 &gt; 0, (INDIRECT("RoomsDoNotEditThis!M"&amp;$R202) + IF($D202 &gt; 0, Augmentations!$G$2, 0) + IF($E202 &gt; 0, Augmentations!$G$3, 0))/Constants!$B$5, 0)</f>
        <v>0</v>
      </c>
    </row>
    <row r="203">
      <c r="A203" s="30"/>
      <c r="B203" s="30"/>
      <c r="C203" s="85"/>
      <c r="D203" s="21"/>
      <c r="E203" s="21"/>
      <c r="F203" s="21"/>
      <c r="G203" s="21"/>
      <c r="H203" s="21"/>
      <c r="I203" s="21"/>
      <c r="J203" s="21"/>
      <c r="K203" s="45" t="str">
        <f>IF($R203 &gt; 0, IF($C203 &gt; 0, IF(INDIRECT("RoomsDoNotEditThis!B"&amp;$R203) &gt; 0, IF ($E203 &gt; 0, INDIRECT("RoomsDoNotEditThis!B"&amp;$R203) + Augmentations!$B$3, INDIRECT("RoomsDoNotEditThis!B"&amp;$R203)), 0), 0), 0)</f>
        <v>0</v>
      </c>
      <c r="L203" s="45" t="str">
        <f t="shared" si="1"/>
        <v>0</v>
      </c>
      <c r="M203" s="45" t="str">
        <f t="shared" si="2"/>
        <v>0</v>
      </c>
      <c r="N203" s="45" t="str">
        <f t="shared" si="3"/>
        <v>0</v>
      </c>
      <c r="O203" s="45" t="str">
        <f t="shared" si="4"/>
        <v>0</v>
      </c>
      <c r="P203" s="45" t="str">
        <f t="shared" si="5"/>
        <v>0</v>
      </c>
      <c r="Q203" s="45" t="str">
        <f t="shared" si="6"/>
        <v>0</v>
      </c>
      <c r="R203" s="2" t="str">
        <f>IF(LEN($B203), MATCH($B203,RoomsDoNotEditThis!$A$2:$A$1000)+1, 0)</f>
        <v>0</v>
      </c>
      <c r="S203" s="45" t="str">
        <f t="shared" si="7"/>
        <v>0</v>
      </c>
      <c r="T203" s="45" t="str">
        <f t="shared" si="8"/>
        <v>0</v>
      </c>
      <c r="U203" s="45" t="str">
        <f>IF($R203 &gt; 0, INDIRECT("RoomsDoNotEditThis!I"&amp;$R203)/MAX(1,ROUNDUP($G203)) + IF($D203 &gt; 0, Augmentations!$C$2/ROUNDUP($D203), 0) + IF($E203 &gt; 0, Augmentations!$C$3/ROUNDUP($E203), 0), 0)</f>
        <v>0</v>
      </c>
      <c r="V203" s="45" t="str">
        <f>IF($R203 &gt; 0, (MAX(1,ROUNDUP($G203))*INDIRECT("RoomsDoNotEditThis!L"&amp;$R203) + IF($D203 &gt; 0, ROUNDUP($D203)*Augmentations!$F$2, 0) + IF($E203 &gt; 0, ROUNDUP($E203)*Augmentations!$F$3, 0))/Constants!$B$4, 0)</f>
        <v>0</v>
      </c>
      <c r="W203" s="45" t="str">
        <f>IF($R203 &gt; 0, (INDIRECT("RoomsDoNotEditThis!J"&amp;$R203) + IF($D203 &gt; 0, Augmentations!$D$2, 0) + IF($E203 &gt; 0, Augmentations!$D$3, 0))/Constants!$B$2, 0)</f>
        <v>0</v>
      </c>
      <c r="X203" s="45" t="str">
        <f>IF($R203 &gt; 0, (INDIRECT("RoomsDoNotEditThis!K"&amp;$R203) + IF($D203 &gt; 0, Augmentations!$E$2, 0) + IF($E203 &gt; 0, Augmentations!$E$3, 0))/Constants!$B$3, 0)</f>
        <v>0</v>
      </c>
      <c r="Y203" s="45" t="str">
        <f>IF($R203 &gt; 0, (INDIRECT("RoomsDoNotEditThis!L"&amp;$R203) + IF($D203 &gt; 0, Augmentations!$F$2, 0) + IF($E203 &gt; 0, Augmentations!$F$3, 0))/Constants!$B$4, 0)</f>
        <v>0</v>
      </c>
      <c r="Z203" s="45" t="str">
        <f>IF($R203 &gt; 0, (INDIRECT("RoomsDoNotEditThis!M"&amp;$R203) + IF($D203 &gt; 0, Augmentations!$G$2, 0) + IF($E203 &gt; 0, Augmentations!$G$3, 0))/Constants!$B$5, 0)</f>
        <v>0</v>
      </c>
    </row>
    <row r="204">
      <c r="A204" s="30"/>
      <c r="B204" s="30"/>
      <c r="C204" s="85"/>
      <c r="D204" s="21"/>
      <c r="E204" s="21"/>
      <c r="F204" s="21"/>
      <c r="G204" s="21"/>
      <c r="H204" s="21"/>
      <c r="I204" s="21"/>
      <c r="J204" s="21"/>
      <c r="K204" s="45" t="str">
        <f>IF($R204 &gt; 0, IF($C204 &gt; 0, IF(INDIRECT("RoomsDoNotEditThis!B"&amp;$R204) &gt; 0, IF ($E204 &gt; 0, INDIRECT("RoomsDoNotEditThis!B"&amp;$R204) + Augmentations!$B$3, INDIRECT("RoomsDoNotEditThis!B"&amp;$R204)), 0), 0), 0)</f>
        <v>0</v>
      </c>
      <c r="L204" s="45" t="str">
        <f t="shared" si="1"/>
        <v>0</v>
      </c>
      <c r="M204" s="45" t="str">
        <f t="shared" si="2"/>
        <v>0</v>
      </c>
      <c r="N204" s="45" t="str">
        <f t="shared" si="3"/>
        <v>0</v>
      </c>
      <c r="O204" s="45" t="str">
        <f t="shared" si="4"/>
        <v>0</v>
      </c>
      <c r="P204" s="45" t="str">
        <f t="shared" si="5"/>
        <v>0</v>
      </c>
      <c r="Q204" s="45" t="str">
        <f t="shared" si="6"/>
        <v>0</v>
      </c>
      <c r="R204" s="2" t="str">
        <f>IF(LEN($B204), MATCH($B204,RoomsDoNotEditThis!$A$2:$A$1000)+1, 0)</f>
        <v>0</v>
      </c>
      <c r="S204" s="45" t="str">
        <f t="shared" si="7"/>
        <v>0</v>
      </c>
      <c r="T204" s="45" t="str">
        <f t="shared" si="8"/>
        <v>0</v>
      </c>
      <c r="U204" s="45" t="str">
        <f>IF($R204 &gt; 0, INDIRECT("RoomsDoNotEditThis!I"&amp;$R204)/MAX(1,ROUNDUP($G204)) + IF($D204 &gt; 0, Augmentations!$C$2/ROUNDUP($D204), 0) + IF($E204 &gt; 0, Augmentations!$C$3/ROUNDUP($E204), 0), 0)</f>
        <v>0</v>
      </c>
      <c r="V204" s="45" t="str">
        <f>IF($R204 &gt; 0, (MAX(1,ROUNDUP($G204))*INDIRECT("RoomsDoNotEditThis!L"&amp;$R204) + IF($D204 &gt; 0, ROUNDUP($D204)*Augmentations!$F$2, 0) + IF($E204 &gt; 0, ROUNDUP($E204)*Augmentations!$F$3, 0))/Constants!$B$4, 0)</f>
        <v>0</v>
      </c>
      <c r="W204" s="45" t="str">
        <f>IF($R204 &gt; 0, (INDIRECT("RoomsDoNotEditThis!J"&amp;$R204) + IF($D204 &gt; 0, Augmentations!$D$2, 0) + IF($E204 &gt; 0, Augmentations!$D$3, 0))/Constants!$B$2, 0)</f>
        <v>0</v>
      </c>
      <c r="X204" s="45" t="str">
        <f>IF($R204 &gt; 0, (INDIRECT("RoomsDoNotEditThis!K"&amp;$R204) + IF($D204 &gt; 0, Augmentations!$E$2, 0) + IF($E204 &gt; 0, Augmentations!$E$3, 0))/Constants!$B$3, 0)</f>
        <v>0</v>
      </c>
      <c r="Y204" s="45" t="str">
        <f>IF($R204 &gt; 0, (INDIRECT("RoomsDoNotEditThis!L"&amp;$R204) + IF($D204 &gt; 0, Augmentations!$F$2, 0) + IF($E204 &gt; 0, Augmentations!$F$3, 0))/Constants!$B$4, 0)</f>
        <v>0</v>
      </c>
      <c r="Z204" s="45" t="str">
        <f>IF($R204 &gt; 0, (INDIRECT("RoomsDoNotEditThis!M"&amp;$R204) + IF($D204 &gt; 0, Augmentations!$G$2, 0) + IF($E204 &gt; 0, Augmentations!$G$3, 0))/Constants!$B$5, 0)</f>
        <v>0</v>
      </c>
    </row>
    <row r="205">
      <c r="A205" s="30"/>
      <c r="B205" s="30"/>
      <c r="C205" s="85"/>
      <c r="D205" s="21"/>
      <c r="E205" s="21"/>
      <c r="F205" s="21"/>
      <c r="G205" s="21"/>
      <c r="H205" s="21"/>
      <c r="I205" s="21"/>
      <c r="J205" s="21"/>
      <c r="K205" s="45" t="str">
        <f>IF($R205 &gt; 0, IF($C205 &gt; 0, IF(INDIRECT("RoomsDoNotEditThis!B"&amp;$R205) &gt; 0, IF ($E205 &gt; 0, INDIRECT("RoomsDoNotEditThis!B"&amp;$R205) + Augmentations!$B$3, INDIRECT("RoomsDoNotEditThis!B"&amp;$R205)), 0), 0), 0)</f>
        <v>0</v>
      </c>
      <c r="L205" s="45" t="str">
        <f t="shared" si="1"/>
        <v>0</v>
      </c>
      <c r="M205" s="45" t="str">
        <f t="shared" si="2"/>
        <v>0</v>
      </c>
      <c r="N205" s="45" t="str">
        <f t="shared" si="3"/>
        <v>0</v>
      </c>
      <c r="O205" s="45" t="str">
        <f t="shared" si="4"/>
        <v>0</v>
      </c>
      <c r="P205" s="45" t="str">
        <f t="shared" si="5"/>
        <v>0</v>
      </c>
      <c r="Q205" s="45" t="str">
        <f t="shared" si="6"/>
        <v>0</v>
      </c>
      <c r="R205" s="2" t="str">
        <f>IF(LEN($B205), MATCH($B205,RoomsDoNotEditThis!$A$2:$A$1000)+1, 0)</f>
        <v>0</v>
      </c>
      <c r="S205" s="45" t="str">
        <f t="shared" si="7"/>
        <v>0</v>
      </c>
      <c r="T205" s="45" t="str">
        <f t="shared" si="8"/>
        <v>0</v>
      </c>
      <c r="U205" s="45" t="str">
        <f>IF($R205 &gt; 0, INDIRECT("RoomsDoNotEditThis!I"&amp;$R205)/MAX(1,ROUNDUP($G205)) + IF($D205 &gt; 0, Augmentations!$C$2/ROUNDUP($D205), 0) + IF($E205 &gt; 0, Augmentations!$C$3/ROUNDUP($E205), 0), 0)</f>
        <v>0</v>
      </c>
      <c r="V205" s="45" t="str">
        <f>IF($R205 &gt; 0, (MAX(1,ROUNDUP($G205))*INDIRECT("RoomsDoNotEditThis!L"&amp;$R205) + IF($D205 &gt; 0, ROUNDUP($D205)*Augmentations!$F$2, 0) + IF($E205 &gt; 0, ROUNDUP($E205)*Augmentations!$F$3, 0))/Constants!$B$4, 0)</f>
        <v>0</v>
      </c>
      <c r="W205" s="45" t="str">
        <f>IF($R205 &gt; 0, (INDIRECT("RoomsDoNotEditThis!J"&amp;$R205) + IF($D205 &gt; 0, Augmentations!$D$2, 0) + IF($E205 &gt; 0, Augmentations!$D$3, 0))/Constants!$B$2, 0)</f>
        <v>0</v>
      </c>
      <c r="X205" s="45" t="str">
        <f>IF($R205 &gt; 0, (INDIRECT("RoomsDoNotEditThis!K"&amp;$R205) + IF($D205 &gt; 0, Augmentations!$E$2, 0) + IF($E205 &gt; 0, Augmentations!$E$3, 0))/Constants!$B$3, 0)</f>
        <v>0</v>
      </c>
      <c r="Y205" s="45" t="str">
        <f>IF($R205 &gt; 0, (INDIRECT("RoomsDoNotEditThis!L"&amp;$R205) + IF($D205 &gt; 0, Augmentations!$F$2, 0) + IF($E205 &gt; 0, Augmentations!$F$3, 0))/Constants!$B$4, 0)</f>
        <v>0</v>
      </c>
      <c r="Z205" s="45" t="str">
        <f>IF($R205 &gt; 0, (INDIRECT("RoomsDoNotEditThis!M"&amp;$R205) + IF($D205 &gt; 0, Augmentations!$G$2, 0) + IF($E205 &gt; 0, Augmentations!$G$3, 0))/Constants!$B$5, 0)</f>
        <v>0</v>
      </c>
    </row>
    <row r="206">
      <c r="A206" s="30"/>
      <c r="B206" s="30"/>
      <c r="C206" s="85"/>
      <c r="D206" s="21"/>
      <c r="E206" s="21"/>
      <c r="F206" s="21"/>
      <c r="G206" s="21"/>
      <c r="H206" s="21"/>
      <c r="I206" s="21"/>
      <c r="J206" s="21"/>
      <c r="K206" s="45" t="str">
        <f>IF($R206 &gt; 0, IF($C206 &gt; 0, IF(INDIRECT("RoomsDoNotEditThis!B"&amp;$R206) &gt; 0, IF ($E206 &gt; 0, INDIRECT("RoomsDoNotEditThis!B"&amp;$R206) + Augmentations!$B$3, INDIRECT("RoomsDoNotEditThis!B"&amp;$R206)), 0), 0), 0)</f>
        <v>0</v>
      </c>
      <c r="L206" s="45" t="str">
        <f t="shared" si="1"/>
        <v>0</v>
      </c>
      <c r="M206" s="45" t="str">
        <f t="shared" si="2"/>
        <v>0</v>
      </c>
      <c r="N206" s="45" t="str">
        <f t="shared" si="3"/>
        <v>0</v>
      </c>
      <c r="O206" s="45" t="str">
        <f t="shared" si="4"/>
        <v>0</v>
      </c>
      <c r="P206" s="45" t="str">
        <f t="shared" si="5"/>
        <v>0</v>
      </c>
      <c r="Q206" s="45" t="str">
        <f t="shared" si="6"/>
        <v>0</v>
      </c>
      <c r="R206" s="2" t="str">
        <f>IF(LEN($B206), MATCH($B206,RoomsDoNotEditThis!$A$2:$A$1000)+1, 0)</f>
        <v>0</v>
      </c>
      <c r="S206" s="45" t="str">
        <f t="shared" si="7"/>
        <v>0</v>
      </c>
      <c r="T206" s="45" t="str">
        <f t="shared" si="8"/>
        <v>0</v>
      </c>
      <c r="U206" s="45" t="str">
        <f>IF($R206 &gt; 0, INDIRECT("RoomsDoNotEditThis!I"&amp;$R206)/MAX(1,ROUNDUP($G206)) + IF($D206 &gt; 0, Augmentations!$C$2/ROUNDUP($D206), 0) + IF($E206 &gt; 0, Augmentations!$C$3/ROUNDUP($E206), 0), 0)</f>
        <v>0</v>
      </c>
      <c r="V206" s="45" t="str">
        <f>IF($R206 &gt; 0, (MAX(1,ROUNDUP($G206))*INDIRECT("RoomsDoNotEditThis!L"&amp;$R206) + IF($D206 &gt; 0, ROUNDUP($D206)*Augmentations!$F$2, 0) + IF($E206 &gt; 0, ROUNDUP($E206)*Augmentations!$F$3, 0))/Constants!$B$4, 0)</f>
        <v>0</v>
      </c>
      <c r="W206" s="45" t="str">
        <f>IF($R206 &gt; 0, (INDIRECT("RoomsDoNotEditThis!J"&amp;$R206) + IF($D206 &gt; 0, Augmentations!$D$2, 0) + IF($E206 &gt; 0, Augmentations!$D$3, 0))/Constants!$B$2, 0)</f>
        <v>0</v>
      </c>
      <c r="X206" s="45" t="str">
        <f>IF($R206 &gt; 0, (INDIRECT("RoomsDoNotEditThis!K"&amp;$R206) + IF($D206 &gt; 0, Augmentations!$E$2, 0) + IF($E206 &gt; 0, Augmentations!$E$3, 0))/Constants!$B$3, 0)</f>
        <v>0</v>
      </c>
      <c r="Y206" s="45" t="str">
        <f>IF($R206 &gt; 0, (INDIRECT("RoomsDoNotEditThis!L"&amp;$R206) + IF($D206 &gt; 0, Augmentations!$F$2, 0) + IF($E206 &gt; 0, Augmentations!$F$3, 0))/Constants!$B$4, 0)</f>
        <v>0</v>
      </c>
      <c r="Z206" s="45" t="str">
        <f>IF($R206 &gt; 0, (INDIRECT("RoomsDoNotEditThis!M"&amp;$R206) + IF($D206 &gt; 0, Augmentations!$G$2, 0) + IF($E206 &gt; 0, Augmentations!$G$3, 0))/Constants!$B$5, 0)</f>
        <v>0</v>
      </c>
    </row>
    <row r="207">
      <c r="A207" s="30"/>
      <c r="B207" s="30"/>
      <c r="C207" s="85"/>
      <c r="D207" s="21"/>
      <c r="E207" s="21"/>
      <c r="F207" s="21"/>
      <c r="G207" s="21"/>
      <c r="H207" s="21"/>
      <c r="I207" s="21"/>
      <c r="J207" s="21"/>
      <c r="K207" s="45" t="str">
        <f>IF($R207 &gt; 0, IF($C207 &gt; 0, IF(INDIRECT("RoomsDoNotEditThis!B"&amp;$R207) &gt; 0, IF ($E207 &gt; 0, INDIRECT("RoomsDoNotEditThis!B"&amp;$R207) + Augmentations!$B$3, INDIRECT("RoomsDoNotEditThis!B"&amp;$R207)), 0), 0), 0)</f>
        <v>0</v>
      </c>
      <c r="L207" s="45" t="str">
        <f t="shared" si="1"/>
        <v>0</v>
      </c>
      <c r="M207" s="45" t="str">
        <f t="shared" si="2"/>
        <v>0</v>
      </c>
      <c r="N207" s="45" t="str">
        <f t="shared" si="3"/>
        <v>0</v>
      </c>
      <c r="O207" s="45" t="str">
        <f t="shared" si="4"/>
        <v>0</v>
      </c>
      <c r="P207" s="45" t="str">
        <f t="shared" si="5"/>
        <v>0</v>
      </c>
      <c r="Q207" s="45" t="str">
        <f t="shared" si="6"/>
        <v>0</v>
      </c>
      <c r="R207" s="2" t="str">
        <f>IF(LEN($B207), MATCH($B207,RoomsDoNotEditThis!$A$2:$A$1000)+1, 0)</f>
        <v>0</v>
      </c>
      <c r="S207" s="45" t="str">
        <f t="shared" si="7"/>
        <v>0</v>
      </c>
      <c r="T207" s="45" t="str">
        <f t="shared" si="8"/>
        <v>0</v>
      </c>
      <c r="U207" s="45" t="str">
        <f>IF($R207 &gt; 0, INDIRECT("RoomsDoNotEditThis!I"&amp;$R207)/MAX(1,ROUNDUP($G207)) + IF($D207 &gt; 0, Augmentations!$C$2/ROUNDUP($D207), 0) + IF($E207 &gt; 0, Augmentations!$C$3/ROUNDUP($E207), 0), 0)</f>
        <v>0</v>
      </c>
      <c r="V207" s="45" t="str">
        <f>IF($R207 &gt; 0, (MAX(1,ROUNDUP($G207))*INDIRECT("RoomsDoNotEditThis!L"&amp;$R207) + IF($D207 &gt; 0, ROUNDUP($D207)*Augmentations!$F$2, 0) + IF($E207 &gt; 0, ROUNDUP($E207)*Augmentations!$F$3, 0))/Constants!$B$4, 0)</f>
        <v>0</v>
      </c>
      <c r="W207" s="45" t="str">
        <f>IF($R207 &gt; 0, (INDIRECT("RoomsDoNotEditThis!J"&amp;$R207) + IF($D207 &gt; 0, Augmentations!$D$2, 0) + IF($E207 &gt; 0, Augmentations!$D$3, 0))/Constants!$B$2, 0)</f>
        <v>0</v>
      </c>
      <c r="X207" s="45" t="str">
        <f>IF($R207 &gt; 0, (INDIRECT("RoomsDoNotEditThis!K"&amp;$R207) + IF($D207 &gt; 0, Augmentations!$E$2, 0) + IF($E207 &gt; 0, Augmentations!$E$3, 0))/Constants!$B$3, 0)</f>
        <v>0</v>
      </c>
      <c r="Y207" s="45" t="str">
        <f>IF($R207 &gt; 0, (INDIRECT("RoomsDoNotEditThis!L"&amp;$R207) + IF($D207 &gt; 0, Augmentations!$F$2, 0) + IF($E207 &gt; 0, Augmentations!$F$3, 0))/Constants!$B$4, 0)</f>
        <v>0</v>
      </c>
      <c r="Z207" s="45" t="str">
        <f>IF($R207 &gt; 0, (INDIRECT("RoomsDoNotEditThis!M"&amp;$R207) + IF($D207 &gt; 0, Augmentations!$G$2, 0) + IF($E207 &gt; 0, Augmentations!$G$3, 0))/Constants!$B$5, 0)</f>
        <v>0</v>
      </c>
    </row>
    <row r="208">
      <c r="A208" s="30"/>
      <c r="B208" s="30"/>
      <c r="C208" s="85"/>
      <c r="D208" s="21"/>
      <c r="E208" s="21"/>
      <c r="F208" s="21"/>
      <c r="G208" s="21"/>
      <c r="H208" s="21"/>
      <c r="I208" s="21"/>
      <c r="J208" s="21"/>
      <c r="K208" s="45" t="str">
        <f>IF($R208 &gt; 0, IF($C208 &gt; 0, IF(INDIRECT("RoomsDoNotEditThis!B"&amp;$R208) &gt; 0, IF ($E208 &gt; 0, INDIRECT("RoomsDoNotEditThis!B"&amp;$R208) + Augmentations!$B$3, INDIRECT("RoomsDoNotEditThis!B"&amp;$R208)), 0), 0), 0)</f>
        <v>0</v>
      </c>
      <c r="L208" s="45" t="str">
        <f t="shared" si="1"/>
        <v>0</v>
      </c>
      <c r="M208" s="45" t="str">
        <f t="shared" si="2"/>
        <v>0</v>
      </c>
      <c r="N208" s="45" t="str">
        <f t="shared" si="3"/>
        <v>0</v>
      </c>
      <c r="O208" s="45" t="str">
        <f t="shared" si="4"/>
        <v>0</v>
      </c>
      <c r="P208" s="45" t="str">
        <f t="shared" si="5"/>
        <v>0</v>
      </c>
      <c r="Q208" s="45" t="str">
        <f t="shared" si="6"/>
        <v>0</v>
      </c>
      <c r="R208" s="2" t="str">
        <f>IF(LEN($B208), MATCH($B208,RoomsDoNotEditThis!$A$2:$A$1000)+1, 0)</f>
        <v>0</v>
      </c>
      <c r="S208" s="45" t="str">
        <f t="shared" si="7"/>
        <v>0</v>
      </c>
      <c r="T208" s="45" t="str">
        <f t="shared" si="8"/>
        <v>0</v>
      </c>
      <c r="U208" s="45" t="str">
        <f>IF($R208 &gt; 0, INDIRECT("RoomsDoNotEditThis!I"&amp;$R208)/MAX(1,ROUNDUP($G208)) + IF($D208 &gt; 0, Augmentations!$C$2/ROUNDUP($D208), 0) + IF($E208 &gt; 0, Augmentations!$C$3/ROUNDUP($E208), 0), 0)</f>
        <v>0</v>
      </c>
      <c r="V208" s="45" t="str">
        <f>IF($R208 &gt; 0, (MAX(1,ROUNDUP($G208))*INDIRECT("RoomsDoNotEditThis!L"&amp;$R208) + IF($D208 &gt; 0, ROUNDUP($D208)*Augmentations!$F$2, 0) + IF($E208 &gt; 0, ROUNDUP($E208)*Augmentations!$F$3, 0))/Constants!$B$4, 0)</f>
        <v>0</v>
      </c>
      <c r="W208" s="45" t="str">
        <f>IF($R208 &gt; 0, (INDIRECT("RoomsDoNotEditThis!J"&amp;$R208) + IF($D208 &gt; 0, Augmentations!$D$2, 0) + IF($E208 &gt; 0, Augmentations!$D$3, 0))/Constants!$B$2, 0)</f>
        <v>0</v>
      </c>
      <c r="X208" s="45" t="str">
        <f>IF($R208 &gt; 0, (INDIRECT("RoomsDoNotEditThis!K"&amp;$R208) + IF($D208 &gt; 0, Augmentations!$E$2, 0) + IF($E208 &gt; 0, Augmentations!$E$3, 0))/Constants!$B$3, 0)</f>
        <v>0</v>
      </c>
      <c r="Y208" s="45" t="str">
        <f>IF($R208 &gt; 0, (INDIRECT("RoomsDoNotEditThis!L"&amp;$R208) + IF($D208 &gt; 0, Augmentations!$F$2, 0) + IF($E208 &gt; 0, Augmentations!$F$3, 0))/Constants!$B$4, 0)</f>
        <v>0</v>
      </c>
      <c r="Z208" s="45" t="str">
        <f>IF($R208 &gt; 0, (INDIRECT("RoomsDoNotEditThis!M"&amp;$R208) + IF($D208 &gt; 0, Augmentations!$G$2, 0) + IF($E208 &gt; 0, Augmentations!$G$3, 0))/Constants!$B$5, 0)</f>
        <v>0</v>
      </c>
    </row>
    <row r="209">
      <c r="A209" s="30"/>
      <c r="B209" s="30"/>
      <c r="C209" s="85"/>
      <c r="D209" s="21"/>
      <c r="E209" s="21"/>
      <c r="F209" s="21"/>
      <c r="G209" s="21"/>
      <c r="H209" s="21"/>
      <c r="I209" s="21"/>
      <c r="J209" s="21"/>
      <c r="K209" s="45" t="str">
        <f>IF($R209 &gt; 0, IF($C209 &gt; 0, IF(INDIRECT("RoomsDoNotEditThis!B"&amp;$R209) &gt; 0, IF ($E209 &gt; 0, INDIRECT("RoomsDoNotEditThis!B"&amp;$R209) + Augmentations!$B$3, INDIRECT("RoomsDoNotEditThis!B"&amp;$R209)), 0), 0), 0)</f>
        <v>0</v>
      </c>
      <c r="L209" s="45" t="str">
        <f t="shared" si="1"/>
        <v>0</v>
      </c>
      <c r="M209" s="45" t="str">
        <f t="shared" si="2"/>
        <v>0</v>
      </c>
      <c r="N209" s="45" t="str">
        <f t="shared" si="3"/>
        <v>0</v>
      </c>
      <c r="O209" s="45" t="str">
        <f t="shared" si="4"/>
        <v>0</v>
      </c>
      <c r="P209" s="45" t="str">
        <f t="shared" si="5"/>
        <v>0</v>
      </c>
      <c r="Q209" s="45" t="str">
        <f t="shared" si="6"/>
        <v>0</v>
      </c>
      <c r="R209" s="2" t="str">
        <f>IF(LEN($B209), MATCH($B209,RoomsDoNotEditThis!$A$2:$A$1000)+1, 0)</f>
        <v>0</v>
      </c>
      <c r="S209" s="45" t="str">
        <f t="shared" si="7"/>
        <v>0</v>
      </c>
      <c r="T209" s="45" t="str">
        <f t="shared" si="8"/>
        <v>0</v>
      </c>
      <c r="U209" s="45" t="str">
        <f>IF($R209 &gt; 0, INDIRECT("RoomsDoNotEditThis!I"&amp;$R209)/MAX(1,ROUNDUP($G209)) + IF($D209 &gt; 0, Augmentations!$C$2/ROUNDUP($D209), 0) + IF($E209 &gt; 0, Augmentations!$C$3/ROUNDUP($E209), 0), 0)</f>
        <v>0</v>
      </c>
      <c r="V209" s="45" t="str">
        <f>IF($R209 &gt; 0, (MAX(1,ROUNDUP($G209))*INDIRECT("RoomsDoNotEditThis!L"&amp;$R209) + IF($D209 &gt; 0, ROUNDUP($D209)*Augmentations!$F$2, 0) + IF($E209 &gt; 0, ROUNDUP($E209)*Augmentations!$F$3, 0))/Constants!$B$4, 0)</f>
        <v>0</v>
      </c>
      <c r="W209" s="45" t="str">
        <f>IF($R209 &gt; 0, (INDIRECT("RoomsDoNotEditThis!J"&amp;$R209) + IF($D209 &gt; 0, Augmentations!$D$2, 0) + IF($E209 &gt; 0, Augmentations!$D$3, 0))/Constants!$B$2, 0)</f>
        <v>0</v>
      </c>
      <c r="X209" s="45" t="str">
        <f>IF($R209 &gt; 0, (INDIRECT("RoomsDoNotEditThis!K"&amp;$R209) + IF($D209 &gt; 0, Augmentations!$E$2, 0) + IF($E209 &gt; 0, Augmentations!$E$3, 0))/Constants!$B$3, 0)</f>
        <v>0</v>
      </c>
      <c r="Y209" s="45" t="str">
        <f>IF($R209 &gt; 0, (INDIRECT("RoomsDoNotEditThis!L"&amp;$R209) + IF($D209 &gt; 0, Augmentations!$F$2, 0) + IF($E209 &gt; 0, Augmentations!$F$3, 0))/Constants!$B$4, 0)</f>
        <v>0</v>
      </c>
      <c r="Z209" s="45" t="str">
        <f>IF($R209 &gt; 0, (INDIRECT("RoomsDoNotEditThis!M"&amp;$R209) + IF($D209 &gt; 0, Augmentations!$G$2, 0) + IF($E209 &gt; 0, Augmentations!$G$3, 0))/Constants!$B$5, 0)</f>
        <v>0</v>
      </c>
    </row>
    <row r="210">
      <c r="A210" s="30"/>
      <c r="B210" s="30"/>
      <c r="C210" s="85"/>
      <c r="D210" s="21"/>
      <c r="E210" s="21"/>
      <c r="F210" s="21"/>
      <c r="G210" s="21"/>
      <c r="H210" s="21"/>
      <c r="I210" s="21"/>
      <c r="J210" s="21"/>
      <c r="K210" s="45" t="str">
        <f>IF($R210 &gt; 0, IF($C210 &gt; 0, IF(INDIRECT("RoomsDoNotEditThis!B"&amp;$R210) &gt; 0, IF ($E210 &gt; 0, INDIRECT("RoomsDoNotEditThis!B"&amp;$R210) + Augmentations!$B$3, INDIRECT("RoomsDoNotEditThis!B"&amp;$R210)), 0), 0), 0)</f>
        <v>0</v>
      </c>
      <c r="L210" s="45" t="str">
        <f t="shared" si="1"/>
        <v>0</v>
      </c>
      <c r="M210" s="45" t="str">
        <f t="shared" si="2"/>
        <v>0</v>
      </c>
      <c r="N210" s="45" t="str">
        <f t="shared" si="3"/>
        <v>0</v>
      </c>
      <c r="O210" s="45" t="str">
        <f t="shared" si="4"/>
        <v>0</v>
      </c>
      <c r="P210" s="45" t="str">
        <f t="shared" si="5"/>
        <v>0</v>
      </c>
      <c r="Q210" s="45" t="str">
        <f t="shared" si="6"/>
        <v>0</v>
      </c>
      <c r="R210" s="2" t="str">
        <f>IF(LEN($B210), MATCH($B210,RoomsDoNotEditThis!$A$2:$A$1000)+1, 0)</f>
        <v>0</v>
      </c>
      <c r="S210" s="45" t="str">
        <f t="shared" si="7"/>
        <v>0</v>
      </c>
      <c r="T210" s="45" t="str">
        <f t="shared" si="8"/>
        <v>0</v>
      </c>
      <c r="U210" s="45" t="str">
        <f>IF($R210 &gt; 0, INDIRECT("RoomsDoNotEditThis!I"&amp;$R210)/MAX(1,ROUNDUP($G210)) + IF($D210 &gt; 0, Augmentations!$C$2/ROUNDUP($D210), 0) + IF($E210 &gt; 0, Augmentations!$C$3/ROUNDUP($E210), 0), 0)</f>
        <v>0</v>
      </c>
      <c r="V210" s="45" t="str">
        <f>IF($R210 &gt; 0, (MAX(1,ROUNDUP($G210))*INDIRECT("RoomsDoNotEditThis!L"&amp;$R210) + IF($D210 &gt; 0, ROUNDUP($D210)*Augmentations!$F$2, 0) + IF($E210 &gt; 0, ROUNDUP($E210)*Augmentations!$F$3, 0))/Constants!$B$4, 0)</f>
        <v>0</v>
      </c>
      <c r="W210" s="45" t="str">
        <f>IF($R210 &gt; 0, (INDIRECT("RoomsDoNotEditThis!J"&amp;$R210) + IF($D210 &gt; 0, Augmentations!$D$2, 0) + IF($E210 &gt; 0, Augmentations!$D$3, 0))/Constants!$B$2, 0)</f>
        <v>0</v>
      </c>
      <c r="X210" s="45" t="str">
        <f>IF($R210 &gt; 0, (INDIRECT("RoomsDoNotEditThis!K"&amp;$R210) + IF($D210 &gt; 0, Augmentations!$E$2, 0) + IF($E210 &gt; 0, Augmentations!$E$3, 0))/Constants!$B$3, 0)</f>
        <v>0</v>
      </c>
      <c r="Y210" s="45" t="str">
        <f>IF($R210 &gt; 0, (INDIRECT("RoomsDoNotEditThis!L"&amp;$R210) + IF($D210 &gt; 0, Augmentations!$F$2, 0) + IF($E210 &gt; 0, Augmentations!$F$3, 0))/Constants!$B$4, 0)</f>
        <v>0</v>
      </c>
      <c r="Z210" s="45" t="str">
        <f>IF($R210 &gt; 0, (INDIRECT("RoomsDoNotEditThis!M"&amp;$R210) + IF($D210 &gt; 0, Augmentations!$G$2, 0) + IF($E210 &gt; 0, Augmentations!$G$3, 0))/Constants!$B$5, 0)</f>
        <v>0</v>
      </c>
    </row>
    <row r="211">
      <c r="A211" s="30"/>
      <c r="B211" s="30"/>
      <c r="C211" s="85"/>
      <c r="D211" s="21"/>
      <c r="E211" s="21"/>
      <c r="F211" s="21"/>
      <c r="G211" s="21"/>
      <c r="H211" s="21"/>
      <c r="I211" s="21"/>
      <c r="J211" s="21"/>
      <c r="K211" s="45" t="str">
        <f>IF($R211 &gt; 0, IF($C211 &gt; 0, IF(INDIRECT("RoomsDoNotEditThis!B"&amp;$R211) &gt; 0, IF ($E211 &gt; 0, INDIRECT("RoomsDoNotEditThis!B"&amp;$R211) + Augmentations!$B$3, INDIRECT("RoomsDoNotEditThis!B"&amp;$R211)), 0), 0), 0)</f>
        <v>0</v>
      </c>
      <c r="L211" s="45" t="str">
        <f t="shared" si="1"/>
        <v>0</v>
      </c>
      <c r="M211" s="45" t="str">
        <f t="shared" si="2"/>
        <v>0</v>
      </c>
      <c r="N211" s="45" t="str">
        <f t="shared" si="3"/>
        <v>0</v>
      </c>
      <c r="O211" s="45" t="str">
        <f t="shared" si="4"/>
        <v>0</v>
      </c>
      <c r="P211" s="45" t="str">
        <f t="shared" si="5"/>
        <v>0</v>
      </c>
      <c r="Q211" s="45" t="str">
        <f t="shared" si="6"/>
        <v>0</v>
      </c>
      <c r="R211" s="2" t="str">
        <f>IF(LEN($B211), MATCH($B211,RoomsDoNotEditThis!$A$2:$A$1000)+1, 0)</f>
        <v>0</v>
      </c>
      <c r="S211" s="45" t="str">
        <f t="shared" si="7"/>
        <v>0</v>
      </c>
      <c r="T211" s="45" t="str">
        <f t="shared" si="8"/>
        <v>0</v>
      </c>
      <c r="U211" s="45" t="str">
        <f>IF($R211 &gt; 0, INDIRECT("RoomsDoNotEditThis!I"&amp;$R211)/MAX(1,ROUNDUP($G211)) + IF($D211 &gt; 0, Augmentations!$C$2/ROUNDUP($D211), 0) + IF($E211 &gt; 0, Augmentations!$C$3/ROUNDUP($E211), 0), 0)</f>
        <v>0</v>
      </c>
      <c r="V211" s="45" t="str">
        <f>IF($R211 &gt; 0, (MAX(1,ROUNDUP($G211))*INDIRECT("RoomsDoNotEditThis!L"&amp;$R211) + IF($D211 &gt; 0, ROUNDUP($D211)*Augmentations!$F$2, 0) + IF($E211 &gt; 0, ROUNDUP($E211)*Augmentations!$F$3, 0))/Constants!$B$4, 0)</f>
        <v>0</v>
      </c>
      <c r="W211" s="45" t="str">
        <f>IF($R211 &gt; 0, (INDIRECT("RoomsDoNotEditThis!J"&amp;$R211) + IF($D211 &gt; 0, Augmentations!$D$2, 0) + IF($E211 &gt; 0, Augmentations!$D$3, 0))/Constants!$B$2, 0)</f>
        <v>0</v>
      </c>
      <c r="X211" s="45" t="str">
        <f>IF($R211 &gt; 0, (INDIRECT("RoomsDoNotEditThis!K"&amp;$R211) + IF($D211 &gt; 0, Augmentations!$E$2, 0) + IF($E211 &gt; 0, Augmentations!$E$3, 0))/Constants!$B$3, 0)</f>
        <v>0</v>
      </c>
      <c r="Y211" s="45" t="str">
        <f>IF($R211 &gt; 0, (INDIRECT("RoomsDoNotEditThis!L"&amp;$R211) + IF($D211 &gt; 0, Augmentations!$F$2, 0) + IF($E211 &gt; 0, Augmentations!$F$3, 0))/Constants!$B$4, 0)</f>
        <v>0</v>
      </c>
      <c r="Z211" s="45" t="str">
        <f>IF($R211 &gt; 0, (INDIRECT("RoomsDoNotEditThis!M"&amp;$R211) + IF($D211 &gt; 0, Augmentations!$G$2, 0) + IF($E211 &gt; 0, Augmentations!$G$3, 0))/Constants!$B$5, 0)</f>
        <v>0</v>
      </c>
    </row>
    <row r="212">
      <c r="A212" s="30"/>
      <c r="B212" s="30"/>
      <c r="C212" s="85"/>
      <c r="D212" s="21"/>
      <c r="E212" s="21"/>
      <c r="F212" s="21"/>
      <c r="G212" s="21"/>
      <c r="H212" s="21"/>
      <c r="I212" s="21"/>
      <c r="J212" s="21"/>
      <c r="K212" s="45" t="str">
        <f>IF($R212 &gt; 0, IF($C212 &gt; 0, IF(INDIRECT("RoomsDoNotEditThis!B"&amp;$R212) &gt; 0, IF ($E212 &gt; 0, INDIRECT("RoomsDoNotEditThis!B"&amp;$R212) + Augmentations!$B$3, INDIRECT("RoomsDoNotEditThis!B"&amp;$R212)), 0), 0), 0)</f>
        <v>0</v>
      </c>
      <c r="L212" s="45" t="str">
        <f t="shared" si="1"/>
        <v>0</v>
      </c>
      <c r="M212" s="45" t="str">
        <f t="shared" si="2"/>
        <v>0</v>
      </c>
      <c r="N212" s="45" t="str">
        <f t="shared" si="3"/>
        <v>0</v>
      </c>
      <c r="O212" s="45" t="str">
        <f t="shared" si="4"/>
        <v>0</v>
      </c>
      <c r="P212" s="45" t="str">
        <f t="shared" si="5"/>
        <v>0</v>
      </c>
      <c r="Q212" s="45" t="str">
        <f t="shared" si="6"/>
        <v>0</v>
      </c>
      <c r="R212" s="2" t="str">
        <f>IF(LEN($B212), MATCH($B212,RoomsDoNotEditThis!$A$2:$A$1000)+1, 0)</f>
        <v>0</v>
      </c>
      <c r="S212" s="45" t="str">
        <f t="shared" si="7"/>
        <v>0</v>
      </c>
      <c r="T212" s="45" t="str">
        <f t="shared" si="8"/>
        <v>0</v>
      </c>
      <c r="U212" s="45" t="str">
        <f>IF($R212 &gt; 0, INDIRECT("RoomsDoNotEditThis!I"&amp;$R212)/MAX(1,ROUNDUP($G212)) + IF($D212 &gt; 0, Augmentations!$C$2/ROUNDUP($D212), 0) + IF($E212 &gt; 0, Augmentations!$C$3/ROUNDUP($E212), 0), 0)</f>
        <v>0</v>
      </c>
      <c r="V212" s="45" t="str">
        <f>IF($R212 &gt; 0, (MAX(1,ROUNDUP($G212))*INDIRECT("RoomsDoNotEditThis!L"&amp;$R212) + IF($D212 &gt; 0, ROUNDUP($D212)*Augmentations!$F$2, 0) + IF($E212 &gt; 0, ROUNDUP($E212)*Augmentations!$F$3, 0))/Constants!$B$4, 0)</f>
        <v>0</v>
      </c>
      <c r="W212" s="45" t="str">
        <f>IF($R212 &gt; 0, (INDIRECT("RoomsDoNotEditThis!J"&amp;$R212) + IF($D212 &gt; 0, Augmentations!$D$2, 0) + IF($E212 &gt; 0, Augmentations!$D$3, 0))/Constants!$B$2, 0)</f>
        <v>0</v>
      </c>
      <c r="X212" s="45" t="str">
        <f>IF($R212 &gt; 0, (INDIRECT("RoomsDoNotEditThis!K"&amp;$R212) + IF($D212 &gt; 0, Augmentations!$E$2, 0) + IF($E212 &gt; 0, Augmentations!$E$3, 0))/Constants!$B$3, 0)</f>
        <v>0</v>
      </c>
      <c r="Y212" s="45" t="str">
        <f>IF($R212 &gt; 0, (INDIRECT("RoomsDoNotEditThis!L"&amp;$R212) + IF($D212 &gt; 0, Augmentations!$F$2, 0) + IF($E212 &gt; 0, Augmentations!$F$3, 0))/Constants!$B$4, 0)</f>
        <v>0</v>
      </c>
      <c r="Z212" s="45" t="str">
        <f>IF($R212 &gt; 0, (INDIRECT("RoomsDoNotEditThis!M"&amp;$R212) + IF($D212 &gt; 0, Augmentations!$G$2, 0) + IF($E212 &gt; 0, Augmentations!$G$3, 0))/Constants!$B$5, 0)</f>
        <v>0</v>
      </c>
    </row>
    <row r="213">
      <c r="A213" s="30"/>
      <c r="B213" s="30"/>
      <c r="C213" s="85"/>
      <c r="D213" s="21"/>
      <c r="E213" s="21"/>
      <c r="F213" s="21"/>
      <c r="G213" s="21"/>
      <c r="H213" s="21"/>
      <c r="I213" s="21"/>
      <c r="J213" s="21"/>
      <c r="K213" s="45" t="str">
        <f>IF($R213 &gt; 0, IF($C213 &gt; 0, IF(INDIRECT("RoomsDoNotEditThis!B"&amp;$R213) &gt; 0, IF ($E213 &gt; 0, INDIRECT("RoomsDoNotEditThis!B"&amp;$R213) + Augmentations!$B$3, INDIRECT("RoomsDoNotEditThis!B"&amp;$R213)), 0), 0), 0)</f>
        <v>0</v>
      </c>
      <c r="L213" s="45" t="str">
        <f t="shared" si="1"/>
        <v>0</v>
      </c>
      <c r="M213" s="45" t="str">
        <f t="shared" si="2"/>
        <v>0</v>
      </c>
      <c r="N213" s="45" t="str">
        <f t="shared" si="3"/>
        <v>0</v>
      </c>
      <c r="O213" s="45" t="str">
        <f t="shared" si="4"/>
        <v>0</v>
      </c>
      <c r="P213" s="45" t="str">
        <f t="shared" si="5"/>
        <v>0</v>
      </c>
      <c r="Q213" s="45" t="str">
        <f t="shared" si="6"/>
        <v>0</v>
      </c>
      <c r="R213" s="2" t="str">
        <f>IF(LEN($B213), MATCH($B213,RoomsDoNotEditThis!$A$2:$A$1000)+1, 0)</f>
        <v>0</v>
      </c>
      <c r="S213" s="45" t="str">
        <f t="shared" si="7"/>
        <v>0</v>
      </c>
      <c r="T213" s="45" t="str">
        <f t="shared" si="8"/>
        <v>0</v>
      </c>
      <c r="U213" s="45" t="str">
        <f>IF($R213 &gt; 0, INDIRECT("RoomsDoNotEditThis!I"&amp;$R213)/MAX(1,ROUNDUP($G213)) + IF($D213 &gt; 0, Augmentations!$C$2/ROUNDUP($D213), 0) + IF($E213 &gt; 0, Augmentations!$C$3/ROUNDUP($E213), 0), 0)</f>
        <v>0</v>
      </c>
      <c r="V213" s="45" t="str">
        <f>IF($R213 &gt; 0, (MAX(1,ROUNDUP($G213))*INDIRECT("RoomsDoNotEditThis!L"&amp;$R213) + IF($D213 &gt; 0, ROUNDUP($D213)*Augmentations!$F$2, 0) + IF($E213 &gt; 0, ROUNDUP($E213)*Augmentations!$F$3, 0))/Constants!$B$4, 0)</f>
        <v>0</v>
      </c>
      <c r="W213" s="45" t="str">
        <f>IF($R213 &gt; 0, (INDIRECT("RoomsDoNotEditThis!J"&amp;$R213) + IF($D213 &gt; 0, Augmentations!$D$2, 0) + IF($E213 &gt; 0, Augmentations!$D$3, 0))/Constants!$B$2, 0)</f>
        <v>0</v>
      </c>
      <c r="X213" s="45" t="str">
        <f>IF($R213 &gt; 0, (INDIRECT("RoomsDoNotEditThis!K"&amp;$R213) + IF($D213 &gt; 0, Augmentations!$E$2, 0) + IF($E213 &gt; 0, Augmentations!$E$3, 0))/Constants!$B$3, 0)</f>
        <v>0</v>
      </c>
      <c r="Y213" s="45" t="str">
        <f>IF($R213 &gt; 0, (INDIRECT("RoomsDoNotEditThis!L"&amp;$R213) + IF($D213 &gt; 0, Augmentations!$F$2, 0) + IF($E213 &gt; 0, Augmentations!$F$3, 0))/Constants!$B$4, 0)</f>
        <v>0</v>
      </c>
      <c r="Z213" s="45" t="str">
        <f>IF($R213 &gt; 0, (INDIRECT("RoomsDoNotEditThis!M"&amp;$R213) + IF($D213 &gt; 0, Augmentations!$G$2, 0) + IF($E213 &gt; 0, Augmentations!$G$3, 0))/Constants!$B$5, 0)</f>
        <v>0</v>
      </c>
    </row>
    <row r="214">
      <c r="A214" s="30"/>
      <c r="B214" s="30"/>
      <c r="C214" s="85"/>
      <c r="D214" s="21"/>
      <c r="E214" s="21"/>
      <c r="F214" s="21"/>
      <c r="G214" s="21"/>
      <c r="H214" s="21"/>
      <c r="I214" s="21"/>
      <c r="J214" s="21"/>
      <c r="K214" s="45" t="str">
        <f>IF($R214 &gt; 0, IF($C214 &gt; 0, IF(INDIRECT("RoomsDoNotEditThis!B"&amp;$R214) &gt; 0, IF ($E214 &gt; 0, INDIRECT("RoomsDoNotEditThis!B"&amp;$R214) + Augmentations!$B$3, INDIRECT("RoomsDoNotEditThis!B"&amp;$R214)), 0), 0), 0)</f>
        <v>0</v>
      </c>
      <c r="L214" s="45" t="str">
        <f t="shared" si="1"/>
        <v>0</v>
      </c>
      <c r="M214" s="45" t="str">
        <f t="shared" si="2"/>
        <v>0</v>
      </c>
      <c r="N214" s="45" t="str">
        <f t="shared" si="3"/>
        <v>0</v>
      </c>
      <c r="O214" s="45" t="str">
        <f t="shared" si="4"/>
        <v>0</v>
      </c>
      <c r="P214" s="45" t="str">
        <f t="shared" si="5"/>
        <v>0</v>
      </c>
      <c r="Q214" s="45" t="str">
        <f t="shared" si="6"/>
        <v>0</v>
      </c>
      <c r="R214" s="2" t="str">
        <f>IF(LEN($B214), MATCH($B214,RoomsDoNotEditThis!$A$2:$A$1000)+1, 0)</f>
        <v>0</v>
      </c>
      <c r="S214" s="45" t="str">
        <f t="shared" si="7"/>
        <v>0</v>
      </c>
      <c r="T214" s="45" t="str">
        <f t="shared" si="8"/>
        <v>0</v>
      </c>
      <c r="U214" s="45" t="str">
        <f>IF($R214 &gt; 0, INDIRECT("RoomsDoNotEditThis!I"&amp;$R214)/MAX(1,ROUNDUP($G214)) + IF($D214 &gt; 0, Augmentations!$C$2/ROUNDUP($D214), 0) + IF($E214 &gt; 0, Augmentations!$C$3/ROUNDUP($E214), 0), 0)</f>
        <v>0</v>
      </c>
      <c r="V214" s="45" t="str">
        <f>IF($R214 &gt; 0, (MAX(1,ROUNDUP($G214))*INDIRECT("RoomsDoNotEditThis!L"&amp;$R214) + IF($D214 &gt; 0, ROUNDUP($D214)*Augmentations!$F$2, 0) + IF($E214 &gt; 0, ROUNDUP($E214)*Augmentations!$F$3, 0))/Constants!$B$4, 0)</f>
        <v>0</v>
      </c>
      <c r="W214" s="45" t="str">
        <f>IF($R214 &gt; 0, (INDIRECT("RoomsDoNotEditThis!J"&amp;$R214) + IF($D214 &gt; 0, Augmentations!$D$2, 0) + IF($E214 &gt; 0, Augmentations!$D$3, 0))/Constants!$B$2, 0)</f>
        <v>0</v>
      </c>
      <c r="X214" s="45" t="str">
        <f>IF($R214 &gt; 0, (INDIRECT("RoomsDoNotEditThis!K"&amp;$R214) + IF($D214 &gt; 0, Augmentations!$E$2, 0) + IF($E214 &gt; 0, Augmentations!$E$3, 0))/Constants!$B$3, 0)</f>
        <v>0</v>
      </c>
      <c r="Y214" s="45" t="str">
        <f>IF($R214 &gt; 0, (INDIRECT("RoomsDoNotEditThis!L"&amp;$R214) + IF($D214 &gt; 0, Augmentations!$F$2, 0) + IF($E214 &gt; 0, Augmentations!$F$3, 0))/Constants!$B$4, 0)</f>
        <v>0</v>
      </c>
      <c r="Z214" s="45" t="str">
        <f>IF($R214 &gt; 0, (INDIRECT("RoomsDoNotEditThis!M"&amp;$R214) + IF($D214 &gt; 0, Augmentations!$G$2, 0) + IF($E214 &gt; 0, Augmentations!$G$3, 0))/Constants!$B$5, 0)</f>
        <v>0</v>
      </c>
    </row>
    <row r="215">
      <c r="A215" s="30"/>
      <c r="B215" s="30"/>
      <c r="C215" s="85"/>
      <c r="D215" s="21"/>
      <c r="E215" s="21"/>
      <c r="F215" s="21"/>
      <c r="G215" s="21"/>
      <c r="H215" s="21"/>
      <c r="I215" s="21"/>
      <c r="J215" s="21"/>
      <c r="K215" s="45" t="str">
        <f>IF($R215 &gt; 0, IF($C215 &gt; 0, IF(INDIRECT("RoomsDoNotEditThis!B"&amp;$R215) &gt; 0, IF ($E215 &gt; 0, INDIRECT("RoomsDoNotEditThis!B"&amp;$R215) + Augmentations!$B$3, INDIRECT("RoomsDoNotEditThis!B"&amp;$R215)), 0), 0), 0)</f>
        <v>0</v>
      </c>
      <c r="L215" s="45" t="str">
        <f t="shared" si="1"/>
        <v>0</v>
      </c>
      <c r="M215" s="45" t="str">
        <f t="shared" si="2"/>
        <v>0</v>
      </c>
      <c r="N215" s="45" t="str">
        <f t="shared" si="3"/>
        <v>0</v>
      </c>
      <c r="O215" s="45" t="str">
        <f t="shared" si="4"/>
        <v>0</v>
      </c>
      <c r="P215" s="45" t="str">
        <f t="shared" si="5"/>
        <v>0</v>
      </c>
      <c r="Q215" s="45" t="str">
        <f t="shared" si="6"/>
        <v>0</v>
      </c>
      <c r="R215" s="2" t="str">
        <f>IF(LEN($B215), MATCH($B215,RoomsDoNotEditThis!$A$2:$A$1000)+1, 0)</f>
        <v>0</v>
      </c>
      <c r="S215" s="45" t="str">
        <f t="shared" si="7"/>
        <v>0</v>
      </c>
      <c r="T215" s="45" t="str">
        <f t="shared" si="8"/>
        <v>0</v>
      </c>
      <c r="U215" s="45" t="str">
        <f>IF($R215 &gt; 0, INDIRECT("RoomsDoNotEditThis!I"&amp;$R215)/MAX(1,ROUNDUP($G215)) + IF($D215 &gt; 0, Augmentations!$C$2/ROUNDUP($D215), 0) + IF($E215 &gt; 0, Augmentations!$C$3/ROUNDUP($E215), 0), 0)</f>
        <v>0</v>
      </c>
      <c r="V215" s="45" t="str">
        <f>IF($R215 &gt; 0, (MAX(1,ROUNDUP($G215))*INDIRECT("RoomsDoNotEditThis!L"&amp;$R215) + IF($D215 &gt; 0, ROUNDUP($D215)*Augmentations!$F$2, 0) + IF($E215 &gt; 0, ROUNDUP($E215)*Augmentations!$F$3, 0))/Constants!$B$4, 0)</f>
        <v>0</v>
      </c>
      <c r="W215" s="45" t="str">
        <f>IF($R215 &gt; 0, (INDIRECT("RoomsDoNotEditThis!J"&amp;$R215) + IF($D215 &gt; 0, Augmentations!$D$2, 0) + IF($E215 &gt; 0, Augmentations!$D$3, 0))/Constants!$B$2, 0)</f>
        <v>0</v>
      </c>
      <c r="X215" s="45" t="str">
        <f>IF($R215 &gt; 0, (INDIRECT("RoomsDoNotEditThis!K"&amp;$R215) + IF($D215 &gt; 0, Augmentations!$E$2, 0) + IF($E215 &gt; 0, Augmentations!$E$3, 0))/Constants!$B$3, 0)</f>
        <v>0</v>
      </c>
      <c r="Y215" s="45" t="str">
        <f>IF($R215 &gt; 0, (INDIRECT("RoomsDoNotEditThis!L"&amp;$R215) + IF($D215 &gt; 0, Augmentations!$F$2, 0) + IF($E215 &gt; 0, Augmentations!$F$3, 0))/Constants!$B$4, 0)</f>
        <v>0</v>
      </c>
      <c r="Z215" s="45" t="str">
        <f>IF($R215 &gt; 0, (INDIRECT("RoomsDoNotEditThis!M"&amp;$R215) + IF($D215 &gt; 0, Augmentations!$G$2, 0) + IF($E215 &gt; 0, Augmentations!$G$3, 0))/Constants!$B$5, 0)</f>
        <v>0</v>
      </c>
    </row>
    <row r="216">
      <c r="A216" s="30"/>
      <c r="B216" s="30"/>
      <c r="C216" s="85"/>
      <c r="D216" s="21"/>
      <c r="E216" s="21"/>
      <c r="F216" s="21"/>
      <c r="G216" s="21"/>
      <c r="H216" s="21"/>
      <c r="I216" s="21"/>
      <c r="J216" s="21"/>
      <c r="K216" s="45" t="str">
        <f>IF($R216 &gt; 0, IF($C216 &gt; 0, IF(INDIRECT("RoomsDoNotEditThis!B"&amp;$R216) &gt; 0, IF ($E216 &gt; 0, INDIRECT("RoomsDoNotEditThis!B"&amp;$R216) + Augmentations!$B$3, INDIRECT("RoomsDoNotEditThis!B"&amp;$R216)), 0), 0), 0)</f>
        <v>0</v>
      </c>
      <c r="L216" s="45" t="str">
        <f t="shared" si="1"/>
        <v>0</v>
      </c>
      <c r="M216" s="45" t="str">
        <f t="shared" si="2"/>
        <v>0</v>
      </c>
      <c r="N216" s="45" t="str">
        <f t="shared" si="3"/>
        <v>0</v>
      </c>
      <c r="O216" s="45" t="str">
        <f t="shared" si="4"/>
        <v>0</v>
      </c>
      <c r="P216" s="45" t="str">
        <f t="shared" si="5"/>
        <v>0</v>
      </c>
      <c r="Q216" s="45" t="str">
        <f t="shared" si="6"/>
        <v>0</v>
      </c>
      <c r="R216" s="2" t="str">
        <f>IF(LEN($B216), MATCH($B216,RoomsDoNotEditThis!$A$2:$A$1000)+1, 0)</f>
        <v>0</v>
      </c>
      <c r="S216" s="45" t="str">
        <f t="shared" si="7"/>
        <v>0</v>
      </c>
      <c r="T216" s="45" t="str">
        <f t="shared" si="8"/>
        <v>0</v>
      </c>
      <c r="U216" s="45" t="str">
        <f>IF($R216 &gt; 0, INDIRECT("RoomsDoNotEditThis!I"&amp;$R216)/MAX(1,ROUNDUP($G216)) + IF($D216 &gt; 0, Augmentations!$C$2/ROUNDUP($D216), 0) + IF($E216 &gt; 0, Augmentations!$C$3/ROUNDUP($E216), 0), 0)</f>
        <v>0</v>
      </c>
      <c r="V216" s="45" t="str">
        <f>IF($R216 &gt; 0, (MAX(1,ROUNDUP($G216))*INDIRECT("RoomsDoNotEditThis!L"&amp;$R216) + IF($D216 &gt; 0, ROUNDUP($D216)*Augmentations!$F$2, 0) + IF($E216 &gt; 0, ROUNDUP($E216)*Augmentations!$F$3, 0))/Constants!$B$4, 0)</f>
        <v>0</v>
      </c>
      <c r="W216" s="45" t="str">
        <f>IF($R216 &gt; 0, (INDIRECT("RoomsDoNotEditThis!J"&amp;$R216) + IF($D216 &gt; 0, Augmentations!$D$2, 0) + IF($E216 &gt; 0, Augmentations!$D$3, 0))/Constants!$B$2, 0)</f>
        <v>0</v>
      </c>
      <c r="X216" s="45" t="str">
        <f>IF($R216 &gt; 0, (INDIRECT("RoomsDoNotEditThis!K"&amp;$R216) + IF($D216 &gt; 0, Augmentations!$E$2, 0) + IF($E216 &gt; 0, Augmentations!$E$3, 0))/Constants!$B$3, 0)</f>
        <v>0</v>
      </c>
      <c r="Y216" s="45" t="str">
        <f>IF($R216 &gt; 0, (INDIRECT("RoomsDoNotEditThis!L"&amp;$R216) + IF($D216 &gt; 0, Augmentations!$F$2, 0) + IF($E216 &gt; 0, Augmentations!$F$3, 0))/Constants!$B$4, 0)</f>
        <v>0</v>
      </c>
      <c r="Z216" s="45" t="str">
        <f>IF($R216 &gt; 0, (INDIRECT("RoomsDoNotEditThis!M"&amp;$R216) + IF($D216 &gt; 0, Augmentations!$G$2, 0) + IF($E216 &gt; 0, Augmentations!$G$3, 0))/Constants!$B$5, 0)</f>
        <v>0</v>
      </c>
    </row>
    <row r="217">
      <c r="A217" s="30"/>
      <c r="B217" s="30"/>
      <c r="C217" s="85"/>
      <c r="D217" s="21"/>
      <c r="E217" s="21"/>
      <c r="F217" s="21"/>
      <c r="G217" s="21"/>
      <c r="H217" s="21"/>
      <c r="I217" s="21"/>
      <c r="J217" s="21"/>
      <c r="K217" s="45" t="str">
        <f>IF($R217 &gt; 0, IF($C217 &gt; 0, IF(INDIRECT("RoomsDoNotEditThis!B"&amp;$R217) &gt; 0, IF ($E217 &gt; 0, INDIRECT("RoomsDoNotEditThis!B"&amp;$R217) + Augmentations!$B$3, INDIRECT("RoomsDoNotEditThis!B"&amp;$R217)), 0), 0), 0)</f>
        <v>0</v>
      </c>
      <c r="L217" s="45" t="str">
        <f t="shared" si="1"/>
        <v>0</v>
      </c>
      <c r="M217" s="45" t="str">
        <f t="shared" si="2"/>
        <v>0</v>
      </c>
      <c r="N217" s="45" t="str">
        <f t="shared" si="3"/>
        <v>0</v>
      </c>
      <c r="O217" s="45" t="str">
        <f t="shared" si="4"/>
        <v>0</v>
      </c>
      <c r="P217" s="45" t="str">
        <f t="shared" si="5"/>
        <v>0</v>
      </c>
      <c r="Q217" s="45" t="str">
        <f t="shared" si="6"/>
        <v>0</v>
      </c>
      <c r="R217" s="2" t="str">
        <f>IF(LEN($B217), MATCH($B217,RoomsDoNotEditThis!$A$2:$A$1000)+1, 0)</f>
        <v>0</v>
      </c>
      <c r="S217" s="45" t="str">
        <f t="shared" si="7"/>
        <v>0</v>
      </c>
      <c r="T217" s="45" t="str">
        <f t="shared" si="8"/>
        <v>0</v>
      </c>
      <c r="U217" s="45" t="str">
        <f>IF($R217 &gt; 0, INDIRECT("RoomsDoNotEditThis!I"&amp;$R217)/MAX(1,ROUNDUP($G217)) + IF($D217 &gt; 0, Augmentations!$C$2/ROUNDUP($D217), 0) + IF($E217 &gt; 0, Augmentations!$C$3/ROUNDUP($E217), 0), 0)</f>
        <v>0</v>
      </c>
      <c r="V217" s="45" t="str">
        <f>IF($R217 &gt; 0, (MAX(1,ROUNDUP($G217))*INDIRECT("RoomsDoNotEditThis!L"&amp;$R217) + IF($D217 &gt; 0, ROUNDUP($D217)*Augmentations!$F$2, 0) + IF($E217 &gt; 0, ROUNDUP($E217)*Augmentations!$F$3, 0))/Constants!$B$4, 0)</f>
        <v>0</v>
      </c>
      <c r="W217" s="45" t="str">
        <f>IF($R217 &gt; 0, (INDIRECT("RoomsDoNotEditThis!J"&amp;$R217) + IF($D217 &gt; 0, Augmentations!$D$2, 0) + IF($E217 &gt; 0, Augmentations!$D$3, 0))/Constants!$B$2, 0)</f>
        <v>0</v>
      </c>
      <c r="X217" s="45" t="str">
        <f>IF($R217 &gt; 0, (INDIRECT("RoomsDoNotEditThis!K"&amp;$R217) + IF($D217 &gt; 0, Augmentations!$E$2, 0) + IF($E217 &gt; 0, Augmentations!$E$3, 0))/Constants!$B$3, 0)</f>
        <v>0</v>
      </c>
      <c r="Y217" s="45" t="str">
        <f>IF($R217 &gt; 0, (INDIRECT("RoomsDoNotEditThis!L"&amp;$R217) + IF($D217 &gt; 0, Augmentations!$F$2, 0) + IF($E217 &gt; 0, Augmentations!$F$3, 0))/Constants!$B$4, 0)</f>
        <v>0</v>
      </c>
      <c r="Z217" s="45" t="str">
        <f>IF($R217 &gt; 0, (INDIRECT("RoomsDoNotEditThis!M"&amp;$R217) + IF($D217 &gt; 0, Augmentations!$G$2, 0) + IF($E217 &gt; 0, Augmentations!$G$3, 0))/Constants!$B$5, 0)</f>
        <v>0</v>
      </c>
    </row>
    <row r="218">
      <c r="A218" s="30"/>
      <c r="B218" s="30"/>
      <c r="C218" s="85"/>
      <c r="D218" s="21"/>
      <c r="E218" s="21"/>
      <c r="F218" s="21"/>
      <c r="G218" s="21"/>
      <c r="H218" s="21"/>
      <c r="I218" s="21"/>
      <c r="J218" s="21"/>
      <c r="K218" s="45" t="str">
        <f>IF($R218 &gt; 0, IF($C218 &gt; 0, IF(INDIRECT("RoomsDoNotEditThis!B"&amp;$R218) &gt; 0, IF ($E218 &gt; 0, INDIRECT("RoomsDoNotEditThis!B"&amp;$R218) + Augmentations!$B$3, INDIRECT("RoomsDoNotEditThis!B"&amp;$R218)), 0), 0), 0)</f>
        <v>0</v>
      </c>
      <c r="L218" s="45" t="str">
        <f t="shared" si="1"/>
        <v>0</v>
      </c>
      <c r="M218" s="45" t="str">
        <f t="shared" si="2"/>
        <v>0</v>
      </c>
      <c r="N218" s="45" t="str">
        <f t="shared" si="3"/>
        <v>0</v>
      </c>
      <c r="O218" s="45" t="str">
        <f t="shared" si="4"/>
        <v>0</v>
      </c>
      <c r="P218" s="45" t="str">
        <f t="shared" si="5"/>
        <v>0</v>
      </c>
      <c r="Q218" s="45" t="str">
        <f t="shared" si="6"/>
        <v>0</v>
      </c>
      <c r="R218" s="2" t="str">
        <f>IF(LEN($B218), MATCH($B218,RoomsDoNotEditThis!$A$2:$A$1000)+1, 0)</f>
        <v>0</v>
      </c>
      <c r="S218" s="45" t="str">
        <f t="shared" si="7"/>
        <v>0</v>
      </c>
      <c r="T218" s="45" t="str">
        <f t="shared" si="8"/>
        <v>0</v>
      </c>
      <c r="U218" s="45" t="str">
        <f>IF($R218 &gt; 0, INDIRECT("RoomsDoNotEditThis!I"&amp;$R218)/MAX(1,ROUNDUP($G218)) + IF($D218 &gt; 0, Augmentations!$C$2/ROUNDUP($D218), 0) + IF($E218 &gt; 0, Augmentations!$C$3/ROUNDUP($E218), 0), 0)</f>
        <v>0</v>
      </c>
      <c r="V218" s="45" t="str">
        <f>IF($R218 &gt; 0, (MAX(1,ROUNDUP($G218))*INDIRECT("RoomsDoNotEditThis!L"&amp;$R218) + IF($D218 &gt; 0, ROUNDUP($D218)*Augmentations!$F$2, 0) + IF($E218 &gt; 0, ROUNDUP($E218)*Augmentations!$F$3, 0))/Constants!$B$4, 0)</f>
        <v>0</v>
      </c>
      <c r="W218" s="45" t="str">
        <f>IF($R218 &gt; 0, (INDIRECT("RoomsDoNotEditThis!J"&amp;$R218) + IF($D218 &gt; 0, Augmentations!$D$2, 0) + IF($E218 &gt; 0, Augmentations!$D$3, 0))/Constants!$B$2, 0)</f>
        <v>0</v>
      </c>
      <c r="X218" s="45" t="str">
        <f>IF($R218 &gt; 0, (INDIRECT("RoomsDoNotEditThis!K"&amp;$R218) + IF($D218 &gt; 0, Augmentations!$E$2, 0) + IF($E218 &gt; 0, Augmentations!$E$3, 0))/Constants!$B$3, 0)</f>
        <v>0</v>
      </c>
      <c r="Y218" s="45" t="str">
        <f>IF($R218 &gt; 0, (INDIRECT("RoomsDoNotEditThis!L"&amp;$R218) + IF($D218 &gt; 0, Augmentations!$F$2, 0) + IF($E218 &gt; 0, Augmentations!$F$3, 0))/Constants!$B$4, 0)</f>
        <v>0</v>
      </c>
      <c r="Z218" s="45" t="str">
        <f>IF($R218 &gt; 0, (INDIRECT("RoomsDoNotEditThis!M"&amp;$R218) + IF($D218 &gt; 0, Augmentations!$G$2, 0) + IF($E218 &gt; 0, Augmentations!$G$3, 0))/Constants!$B$5, 0)</f>
        <v>0</v>
      </c>
    </row>
    <row r="219">
      <c r="A219" s="30"/>
      <c r="B219" s="30"/>
      <c r="C219" s="85"/>
      <c r="D219" s="21"/>
      <c r="E219" s="21"/>
      <c r="F219" s="21"/>
      <c r="G219" s="21"/>
      <c r="H219" s="21"/>
      <c r="I219" s="21"/>
      <c r="J219" s="21"/>
      <c r="K219" s="45" t="str">
        <f>IF($R219 &gt; 0, IF($C219 &gt; 0, IF(INDIRECT("RoomsDoNotEditThis!B"&amp;$R219) &gt; 0, IF ($E219 &gt; 0, INDIRECT("RoomsDoNotEditThis!B"&amp;$R219) + Augmentations!$B$3, INDIRECT("RoomsDoNotEditThis!B"&amp;$R219)), 0), 0), 0)</f>
        <v>0</v>
      </c>
      <c r="L219" s="45" t="str">
        <f t="shared" si="1"/>
        <v>0</v>
      </c>
      <c r="M219" s="45" t="str">
        <f t="shared" si="2"/>
        <v>0</v>
      </c>
      <c r="N219" s="45" t="str">
        <f t="shared" si="3"/>
        <v>0</v>
      </c>
      <c r="O219" s="45" t="str">
        <f t="shared" si="4"/>
        <v>0</v>
      </c>
      <c r="P219" s="45" t="str">
        <f t="shared" si="5"/>
        <v>0</v>
      </c>
      <c r="Q219" s="45" t="str">
        <f t="shared" si="6"/>
        <v>0</v>
      </c>
      <c r="R219" s="2" t="str">
        <f>IF(LEN($B219), MATCH($B219,RoomsDoNotEditThis!$A$2:$A$1000)+1, 0)</f>
        <v>0</v>
      </c>
      <c r="S219" s="45" t="str">
        <f t="shared" si="7"/>
        <v>0</v>
      </c>
      <c r="T219" s="45" t="str">
        <f t="shared" si="8"/>
        <v>0</v>
      </c>
      <c r="U219" s="45" t="str">
        <f>IF($R219 &gt; 0, INDIRECT("RoomsDoNotEditThis!I"&amp;$R219)/MAX(1,ROUNDUP($G219)) + IF($D219 &gt; 0, Augmentations!$C$2/ROUNDUP($D219), 0) + IF($E219 &gt; 0, Augmentations!$C$3/ROUNDUP($E219), 0), 0)</f>
        <v>0</v>
      </c>
      <c r="V219" s="45" t="str">
        <f>IF($R219 &gt; 0, (MAX(1,ROUNDUP($G219))*INDIRECT("RoomsDoNotEditThis!L"&amp;$R219) + IF($D219 &gt; 0, ROUNDUP($D219)*Augmentations!$F$2, 0) + IF($E219 &gt; 0, ROUNDUP($E219)*Augmentations!$F$3, 0))/Constants!$B$4, 0)</f>
        <v>0</v>
      </c>
      <c r="W219" s="45" t="str">
        <f>IF($R219 &gt; 0, (INDIRECT("RoomsDoNotEditThis!J"&amp;$R219) + IF($D219 &gt; 0, Augmentations!$D$2, 0) + IF($E219 &gt; 0, Augmentations!$D$3, 0))/Constants!$B$2, 0)</f>
        <v>0</v>
      </c>
      <c r="X219" s="45" t="str">
        <f>IF($R219 &gt; 0, (INDIRECT("RoomsDoNotEditThis!K"&amp;$R219) + IF($D219 &gt; 0, Augmentations!$E$2, 0) + IF($E219 &gt; 0, Augmentations!$E$3, 0))/Constants!$B$3, 0)</f>
        <v>0</v>
      </c>
      <c r="Y219" s="45" t="str">
        <f>IF($R219 &gt; 0, (INDIRECT("RoomsDoNotEditThis!L"&amp;$R219) + IF($D219 &gt; 0, Augmentations!$F$2, 0) + IF($E219 &gt; 0, Augmentations!$F$3, 0))/Constants!$B$4, 0)</f>
        <v>0</v>
      </c>
      <c r="Z219" s="45" t="str">
        <f>IF($R219 &gt; 0, (INDIRECT("RoomsDoNotEditThis!M"&amp;$R219) + IF($D219 &gt; 0, Augmentations!$G$2, 0) + IF($E219 &gt; 0, Augmentations!$G$3, 0))/Constants!$B$5, 0)</f>
        <v>0</v>
      </c>
    </row>
    <row r="220">
      <c r="A220" s="30"/>
      <c r="B220" s="30"/>
      <c r="C220" s="85"/>
      <c r="D220" s="21"/>
      <c r="E220" s="21"/>
      <c r="F220" s="21"/>
      <c r="G220" s="21"/>
      <c r="H220" s="21"/>
      <c r="I220" s="21"/>
      <c r="J220" s="21"/>
      <c r="K220" s="45" t="str">
        <f>IF($R220 &gt; 0, IF($C220 &gt; 0, IF(INDIRECT("RoomsDoNotEditThis!B"&amp;$R220) &gt; 0, IF ($E220 &gt; 0, INDIRECT("RoomsDoNotEditThis!B"&amp;$R220) + Augmentations!$B$3, INDIRECT("RoomsDoNotEditThis!B"&amp;$R220)), 0), 0), 0)</f>
        <v>0</v>
      </c>
      <c r="L220" s="45" t="str">
        <f t="shared" si="1"/>
        <v>0</v>
      </c>
      <c r="M220" s="45" t="str">
        <f t="shared" si="2"/>
        <v>0</v>
      </c>
      <c r="N220" s="45" t="str">
        <f t="shared" si="3"/>
        <v>0</v>
      </c>
      <c r="O220" s="45" t="str">
        <f t="shared" si="4"/>
        <v>0</v>
      </c>
      <c r="P220" s="45" t="str">
        <f t="shared" si="5"/>
        <v>0</v>
      </c>
      <c r="Q220" s="45" t="str">
        <f t="shared" si="6"/>
        <v>0</v>
      </c>
      <c r="R220" s="2" t="str">
        <f>IF(LEN($B220), MATCH($B220,RoomsDoNotEditThis!$A$2:$A$1000)+1, 0)</f>
        <v>0</v>
      </c>
      <c r="S220" s="45" t="str">
        <f t="shared" si="7"/>
        <v>0</v>
      </c>
      <c r="T220" s="45" t="str">
        <f t="shared" si="8"/>
        <v>0</v>
      </c>
      <c r="U220" s="45" t="str">
        <f>IF($R220 &gt; 0, INDIRECT("RoomsDoNotEditThis!I"&amp;$R220)/MAX(1,ROUNDUP($G220)) + IF($D220 &gt; 0, Augmentations!$C$2/ROUNDUP($D220), 0) + IF($E220 &gt; 0, Augmentations!$C$3/ROUNDUP($E220), 0), 0)</f>
        <v>0</v>
      </c>
      <c r="V220" s="45" t="str">
        <f>IF($R220 &gt; 0, (MAX(1,ROUNDUP($G220))*INDIRECT("RoomsDoNotEditThis!L"&amp;$R220) + IF($D220 &gt; 0, ROUNDUP($D220)*Augmentations!$F$2, 0) + IF($E220 &gt; 0, ROUNDUP($E220)*Augmentations!$F$3, 0))/Constants!$B$4, 0)</f>
        <v>0</v>
      </c>
      <c r="W220" s="45" t="str">
        <f>IF($R220 &gt; 0, (INDIRECT("RoomsDoNotEditThis!J"&amp;$R220) + IF($D220 &gt; 0, Augmentations!$D$2, 0) + IF($E220 &gt; 0, Augmentations!$D$3, 0))/Constants!$B$2, 0)</f>
        <v>0</v>
      </c>
      <c r="X220" s="45" t="str">
        <f>IF($R220 &gt; 0, (INDIRECT("RoomsDoNotEditThis!K"&amp;$R220) + IF($D220 &gt; 0, Augmentations!$E$2, 0) + IF($E220 &gt; 0, Augmentations!$E$3, 0))/Constants!$B$3, 0)</f>
        <v>0</v>
      </c>
      <c r="Y220" s="45" t="str">
        <f>IF($R220 &gt; 0, (INDIRECT("RoomsDoNotEditThis!L"&amp;$R220) + IF($D220 &gt; 0, Augmentations!$F$2, 0) + IF($E220 &gt; 0, Augmentations!$F$3, 0))/Constants!$B$4, 0)</f>
        <v>0</v>
      </c>
      <c r="Z220" s="45" t="str">
        <f>IF($R220 &gt; 0, (INDIRECT("RoomsDoNotEditThis!M"&amp;$R220) + IF($D220 &gt; 0, Augmentations!$G$2, 0) + IF($E220 &gt; 0, Augmentations!$G$3, 0))/Constants!$B$5, 0)</f>
        <v>0</v>
      </c>
    </row>
    <row r="221">
      <c r="A221" s="30"/>
      <c r="B221" s="30"/>
      <c r="C221" s="85"/>
      <c r="D221" s="21"/>
      <c r="E221" s="21"/>
      <c r="F221" s="21"/>
      <c r="G221" s="21"/>
      <c r="H221" s="21"/>
      <c r="I221" s="21"/>
      <c r="J221" s="21"/>
      <c r="K221" s="45" t="str">
        <f>IF($R221 &gt; 0, IF($C221 &gt; 0, IF(INDIRECT("RoomsDoNotEditThis!B"&amp;$R221) &gt; 0, IF ($E221 &gt; 0, INDIRECT("RoomsDoNotEditThis!B"&amp;$R221) + Augmentations!$B$3, INDIRECT("RoomsDoNotEditThis!B"&amp;$R221)), 0), 0), 0)</f>
        <v>0</v>
      </c>
      <c r="L221" s="45" t="str">
        <f t="shared" si="1"/>
        <v>0</v>
      </c>
      <c r="M221" s="45" t="str">
        <f t="shared" si="2"/>
        <v>0</v>
      </c>
      <c r="N221" s="45" t="str">
        <f t="shared" si="3"/>
        <v>0</v>
      </c>
      <c r="O221" s="45" t="str">
        <f t="shared" si="4"/>
        <v>0</v>
      </c>
      <c r="P221" s="45" t="str">
        <f t="shared" si="5"/>
        <v>0</v>
      </c>
      <c r="Q221" s="45" t="str">
        <f t="shared" si="6"/>
        <v>0</v>
      </c>
      <c r="R221" s="2" t="str">
        <f>IF(LEN($B221), MATCH($B221,RoomsDoNotEditThis!$A$2:$A$1000)+1, 0)</f>
        <v>0</v>
      </c>
      <c r="S221" s="45" t="str">
        <f t="shared" si="7"/>
        <v>0</v>
      </c>
      <c r="T221" s="45" t="str">
        <f t="shared" si="8"/>
        <v>0</v>
      </c>
      <c r="U221" s="45" t="str">
        <f>IF($R221 &gt; 0, INDIRECT("RoomsDoNotEditThis!I"&amp;$R221)/MAX(1,ROUNDUP($G221)) + IF($D221 &gt; 0, Augmentations!$C$2/ROUNDUP($D221), 0) + IF($E221 &gt; 0, Augmentations!$C$3/ROUNDUP($E221), 0), 0)</f>
        <v>0</v>
      </c>
      <c r="V221" s="45" t="str">
        <f>IF($R221 &gt; 0, (MAX(1,ROUNDUP($G221))*INDIRECT("RoomsDoNotEditThis!L"&amp;$R221) + IF($D221 &gt; 0, ROUNDUP($D221)*Augmentations!$F$2, 0) + IF($E221 &gt; 0, ROUNDUP($E221)*Augmentations!$F$3, 0))/Constants!$B$4, 0)</f>
        <v>0</v>
      </c>
      <c r="W221" s="45" t="str">
        <f>IF($R221 &gt; 0, (INDIRECT("RoomsDoNotEditThis!J"&amp;$R221) + IF($D221 &gt; 0, Augmentations!$D$2, 0) + IF($E221 &gt; 0, Augmentations!$D$3, 0))/Constants!$B$2, 0)</f>
        <v>0</v>
      </c>
      <c r="X221" s="45" t="str">
        <f>IF($R221 &gt; 0, (INDIRECT("RoomsDoNotEditThis!K"&amp;$R221) + IF($D221 &gt; 0, Augmentations!$E$2, 0) + IF($E221 &gt; 0, Augmentations!$E$3, 0))/Constants!$B$3, 0)</f>
        <v>0</v>
      </c>
      <c r="Y221" s="45" t="str">
        <f>IF($R221 &gt; 0, (INDIRECT("RoomsDoNotEditThis!L"&amp;$R221) + IF($D221 &gt; 0, Augmentations!$F$2, 0) + IF($E221 &gt; 0, Augmentations!$F$3, 0))/Constants!$B$4, 0)</f>
        <v>0</v>
      </c>
      <c r="Z221" s="45" t="str">
        <f>IF($R221 &gt; 0, (INDIRECT("RoomsDoNotEditThis!M"&amp;$R221) + IF($D221 &gt; 0, Augmentations!$G$2, 0) + IF($E221 &gt; 0, Augmentations!$G$3, 0))/Constants!$B$5, 0)</f>
        <v>0</v>
      </c>
    </row>
    <row r="222">
      <c r="A222" s="30"/>
      <c r="B222" s="30"/>
      <c r="C222" s="85"/>
      <c r="D222" s="21"/>
      <c r="E222" s="21"/>
      <c r="F222" s="21"/>
      <c r="G222" s="21"/>
      <c r="H222" s="21"/>
      <c r="I222" s="21"/>
      <c r="J222" s="21"/>
      <c r="K222" s="45" t="str">
        <f>IF($R222 &gt; 0, IF($C222 &gt; 0, IF(INDIRECT("RoomsDoNotEditThis!B"&amp;$R222) &gt; 0, IF ($E222 &gt; 0, INDIRECT("RoomsDoNotEditThis!B"&amp;$R222) + Augmentations!$B$3, INDIRECT("RoomsDoNotEditThis!B"&amp;$R222)), 0), 0), 0)</f>
        <v>0</v>
      </c>
      <c r="L222" s="45" t="str">
        <f t="shared" si="1"/>
        <v>0</v>
      </c>
      <c r="M222" s="45" t="str">
        <f t="shared" si="2"/>
        <v>0</v>
      </c>
      <c r="N222" s="45" t="str">
        <f t="shared" si="3"/>
        <v>0</v>
      </c>
      <c r="O222" s="45" t="str">
        <f t="shared" si="4"/>
        <v>0</v>
      </c>
      <c r="P222" s="45" t="str">
        <f t="shared" si="5"/>
        <v>0</v>
      </c>
      <c r="Q222" s="45" t="str">
        <f t="shared" si="6"/>
        <v>0</v>
      </c>
      <c r="R222" s="2" t="str">
        <f>IF(LEN($B222), MATCH($B222,RoomsDoNotEditThis!$A$2:$A$1000)+1, 0)</f>
        <v>0</v>
      </c>
      <c r="S222" s="45" t="str">
        <f t="shared" si="7"/>
        <v>0</v>
      </c>
      <c r="T222" s="45" t="str">
        <f t="shared" si="8"/>
        <v>0</v>
      </c>
      <c r="U222" s="45" t="str">
        <f>IF($R222 &gt; 0, INDIRECT("RoomsDoNotEditThis!I"&amp;$R222)/MAX(1,ROUNDUP($G222)) + IF($D222 &gt; 0, Augmentations!$C$2/ROUNDUP($D222), 0) + IF($E222 &gt; 0, Augmentations!$C$3/ROUNDUP($E222), 0), 0)</f>
        <v>0</v>
      </c>
      <c r="V222" s="45" t="str">
        <f>IF($R222 &gt; 0, (MAX(1,ROUNDUP($G222))*INDIRECT("RoomsDoNotEditThis!L"&amp;$R222) + IF($D222 &gt; 0, ROUNDUP($D222)*Augmentations!$F$2, 0) + IF($E222 &gt; 0, ROUNDUP($E222)*Augmentations!$F$3, 0))/Constants!$B$4, 0)</f>
        <v>0</v>
      </c>
      <c r="W222" s="45" t="str">
        <f>IF($R222 &gt; 0, (INDIRECT("RoomsDoNotEditThis!J"&amp;$R222) + IF($D222 &gt; 0, Augmentations!$D$2, 0) + IF($E222 &gt; 0, Augmentations!$D$3, 0))/Constants!$B$2, 0)</f>
        <v>0</v>
      </c>
      <c r="X222" s="45" t="str">
        <f>IF($R222 &gt; 0, (INDIRECT("RoomsDoNotEditThis!K"&amp;$R222) + IF($D222 &gt; 0, Augmentations!$E$2, 0) + IF($E222 &gt; 0, Augmentations!$E$3, 0))/Constants!$B$3, 0)</f>
        <v>0</v>
      </c>
      <c r="Y222" s="45" t="str">
        <f>IF($R222 &gt; 0, (INDIRECT("RoomsDoNotEditThis!L"&amp;$R222) + IF($D222 &gt; 0, Augmentations!$F$2, 0) + IF($E222 &gt; 0, Augmentations!$F$3, 0))/Constants!$B$4, 0)</f>
        <v>0</v>
      </c>
      <c r="Z222" s="45" t="str">
        <f>IF($R222 &gt; 0, (INDIRECT("RoomsDoNotEditThis!M"&amp;$R222) + IF($D222 &gt; 0, Augmentations!$G$2, 0) + IF($E222 &gt; 0, Augmentations!$G$3, 0))/Constants!$B$5, 0)</f>
        <v>0</v>
      </c>
    </row>
    <row r="223">
      <c r="A223" s="30"/>
      <c r="B223" s="30"/>
      <c r="C223" s="85"/>
      <c r="D223" s="21"/>
      <c r="E223" s="21"/>
      <c r="F223" s="21"/>
      <c r="G223" s="21"/>
      <c r="H223" s="21"/>
      <c r="I223" s="21"/>
      <c r="J223" s="21"/>
      <c r="K223" s="45" t="str">
        <f>IF($R223 &gt; 0, IF($C223 &gt; 0, IF(INDIRECT("RoomsDoNotEditThis!B"&amp;$R223) &gt; 0, IF ($E223 &gt; 0, INDIRECT("RoomsDoNotEditThis!B"&amp;$R223) + Augmentations!$B$3, INDIRECT("RoomsDoNotEditThis!B"&amp;$R223)), 0), 0), 0)</f>
        <v>0</v>
      </c>
      <c r="L223" s="45" t="str">
        <f t="shared" si="1"/>
        <v>0</v>
      </c>
      <c r="M223" s="45" t="str">
        <f t="shared" si="2"/>
        <v>0</v>
      </c>
      <c r="N223" s="45" t="str">
        <f t="shared" si="3"/>
        <v>0</v>
      </c>
      <c r="O223" s="45" t="str">
        <f t="shared" si="4"/>
        <v>0</v>
      </c>
      <c r="P223" s="45" t="str">
        <f t="shared" si="5"/>
        <v>0</v>
      </c>
      <c r="Q223" s="45" t="str">
        <f t="shared" si="6"/>
        <v>0</v>
      </c>
      <c r="R223" s="2" t="str">
        <f>IF(LEN($B223), MATCH($B223,RoomsDoNotEditThis!$A$2:$A$1000)+1, 0)</f>
        <v>0</v>
      </c>
      <c r="S223" s="45" t="str">
        <f t="shared" si="7"/>
        <v>0</v>
      </c>
      <c r="T223" s="45" t="str">
        <f t="shared" si="8"/>
        <v>0</v>
      </c>
      <c r="U223" s="45" t="str">
        <f>IF($R223 &gt; 0, INDIRECT("RoomsDoNotEditThis!I"&amp;$R223)/MAX(1,ROUNDUP($G223)) + IF($D223 &gt; 0, Augmentations!$C$2/ROUNDUP($D223), 0) + IF($E223 &gt; 0, Augmentations!$C$3/ROUNDUP($E223), 0), 0)</f>
        <v>0</v>
      </c>
      <c r="V223" s="45" t="str">
        <f>IF($R223 &gt; 0, (MAX(1,ROUNDUP($G223))*INDIRECT("RoomsDoNotEditThis!L"&amp;$R223) + IF($D223 &gt; 0, ROUNDUP($D223)*Augmentations!$F$2, 0) + IF($E223 &gt; 0, ROUNDUP($E223)*Augmentations!$F$3, 0))/Constants!$B$4, 0)</f>
        <v>0</v>
      </c>
      <c r="W223" s="45" t="str">
        <f>IF($R223 &gt; 0, (INDIRECT("RoomsDoNotEditThis!J"&amp;$R223) + IF($D223 &gt; 0, Augmentations!$D$2, 0) + IF($E223 &gt; 0, Augmentations!$D$3, 0))/Constants!$B$2, 0)</f>
        <v>0</v>
      </c>
      <c r="X223" s="45" t="str">
        <f>IF($R223 &gt; 0, (INDIRECT("RoomsDoNotEditThis!K"&amp;$R223) + IF($D223 &gt; 0, Augmentations!$E$2, 0) + IF($E223 &gt; 0, Augmentations!$E$3, 0))/Constants!$B$3, 0)</f>
        <v>0</v>
      </c>
      <c r="Y223" s="45" t="str">
        <f>IF($R223 &gt; 0, (INDIRECT("RoomsDoNotEditThis!L"&amp;$R223) + IF($D223 &gt; 0, Augmentations!$F$2, 0) + IF($E223 &gt; 0, Augmentations!$F$3, 0))/Constants!$B$4, 0)</f>
        <v>0</v>
      </c>
      <c r="Z223" s="45" t="str">
        <f>IF($R223 &gt; 0, (INDIRECT("RoomsDoNotEditThis!M"&amp;$R223) + IF($D223 &gt; 0, Augmentations!$G$2, 0) + IF($E223 &gt; 0, Augmentations!$G$3, 0))/Constants!$B$5, 0)</f>
        <v>0</v>
      </c>
    </row>
    <row r="224">
      <c r="A224" s="30"/>
      <c r="B224" s="30"/>
      <c r="C224" s="85"/>
      <c r="D224" s="21"/>
      <c r="E224" s="21"/>
      <c r="F224" s="21"/>
      <c r="G224" s="21"/>
      <c r="H224" s="21"/>
      <c r="I224" s="21"/>
      <c r="J224" s="21"/>
      <c r="K224" s="45" t="str">
        <f>IF($R224 &gt; 0, IF($C224 &gt; 0, IF(INDIRECT("RoomsDoNotEditThis!B"&amp;$R224) &gt; 0, IF ($E224 &gt; 0, INDIRECT("RoomsDoNotEditThis!B"&amp;$R224) + Augmentations!$B$3, INDIRECT("RoomsDoNotEditThis!B"&amp;$R224)), 0), 0), 0)</f>
        <v>0</v>
      </c>
      <c r="L224" s="45" t="str">
        <f t="shared" si="1"/>
        <v>0</v>
      </c>
      <c r="M224" s="45" t="str">
        <f t="shared" si="2"/>
        <v>0</v>
      </c>
      <c r="N224" s="45" t="str">
        <f t="shared" si="3"/>
        <v>0</v>
      </c>
      <c r="O224" s="45" t="str">
        <f t="shared" si="4"/>
        <v>0</v>
      </c>
      <c r="P224" s="45" t="str">
        <f t="shared" si="5"/>
        <v>0</v>
      </c>
      <c r="Q224" s="45" t="str">
        <f t="shared" si="6"/>
        <v>0</v>
      </c>
      <c r="R224" s="2" t="str">
        <f>IF(LEN($B224), MATCH($B224,RoomsDoNotEditThis!$A$2:$A$1000)+1, 0)</f>
        <v>0</v>
      </c>
      <c r="S224" s="45" t="str">
        <f t="shared" si="7"/>
        <v>0</v>
      </c>
      <c r="T224" s="45" t="str">
        <f t="shared" si="8"/>
        <v>0</v>
      </c>
      <c r="U224" s="45" t="str">
        <f>IF($R224 &gt; 0, INDIRECT("RoomsDoNotEditThis!I"&amp;$R224)/MAX(1,ROUNDUP($G224)) + IF($D224 &gt; 0, Augmentations!$C$2/ROUNDUP($D224), 0) + IF($E224 &gt; 0, Augmentations!$C$3/ROUNDUP($E224), 0), 0)</f>
        <v>0</v>
      </c>
      <c r="V224" s="45" t="str">
        <f>IF($R224 &gt; 0, (MAX(1,ROUNDUP($G224))*INDIRECT("RoomsDoNotEditThis!L"&amp;$R224) + IF($D224 &gt; 0, ROUNDUP($D224)*Augmentations!$F$2, 0) + IF($E224 &gt; 0, ROUNDUP($E224)*Augmentations!$F$3, 0))/Constants!$B$4, 0)</f>
        <v>0</v>
      </c>
      <c r="W224" s="45" t="str">
        <f>IF($R224 &gt; 0, (INDIRECT("RoomsDoNotEditThis!J"&amp;$R224) + IF($D224 &gt; 0, Augmentations!$D$2, 0) + IF($E224 &gt; 0, Augmentations!$D$3, 0))/Constants!$B$2, 0)</f>
        <v>0</v>
      </c>
      <c r="X224" s="45" t="str">
        <f>IF($R224 &gt; 0, (INDIRECT("RoomsDoNotEditThis!K"&amp;$R224) + IF($D224 &gt; 0, Augmentations!$E$2, 0) + IF($E224 &gt; 0, Augmentations!$E$3, 0))/Constants!$B$3, 0)</f>
        <v>0</v>
      </c>
      <c r="Y224" s="45" t="str">
        <f>IF($R224 &gt; 0, (INDIRECT("RoomsDoNotEditThis!L"&amp;$R224) + IF($D224 &gt; 0, Augmentations!$F$2, 0) + IF($E224 &gt; 0, Augmentations!$F$3, 0))/Constants!$B$4, 0)</f>
        <v>0</v>
      </c>
      <c r="Z224" s="45" t="str">
        <f>IF($R224 &gt; 0, (INDIRECT("RoomsDoNotEditThis!M"&amp;$R224) + IF($D224 &gt; 0, Augmentations!$G$2, 0) + IF($E224 &gt; 0, Augmentations!$G$3, 0))/Constants!$B$5, 0)</f>
        <v>0</v>
      </c>
    </row>
    <row r="225">
      <c r="A225" s="30"/>
      <c r="B225" s="30"/>
      <c r="C225" s="85"/>
      <c r="D225" s="21"/>
      <c r="E225" s="21"/>
      <c r="F225" s="21"/>
      <c r="G225" s="21"/>
      <c r="H225" s="21"/>
      <c r="I225" s="21"/>
      <c r="J225" s="21"/>
      <c r="K225" s="45" t="str">
        <f>IF($R225 &gt; 0, IF($C225 &gt; 0, IF(INDIRECT("RoomsDoNotEditThis!B"&amp;$R225) &gt; 0, IF ($E225 &gt; 0, INDIRECT("RoomsDoNotEditThis!B"&amp;$R225) + Augmentations!$B$3, INDIRECT("RoomsDoNotEditThis!B"&amp;$R225)), 0), 0), 0)</f>
        <v>0</v>
      </c>
      <c r="L225" s="45" t="str">
        <f t="shared" si="1"/>
        <v>0</v>
      </c>
      <c r="M225" s="45" t="str">
        <f t="shared" si="2"/>
        <v>0</v>
      </c>
      <c r="N225" s="45" t="str">
        <f t="shared" si="3"/>
        <v>0</v>
      </c>
      <c r="O225" s="45" t="str">
        <f t="shared" si="4"/>
        <v>0</v>
      </c>
      <c r="P225" s="45" t="str">
        <f t="shared" si="5"/>
        <v>0</v>
      </c>
      <c r="Q225" s="45" t="str">
        <f t="shared" si="6"/>
        <v>0</v>
      </c>
      <c r="R225" s="2" t="str">
        <f>IF(LEN($B225), MATCH($B225,RoomsDoNotEditThis!$A$2:$A$1000)+1, 0)</f>
        <v>0</v>
      </c>
      <c r="S225" s="45" t="str">
        <f t="shared" si="7"/>
        <v>0</v>
      </c>
      <c r="T225" s="45" t="str">
        <f t="shared" si="8"/>
        <v>0</v>
      </c>
      <c r="U225" s="45" t="str">
        <f>IF($R225 &gt; 0, INDIRECT("RoomsDoNotEditThis!I"&amp;$R225)/MAX(1,ROUNDUP($G225)) + IF($D225 &gt; 0, Augmentations!$C$2/ROUNDUP($D225), 0) + IF($E225 &gt; 0, Augmentations!$C$3/ROUNDUP($E225), 0), 0)</f>
        <v>0</v>
      </c>
      <c r="V225" s="45" t="str">
        <f>IF($R225 &gt; 0, (MAX(1,ROUNDUP($G225))*INDIRECT("RoomsDoNotEditThis!L"&amp;$R225) + IF($D225 &gt; 0, ROUNDUP($D225)*Augmentations!$F$2, 0) + IF($E225 &gt; 0, ROUNDUP($E225)*Augmentations!$F$3, 0))/Constants!$B$4, 0)</f>
        <v>0</v>
      </c>
      <c r="W225" s="45" t="str">
        <f>IF($R225 &gt; 0, (INDIRECT("RoomsDoNotEditThis!J"&amp;$R225) + IF($D225 &gt; 0, Augmentations!$D$2, 0) + IF($E225 &gt; 0, Augmentations!$D$3, 0))/Constants!$B$2, 0)</f>
        <v>0</v>
      </c>
      <c r="X225" s="45" t="str">
        <f>IF($R225 &gt; 0, (INDIRECT("RoomsDoNotEditThis!K"&amp;$R225) + IF($D225 &gt; 0, Augmentations!$E$2, 0) + IF($E225 &gt; 0, Augmentations!$E$3, 0))/Constants!$B$3, 0)</f>
        <v>0</v>
      </c>
      <c r="Y225" s="45" t="str">
        <f>IF($R225 &gt; 0, (INDIRECT("RoomsDoNotEditThis!L"&amp;$R225) + IF($D225 &gt; 0, Augmentations!$F$2, 0) + IF($E225 &gt; 0, Augmentations!$F$3, 0))/Constants!$B$4, 0)</f>
        <v>0</v>
      </c>
      <c r="Z225" s="45" t="str">
        <f>IF($R225 &gt; 0, (INDIRECT("RoomsDoNotEditThis!M"&amp;$R225) + IF($D225 &gt; 0, Augmentations!$G$2, 0) + IF($E225 &gt; 0, Augmentations!$G$3, 0))/Constants!$B$5, 0)</f>
        <v>0</v>
      </c>
    </row>
    <row r="226">
      <c r="A226" s="30"/>
      <c r="B226" s="30"/>
      <c r="C226" s="85"/>
      <c r="D226" s="21"/>
      <c r="E226" s="21"/>
      <c r="F226" s="21"/>
      <c r="G226" s="21"/>
      <c r="H226" s="21"/>
      <c r="I226" s="21"/>
      <c r="J226" s="21"/>
      <c r="K226" s="45" t="str">
        <f>IF($R226 &gt; 0, IF($C226 &gt; 0, IF(INDIRECT("RoomsDoNotEditThis!B"&amp;$R226) &gt; 0, IF ($E226 &gt; 0, INDIRECT("RoomsDoNotEditThis!B"&amp;$R226) + Augmentations!$B$3, INDIRECT("RoomsDoNotEditThis!B"&amp;$R226)), 0), 0), 0)</f>
        <v>0</v>
      </c>
      <c r="L226" s="45" t="str">
        <f t="shared" si="1"/>
        <v>0</v>
      </c>
      <c r="M226" s="45" t="str">
        <f t="shared" si="2"/>
        <v>0</v>
      </c>
      <c r="N226" s="45" t="str">
        <f t="shared" si="3"/>
        <v>0</v>
      </c>
      <c r="O226" s="45" t="str">
        <f t="shared" si="4"/>
        <v>0</v>
      </c>
      <c r="P226" s="45" t="str">
        <f t="shared" si="5"/>
        <v>0</v>
      </c>
      <c r="Q226" s="45" t="str">
        <f t="shared" si="6"/>
        <v>0</v>
      </c>
      <c r="R226" s="2" t="str">
        <f>IF(LEN($B226), MATCH($B226,RoomsDoNotEditThis!$A$2:$A$1000)+1, 0)</f>
        <v>0</v>
      </c>
      <c r="S226" s="45" t="str">
        <f t="shared" si="7"/>
        <v>0</v>
      </c>
      <c r="T226" s="45" t="str">
        <f t="shared" si="8"/>
        <v>0</v>
      </c>
      <c r="U226" s="45" t="str">
        <f>IF($R226 &gt; 0, INDIRECT("RoomsDoNotEditThis!I"&amp;$R226)/MAX(1,ROUNDUP($G226)) + IF($D226 &gt; 0, Augmentations!$C$2/ROUNDUP($D226), 0) + IF($E226 &gt; 0, Augmentations!$C$3/ROUNDUP($E226), 0), 0)</f>
        <v>0</v>
      </c>
      <c r="V226" s="45" t="str">
        <f>IF($R226 &gt; 0, (MAX(1,ROUNDUP($G226))*INDIRECT("RoomsDoNotEditThis!L"&amp;$R226) + IF($D226 &gt; 0, ROUNDUP($D226)*Augmentations!$F$2, 0) + IF($E226 &gt; 0, ROUNDUP($E226)*Augmentations!$F$3, 0))/Constants!$B$4, 0)</f>
        <v>0</v>
      </c>
      <c r="W226" s="45" t="str">
        <f>IF($R226 &gt; 0, (INDIRECT("RoomsDoNotEditThis!J"&amp;$R226) + IF($D226 &gt; 0, Augmentations!$D$2, 0) + IF($E226 &gt; 0, Augmentations!$D$3, 0))/Constants!$B$2, 0)</f>
        <v>0</v>
      </c>
      <c r="X226" s="45" t="str">
        <f>IF($R226 &gt; 0, (INDIRECT("RoomsDoNotEditThis!K"&amp;$R226) + IF($D226 &gt; 0, Augmentations!$E$2, 0) + IF($E226 &gt; 0, Augmentations!$E$3, 0))/Constants!$B$3, 0)</f>
        <v>0</v>
      </c>
      <c r="Y226" s="45" t="str">
        <f>IF($R226 &gt; 0, (INDIRECT("RoomsDoNotEditThis!L"&amp;$R226) + IF($D226 &gt; 0, Augmentations!$F$2, 0) + IF($E226 &gt; 0, Augmentations!$F$3, 0))/Constants!$B$4, 0)</f>
        <v>0</v>
      </c>
      <c r="Z226" s="45" t="str">
        <f>IF($R226 &gt; 0, (INDIRECT("RoomsDoNotEditThis!M"&amp;$R226) + IF($D226 &gt; 0, Augmentations!$G$2, 0) + IF($E226 &gt; 0, Augmentations!$G$3, 0))/Constants!$B$5, 0)</f>
        <v>0</v>
      </c>
    </row>
    <row r="227">
      <c r="A227" s="30"/>
      <c r="B227" s="30"/>
      <c r="C227" s="85"/>
      <c r="D227" s="21"/>
      <c r="E227" s="21"/>
      <c r="F227" s="21"/>
      <c r="G227" s="21"/>
      <c r="H227" s="21"/>
      <c r="I227" s="21"/>
      <c r="J227" s="21"/>
      <c r="K227" s="45" t="str">
        <f>IF($R227 &gt; 0, IF($C227 &gt; 0, IF(INDIRECT("RoomsDoNotEditThis!B"&amp;$R227) &gt; 0, IF ($E227 &gt; 0, INDIRECT("RoomsDoNotEditThis!B"&amp;$R227) + Augmentations!$B$3, INDIRECT("RoomsDoNotEditThis!B"&amp;$R227)), 0), 0), 0)</f>
        <v>0</v>
      </c>
      <c r="L227" s="45" t="str">
        <f t="shared" si="1"/>
        <v>0</v>
      </c>
      <c r="M227" s="45" t="str">
        <f t="shared" si="2"/>
        <v>0</v>
      </c>
      <c r="N227" s="45" t="str">
        <f t="shared" si="3"/>
        <v>0</v>
      </c>
      <c r="O227" s="45" t="str">
        <f t="shared" si="4"/>
        <v>0</v>
      </c>
      <c r="P227" s="45" t="str">
        <f t="shared" si="5"/>
        <v>0</v>
      </c>
      <c r="Q227" s="45" t="str">
        <f t="shared" si="6"/>
        <v>0</v>
      </c>
      <c r="R227" s="2" t="str">
        <f>IF(LEN($B227), MATCH($B227,RoomsDoNotEditThis!$A$2:$A$1000)+1, 0)</f>
        <v>0</v>
      </c>
      <c r="S227" s="45" t="str">
        <f t="shared" si="7"/>
        <v>0</v>
      </c>
      <c r="T227" s="45" t="str">
        <f t="shared" si="8"/>
        <v>0</v>
      </c>
      <c r="U227" s="45" t="str">
        <f>IF($R227 &gt; 0, INDIRECT("RoomsDoNotEditThis!I"&amp;$R227)/MAX(1,ROUNDUP($G227)) + IF($D227 &gt; 0, Augmentations!$C$2/ROUNDUP($D227), 0) + IF($E227 &gt; 0, Augmentations!$C$3/ROUNDUP($E227), 0), 0)</f>
        <v>0</v>
      </c>
      <c r="V227" s="45" t="str">
        <f>IF($R227 &gt; 0, (MAX(1,ROUNDUP($G227))*INDIRECT("RoomsDoNotEditThis!L"&amp;$R227) + IF($D227 &gt; 0, ROUNDUP($D227)*Augmentations!$F$2, 0) + IF($E227 &gt; 0, ROUNDUP($E227)*Augmentations!$F$3, 0))/Constants!$B$4, 0)</f>
        <v>0</v>
      </c>
      <c r="W227" s="45" t="str">
        <f>IF($R227 &gt; 0, (INDIRECT("RoomsDoNotEditThis!J"&amp;$R227) + IF($D227 &gt; 0, Augmentations!$D$2, 0) + IF($E227 &gt; 0, Augmentations!$D$3, 0))/Constants!$B$2, 0)</f>
        <v>0</v>
      </c>
      <c r="X227" s="45" t="str">
        <f>IF($R227 &gt; 0, (INDIRECT("RoomsDoNotEditThis!K"&amp;$R227) + IF($D227 &gt; 0, Augmentations!$E$2, 0) + IF($E227 &gt; 0, Augmentations!$E$3, 0))/Constants!$B$3, 0)</f>
        <v>0</v>
      </c>
      <c r="Y227" s="45" t="str">
        <f>IF($R227 &gt; 0, (INDIRECT("RoomsDoNotEditThis!L"&amp;$R227) + IF($D227 &gt; 0, Augmentations!$F$2, 0) + IF($E227 &gt; 0, Augmentations!$F$3, 0))/Constants!$B$4, 0)</f>
        <v>0</v>
      </c>
      <c r="Z227" s="45" t="str">
        <f>IF($R227 &gt; 0, (INDIRECT("RoomsDoNotEditThis!M"&amp;$R227) + IF($D227 &gt; 0, Augmentations!$G$2, 0) + IF($E227 &gt; 0, Augmentations!$G$3, 0))/Constants!$B$5, 0)</f>
        <v>0</v>
      </c>
    </row>
    <row r="228">
      <c r="A228" s="30"/>
      <c r="B228" s="30"/>
      <c r="C228" s="85"/>
      <c r="D228" s="21"/>
      <c r="E228" s="21"/>
      <c r="F228" s="21"/>
      <c r="G228" s="21"/>
      <c r="H228" s="21"/>
      <c r="I228" s="21"/>
      <c r="J228" s="21"/>
      <c r="K228" s="45" t="str">
        <f>IF($R228 &gt; 0, IF($C228 &gt; 0, IF(INDIRECT("RoomsDoNotEditThis!B"&amp;$R228) &gt; 0, IF ($E228 &gt; 0, INDIRECT("RoomsDoNotEditThis!B"&amp;$R228) + Augmentations!$B$3, INDIRECT("RoomsDoNotEditThis!B"&amp;$R228)), 0), 0), 0)</f>
        <v>0</v>
      </c>
      <c r="L228" s="45" t="str">
        <f t="shared" si="1"/>
        <v>0</v>
      </c>
      <c r="M228" s="45" t="str">
        <f t="shared" si="2"/>
        <v>0</v>
      </c>
      <c r="N228" s="45" t="str">
        <f t="shared" si="3"/>
        <v>0</v>
      </c>
      <c r="O228" s="45" t="str">
        <f t="shared" si="4"/>
        <v>0</v>
      </c>
      <c r="P228" s="45" t="str">
        <f t="shared" si="5"/>
        <v>0</v>
      </c>
      <c r="Q228" s="45" t="str">
        <f t="shared" si="6"/>
        <v>0</v>
      </c>
      <c r="R228" s="2" t="str">
        <f>IF(LEN($B228), MATCH($B228,RoomsDoNotEditThis!$A$2:$A$1000)+1, 0)</f>
        <v>0</v>
      </c>
      <c r="S228" s="45" t="str">
        <f t="shared" si="7"/>
        <v>0</v>
      </c>
      <c r="T228" s="45" t="str">
        <f t="shared" si="8"/>
        <v>0</v>
      </c>
      <c r="U228" s="45" t="str">
        <f>IF($R228 &gt; 0, INDIRECT("RoomsDoNotEditThis!I"&amp;$R228)/MAX(1,ROUNDUP($G228)) + IF($D228 &gt; 0, Augmentations!$C$2/ROUNDUP($D228), 0) + IF($E228 &gt; 0, Augmentations!$C$3/ROUNDUP($E228), 0), 0)</f>
        <v>0</v>
      </c>
      <c r="V228" s="45" t="str">
        <f>IF($R228 &gt; 0, (MAX(1,ROUNDUP($G228))*INDIRECT("RoomsDoNotEditThis!L"&amp;$R228) + IF($D228 &gt; 0, ROUNDUP($D228)*Augmentations!$F$2, 0) + IF($E228 &gt; 0, ROUNDUP($E228)*Augmentations!$F$3, 0))/Constants!$B$4, 0)</f>
        <v>0</v>
      </c>
      <c r="W228" s="45" t="str">
        <f>IF($R228 &gt; 0, (INDIRECT("RoomsDoNotEditThis!J"&amp;$R228) + IF($D228 &gt; 0, Augmentations!$D$2, 0) + IF($E228 &gt; 0, Augmentations!$D$3, 0))/Constants!$B$2, 0)</f>
        <v>0</v>
      </c>
      <c r="X228" s="45" t="str">
        <f>IF($R228 &gt; 0, (INDIRECT("RoomsDoNotEditThis!K"&amp;$R228) + IF($D228 &gt; 0, Augmentations!$E$2, 0) + IF($E228 &gt; 0, Augmentations!$E$3, 0))/Constants!$B$3, 0)</f>
        <v>0</v>
      </c>
      <c r="Y228" s="45" t="str">
        <f>IF($R228 &gt; 0, (INDIRECT("RoomsDoNotEditThis!L"&amp;$R228) + IF($D228 &gt; 0, Augmentations!$F$2, 0) + IF($E228 &gt; 0, Augmentations!$F$3, 0))/Constants!$B$4, 0)</f>
        <v>0</v>
      </c>
      <c r="Z228" s="45" t="str">
        <f>IF($R228 &gt; 0, (INDIRECT("RoomsDoNotEditThis!M"&amp;$R228) + IF($D228 &gt; 0, Augmentations!$G$2, 0) + IF($E228 &gt; 0, Augmentations!$G$3, 0))/Constants!$B$5, 0)</f>
        <v>0</v>
      </c>
    </row>
    <row r="229">
      <c r="A229" s="30"/>
      <c r="B229" s="30"/>
      <c r="C229" s="85"/>
      <c r="D229" s="21"/>
      <c r="E229" s="21"/>
      <c r="F229" s="21"/>
      <c r="G229" s="21"/>
      <c r="H229" s="21"/>
      <c r="I229" s="21"/>
      <c r="J229" s="21"/>
      <c r="K229" s="45" t="str">
        <f>IF($R229 &gt; 0, IF($C229 &gt; 0, IF(INDIRECT("RoomsDoNotEditThis!B"&amp;$R229) &gt; 0, IF ($E229 &gt; 0, INDIRECT("RoomsDoNotEditThis!B"&amp;$R229) + Augmentations!$B$3, INDIRECT("RoomsDoNotEditThis!B"&amp;$R229)), 0), 0), 0)</f>
        <v>0</v>
      </c>
      <c r="L229" s="45" t="str">
        <f t="shared" si="1"/>
        <v>0</v>
      </c>
      <c r="M229" s="45" t="str">
        <f t="shared" si="2"/>
        <v>0</v>
      </c>
      <c r="N229" s="45" t="str">
        <f t="shared" si="3"/>
        <v>0</v>
      </c>
      <c r="O229" s="45" t="str">
        <f t="shared" si="4"/>
        <v>0</v>
      </c>
      <c r="P229" s="45" t="str">
        <f t="shared" si="5"/>
        <v>0</v>
      </c>
      <c r="Q229" s="45" t="str">
        <f t="shared" si="6"/>
        <v>0</v>
      </c>
      <c r="R229" s="2" t="str">
        <f>IF(LEN($B229), MATCH($B229,RoomsDoNotEditThis!$A$2:$A$1000)+1, 0)</f>
        <v>0</v>
      </c>
      <c r="S229" s="45" t="str">
        <f t="shared" si="7"/>
        <v>0</v>
      </c>
      <c r="T229" s="45" t="str">
        <f t="shared" si="8"/>
        <v>0</v>
      </c>
      <c r="U229" s="45" t="str">
        <f>IF($R229 &gt; 0, INDIRECT("RoomsDoNotEditThis!I"&amp;$R229)/MAX(1,ROUNDUP($G229)) + IF($D229 &gt; 0, Augmentations!$C$2/ROUNDUP($D229), 0) + IF($E229 &gt; 0, Augmentations!$C$3/ROUNDUP($E229), 0), 0)</f>
        <v>0</v>
      </c>
      <c r="V229" s="45" t="str">
        <f>IF($R229 &gt; 0, (MAX(1,ROUNDUP($G229))*INDIRECT("RoomsDoNotEditThis!L"&amp;$R229) + IF($D229 &gt; 0, ROUNDUP($D229)*Augmentations!$F$2, 0) + IF($E229 &gt; 0, ROUNDUP($E229)*Augmentations!$F$3, 0))/Constants!$B$4, 0)</f>
        <v>0</v>
      </c>
      <c r="W229" s="45" t="str">
        <f>IF($R229 &gt; 0, (INDIRECT("RoomsDoNotEditThis!J"&amp;$R229) + IF($D229 &gt; 0, Augmentations!$D$2, 0) + IF($E229 &gt; 0, Augmentations!$D$3, 0))/Constants!$B$2, 0)</f>
        <v>0</v>
      </c>
      <c r="X229" s="45" t="str">
        <f>IF($R229 &gt; 0, (INDIRECT("RoomsDoNotEditThis!K"&amp;$R229) + IF($D229 &gt; 0, Augmentations!$E$2, 0) + IF($E229 &gt; 0, Augmentations!$E$3, 0))/Constants!$B$3, 0)</f>
        <v>0</v>
      </c>
      <c r="Y229" s="45" t="str">
        <f>IF($R229 &gt; 0, (INDIRECT("RoomsDoNotEditThis!L"&amp;$R229) + IF($D229 &gt; 0, Augmentations!$F$2, 0) + IF($E229 &gt; 0, Augmentations!$F$3, 0))/Constants!$B$4, 0)</f>
        <v>0</v>
      </c>
      <c r="Z229" s="45" t="str">
        <f>IF($R229 &gt; 0, (INDIRECT("RoomsDoNotEditThis!M"&amp;$R229) + IF($D229 &gt; 0, Augmentations!$G$2, 0) + IF($E229 &gt; 0, Augmentations!$G$3, 0))/Constants!$B$5, 0)</f>
        <v>0</v>
      </c>
    </row>
    <row r="230">
      <c r="A230" s="30"/>
      <c r="B230" s="30"/>
      <c r="C230" s="85"/>
      <c r="D230" s="21"/>
      <c r="E230" s="21"/>
      <c r="F230" s="21"/>
      <c r="G230" s="21"/>
      <c r="H230" s="21"/>
      <c r="I230" s="21"/>
      <c r="J230" s="21"/>
      <c r="K230" s="45" t="str">
        <f>IF($R230 &gt; 0, IF($C230 &gt; 0, IF(INDIRECT("RoomsDoNotEditThis!B"&amp;$R230) &gt; 0, IF ($E230 &gt; 0, INDIRECT("RoomsDoNotEditThis!B"&amp;$R230) + Augmentations!$B$3, INDIRECT("RoomsDoNotEditThis!B"&amp;$R230)), 0), 0), 0)</f>
        <v>0</v>
      </c>
      <c r="L230" s="45" t="str">
        <f t="shared" si="1"/>
        <v>0</v>
      </c>
      <c r="M230" s="45" t="str">
        <f t="shared" si="2"/>
        <v>0</v>
      </c>
      <c r="N230" s="45" t="str">
        <f t="shared" si="3"/>
        <v>0</v>
      </c>
      <c r="O230" s="45" t="str">
        <f t="shared" si="4"/>
        <v>0</v>
      </c>
      <c r="P230" s="45" t="str">
        <f t="shared" si="5"/>
        <v>0</v>
      </c>
      <c r="Q230" s="45" t="str">
        <f t="shared" si="6"/>
        <v>0</v>
      </c>
      <c r="R230" s="2" t="str">
        <f>IF(LEN($B230), MATCH($B230,RoomsDoNotEditThis!$A$2:$A$1000)+1, 0)</f>
        <v>0</v>
      </c>
      <c r="S230" s="45" t="str">
        <f t="shared" si="7"/>
        <v>0</v>
      </c>
      <c r="T230" s="45" t="str">
        <f t="shared" si="8"/>
        <v>0</v>
      </c>
      <c r="U230" s="45" t="str">
        <f>IF($R230 &gt; 0, INDIRECT("RoomsDoNotEditThis!I"&amp;$R230)/MAX(1,ROUNDUP($G230)) + IF($D230 &gt; 0, Augmentations!$C$2/ROUNDUP($D230), 0) + IF($E230 &gt; 0, Augmentations!$C$3/ROUNDUP($E230), 0), 0)</f>
        <v>0</v>
      </c>
      <c r="V230" s="45" t="str">
        <f>IF($R230 &gt; 0, (MAX(1,ROUNDUP($G230))*INDIRECT("RoomsDoNotEditThis!L"&amp;$R230) + IF($D230 &gt; 0, ROUNDUP($D230)*Augmentations!$F$2, 0) + IF($E230 &gt; 0, ROUNDUP($E230)*Augmentations!$F$3, 0))/Constants!$B$4, 0)</f>
        <v>0</v>
      </c>
      <c r="W230" s="45" t="str">
        <f>IF($R230 &gt; 0, (INDIRECT("RoomsDoNotEditThis!J"&amp;$R230) + IF($D230 &gt; 0, Augmentations!$D$2, 0) + IF($E230 &gt; 0, Augmentations!$D$3, 0))/Constants!$B$2, 0)</f>
        <v>0</v>
      </c>
      <c r="X230" s="45" t="str">
        <f>IF($R230 &gt; 0, (INDIRECT("RoomsDoNotEditThis!K"&amp;$R230) + IF($D230 &gt; 0, Augmentations!$E$2, 0) + IF($E230 &gt; 0, Augmentations!$E$3, 0))/Constants!$B$3, 0)</f>
        <v>0</v>
      </c>
      <c r="Y230" s="45" t="str">
        <f>IF($R230 &gt; 0, (INDIRECT("RoomsDoNotEditThis!L"&amp;$R230) + IF($D230 &gt; 0, Augmentations!$F$2, 0) + IF($E230 &gt; 0, Augmentations!$F$3, 0))/Constants!$B$4, 0)</f>
        <v>0</v>
      </c>
      <c r="Z230" s="45" t="str">
        <f>IF($R230 &gt; 0, (INDIRECT("RoomsDoNotEditThis!M"&amp;$R230) + IF($D230 &gt; 0, Augmentations!$G$2, 0) + IF($E230 &gt; 0, Augmentations!$G$3, 0))/Constants!$B$5, 0)</f>
        <v>0</v>
      </c>
    </row>
    <row r="231">
      <c r="A231" s="30"/>
      <c r="B231" s="30"/>
      <c r="C231" s="85"/>
      <c r="D231" s="21"/>
      <c r="E231" s="21"/>
      <c r="F231" s="21"/>
      <c r="G231" s="21"/>
      <c r="H231" s="21"/>
      <c r="I231" s="21"/>
      <c r="J231" s="21"/>
      <c r="K231" s="45" t="str">
        <f>IF($R231 &gt; 0, IF($C231 &gt; 0, IF(INDIRECT("RoomsDoNotEditThis!B"&amp;$R231) &gt; 0, IF ($E231 &gt; 0, INDIRECT("RoomsDoNotEditThis!B"&amp;$R231) + Augmentations!$B$3, INDIRECT("RoomsDoNotEditThis!B"&amp;$R231)), 0), 0), 0)</f>
        <v>0</v>
      </c>
      <c r="L231" s="45" t="str">
        <f t="shared" si="1"/>
        <v>0</v>
      </c>
      <c r="M231" s="45" t="str">
        <f t="shared" si="2"/>
        <v>0</v>
      </c>
      <c r="N231" s="45" t="str">
        <f t="shared" si="3"/>
        <v>0</v>
      </c>
      <c r="O231" s="45" t="str">
        <f t="shared" si="4"/>
        <v>0</v>
      </c>
      <c r="P231" s="45" t="str">
        <f t="shared" si="5"/>
        <v>0</v>
      </c>
      <c r="Q231" s="45" t="str">
        <f t="shared" si="6"/>
        <v>0</v>
      </c>
      <c r="R231" s="2" t="str">
        <f>IF(LEN($B231), MATCH($B231,RoomsDoNotEditThis!$A$2:$A$1000)+1, 0)</f>
        <v>0</v>
      </c>
      <c r="S231" s="45" t="str">
        <f t="shared" si="7"/>
        <v>0</v>
      </c>
      <c r="T231" s="45" t="str">
        <f t="shared" si="8"/>
        <v>0</v>
      </c>
      <c r="U231" s="45" t="str">
        <f>IF($R231 &gt; 0, INDIRECT("RoomsDoNotEditThis!I"&amp;$R231)/MAX(1,ROUNDUP($G231)) + IF($D231 &gt; 0, Augmentations!$C$2/ROUNDUP($D231), 0) + IF($E231 &gt; 0, Augmentations!$C$3/ROUNDUP($E231), 0), 0)</f>
        <v>0</v>
      </c>
      <c r="V231" s="45" t="str">
        <f>IF($R231 &gt; 0, (MAX(1,ROUNDUP($G231))*INDIRECT("RoomsDoNotEditThis!L"&amp;$R231) + IF($D231 &gt; 0, ROUNDUP($D231)*Augmentations!$F$2, 0) + IF($E231 &gt; 0, ROUNDUP($E231)*Augmentations!$F$3, 0))/Constants!$B$4, 0)</f>
        <v>0</v>
      </c>
      <c r="W231" s="45" t="str">
        <f>IF($R231 &gt; 0, (INDIRECT("RoomsDoNotEditThis!J"&amp;$R231) + IF($D231 &gt; 0, Augmentations!$D$2, 0) + IF($E231 &gt; 0, Augmentations!$D$3, 0))/Constants!$B$2, 0)</f>
        <v>0</v>
      </c>
      <c r="X231" s="45" t="str">
        <f>IF($R231 &gt; 0, (INDIRECT("RoomsDoNotEditThis!K"&amp;$R231) + IF($D231 &gt; 0, Augmentations!$E$2, 0) + IF($E231 &gt; 0, Augmentations!$E$3, 0))/Constants!$B$3, 0)</f>
        <v>0</v>
      </c>
      <c r="Y231" s="45" t="str">
        <f>IF($R231 &gt; 0, (INDIRECT("RoomsDoNotEditThis!L"&amp;$R231) + IF($D231 &gt; 0, Augmentations!$F$2, 0) + IF($E231 &gt; 0, Augmentations!$F$3, 0))/Constants!$B$4, 0)</f>
        <v>0</v>
      </c>
      <c r="Z231" s="45" t="str">
        <f>IF($R231 &gt; 0, (INDIRECT("RoomsDoNotEditThis!M"&amp;$R231) + IF($D231 &gt; 0, Augmentations!$G$2, 0) + IF($E231 &gt; 0, Augmentations!$G$3, 0))/Constants!$B$5, 0)</f>
        <v>0</v>
      </c>
    </row>
    <row r="232">
      <c r="A232" s="30"/>
      <c r="B232" s="30"/>
      <c r="C232" s="85"/>
      <c r="D232" s="21"/>
      <c r="E232" s="21"/>
      <c r="F232" s="21"/>
      <c r="G232" s="21"/>
      <c r="H232" s="21"/>
      <c r="I232" s="21"/>
      <c r="J232" s="21"/>
      <c r="K232" s="45" t="str">
        <f>IF($R232 &gt; 0, IF($C232 &gt; 0, IF(INDIRECT("RoomsDoNotEditThis!B"&amp;$R232) &gt; 0, IF ($E232 &gt; 0, INDIRECT("RoomsDoNotEditThis!B"&amp;$R232) + Augmentations!$B$3, INDIRECT("RoomsDoNotEditThis!B"&amp;$R232)), 0), 0), 0)</f>
        <v>0</v>
      </c>
      <c r="L232" s="45" t="str">
        <f t="shared" si="1"/>
        <v>0</v>
      </c>
      <c r="M232" s="45" t="str">
        <f t="shared" si="2"/>
        <v>0</v>
      </c>
      <c r="N232" s="45" t="str">
        <f t="shared" si="3"/>
        <v>0</v>
      </c>
      <c r="O232" s="45" t="str">
        <f t="shared" si="4"/>
        <v>0</v>
      </c>
      <c r="P232" s="45" t="str">
        <f t="shared" si="5"/>
        <v>0</v>
      </c>
      <c r="Q232" s="45" t="str">
        <f t="shared" si="6"/>
        <v>0</v>
      </c>
      <c r="R232" s="2" t="str">
        <f>IF(LEN($B232), MATCH($B232,RoomsDoNotEditThis!$A$2:$A$1000)+1, 0)</f>
        <v>0</v>
      </c>
      <c r="S232" s="45" t="str">
        <f t="shared" si="7"/>
        <v>0</v>
      </c>
      <c r="T232" s="45" t="str">
        <f t="shared" si="8"/>
        <v>0</v>
      </c>
      <c r="U232" s="45" t="str">
        <f>IF($R232 &gt; 0, INDIRECT("RoomsDoNotEditThis!I"&amp;$R232)/MAX(1,ROUNDUP($G232)) + IF($D232 &gt; 0, Augmentations!$C$2/ROUNDUP($D232), 0) + IF($E232 &gt; 0, Augmentations!$C$3/ROUNDUP($E232), 0), 0)</f>
        <v>0</v>
      </c>
      <c r="V232" s="45" t="str">
        <f>IF($R232 &gt; 0, (MAX(1,ROUNDUP($G232))*INDIRECT("RoomsDoNotEditThis!L"&amp;$R232) + IF($D232 &gt; 0, ROUNDUP($D232)*Augmentations!$F$2, 0) + IF($E232 &gt; 0, ROUNDUP($E232)*Augmentations!$F$3, 0))/Constants!$B$4, 0)</f>
        <v>0</v>
      </c>
      <c r="W232" s="45" t="str">
        <f>IF($R232 &gt; 0, (INDIRECT("RoomsDoNotEditThis!J"&amp;$R232) + IF($D232 &gt; 0, Augmentations!$D$2, 0) + IF($E232 &gt; 0, Augmentations!$D$3, 0))/Constants!$B$2, 0)</f>
        <v>0</v>
      </c>
      <c r="X232" s="45" t="str">
        <f>IF($R232 &gt; 0, (INDIRECT("RoomsDoNotEditThis!K"&amp;$R232) + IF($D232 &gt; 0, Augmentations!$E$2, 0) + IF($E232 &gt; 0, Augmentations!$E$3, 0))/Constants!$B$3, 0)</f>
        <v>0</v>
      </c>
      <c r="Y232" s="45" t="str">
        <f>IF($R232 &gt; 0, (INDIRECT("RoomsDoNotEditThis!L"&amp;$R232) + IF($D232 &gt; 0, Augmentations!$F$2, 0) + IF($E232 &gt; 0, Augmentations!$F$3, 0))/Constants!$B$4, 0)</f>
        <v>0</v>
      </c>
      <c r="Z232" s="45" t="str">
        <f>IF($R232 &gt; 0, (INDIRECT("RoomsDoNotEditThis!M"&amp;$R232) + IF($D232 &gt; 0, Augmentations!$G$2, 0) + IF($E232 &gt; 0, Augmentations!$G$3, 0))/Constants!$B$5, 0)</f>
        <v>0</v>
      </c>
    </row>
    <row r="233">
      <c r="A233" s="30"/>
      <c r="B233" s="30"/>
      <c r="C233" s="85"/>
      <c r="D233" s="21"/>
      <c r="E233" s="21"/>
      <c r="F233" s="21"/>
      <c r="G233" s="21"/>
      <c r="H233" s="21"/>
      <c r="I233" s="21"/>
      <c r="J233" s="21"/>
      <c r="K233" s="45" t="str">
        <f>IF($R233 &gt; 0, IF($C233 &gt; 0, IF(INDIRECT("RoomsDoNotEditThis!B"&amp;$R233) &gt; 0, IF ($E233 &gt; 0, INDIRECT("RoomsDoNotEditThis!B"&amp;$R233) + Augmentations!$B$3, INDIRECT("RoomsDoNotEditThis!B"&amp;$R233)), 0), 0), 0)</f>
        <v>0</v>
      </c>
      <c r="L233" s="45" t="str">
        <f t="shared" si="1"/>
        <v>0</v>
      </c>
      <c r="M233" s="45" t="str">
        <f t="shared" si="2"/>
        <v>0</v>
      </c>
      <c r="N233" s="45" t="str">
        <f t="shared" si="3"/>
        <v>0</v>
      </c>
      <c r="O233" s="45" t="str">
        <f t="shared" si="4"/>
        <v>0</v>
      </c>
      <c r="P233" s="45" t="str">
        <f t="shared" si="5"/>
        <v>0</v>
      </c>
      <c r="Q233" s="45" t="str">
        <f t="shared" si="6"/>
        <v>0</v>
      </c>
      <c r="R233" s="2" t="str">
        <f>IF(LEN($B233), MATCH($B233,RoomsDoNotEditThis!$A$2:$A$1000)+1, 0)</f>
        <v>0</v>
      </c>
      <c r="S233" s="45" t="str">
        <f t="shared" si="7"/>
        <v>0</v>
      </c>
      <c r="T233" s="45" t="str">
        <f t="shared" si="8"/>
        <v>0</v>
      </c>
      <c r="U233" s="45" t="str">
        <f>IF($R233 &gt; 0, INDIRECT("RoomsDoNotEditThis!I"&amp;$R233)/MAX(1,ROUNDUP($G233)) + IF($D233 &gt; 0, Augmentations!$C$2/ROUNDUP($D233), 0) + IF($E233 &gt; 0, Augmentations!$C$3/ROUNDUP($E233), 0), 0)</f>
        <v>0</v>
      </c>
      <c r="V233" s="45" t="str">
        <f>IF($R233 &gt; 0, (MAX(1,ROUNDUP($G233))*INDIRECT("RoomsDoNotEditThis!L"&amp;$R233) + IF($D233 &gt; 0, ROUNDUP($D233)*Augmentations!$F$2, 0) + IF($E233 &gt; 0, ROUNDUP($E233)*Augmentations!$F$3, 0))/Constants!$B$4, 0)</f>
        <v>0</v>
      </c>
      <c r="W233" s="45" t="str">
        <f>IF($R233 &gt; 0, (INDIRECT("RoomsDoNotEditThis!J"&amp;$R233) + IF($D233 &gt; 0, Augmentations!$D$2, 0) + IF($E233 &gt; 0, Augmentations!$D$3, 0))/Constants!$B$2, 0)</f>
        <v>0</v>
      </c>
      <c r="X233" s="45" t="str">
        <f>IF($R233 &gt; 0, (INDIRECT("RoomsDoNotEditThis!K"&amp;$R233) + IF($D233 &gt; 0, Augmentations!$E$2, 0) + IF($E233 &gt; 0, Augmentations!$E$3, 0))/Constants!$B$3, 0)</f>
        <v>0</v>
      </c>
      <c r="Y233" s="45" t="str">
        <f>IF($R233 &gt; 0, (INDIRECT("RoomsDoNotEditThis!L"&amp;$R233) + IF($D233 &gt; 0, Augmentations!$F$2, 0) + IF($E233 &gt; 0, Augmentations!$F$3, 0))/Constants!$B$4, 0)</f>
        <v>0</v>
      </c>
      <c r="Z233" s="45" t="str">
        <f>IF($R233 &gt; 0, (INDIRECT("RoomsDoNotEditThis!M"&amp;$R233) + IF($D233 &gt; 0, Augmentations!$G$2, 0) + IF($E233 &gt; 0, Augmentations!$G$3, 0))/Constants!$B$5, 0)</f>
        <v>0</v>
      </c>
    </row>
    <row r="234">
      <c r="A234" s="30"/>
      <c r="B234" s="30"/>
      <c r="C234" s="85"/>
      <c r="D234" s="21"/>
      <c r="E234" s="21"/>
      <c r="F234" s="21"/>
      <c r="G234" s="21"/>
      <c r="H234" s="21"/>
      <c r="I234" s="21"/>
      <c r="J234" s="21"/>
      <c r="K234" s="45" t="str">
        <f>IF($R234 &gt; 0, IF($C234 &gt; 0, IF(INDIRECT("RoomsDoNotEditThis!B"&amp;$R234) &gt; 0, IF ($E234 &gt; 0, INDIRECT("RoomsDoNotEditThis!B"&amp;$R234) + Augmentations!$B$3, INDIRECT("RoomsDoNotEditThis!B"&amp;$R234)), 0), 0), 0)</f>
        <v>0</v>
      </c>
      <c r="L234" s="45" t="str">
        <f t="shared" si="1"/>
        <v>0</v>
      </c>
      <c r="M234" s="45" t="str">
        <f t="shared" si="2"/>
        <v>0</v>
      </c>
      <c r="N234" s="45" t="str">
        <f t="shared" si="3"/>
        <v>0</v>
      </c>
      <c r="O234" s="45" t="str">
        <f t="shared" si="4"/>
        <v>0</v>
      </c>
      <c r="P234" s="45" t="str">
        <f t="shared" si="5"/>
        <v>0</v>
      </c>
      <c r="Q234" s="45" t="str">
        <f t="shared" si="6"/>
        <v>0</v>
      </c>
      <c r="R234" s="2" t="str">
        <f>IF(LEN($B234), MATCH($B234,RoomsDoNotEditThis!$A$2:$A$1000)+1, 0)</f>
        <v>0</v>
      </c>
      <c r="S234" s="45" t="str">
        <f t="shared" si="7"/>
        <v>0</v>
      </c>
      <c r="T234" s="45" t="str">
        <f t="shared" si="8"/>
        <v>0</v>
      </c>
      <c r="U234" s="45" t="str">
        <f>IF($R234 &gt; 0, INDIRECT("RoomsDoNotEditThis!I"&amp;$R234)/MAX(1,ROUNDUP($G234)) + IF($D234 &gt; 0, Augmentations!$C$2/ROUNDUP($D234), 0) + IF($E234 &gt; 0, Augmentations!$C$3/ROUNDUP($E234), 0), 0)</f>
        <v>0</v>
      </c>
      <c r="V234" s="45" t="str">
        <f>IF($R234 &gt; 0, (MAX(1,ROUNDUP($G234))*INDIRECT("RoomsDoNotEditThis!L"&amp;$R234) + IF($D234 &gt; 0, ROUNDUP($D234)*Augmentations!$F$2, 0) + IF($E234 &gt; 0, ROUNDUP($E234)*Augmentations!$F$3, 0))/Constants!$B$4, 0)</f>
        <v>0</v>
      </c>
      <c r="W234" s="45" t="str">
        <f>IF($R234 &gt; 0, (INDIRECT("RoomsDoNotEditThis!J"&amp;$R234) + IF($D234 &gt; 0, Augmentations!$D$2, 0) + IF($E234 &gt; 0, Augmentations!$D$3, 0))/Constants!$B$2, 0)</f>
        <v>0</v>
      </c>
      <c r="X234" s="45" t="str">
        <f>IF($R234 &gt; 0, (INDIRECT("RoomsDoNotEditThis!K"&amp;$R234) + IF($D234 &gt; 0, Augmentations!$E$2, 0) + IF($E234 &gt; 0, Augmentations!$E$3, 0))/Constants!$B$3, 0)</f>
        <v>0</v>
      </c>
      <c r="Y234" s="45" t="str">
        <f>IF($R234 &gt; 0, (INDIRECT("RoomsDoNotEditThis!L"&amp;$R234) + IF($D234 &gt; 0, Augmentations!$F$2, 0) + IF($E234 &gt; 0, Augmentations!$F$3, 0))/Constants!$B$4, 0)</f>
        <v>0</v>
      </c>
      <c r="Z234" s="45" t="str">
        <f>IF($R234 &gt; 0, (INDIRECT("RoomsDoNotEditThis!M"&amp;$R234) + IF($D234 &gt; 0, Augmentations!$G$2, 0) + IF($E234 &gt; 0, Augmentations!$G$3, 0))/Constants!$B$5, 0)</f>
        <v>0</v>
      </c>
    </row>
    <row r="235">
      <c r="A235" s="30"/>
      <c r="B235" s="30"/>
      <c r="C235" s="85"/>
      <c r="D235" s="21"/>
      <c r="E235" s="21"/>
      <c r="F235" s="21"/>
      <c r="G235" s="21"/>
      <c r="H235" s="21"/>
      <c r="I235" s="21"/>
      <c r="J235" s="21"/>
      <c r="K235" s="45" t="str">
        <f>IF($R235 &gt; 0, IF($C235 &gt; 0, IF(INDIRECT("RoomsDoNotEditThis!B"&amp;$R235) &gt; 0, IF ($E235 &gt; 0, INDIRECT("RoomsDoNotEditThis!B"&amp;$R235) + Augmentations!$B$3, INDIRECT("RoomsDoNotEditThis!B"&amp;$R235)), 0), 0), 0)</f>
        <v>0</v>
      </c>
      <c r="L235" s="45" t="str">
        <f t="shared" si="1"/>
        <v>0</v>
      </c>
      <c r="M235" s="45" t="str">
        <f t="shared" si="2"/>
        <v>0</v>
      </c>
      <c r="N235" s="45" t="str">
        <f t="shared" si="3"/>
        <v>0</v>
      </c>
      <c r="O235" s="45" t="str">
        <f t="shared" si="4"/>
        <v>0</v>
      </c>
      <c r="P235" s="45" t="str">
        <f t="shared" si="5"/>
        <v>0</v>
      </c>
      <c r="Q235" s="45" t="str">
        <f t="shared" si="6"/>
        <v>0</v>
      </c>
      <c r="R235" s="2" t="str">
        <f>IF(LEN($B235), MATCH($B235,RoomsDoNotEditThis!$A$2:$A$1000)+1, 0)</f>
        <v>0</v>
      </c>
      <c r="S235" s="45" t="str">
        <f t="shared" si="7"/>
        <v>0</v>
      </c>
      <c r="T235" s="45" t="str">
        <f t="shared" si="8"/>
        <v>0</v>
      </c>
      <c r="U235" s="45" t="str">
        <f>IF($R235 &gt; 0, INDIRECT("RoomsDoNotEditThis!I"&amp;$R235)/MAX(1,ROUNDUP($G235)) + IF($D235 &gt; 0, Augmentations!$C$2/ROUNDUP($D235), 0) + IF($E235 &gt; 0, Augmentations!$C$3/ROUNDUP($E235), 0), 0)</f>
        <v>0</v>
      </c>
      <c r="V235" s="45" t="str">
        <f>IF($R235 &gt; 0, (MAX(1,ROUNDUP($G235))*INDIRECT("RoomsDoNotEditThis!L"&amp;$R235) + IF($D235 &gt; 0, ROUNDUP($D235)*Augmentations!$F$2, 0) + IF($E235 &gt; 0, ROUNDUP($E235)*Augmentations!$F$3, 0))/Constants!$B$4, 0)</f>
        <v>0</v>
      </c>
      <c r="W235" s="45" t="str">
        <f>IF($R235 &gt; 0, (INDIRECT("RoomsDoNotEditThis!J"&amp;$R235) + IF($D235 &gt; 0, Augmentations!$D$2, 0) + IF($E235 &gt; 0, Augmentations!$D$3, 0))/Constants!$B$2, 0)</f>
        <v>0</v>
      </c>
      <c r="X235" s="45" t="str">
        <f>IF($R235 &gt; 0, (INDIRECT("RoomsDoNotEditThis!K"&amp;$R235) + IF($D235 &gt; 0, Augmentations!$E$2, 0) + IF($E235 &gt; 0, Augmentations!$E$3, 0))/Constants!$B$3, 0)</f>
        <v>0</v>
      </c>
      <c r="Y235" s="45" t="str">
        <f>IF($R235 &gt; 0, (INDIRECT("RoomsDoNotEditThis!L"&amp;$R235) + IF($D235 &gt; 0, Augmentations!$F$2, 0) + IF($E235 &gt; 0, Augmentations!$F$3, 0))/Constants!$B$4, 0)</f>
        <v>0</v>
      </c>
      <c r="Z235" s="45" t="str">
        <f>IF($R235 &gt; 0, (INDIRECT("RoomsDoNotEditThis!M"&amp;$R235) + IF($D235 &gt; 0, Augmentations!$G$2, 0) + IF($E235 &gt; 0, Augmentations!$G$3, 0))/Constants!$B$5, 0)</f>
        <v>0</v>
      </c>
    </row>
    <row r="236">
      <c r="A236" s="30"/>
      <c r="B236" s="30"/>
      <c r="C236" s="85"/>
      <c r="D236" s="21"/>
      <c r="E236" s="21"/>
      <c r="F236" s="21"/>
      <c r="G236" s="21"/>
      <c r="H236" s="21"/>
      <c r="I236" s="21"/>
      <c r="J236" s="21"/>
      <c r="K236" s="45" t="str">
        <f>IF($R236 &gt; 0, IF($C236 &gt; 0, IF(INDIRECT("RoomsDoNotEditThis!B"&amp;$R236) &gt; 0, IF ($E236 &gt; 0, INDIRECT("RoomsDoNotEditThis!B"&amp;$R236) + Augmentations!$B$3, INDIRECT("RoomsDoNotEditThis!B"&amp;$R236)), 0), 0), 0)</f>
        <v>0</v>
      </c>
      <c r="L236" s="45" t="str">
        <f t="shared" si="1"/>
        <v>0</v>
      </c>
      <c r="M236" s="45" t="str">
        <f t="shared" si="2"/>
        <v>0</v>
      </c>
      <c r="N236" s="45" t="str">
        <f t="shared" si="3"/>
        <v>0</v>
      </c>
      <c r="O236" s="45" t="str">
        <f t="shared" si="4"/>
        <v>0</v>
      </c>
      <c r="P236" s="45" t="str">
        <f t="shared" si="5"/>
        <v>0</v>
      </c>
      <c r="Q236" s="45" t="str">
        <f t="shared" si="6"/>
        <v>0</v>
      </c>
      <c r="R236" s="2" t="str">
        <f>IF(LEN($B236), MATCH($B236,RoomsDoNotEditThis!$A$2:$A$1000)+1, 0)</f>
        <v>0</v>
      </c>
      <c r="S236" s="45" t="str">
        <f t="shared" si="7"/>
        <v>0</v>
      </c>
      <c r="T236" s="45" t="str">
        <f t="shared" si="8"/>
        <v>0</v>
      </c>
      <c r="U236" s="45" t="str">
        <f>IF($R236 &gt; 0, INDIRECT("RoomsDoNotEditThis!I"&amp;$R236)/MAX(1,ROUNDUP($G236)) + IF($D236 &gt; 0, Augmentations!$C$2/ROUNDUP($D236), 0) + IF($E236 &gt; 0, Augmentations!$C$3/ROUNDUP($E236), 0), 0)</f>
        <v>0</v>
      </c>
      <c r="V236" s="45" t="str">
        <f>IF($R236 &gt; 0, (MAX(1,ROUNDUP($G236))*INDIRECT("RoomsDoNotEditThis!L"&amp;$R236) + IF($D236 &gt; 0, ROUNDUP($D236)*Augmentations!$F$2, 0) + IF($E236 &gt; 0, ROUNDUP($E236)*Augmentations!$F$3, 0))/Constants!$B$4, 0)</f>
        <v>0</v>
      </c>
      <c r="W236" s="45" t="str">
        <f>IF($R236 &gt; 0, (INDIRECT("RoomsDoNotEditThis!J"&amp;$R236) + IF($D236 &gt; 0, Augmentations!$D$2, 0) + IF($E236 &gt; 0, Augmentations!$D$3, 0))/Constants!$B$2, 0)</f>
        <v>0</v>
      </c>
      <c r="X236" s="45" t="str">
        <f>IF($R236 &gt; 0, (INDIRECT("RoomsDoNotEditThis!K"&amp;$R236) + IF($D236 &gt; 0, Augmentations!$E$2, 0) + IF($E236 &gt; 0, Augmentations!$E$3, 0))/Constants!$B$3, 0)</f>
        <v>0</v>
      </c>
      <c r="Y236" s="45" t="str">
        <f>IF($R236 &gt; 0, (INDIRECT("RoomsDoNotEditThis!L"&amp;$R236) + IF($D236 &gt; 0, Augmentations!$F$2, 0) + IF($E236 &gt; 0, Augmentations!$F$3, 0))/Constants!$B$4, 0)</f>
        <v>0</v>
      </c>
      <c r="Z236" s="45" t="str">
        <f>IF($R236 &gt; 0, (INDIRECT("RoomsDoNotEditThis!M"&amp;$R236) + IF($D236 &gt; 0, Augmentations!$G$2, 0) + IF($E236 &gt; 0, Augmentations!$G$3, 0))/Constants!$B$5, 0)</f>
        <v>0</v>
      </c>
    </row>
    <row r="237">
      <c r="A237" s="30"/>
      <c r="B237" s="30"/>
      <c r="C237" s="85"/>
      <c r="D237" s="21"/>
      <c r="E237" s="21"/>
      <c r="F237" s="21"/>
      <c r="G237" s="21"/>
      <c r="H237" s="21"/>
      <c r="I237" s="21"/>
      <c r="J237" s="21"/>
      <c r="K237" s="45" t="str">
        <f>IF($R237 &gt; 0, IF($C237 &gt; 0, IF(INDIRECT("RoomsDoNotEditThis!B"&amp;$R237) &gt; 0, IF ($E237 &gt; 0, INDIRECT("RoomsDoNotEditThis!B"&amp;$R237) + Augmentations!$B$3, INDIRECT("RoomsDoNotEditThis!B"&amp;$R237)), 0), 0), 0)</f>
        <v>0</v>
      </c>
      <c r="L237" s="45" t="str">
        <f t="shared" si="1"/>
        <v>0</v>
      </c>
      <c r="M237" s="45" t="str">
        <f t="shared" si="2"/>
        <v>0</v>
      </c>
      <c r="N237" s="45" t="str">
        <f t="shared" si="3"/>
        <v>0</v>
      </c>
      <c r="O237" s="45" t="str">
        <f t="shared" si="4"/>
        <v>0</v>
      </c>
      <c r="P237" s="45" t="str">
        <f t="shared" si="5"/>
        <v>0</v>
      </c>
      <c r="Q237" s="45" t="str">
        <f t="shared" si="6"/>
        <v>0</v>
      </c>
      <c r="R237" s="2" t="str">
        <f>IF(LEN($B237), MATCH($B237,RoomsDoNotEditThis!$A$2:$A$1000)+1, 0)</f>
        <v>0</v>
      </c>
      <c r="S237" s="45" t="str">
        <f t="shared" si="7"/>
        <v>0</v>
      </c>
      <c r="T237" s="45" t="str">
        <f t="shared" si="8"/>
        <v>0</v>
      </c>
      <c r="U237" s="45" t="str">
        <f>IF($R237 &gt; 0, INDIRECT("RoomsDoNotEditThis!I"&amp;$R237)/MAX(1,ROUNDUP($G237)) + IF($D237 &gt; 0, Augmentations!$C$2/ROUNDUP($D237), 0) + IF($E237 &gt; 0, Augmentations!$C$3/ROUNDUP($E237), 0), 0)</f>
        <v>0</v>
      </c>
      <c r="V237" s="45" t="str">
        <f>IF($R237 &gt; 0, (MAX(1,ROUNDUP($G237))*INDIRECT("RoomsDoNotEditThis!L"&amp;$R237) + IF($D237 &gt; 0, ROUNDUP($D237)*Augmentations!$F$2, 0) + IF($E237 &gt; 0, ROUNDUP($E237)*Augmentations!$F$3, 0))/Constants!$B$4, 0)</f>
        <v>0</v>
      </c>
      <c r="W237" s="45" t="str">
        <f>IF($R237 &gt; 0, (INDIRECT("RoomsDoNotEditThis!J"&amp;$R237) + IF($D237 &gt; 0, Augmentations!$D$2, 0) + IF($E237 &gt; 0, Augmentations!$D$3, 0))/Constants!$B$2, 0)</f>
        <v>0</v>
      </c>
      <c r="X237" s="45" t="str">
        <f>IF($R237 &gt; 0, (INDIRECT("RoomsDoNotEditThis!K"&amp;$R237) + IF($D237 &gt; 0, Augmentations!$E$2, 0) + IF($E237 &gt; 0, Augmentations!$E$3, 0))/Constants!$B$3, 0)</f>
        <v>0</v>
      </c>
      <c r="Y237" s="45" t="str">
        <f>IF($R237 &gt; 0, (INDIRECT("RoomsDoNotEditThis!L"&amp;$R237) + IF($D237 &gt; 0, Augmentations!$F$2, 0) + IF($E237 &gt; 0, Augmentations!$F$3, 0))/Constants!$B$4, 0)</f>
        <v>0</v>
      </c>
      <c r="Z237" s="45" t="str">
        <f>IF($R237 &gt; 0, (INDIRECT("RoomsDoNotEditThis!M"&amp;$R237) + IF($D237 &gt; 0, Augmentations!$G$2, 0) + IF($E237 &gt; 0, Augmentations!$G$3, 0))/Constants!$B$5, 0)</f>
        <v>0</v>
      </c>
    </row>
    <row r="238">
      <c r="A238" s="30"/>
      <c r="B238" s="30"/>
      <c r="C238" s="85"/>
      <c r="D238" s="21"/>
      <c r="E238" s="21"/>
      <c r="F238" s="21"/>
      <c r="G238" s="21"/>
      <c r="H238" s="21"/>
      <c r="I238" s="21"/>
      <c r="J238" s="21"/>
      <c r="K238" s="45" t="str">
        <f>IF($R238 &gt; 0, IF($C238 &gt; 0, IF(INDIRECT("RoomsDoNotEditThis!B"&amp;$R238) &gt; 0, IF ($E238 &gt; 0, INDIRECT("RoomsDoNotEditThis!B"&amp;$R238) + Augmentations!$B$3, INDIRECT("RoomsDoNotEditThis!B"&amp;$R238)), 0), 0), 0)</f>
        <v>0</v>
      </c>
      <c r="L238" s="45" t="str">
        <f t="shared" si="1"/>
        <v>0</v>
      </c>
      <c r="M238" s="45" t="str">
        <f t="shared" si="2"/>
        <v>0</v>
      </c>
      <c r="N238" s="45" t="str">
        <f t="shared" si="3"/>
        <v>0</v>
      </c>
      <c r="O238" s="45" t="str">
        <f t="shared" si="4"/>
        <v>0</v>
      </c>
      <c r="P238" s="45" t="str">
        <f t="shared" si="5"/>
        <v>0</v>
      </c>
      <c r="Q238" s="45" t="str">
        <f t="shared" si="6"/>
        <v>0</v>
      </c>
      <c r="R238" s="2" t="str">
        <f>IF(LEN($B238), MATCH($B238,RoomsDoNotEditThis!$A$2:$A$1000)+1, 0)</f>
        <v>0</v>
      </c>
      <c r="S238" s="45" t="str">
        <f t="shared" si="7"/>
        <v>0</v>
      </c>
      <c r="T238" s="45" t="str">
        <f t="shared" si="8"/>
        <v>0</v>
      </c>
      <c r="U238" s="45" t="str">
        <f>IF($R238 &gt; 0, INDIRECT("RoomsDoNotEditThis!I"&amp;$R238)/MAX(1,ROUNDUP($G238)) + IF($D238 &gt; 0, Augmentations!$C$2/ROUNDUP($D238), 0) + IF($E238 &gt; 0, Augmentations!$C$3/ROUNDUP($E238), 0), 0)</f>
        <v>0</v>
      </c>
      <c r="V238" s="45" t="str">
        <f>IF($R238 &gt; 0, (MAX(1,ROUNDUP($G238))*INDIRECT("RoomsDoNotEditThis!L"&amp;$R238) + IF($D238 &gt; 0, ROUNDUP($D238)*Augmentations!$F$2, 0) + IF($E238 &gt; 0, ROUNDUP($E238)*Augmentations!$F$3, 0))/Constants!$B$4, 0)</f>
        <v>0</v>
      </c>
      <c r="W238" s="45" t="str">
        <f>IF($R238 &gt; 0, (INDIRECT("RoomsDoNotEditThis!J"&amp;$R238) + IF($D238 &gt; 0, Augmentations!$D$2, 0) + IF($E238 &gt; 0, Augmentations!$D$3, 0))/Constants!$B$2, 0)</f>
        <v>0</v>
      </c>
      <c r="X238" s="45" t="str">
        <f>IF($R238 &gt; 0, (INDIRECT("RoomsDoNotEditThis!K"&amp;$R238) + IF($D238 &gt; 0, Augmentations!$E$2, 0) + IF($E238 &gt; 0, Augmentations!$E$3, 0))/Constants!$B$3, 0)</f>
        <v>0</v>
      </c>
      <c r="Y238" s="45" t="str">
        <f>IF($R238 &gt; 0, (INDIRECT("RoomsDoNotEditThis!L"&amp;$R238) + IF($D238 &gt; 0, Augmentations!$F$2, 0) + IF($E238 &gt; 0, Augmentations!$F$3, 0))/Constants!$B$4, 0)</f>
        <v>0</v>
      </c>
      <c r="Z238" s="45" t="str">
        <f>IF($R238 &gt; 0, (INDIRECT("RoomsDoNotEditThis!M"&amp;$R238) + IF($D238 &gt; 0, Augmentations!$G$2, 0) + IF($E238 &gt; 0, Augmentations!$G$3, 0))/Constants!$B$5, 0)</f>
        <v>0</v>
      </c>
    </row>
    <row r="239">
      <c r="A239" s="30"/>
      <c r="B239" s="30"/>
      <c r="C239" s="85"/>
      <c r="D239" s="21"/>
      <c r="E239" s="21"/>
      <c r="F239" s="21"/>
      <c r="G239" s="21"/>
      <c r="H239" s="21"/>
      <c r="I239" s="21"/>
      <c r="J239" s="21"/>
      <c r="K239" s="45" t="str">
        <f>IF($R239 &gt; 0, IF($C239 &gt; 0, IF(INDIRECT("RoomsDoNotEditThis!B"&amp;$R239) &gt; 0, IF ($E239 &gt; 0, INDIRECT("RoomsDoNotEditThis!B"&amp;$R239) + Augmentations!$B$3, INDIRECT("RoomsDoNotEditThis!B"&amp;$R239)), 0), 0), 0)</f>
        <v>0</v>
      </c>
      <c r="L239" s="45" t="str">
        <f t="shared" si="1"/>
        <v>0</v>
      </c>
      <c r="M239" s="45" t="str">
        <f t="shared" si="2"/>
        <v>0</v>
      </c>
      <c r="N239" s="45" t="str">
        <f t="shared" si="3"/>
        <v>0</v>
      </c>
      <c r="O239" s="45" t="str">
        <f t="shared" si="4"/>
        <v>0</v>
      </c>
      <c r="P239" s="45" t="str">
        <f t="shared" si="5"/>
        <v>0</v>
      </c>
      <c r="Q239" s="45" t="str">
        <f t="shared" si="6"/>
        <v>0</v>
      </c>
      <c r="R239" s="2" t="str">
        <f>IF(LEN($B239), MATCH($B239,RoomsDoNotEditThis!$A$2:$A$1000)+1, 0)</f>
        <v>0</v>
      </c>
      <c r="S239" s="45" t="str">
        <f t="shared" si="7"/>
        <v>0</v>
      </c>
      <c r="T239" s="45" t="str">
        <f t="shared" si="8"/>
        <v>0</v>
      </c>
      <c r="U239" s="45" t="str">
        <f>IF($R239 &gt; 0, INDIRECT("RoomsDoNotEditThis!I"&amp;$R239)/MAX(1,ROUNDUP($G239)) + IF($D239 &gt; 0, Augmentations!$C$2/ROUNDUP($D239), 0) + IF($E239 &gt; 0, Augmentations!$C$3/ROUNDUP($E239), 0), 0)</f>
        <v>0</v>
      </c>
      <c r="V239" s="45" t="str">
        <f>IF($R239 &gt; 0, (MAX(1,ROUNDUP($G239))*INDIRECT("RoomsDoNotEditThis!L"&amp;$R239) + IF($D239 &gt; 0, ROUNDUP($D239)*Augmentations!$F$2, 0) + IF($E239 &gt; 0, ROUNDUP($E239)*Augmentations!$F$3, 0))/Constants!$B$4, 0)</f>
        <v>0</v>
      </c>
      <c r="W239" s="45" t="str">
        <f>IF($R239 &gt; 0, (INDIRECT("RoomsDoNotEditThis!J"&amp;$R239) + IF($D239 &gt; 0, Augmentations!$D$2, 0) + IF($E239 &gt; 0, Augmentations!$D$3, 0))/Constants!$B$2, 0)</f>
        <v>0</v>
      </c>
      <c r="X239" s="45" t="str">
        <f>IF($R239 &gt; 0, (INDIRECT("RoomsDoNotEditThis!K"&amp;$R239) + IF($D239 &gt; 0, Augmentations!$E$2, 0) + IF($E239 &gt; 0, Augmentations!$E$3, 0))/Constants!$B$3, 0)</f>
        <v>0</v>
      </c>
      <c r="Y239" s="45" t="str">
        <f>IF($R239 &gt; 0, (INDIRECT("RoomsDoNotEditThis!L"&amp;$R239) + IF($D239 &gt; 0, Augmentations!$F$2, 0) + IF($E239 &gt; 0, Augmentations!$F$3, 0))/Constants!$B$4, 0)</f>
        <v>0</v>
      </c>
      <c r="Z239" s="45" t="str">
        <f>IF($R239 &gt; 0, (INDIRECT("RoomsDoNotEditThis!M"&amp;$R239) + IF($D239 &gt; 0, Augmentations!$G$2, 0) + IF($E239 &gt; 0, Augmentations!$G$3, 0))/Constants!$B$5, 0)</f>
        <v>0</v>
      </c>
    </row>
    <row r="240">
      <c r="A240" s="30"/>
      <c r="B240" s="30"/>
      <c r="C240" s="85"/>
      <c r="D240" s="21"/>
      <c r="E240" s="21"/>
      <c r="F240" s="21"/>
      <c r="G240" s="21"/>
      <c r="H240" s="21"/>
      <c r="I240" s="21"/>
      <c r="J240" s="21"/>
      <c r="K240" s="45" t="str">
        <f>IF($R240 &gt; 0, IF($C240 &gt; 0, IF(INDIRECT("RoomsDoNotEditThis!B"&amp;$R240) &gt; 0, IF ($E240 &gt; 0, INDIRECT("RoomsDoNotEditThis!B"&amp;$R240) + Augmentations!$B$3, INDIRECT("RoomsDoNotEditThis!B"&amp;$R240)), 0), 0), 0)</f>
        <v>0</v>
      </c>
      <c r="L240" s="45" t="str">
        <f t="shared" si="1"/>
        <v>0</v>
      </c>
      <c r="M240" s="45" t="str">
        <f t="shared" si="2"/>
        <v>0</v>
      </c>
      <c r="N240" s="45" t="str">
        <f t="shared" si="3"/>
        <v>0</v>
      </c>
      <c r="O240" s="45" t="str">
        <f t="shared" si="4"/>
        <v>0</v>
      </c>
      <c r="P240" s="45" t="str">
        <f t="shared" si="5"/>
        <v>0</v>
      </c>
      <c r="Q240" s="45" t="str">
        <f t="shared" si="6"/>
        <v>0</v>
      </c>
      <c r="R240" s="2" t="str">
        <f>IF(LEN($B240), MATCH($B240,RoomsDoNotEditThis!$A$2:$A$1000)+1, 0)</f>
        <v>0</v>
      </c>
      <c r="S240" s="45" t="str">
        <f t="shared" si="7"/>
        <v>0</v>
      </c>
      <c r="T240" s="45" t="str">
        <f t="shared" si="8"/>
        <v>0</v>
      </c>
      <c r="U240" s="45" t="str">
        <f>IF($R240 &gt; 0, INDIRECT("RoomsDoNotEditThis!I"&amp;$R240)/MAX(1,ROUNDUP($G240)) + IF($D240 &gt; 0, Augmentations!$C$2/ROUNDUP($D240), 0) + IF($E240 &gt; 0, Augmentations!$C$3/ROUNDUP($E240), 0), 0)</f>
        <v>0</v>
      </c>
      <c r="V240" s="45" t="str">
        <f>IF($R240 &gt; 0, (MAX(1,ROUNDUP($G240))*INDIRECT("RoomsDoNotEditThis!L"&amp;$R240) + IF($D240 &gt; 0, ROUNDUP($D240)*Augmentations!$F$2, 0) + IF($E240 &gt; 0, ROUNDUP($E240)*Augmentations!$F$3, 0))/Constants!$B$4, 0)</f>
        <v>0</v>
      </c>
      <c r="W240" s="45" t="str">
        <f>IF($R240 &gt; 0, (INDIRECT("RoomsDoNotEditThis!J"&amp;$R240) + IF($D240 &gt; 0, Augmentations!$D$2, 0) + IF($E240 &gt; 0, Augmentations!$D$3, 0))/Constants!$B$2, 0)</f>
        <v>0</v>
      </c>
      <c r="X240" s="45" t="str">
        <f>IF($R240 &gt; 0, (INDIRECT("RoomsDoNotEditThis!K"&amp;$R240) + IF($D240 &gt; 0, Augmentations!$E$2, 0) + IF($E240 &gt; 0, Augmentations!$E$3, 0))/Constants!$B$3, 0)</f>
        <v>0</v>
      </c>
      <c r="Y240" s="45" t="str">
        <f>IF($R240 &gt; 0, (INDIRECT("RoomsDoNotEditThis!L"&amp;$R240) + IF($D240 &gt; 0, Augmentations!$F$2, 0) + IF($E240 &gt; 0, Augmentations!$F$3, 0))/Constants!$B$4, 0)</f>
        <v>0</v>
      </c>
      <c r="Z240" s="45" t="str">
        <f>IF($R240 &gt; 0, (INDIRECT("RoomsDoNotEditThis!M"&amp;$R240) + IF($D240 &gt; 0, Augmentations!$G$2, 0) + IF($E240 &gt; 0, Augmentations!$G$3, 0))/Constants!$B$5, 0)</f>
        <v>0</v>
      </c>
    </row>
    <row r="241">
      <c r="A241" s="30"/>
      <c r="B241" s="30"/>
      <c r="C241" s="85"/>
      <c r="D241" s="21"/>
      <c r="E241" s="21"/>
      <c r="F241" s="21"/>
      <c r="G241" s="21"/>
      <c r="H241" s="21"/>
      <c r="I241" s="21"/>
      <c r="J241" s="21"/>
      <c r="K241" s="45" t="str">
        <f>IF($R241 &gt; 0, IF($C241 &gt; 0, IF(INDIRECT("RoomsDoNotEditThis!B"&amp;$R241) &gt; 0, IF ($E241 &gt; 0, INDIRECT("RoomsDoNotEditThis!B"&amp;$R241) + Augmentations!$B$3, INDIRECT("RoomsDoNotEditThis!B"&amp;$R241)), 0), 0), 0)</f>
        <v>0</v>
      </c>
      <c r="L241" s="45" t="str">
        <f t="shared" si="1"/>
        <v>0</v>
      </c>
      <c r="M241" s="45" t="str">
        <f t="shared" si="2"/>
        <v>0</v>
      </c>
      <c r="N241" s="45" t="str">
        <f t="shared" si="3"/>
        <v>0</v>
      </c>
      <c r="O241" s="45" t="str">
        <f t="shared" si="4"/>
        <v>0</v>
      </c>
      <c r="P241" s="45" t="str">
        <f t="shared" si="5"/>
        <v>0</v>
      </c>
      <c r="Q241" s="45" t="str">
        <f t="shared" si="6"/>
        <v>0</v>
      </c>
      <c r="R241" s="2" t="str">
        <f>IF(LEN($B241), MATCH($B241,RoomsDoNotEditThis!$A$2:$A$1000)+1, 0)</f>
        <v>0</v>
      </c>
      <c r="S241" s="45" t="str">
        <f t="shared" si="7"/>
        <v>0</v>
      </c>
      <c r="T241" s="45" t="str">
        <f t="shared" si="8"/>
        <v>0</v>
      </c>
      <c r="U241" s="45" t="str">
        <f>IF($R241 &gt; 0, INDIRECT("RoomsDoNotEditThis!I"&amp;$R241)/MAX(1,ROUNDUP($G241)) + IF($D241 &gt; 0, Augmentations!$C$2/ROUNDUP($D241), 0) + IF($E241 &gt; 0, Augmentations!$C$3/ROUNDUP($E241), 0), 0)</f>
        <v>0</v>
      </c>
      <c r="V241" s="45" t="str">
        <f>IF($R241 &gt; 0, (MAX(1,ROUNDUP($G241))*INDIRECT("RoomsDoNotEditThis!L"&amp;$R241) + IF($D241 &gt; 0, ROUNDUP($D241)*Augmentations!$F$2, 0) + IF($E241 &gt; 0, ROUNDUP($E241)*Augmentations!$F$3, 0))/Constants!$B$4, 0)</f>
        <v>0</v>
      </c>
      <c r="W241" s="45" t="str">
        <f>IF($R241 &gt; 0, (INDIRECT("RoomsDoNotEditThis!J"&amp;$R241) + IF($D241 &gt; 0, Augmentations!$D$2, 0) + IF($E241 &gt; 0, Augmentations!$D$3, 0))/Constants!$B$2, 0)</f>
        <v>0</v>
      </c>
      <c r="X241" s="45" t="str">
        <f>IF($R241 &gt; 0, (INDIRECT("RoomsDoNotEditThis!K"&amp;$R241) + IF($D241 &gt; 0, Augmentations!$E$2, 0) + IF($E241 &gt; 0, Augmentations!$E$3, 0))/Constants!$B$3, 0)</f>
        <v>0</v>
      </c>
      <c r="Y241" s="45" t="str">
        <f>IF($R241 &gt; 0, (INDIRECT("RoomsDoNotEditThis!L"&amp;$R241) + IF($D241 &gt; 0, Augmentations!$F$2, 0) + IF($E241 &gt; 0, Augmentations!$F$3, 0))/Constants!$B$4, 0)</f>
        <v>0</v>
      </c>
      <c r="Z241" s="45" t="str">
        <f>IF($R241 &gt; 0, (INDIRECT("RoomsDoNotEditThis!M"&amp;$R241) + IF($D241 &gt; 0, Augmentations!$G$2, 0) + IF($E241 &gt; 0, Augmentations!$G$3, 0))/Constants!$B$5, 0)</f>
        <v>0</v>
      </c>
    </row>
    <row r="242">
      <c r="A242" s="30"/>
      <c r="B242" s="30"/>
      <c r="C242" s="85"/>
      <c r="D242" s="21"/>
      <c r="E242" s="21"/>
      <c r="F242" s="21"/>
      <c r="G242" s="21"/>
      <c r="H242" s="21"/>
      <c r="I242" s="21"/>
      <c r="J242" s="21"/>
      <c r="K242" s="45" t="str">
        <f>IF($R242 &gt; 0, IF($C242 &gt; 0, IF(INDIRECT("RoomsDoNotEditThis!B"&amp;$R242) &gt; 0, IF ($E242 &gt; 0, INDIRECT("RoomsDoNotEditThis!B"&amp;$R242) + Augmentations!$B$3, INDIRECT("RoomsDoNotEditThis!B"&amp;$R242)), 0), 0), 0)</f>
        <v>0</v>
      </c>
      <c r="L242" s="45" t="str">
        <f t="shared" si="1"/>
        <v>0</v>
      </c>
      <c r="M242" s="45" t="str">
        <f t="shared" si="2"/>
        <v>0</v>
      </c>
      <c r="N242" s="45" t="str">
        <f t="shared" si="3"/>
        <v>0</v>
      </c>
      <c r="O242" s="45" t="str">
        <f t="shared" si="4"/>
        <v>0</v>
      </c>
      <c r="P242" s="45" t="str">
        <f t="shared" si="5"/>
        <v>0</v>
      </c>
      <c r="Q242" s="45" t="str">
        <f t="shared" si="6"/>
        <v>0</v>
      </c>
      <c r="R242" s="2" t="str">
        <f>IF(LEN($B242), MATCH($B242,RoomsDoNotEditThis!$A$2:$A$1000)+1, 0)</f>
        <v>0</v>
      </c>
      <c r="S242" s="45" t="str">
        <f t="shared" si="7"/>
        <v>0</v>
      </c>
      <c r="T242" s="45" t="str">
        <f t="shared" si="8"/>
        <v>0</v>
      </c>
      <c r="U242" s="45" t="str">
        <f>IF($R242 &gt; 0, INDIRECT("RoomsDoNotEditThis!I"&amp;$R242)/MAX(1,ROUNDUP($G242)) + IF($D242 &gt; 0, Augmentations!$C$2/ROUNDUP($D242), 0) + IF($E242 &gt; 0, Augmentations!$C$3/ROUNDUP($E242), 0), 0)</f>
        <v>0</v>
      </c>
      <c r="V242" s="45" t="str">
        <f>IF($R242 &gt; 0, (MAX(1,ROUNDUP($G242))*INDIRECT("RoomsDoNotEditThis!L"&amp;$R242) + IF($D242 &gt; 0, ROUNDUP($D242)*Augmentations!$F$2, 0) + IF($E242 &gt; 0, ROUNDUP($E242)*Augmentations!$F$3, 0))/Constants!$B$4, 0)</f>
        <v>0</v>
      </c>
      <c r="W242" s="45" t="str">
        <f>IF($R242 &gt; 0, (INDIRECT("RoomsDoNotEditThis!J"&amp;$R242) + IF($D242 &gt; 0, Augmentations!$D$2, 0) + IF($E242 &gt; 0, Augmentations!$D$3, 0))/Constants!$B$2, 0)</f>
        <v>0</v>
      </c>
      <c r="X242" s="45" t="str">
        <f>IF($R242 &gt; 0, (INDIRECT("RoomsDoNotEditThis!K"&amp;$R242) + IF($D242 &gt; 0, Augmentations!$E$2, 0) + IF($E242 &gt; 0, Augmentations!$E$3, 0))/Constants!$B$3, 0)</f>
        <v>0</v>
      </c>
      <c r="Y242" s="45" t="str">
        <f>IF($R242 &gt; 0, (INDIRECT("RoomsDoNotEditThis!L"&amp;$R242) + IF($D242 &gt; 0, Augmentations!$F$2, 0) + IF($E242 &gt; 0, Augmentations!$F$3, 0))/Constants!$B$4, 0)</f>
        <v>0</v>
      </c>
      <c r="Z242" s="45" t="str">
        <f>IF($R242 &gt; 0, (INDIRECT("RoomsDoNotEditThis!M"&amp;$R242) + IF($D242 &gt; 0, Augmentations!$G$2, 0) + IF($E242 &gt; 0, Augmentations!$G$3, 0))/Constants!$B$5, 0)</f>
        <v>0</v>
      </c>
    </row>
    <row r="243">
      <c r="A243" s="30"/>
      <c r="B243" s="30"/>
      <c r="C243" s="85"/>
      <c r="D243" s="21"/>
      <c r="E243" s="21"/>
      <c r="F243" s="21"/>
      <c r="G243" s="21"/>
      <c r="H243" s="21"/>
      <c r="I243" s="21"/>
      <c r="J243" s="21"/>
      <c r="K243" s="45" t="str">
        <f>IF($R243 &gt; 0, IF($C243 &gt; 0, IF(INDIRECT("RoomsDoNotEditThis!B"&amp;$R243) &gt; 0, IF ($E243 &gt; 0, INDIRECT("RoomsDoNotEditThis!B"&amp;$R243) + Augmentations!$B$3, INDIRECT("RoomsDoNotEditThis!B"&amp;$R243)), 0), 0), 0)</f>
        <v>0</v>
      </c>
      <c r="L243" s="45" t="str">
        <f t="shared" si="1"/>
        <v>0</v>
      </c>
      <c r="M243" s="45" t="str">
        <f t="shared" si="2"/>
        <v>0</v>
      </c>
      <c r="N243" s="45" t="str">
        <f t="shared" si="3"/>
        <v>0</v>
      </c>
      <c r="O243" s="45" t="str">
        <f t="shared" si="4"/>
        <v>0</v>
      </c>
      <c r="P243" s="45" t="str">
        <f t="shared" si="5"/>
        <v>0</v>
      </c>
      <c r="Q243" s="45" t="str">
        <f t="shared" si="6"/>
        <v>0</v>
      </c>
      <c r="R243" s="2" t="str">
        <f>IF(LEN($B243), MATCH($B243,RoomsDoNotEditThis!$A$2:$A$1000)+1, 0)</f>
        <v>0</v>
      </c>
      <c r="S243" s="45" t="str">
        <f t="shared" si="7"/>
        <v>0</v>
      </c>
      <c r="T243" s="45" t="str">
        <f t="shared" si="8"/>
        <v>0</v>
      </c>
      <c r="U243" s="45" t="str">
        <f>IF($R243 &gt; 0, INDIRECT("RoomsDoNotEditThis!I"&amp;$R243)/MAX(1,ROUNDUP($G243)) + IF($D243 &gt; 0, Augmentations!$C$2/ROUNDUP($D243), 0) + IF($E243 &gt; 0, Augmentations!$C$3/ROUNDUP($E243), 0), 0)</f>
        <v>0</v>
      </c>
      <c r="V243" s="45" t="str">
        <f>IF($R243 &gt; 0, (MAX(1,ROUNDUP($G243))*INDIRECT("RoomsDoNotEditThis!L"&amp;$R243) + IF($D243 &gt; 0, ROUNDUP($D243)*Augmentations!$F$2, 0) + IF($E243 &gt; 0, ROUNDUP($E243)*Augmentations!$F$3, 0))/Constants!$B$4, 0)</f>
        <v>0</v>
      </c>
      <c r="W243" s="45" t="str">
        <f>IF($R243 &gt; 0, (INDIRECT("RoomsDoNotEditThis!J"&amp;$R243) + IF($D243 &gt; 0, Augmentations!$D$2, 0) + IF($E243 &gt; 0, Augmentations!$D$3, 0))/Constants!$B$2, 0)</f>
        <v>0</v>
      </c>
      <c r="X243" s="45" t="str">
        <f>IF($R243 &gt; 0, (INDIRECT("RoomsDoNotEditThis!K"&amp;$R243) + IF($D243 &gt; 0, Augmentations!$E$2, 0) + IF($E243 &gt; 0, Augmentations!$E$3, 0))/Constants!$B$3, 0)</f>
        <v>0</v>
      </c>
      <c r="Y243" s="45" t="str">
        <f>IF($R243 &gt; 0, (INDIRECT("RoomsDoNotEditThis!L"&amp;$R243) + IF($D243 &gt; 0, Augmentations!$F$2, 0) + IF($E243 &gt; 0, Augmentations!$F$3, 0))/Constants!$B$4, 0)</f>
        <v>0</v>
      </c>
      <c r="Z243" s="45" t="str">
        <f>IF($R243 &gt; 0, (INDIRECT("RoomsDoNotEditThis!M"&amp;$R243) + IF($D243 &gt; 0, Augmentations!$G$2, 0) + IF($E243 &gt; 0, Augmentations!$G$3, 0))/Constants!$B$5, 0)</f>
        <v>0</v>
      </c>
    </row>
    <row r="244">
      <c r="A244" s="30"/>
      <c r="B244" s="30"/>
      <c r="C244" s="85"/>
      <c r="D244" s="21"/>
      <c r="E244" s="21"/>
      <c r="F244" s="21"/>
      <c r="G244" s="21"/>
      <c r="H244" s="21"/>
      <c r="I244" s="21"/>
      <c r="J244" s="21"/>
      <c r="K244" s="45" t="str">
        <f>IF($R244 &gt; 0, IF($C244 &gt; 0, IF(INDIRECT("RoomsDoNotEditThis!B"&amp;$R244) &gt; 0, IF ($E244 &gt; 0, INDIRECT("RoomsDoNotEditThis!B"&amp;$R244) + Augmentations!$B$3, INDIRECT("RoomsDoNotEditThis!B"&amp;$R244)), 0), 0), 0)</f>
        <v>0</v>
      </c>
      <c r="L244" s="45" t="str">
        <f t="shared" si="1"/>
        <v>0</v>
      </c>
      <c r="M244" s="45" t="str">
        <f t="shared" si="2"/>
        <v>0</v>
      </c>
      <c r="N244" s="45" t="str">
        <f t="shared" si="3"/>
        <v>0</v>
      </c>
      <c r="O244" s="45" t="str">
        <f t="shared" si="4"/>
        <v>0</v>
      </c>
      <c r="P244" s="45" t="str">
        <f t="shared" si="5"/>
        <v>0</v>
      </c>
      <c r="Q244" s="45" t="str">
        <f t="shared" si="6"/>
        <v>0</v>
      </c>
      <c r="R244" s="2" t="str">
        <f>IF(LEN($B244), MATCH($B244,RoomsDoNotEditThis!$A$2:$A$1000)+1, 0)</f>
        <v>0</v>
      </c>
      <c r="S244" s="45" t="str">
        <f t="shared" si="7"/>
        <v>0</v>
      </c>
      <c r="T244" s="45" t="str">
        <f t="shared" si="8"/>
        <v>0</v>
      </c>
      <c r="U244" s="45" t="str">
        <f>IF($R244 &gt; 0, INDIRECT("RoomsDoNotEditThis!I"&amp;$R244)/MAX(1,ROUNDUP($G244)) + IF($D244 &gt; 0, Augmentations!$C$2/ROUNDUP($D244), 0) + IF($E244 &gt; 0, Augmentations!$C$3/ROUNDUP($E244), 0), 0)</f>
        <v>0</v>
      </c>
      <c r="V244" s="45" t="str">
        <f>IF($R244 &gt; 0, (MAX(1,ROUNDUP($G244))*INDIRECT("RoomsDoNotEditThis!L"&amp;$R244) + IF($D244 &gt; 0, ROUNDUP($D244)*Augmentations!$F$2, 0) + IF($E244 &gt; 0, ROUNDUP($E244)*Augmentations!$F$3, 0))/Constants!$B$4, 0)</f>
        <v>0</v>
      </c>
      <c r="W244" s="45" t="str">
        <f>IF($R244 &gt; 0, (INDIRECT("RoomsDoNotEditThis!J"&amp;$R244) + IF($D244 &gt; 0, Augmentations!$D$2, 0) + IF($E244 &gt; 0, Augmentations!$D$3, 0))/Constants!$B$2, 0)</f>
        <v>0</v>
      </c>
      <c r="X244" s="45" t="str">
        <f>IF($R244 &gt; 0, (INDIRECT("RoomsDoNotEditThis!K"&amp;$R244) + IF($D244 &gt; 0, Augmentations!$E$2, 0) + IF($E244 &gt; 0, Augmentations!$E$3, 0))/Constants!$B$3, 0)</f>
        <v>0</v>
      </c>
      <c r="Y244" s="45" t="str">
        <f>IF($R244 &gt; 0, (INDIRECT("RoomsDoNotEditThis!L"&amp;$R244) + IF($D244 &gt; 0, Augmentations!$F$2, 0) + IF($E244 &gt; 0, Augmentations!$F$3, 0))/Constants!$B$4, 0)</f>
        <v>0</v>
      </c>
      <c r="Z244" s="45" t="str">
        <f>IF($R244 &gt; 0, (INDIRECT("RoomsDoNotEditThis!M"&amp;$R244) + IF($D244 &gt; 0, Augmentations!$G$2, 0) + IF($E244 &gt; 0, Augmentations!$G$3, 0))/Constants!$B$5, 0)</f>
        <v>0</v>
      </c>
    </row>
    <row r="245">
      <c r="A245" s="30"/>
      <c r="B245" s="30"/>
      <c r="C245" s="85"/>
      <c r="D245" s="21"/>
      <c r="E245" s="21"/>
      <c r="F245" s="21"/>
      <c r="G245" s="21"/>
      <c r="H245" s="21"/>
      <c r="I245" s="21"/>
      <c r="J245" s="21"/>
      <c r="K245" s="45" t="str">
        <f>IF($R245 &gt; 0, IF($C245 &gt; 0, IF(INDIRECT("RoomsDoNotEditThis!B"&amp;$R245) &gt; 0, IF ($E245 &gt; 0, INDIRECT("RoomsDoNotEditThis!B"&amp;$R245) + Augmentations!$B$3, INDIRECT("RoomsDoNotEditThis!B"&amp;$R245)), 0), 0), 0)</f>
        <v>0</v>
      </c>
      <c r="L245" s="45" t="str">
        <f t="shared" si="1"/>
        <v>0</v>
      </c>
      <c r="M245" s="45" t="str">
        <f t="shared" si="2"/>
        <v>0</v>
      </c>
      <c r="N245" s="45" t="str">
        <f t="shared" si="3"/>
        <v>0</v>
      </c>
      <c r="O245" s="45" t="str">
        <f t="shared" si="4"/>
        <v>0</v>
      </c>
      <c r="P245" s="45" t="str">
        <f t="shared" si="5"/>
        <v>0</v>
      </c>
      <c r="Q245" s="45" t="str">
        <f t="shared" si="6"/>
        <v>0</v>
      </c>
      <c r="R245" s="2" t="str">
        <f>IF(LEN($B245), MATCH($B245,RoomsDoNotEditThis!$A$2:$A$1000)+1, 0)</f>
        <v>0</v>
      </c>
      <c r="S245" s="45" t="str">
        <f t="shared" si="7"/>
        <v>0</v>
      </c>
      <c r="T245" s="45" t="str">
        <f t="shared" si="8"/>
        <v>0</v>
      </c>
      <c r="U245" s="45" t="str">
        <f>IF($R245 &gt; 0, INDIRECT("RoomsDoNotEditThis!I"&amp;$R245)/MAX(1,ROUNDUP($G245)) + IF($D245 &gt; 0, Augmentations!$C$2/ROUNDUP($D245), 0) + IF($E245 &gt; 0, Augmentations!$C$3/ROUNDUP($E245), 0), 0)</f>
        <v>0</v>
      </c>
      <c r="V245" s="45" t="str">
        <f>IF($R245 &gt; 0, (MAX(1,ROUNDUP($G245))*INDIRECT("RoomsDoNotEditThis!L"&amp;$R245) + IF($D245 &gt; 0, ROUNDUP($D245)*Augmentations!$F$2, 0) + IF($E245 &gt; 0, ROUNDUP($E245)*Augmentations!$F$3, 0))/Constants!$B$4, 0)</f>
        <v>0</v>
      </c>
      <c r="W245" s="45" t="str">
        <f>IF($R245 &gt; 0, (INDIRECT("RoomsDoNotEditThis!J"&amp;$R245) + IF($D245 &gt; 0, Augmentations!$D$2, 0) + IF($E245 &gt; 0, Augmentations!$D$3, 0))/Constants!$B$2, 0)</f>
        <v>0</v>
      </c>
      <c r="X245" s="45" t="str">
        <f>IF($R245 &gt; 0, (INDIRECT("RoomsDoNotEditThis!K"&amp;$R245) + IF($D245 &gt; 0, Augmentations!$E$2, 0) + IF($E245 &gt; 0, Augmentations!$E$3, 0))/Constants!$B$3, 0)</f>
        <v>0</v>
      </c>
      <c r="Y245" s="45" t="str">
        <f>IF($R245 &gt; 0, (INDIRECT("RoomsDoNotEditThis!L"&amp;$R245) + IF($D245 &gt; 0, Augmentations!$F$2, 0) + IF($E245 &gt; 0, Augmentations!$F$3, 0))/Constants!$B$4, 0)</f>
        <v>0</v>
      </c>
      <c r="Z245" s="45" t="str">
        <f>IF($R245 &gt; 0, (INDIRECT("RoomsDoNotEditThis!M"&amp;$R245) + IF($D245 &gt; 0, Augmentations!$G$2, 0) + IF($E245 &gt; 0, Augmentations!$G$3, 0))/Constants!$B$5, 0)</f>
        <v>0</v>
      </c>
    </row>
    <row r="246">
      <c r="A246" s="30"/>
      <c r="B246" s="30"/>
      <c r="C246" s="85"/>
      <c r="D246" s="21"/>
      <c r="E246" s="21"/>
      <c r="F246" s="21"/>
      <c r="G246" s="21"/>
      <c r="H246" s="21"/>
      <c r="I246" s="21"/>
      <c r="J246" s="21"/>
      <c r="K246" s="45" t="str">
        <f>IF($R246 &gt; 0, IF($C246 &gt; 0, IF(INDIRECT("RoomsDoNotEditThis!B"&amp;$R246) &gt; 0, IF ($E246 &gt; 0, INDIRECT("RoomsDoNotEditThis!B"&amp;$R246) + Augmentations!$B$3, INDIRECT("RoomsDoNotEditThis!B"&amp;$R246)), 0), 0), 0)</f>
        <v>0</v>
      </c>
      <c r="L246" s="45" t="str">
        <f t="shared" si="1"/>
        <v>0</v>
      </c>
      <c r="M246" s="45" t="str">
        <f t="shared" si="2"/>
        <v>0</v>
      </c>
      <c r="N246" s="45" t="str">
        <f t="shared" si="3"/>
        <v>0</v>
      </c>
      <c r="O246" s="45" t="str">
        <f t="shared" si="4"/>
        <v>0</v>
      </c>
      <c r="P246" s="45" t="str">
        <f t="shared" si="5"/>
        <v>0</v>
      </c>
      <c r="Q246" s="45" t="str">
        <f t="shared" si="6"/>
        <v>0</v>
      </c>
      <c r="R246" s="2" t="str">
        <f>IF(LEN($B246), MATCH($B246,RoomsDoNotEditThis!$A$2:$A$1000)+1, 0)</f>
        <v>0</v>
      </c>
      <c r="S246" s="45" t="str">
        <f t="shared" si="7"/>
        <v>0</v>
      </c>
      <c r="T246" s="45" t="str">
        <f t="shared" si="8"/>
        <v>0</v>
      </c>
      <c r="U246" s="45" t="str">
        <f>IF($R246 &gt; 0, INDIRECT("RoomsDoNotEditThis!I"&amp;$R246)/MAX(1,ROUNDUP($G246)) + IF($D246 &gt; 0, Augmentations!$C$2/ROUNDUP($D246), 0) + IF($E246 &gt; 0, Augmentations!$C$3/ROUNDUP($E246), 0), 0)</f>
        <v>0</v>
      </c>
      <c r="V246" s="45" t="str">
        <f>IF($R246 &gt; 0, (MAX(1,ROUNDUP($G246))*INDIRECT("RoomsDoNotEditThis!L"&amp;$R246) + IF($D246 &gt; 0, ROUNDUP($D246)*Augmentations!$F$2, 0) + IF($E246 &gt; 0, ROUNDUP($E246)*Augmentations!$F$3, 0))/Constants!$B$4, 0)</f>
        <v>0</v>
      </c>
      <c r="W246" s="45" t="str">
        <f>IF($R246 &gt; 0, (INDIRECT("RoomsDoNotEditThis!J"&amp;$R246) + IF($D246 &gt; 0, Augmentations!$D$2, 0) + IF($E246 &gt; 0, Augmentations!$D$3, 0))/Constants!$B$2, 0)</f>
        <v>0</v>
      </c>
      <c r="X246" s="45" t="str">
        <f>IF($R246 &gt; 0, (INDIRECT("RoomsDoNotEditThis!K"&amp;$R246) + IF($D246 &gt; 0, Augmentations!$E$2, 0) + IF($E246 &gt; 0, Augmentations!$E$3, 0))/Constants!$B$3, 0)</f>
        <v>0</v>
      </c>
      <c r="Y246" s="45" t="str">
        <f>IF($R246 &gt; 0, (INDIRECT("RoomsDoNotEditThis!L"&amp;$R246) + IF($D246 &gt; 0, Augmentations!$F$2, 0) + IF($E246 &gt; 0, Augmentations!$F$3, 0))/Constants!$B$4, 0)</f>
        <v>0</v>
      </c>
      <c r="Z246" s="45" t="str">
        <f>IF($R246 &gt; 0, (INDIRECT("RoomsDoNotEditThis!M"&amp;$R246) + IF($D246 &gt; 0, Augmentations!$G$2, 0) + IF($E246 &gt; 0, Augmentations!$G$3, 0))/Constants!$B$5, 0)</f>
        <v>0</v>
      </c>
    </row>
    <row r="247">
      <c r="A247" s="30"/>
      <c r="B247" s="30"/>
      <c r="C247" s="85"/>
      <c r="D247" s="21"/>
      <c r="E247" s="21"/>
      <c r="F247" s="21"/>
      <c r="G247" s="21"/>
      <c r="H247" s="21"/>
      <c r="I247" s="21"/>
      <c r="J247" s="21"/>
      <c r="K247" s="45" t="str">
        <f>IF($R247 &gt; 0, IF($C247 &gt; 0, IF(INDIRECT("RoomsDoNotEditThis!B"&amp;$R247) &gt; 0, IF ($E247 &gt; 0, INDIRECT("RoomsDoNotEditThis!B"&amp;$R247) + Augmentations!$B$3, INDIRECT("RoomsDoNotEditThis!B"&amp;$R247)), 0), 0), 0)</f>
        <v>0</v>
      </c>
      <c r="L247" s="45" t="str">
        <f t="shared" si="1"/>
        <v>0</v>
      </c>
      <c r="M247" s="45" t="str">
        <f t="shared" si="2"/>
        <v>0</v>
      </c>
      <c r="N247" s="45" t="str">
        <f t="shared" si="3"/>
        <v>0</v>
      </c>
      <c r="O247" s="45" t="str">
        <f t="shared" si="4"/>
        <v>0</v>
      </c>
      <c r="P247" s="45" t="str">
        <f t="shared" si="5"/>
        <v>0</v>
      </c>
      <c r="Q247" s="45" t="str">
        <f t="shared" si="6"/>
        <v>0</v>
      </c>
      <c r="R247" s="2" t="str">
        <f>IF(LEN($B247), MATCH($B247,RoomsDoNotEditThis!$A$2:$A$1000)+1, 0)</f>
        <v>0</v>
      </c>
      <c r="S247" s="45" t="str">
        <f t="shared" si="7"/>
        <v>0</v>
      </c>
      <c r="T247" s="45" t="str">
        <f t="shared" si="8"/>
        <v>0</v>
      </c>
      <c r="U247" s="45" t="str">
        <f>IF($R247 &gt; 0, INDIRECT("RoomsDoNotEditThis!I"&amp;$R247)/MAX(1,ROUNDUP($G247)) + IF($D247 &gt; 0, Augmentations!$C$2/ROUNDUP($D247), 0) + IF($E247 &gt; 0, Augmentations!$C$3/ROUNDUP($E247), 0), 0)</f>
        <v>0</v>
      </c>
      <c r="V247" s="45" t="str">
        <f>IF($R247 &gt; 0, (MAX(1,ROUNDUP($G247))*INDIRECT("RoomsDoNotEditThis!L"&amp;$R247) + IF($D247 &gt; 0, ROUNDUP($D247)*Augmentations!$F$2, 0) + IF($E247 &gt; 0, ROUNDUP($E247)*Augmentations!$F$3, 0))/Constants!$B$4, 0)</f>
        <v>0</v>
      </c>
      <c r="W247" s="45" t="str">
        <f>IF($R247 &gt; 0, (INDIRECT("RoomsDoNotEditThis!J"&amp;$R247) + IF($D247 &gt; 0, Augmentations!$D$2, 0) + IF($E247 &gt; 0, Augmentations!$D$3, 0))/Constants!$B$2, 0)</f>
        <v>0</v>
      </c>
      <c r="X247" s="45" t="str">
        <f>IF($R247 &gt; 0, (INDIRECT("RoomsDoNotEditThis!K"&amp;$R247) + IF($D247 &gt; 0, Augmentations!$E$2, 0) + IF($E247 &gt; 0, Augmentations!$E$3, 0))/Constants!$B$3, 0)</f>
        <v>0</v>
      </c>
      <c r="Y247" s="45" t="str">
        <f>IF($R247 &gt; 0, (INDIRECT("RoomsDoNotEditThis!L"&amp;$R247) + IF($D247 &gt; 0, Augmentations!$F$2, 0) + IF($E247 &gt; 0, Augmentations!$F$3, 0))/Constants!$B$4, 0)</f>
        <v>0</v>
      </c>
      <c r="Z247" s="45" t="str">
        <f>IF($R247 &gt; 0, (INDIRECT("RoomsDoNotEditThis!M"&amp;$R247) + IF($D247 &gt; 0, Augmentations!$G$2, 0) + IF($E247 &gt; 0, Augmentations!$G$3, 0))/Constants!$B$5, 0)</f>
        <v>0</v>
      </c>
    </row>
    <row r="248">
      <c r="A248" s="30"/>
      <c r="B248" s="30"/>
      <c r="C248" s="85"/>
      <c r="D248" s="21"/>
      <c r="E248" s="21"/>
      <c r="F248" s="21"/>
      <c r="G248" s="21"/>
      <c r="H248" s="21"/>
      <c r="I248" s="21"/>
      <c r="J248" s="21"/>
      <c r="K248" s="45" t="str">
        <f>IF($R248 &gt; 0, IF($C248 &gt; 0, IF(INDIRECT("RoomsDoNotEditThis!B"&amp;$R248) &gt; 0, IF ($E248 &gt; 0, INDIRECT("RoomsDoNotEditThis!B"&amp;$R248) + Augmentations!$B$3, INDIRECT("RoomsDoNotEditThis!B"&amp;$R248)), 0), 0), 0)</f>
        <v>0</v>
      </c>
      <c r="L248" s="45" t="str">
        <f t="shared" si="1"/>
        <v>0</v>
      </c>
      <c r="M248" s="45" t="str">
        <f t="shared" si="2"/>
        <v>0</v>
      </c>
      <c r="N248" s="45" t="str">
        <f t="shared" si="3"/>
        <v>0</v>
      </c>
      <c r="O248" s="45" t="str">
        <f t="shared" si="4"/>
        <v>0</v>
      </c>
      <c r="P248" s="45" t="str">
        <f t="shared" si="5"/>
        <v>0</v>
      </c>
      <c r="Q248" s="45" t="str">
        <f t="shared" si="6"/>
        <v>0</v>
      </c>
      <c r="R248" s="2" t="str">
        <f>IF(LEN($B248), MATCH($B248,RoomsDoNotEditThis!$A$2:$A$1000)+1, 0)</f>
        <v>0</v>
      </c>
      <c r="S248" s="45" t="str">
        <f t="shared" si="7"/>
        <v>0</v>
      </c>
      <c r="T248" s="45" t="str">
        <f t="shared" si="8"/>
        <v>0</v>
      </c>
      <c r="U248" s="45" t="str">
        <f>IF($R248 &gt; 0, INDIRECT("RoomsDoNotEditThis!I"&amp;$R248)/MAX(1,ROUNDUP($G248)) + IF($D248 &gt; 0, Augmentations!$C$2/ROUNDUP($D248), 0) + IF($E248 &gt; 0, Augmentations!$C$3/ROUNDUP($E248), 0), 0)</f>
        <v>0</v>
      </c>
      <c r="V248" s="45" t="str">
        <f>IF($R248 &gt; 0, (MAX(1,ROUNDUP($G248))*INDIRECT("RoomsDoNotEditThis!L"&amp;$R248) + IF($D248 &gt; 0, ROUNDUP($D248)*Augmentations!$F$2, 0) + IF($E248 &gt; 0, ROUNDUP($E248)*Augmentations!$F$3, 0))/Constants!$B$4, 0)</f>
        <v>0</v>
      </c>
      <c r="W248" s="45" t="str">
        <f>IF($R248 &gt; 0, (INDIRECT("RoomsDoNotEditThis!J"&amp;$R248) + IF($D248 &gt; 0, Augmentations!$D$2, 0) + IF($E248 &gt; 0, Augmentations!$D$3, 0))/Constants!$B$2, 0)</f>
        <v>0</v>
      </c>
      <c r="X248" s="45" t="str">
        <f>IF($R248 &gt; 0, (INDIRECT("RoomsDoNotEditThis!K"&amp;$R248) + IF($D248 &gt; 0, Augmentations!$E$2, 0) + IF($E248 &gt; 0, Augmentations!$E$3, 0))/Constants!$B$3, 0)</f>
        <v>0</v>
      </c>
      <c r="Y248" s="45" t="str">
        <f>IF($R248 &gt; 0, (INDIRECT("RoomsDoNotEditThis!L"&amp;$R248) + IF($D248 &gt; 0, Augmentations!$F$2, 0) + IF($E248 &gt; 0, Augmentations!$F$3, 0))/Constants!$B$4, 0)</f>
        <v>0</v>
      </c>
      <c r="Z248" s="45" t="str">
        <f>IF($R248 &gt; 0, (INDIRECT("RoomsDoNotEditThis!M"&amp;$R248) + IF($D248 &gt; 0, Augmentations!$G$2, 0) + IF($E248 &gt; 0, Augmentations!$G$3, 0))/Constants!$B$5, 0)</f>
        <v>0</v>
      </c>
    </row>
    <row r="249">
      <c r="A249" s="30"/>
      <c r="B249" s="30"/>
      <c r="C249" s="85"/>
      <c r="D249" s="21"/>
      <c r="E249" s="21"/>
      <c r="F249" s="21"/>
      <c r="G249" s="21"/>
      <c r="H249" s="21"/>
      <c r="I249" s="21"/>
      <c r="J249" s="21"/>
      <c r="K249" s="45" t="str">
        <f>IF($R249 &gt; 0, IF($C249 &gt; 0, IF(INDIRECT("RoomsDoNotEditThis!B"&amp;$R249) &gt; 0, IF ($E249 &gt; 0, INDIRECT("RoomsDoNotEditThis!B"&amp;$R249) + Augmentations!$B$3, INDIRECT("RoomsDoNotEditThis!B"&amp;$R249)), 0), 0), 0)</f>
        <v>0</v>
      </c>
      <c r="L249" s="45" t="str">
        <f t="shared" si="1"/>
        <v>0</v>
      </c>
      <c r="M249" s="45" t="str">
        <f t="shared" si="2"/>
        <v>0</v>
      </c>
      <c r="N249" s="45" t="str">
        <f t="shared" si="3"/>
        <v>0</v>
      </c>
      <c r="O249" s="45" t="str">
        <f t="shared" si="4"/>
        <v>0</v>
      </c>
      <c r="P249" s="45" t="str">
        <f t="shared" si="5"/>
        <v>0</v>
      </c>
      <c r="Q249" s="45" t="str">
        <f t="shared" si="6"/>
        <v>0</v>
      </c>
      <c r="R249" s="2" t="str">
        <f>IF(LEN($B249), MATCH($B249,RoomsDoNotEditThis!$A$2:$A$1000)+1, 0)</f>
        <v>0</v>
      </c>
      <c r="S249" s="45" t="str">
        <f t="shared" si="7"/>
        <v>0</v>
      </c>
      <c r="T249" s="45" t="str">
        <f t="shared" si="8"/>
        <v>0</v>
      </c>
      <c r="U249" s="45" t="str">
        <f>IF($R249 &gt; 0, INDIRECT("RoomsDoNotEditThis!I"&amp;$R249)/MAX(1,ROUNDUP($G249)) + IF($D249 &gt; 0, Augmentations!$C$2/ROUNDUP($D249), 0) + IF($E249 &gt; 0, Augmentations!$C$3/ROUNDUP($E249), 0), 0)</f>
        <v>0</v>
      </c>
      <c r="V249" s="45" t="str">
        <f>IF($R249 &gt; 0, (MAX(1,ROUNDUP($G249))*INDIRECT("RoomsDoNotEditThis!L"&amp;$R249) + IF($D249 &gt; 0, ROUNDUP($D249)*Augmentations!$F$2, 0) + IF($E249 &gt; 0, ROUNDUP($E249)*Augmentations!$F$3, 0))/Constants!$B$4, 0)</f>
        <v>0</v>
      </c>
      <c r="W249" s="45" t="str">
        <f>IF($R249 &gt; 0, (INDIRECT("RoomsDoNotEditThis!J"&amp;$R249) + IF($D249 &gt; 0, Augmentations!$D$2, 0) + IF($E249 &gt; 0, Augmentations!$D$3, 0))/Constants!$B$2, 0)</f>
        <v>0</v>
      </c>
      <c r="X249" s="45" t="str">
        <f>IF($R249 &gt; 0, (INDIRECT("RoomsDoNotEditThis!K"&amp;$R249) + IF($D249 &gt; 0, Augmentations!$E$2, 0) + IF($E249 &gt; 0, Augmentations!$E$3, 0))/Constants!$B$3, 0)</f>
        <v>0</v>
      </c>
      <c r="Y249" s="45" t="str">
        <f>IF($R249 &gt; 0, (INDIRECT("RoomsDoNotEditThis!L"&amp;$R249) + IF($D249 &gt; 0, Augmentations!$F$2, 0) + IF($E249 &gt; 0, Augmentations!$F$3, 0))/Constants!$B$4, 0)</f>
        <v>0</v>
      </c>
      <c r="Z249" s="45" t="str">
        <f>IF($R249 &gt; 0, (INDIRECT("RoomsDoNotEditThis!M"&amp;$R249) + IF($D249 &gt; 0, Augmentations!$G$2, 0) + IF($E249 &gt; 0, Augmentations!$G$3, 0))/Constants!$B$5, 0)</f>
        <v>0</v>
      </c>
    </row>
    <row r="250">
      <c r="A250" s="30"/>
      <c r="B250" s="30"/>
      <c r="C250" s="85"/>
      <c r="D250" s="21"/>
      <c r="E250" s="21"/>
      <c r="F250" s="21"/>
      <c r="G250" s="21"/>
      <c r="H250" s="21"/>
      <c r="I250" s="21"/>
      <c r="J250" s="21"/>
      <c r="K250" s="45" t="str">
        <f>IF($R250 &gt; 0, IF($C250 &gt; 0, IF(INDIRECT("RoomsDoNotEditThis!B"&amp;$R250) &gt; 0, IF ($E250 &gt; 0, INDIRECT("RoomsDoNotEditThis!B"&amp;$R250) + Augmentations!$B$3, INDIRECT("RoomsDoNotEditThis!B"&amp;$R250)), 0), 0), 0)</f>
        <v>0</v>
      </c>
      <c r="L250" s="45" t="str">
        <f t="shared" si="1"/>
        <v>0</v>
      </c>
      <c r="M250" s="45" t="str">
        <f t="shared" si="2"/>
        <v>0</v>
      </c>
      <c r="N250" s="45" t="str">
        <f t="shared" si="3"/>
        <v>0</v>
      </c>
      <c r="O250" s="45" t="str">
        <f t="shared" si="4"/>
        <v>0</v>
      </c>
      <c r="P250" s="45" t="str">
        <f t="shared" si="5"/>
        <v>0</v>
      </c>
      <c r="Q250" s="45" t="str">
        <f t="shared" si="6"/>
        <v>0</v>
      </c>
      <c r="R250" s="2" t="str">
        <f>IF(LEN($B250), MATCH($B250,RoomsDoNotEditThis!$A$2:$A$1000)+1, 0)</f>
        <v>0</v>
      </c>
      <c r="S250" s="45" t="str">
        <f t="shared" si="7"/>
        <v>0</v>
      </c>
      <c r="T250" s="45" t="str">
        <f t="shared" si="8"/>
        <v>0</v>
      </c>
      <c r="U250" s="45" t="str">
        <f>IF($R250 &gt; 0, INDIRECT("RoomsDoNotEditThis!I"&amp;$R250)/MAX(1,ROUNDUP($G250)) + IF($D250 &gt; 0, Augmentations!$C$2/ROUNDUP($D250), 0) + IF($E250 &gt; 0, Augmentations!$C$3/ROUNDUP($E250), 0), 0)</f>
        <v>0</v>
      </c>
      <c r="V250" s="45" t="str">
        <f>IF($R250 &gt; 0, (MAX(1,ROUNDUP($G250))*INDIRECT("RoomsDoNotEditThis!L"&amp;$R250) + IF($D250 &gt; 0, ROUNDUP($D250)*Augmentations!$F$2, 0) + IF($E250 &gt; 0, ROUNDUP($E250)*Augmentations!$F$3, 0))/Constants!$B$4, 0)</f>
        <v>0</v>
      </c>
      <c r="W250" s="45" t="str">
        <f>IF($R250 &gt; 0, (INDIRECT("RoomsDoNotEditThis!J"&amp;$R250) + IF($D250 &gt; 0, Augmentations!$D$2, 0) + IF($E250 &gt; 0, Augmentations!$D$3, 0))/Constants!$B$2, 0)</f>
        <v>0</v>
      </c>
      <c r="X250" s="45" t="str">
        <f>IF($R250 &gt; 0, (INDIRECT("RoomsDoNotEditThis!K"&amp;$R250) + IF($D250 &gt; 0, Augmentations!$E$2, 0) + IF($E250 &gt; 0, Augmentations!$E$3, 0))/Constants!$B$3, 0)</f>
        <v>0</v>
      </c>
      <c r="Y250" s="45" t="str">
        <f>IF($R250 &gt; 0, (INDIRECT("RoomsDoNotEditThis!L"&amp;$R250) + IF($D250 &gt; 0, Augmentations!$F$2, 0) + IF($E250 &gt; 0, Augmentations!$F$3, 0))/Constants!$B$4, 0)</f>
        <v>0</v>
      </c>
      <c r="Z250" s="45" t="str">
        <f>IF($R250 &gt; 0, (INDIRECT("RoomsDoNotEditThis!M"&amp;$R250) + IF($D250 &gt; 0, Augmentations!$G$2, 0) + IF($E250 &gt; 0, Augmentations!$G$3, 0))/Constants!$B$5, 0)</f>
        <v>0</v>
      </c>
    </row>
    <row r="251">
      <c r="A251" s="30"/>
      <c r="B251" s="30"/>
      <c r="C251" s="85"/>
      <c r="D251" s="21"/>
      <c r="E251" s="21"/>
      <c r="F251" s="21"/>
      <c r="G251" s="21"/>
      <c r="H251" s="21"/>
      <c r="I251" s="21"/>
      <c r="J251" s="21"/>
      <c r="K251" s="45" t="str">
        <f>IF($R251 &gt; 0, IF($C251 &gt; 0, IF(INDIRECT("RoomsDoNotEditThis!B"&amp;$R251) &gt; 0, IF ($E251 &gt; 0, INDIRECT("RoomsDoNotEditThis!B"&amp;$R251) + Augmentations!$B$3, INDIRECT("RoomsDoNotEditThis!B"&amp;$R251)), 0), 0), 0)</f>
        <v>0</v>
      </c>
      <c r="L251" s="45" t="str">
        <f t="shared" si="1"/>
        <v>0</v>
      </c>
      <c r="M251" s="45" t="str">
        <f t="shared" si="2"/>
        <v>0</v>
      </c>
      <c r="N251" s="45" t="str">
        <f t="shared" si="3"/>
        <v>0</v>
      </c>
      <c r="O251" s="45" t="str">
        <f t="shared" si="4"/>
        <v>0</v>
      </c>
      <c r="P251" s="45" t="str">
        <f t="shared" si="5"/>
        <v>0</v>
      </c>
      <c r="Q251" s="45" t="str">
        <f t="shared" si="6"/>
        <v>0</v>
      </c>
      <c r="R251" s="2" t="str">
        <f>IF(LEN($B251), MATCH($B251,RoomsDoNotEditThis!$A$2:$A$1000)+1, 0)</f>
        <v>0</v>
      </c>
      <c r="S251" s="45" t="str">
        <f t="shared" si="7"/>
        <v>0</v>
      </c>
      <c r="T251" s="45" t="str">
        <f t="shared" si="8"/>
        <v>0</v>
      </c>
      <c r="U251" s="45" t="str">
        <f>IF($R251 &gt; 0, INDIRECT("RoomsDoNotEditThis!I"&amp;$R251)/MAX(1,ROUNDUP($G251)) + IF($D251 &gt; 0, Augmentations!$C$2/ROUNDUP($D251), 0) + IF($E251 &gt; 0, Augmentations!$C$3/ROUNDUP($E251), 0), 0)</f>
        <v>0</v>
      </c>
      <c r="V251" s="45" t="str">
        <f>IF($R251 &gt; 0, (MAX(1,ROUNDUP($G251))*INDIRECT("RoomsDoNotEditThis!L"&amp;$R251) + IF($D251 &gt; 0, ROUNDUP($D251)*Augmentations!$F$2, 0) + IF($E251 &gt; 0, ROUNDUP($E251)*Augmentations!$F$3, 0))/Constants!$B$4, 0)</f>
        <v>0</v>
      </c>
      <c r="W251" s="45" t="str">
        <f>IF($R251 &gt; 0, (INDIRECT("RoomsDoNotEditThis!J"&amp;$R251) + IF($D251 &gt; 0, Augmentations!$D$2, 0) + IF($E251 &gt; 0, Augmentations!$D$3, 0))/Constants!$B$2, 0)</f>
        <v>0</v>
      </c>
      <c r="X251" s="45" t="str">
        <f>IF($R251 &gt; 0, (INDIRECT("RoomsDoNotEditThis!K"&amp;$R251) + IF($D251 &gt; 0, Augmentations!$E$2, 0) + IF($E251 &gt; 0, Augmentations!$E$3, 0))/Constants!$B$3, 0)</f>
        <v>0</v>
      </c>
      <c r="Y251" s="45" t="str">
        <f>IF($R251 &gt; 0, (INDIRECT("RoomsDoNotEditThis!L"&amp;$R251) + IF($D251 &gt; 0, Augmentations!$F$2, 0) + IF($E251 &gt; 0, Augmentations!$F$3, 0))/Constants!$B$4, 0)</f>
        <v>0</v>
      </c>
      <c r="Z251" s="45" t="str">
        <f>IF($R251 &gt; 0, (INDIRECT("RoomsDoNotEditThis!M"&amp;$R251) + IF($D251 &gt; 0, Augmentations!$G$2, 0) + IF($E251 &gt; 0, Augmentations!$G$3, 0))/Constants!$B$5, 0)</f>
        <v>0</v>
      </c>
    </row>
    <row r="252">
      <c r="A252" s="30"/>
      <c r="B252" s="30"/>
      <c r="C252" s="85"/>
      <c r="D252" s="21"/>
      <c r="E252" s="21"/>
      <c r="F252" s="21"/>
      <c r="G252" s="21"/>
      <c r="H252" s="21"/>
      <c r="I252" s="21"/>
      <c r="J252" s="21"/>
      <c r="K252" s="45" t="str">
        <f>IF($R252 &gt; 0, IF($C252 &gt; 0, IF(INDIRECT("RoomsDoNotEditThis!B"&amp;$R252) &gt; 0, IF ($E252 &gt; 0, INDIRECT("RoomsDoNotEditThis!B"&amp;$R252) + Augmentations!$B$3, INDIRECT("RoomsDoNotEditThis!B"&amp;$R252)), 0), 0), 0)</f>
        <v>0</v>
      </c>
      <c r="L252" s="45" t="str">
        <f t="shared" si="1"/>
        <v>0</v>
      </c>
      <c r="M252" s="45" t="str">
        <f t="shared" si="2"/>
        <v>0</v>
      </c>
      <c r="N252" s="45" t="str">
        <f t="shared" si="3"/>
        <v>0</v>
      </c>
      <c r="O252" s="45" t="str">
        <f t="shared" si="4"/>
        <v>0</v>
      </c>
      <c r="P252" s="45" t="str">
        <f t="shared" si="5"/>
        <v>0</v>
      </c>
      <c r="Q252" s="45" t="str">
        <f t="shared" si="6"/>
        <v>0</v>
      </c>
      <c r="R252" s="2" t="str">
        <f>IF(LEN($B252), MATCH($B252,RoomsDoNotEditThis!$A$2:$A$1000)+1, 0)</f>
        <v>0</v>
      </c>
      <c r="S252" s="45" t="str">
        <f t="shared" si="7"/>
        <v>0</v>
      </c>
      <c r="T252" s="45" t="str">
        <f t="shared" si="8"/>
        <v>0</v>
      </c>
      <c r="U252" s="45" t="str">
        <f>IF($R252 &gt; 0, INDIRECT("RoomsDoNotEditThis!I"&amp;$R252)/MAX(1,ROUNDUP($G252)) + IF($D252 &gt; 0, Augmentations!$C$2/ROUNDUP($D252), 0) + IF($E252 &gt; 0, Augmentations!$C$3/ROUNDUP($E252), 0), 0)</f>
        <v>0</v>
      </c>
      <c r="V252" s="45" t="str">
        <f>IF($R252 &gt; 0, (MAX(1,ROUNDUP($G252))*INDIRECT("RoomsDoNotEditThis!L"&amp;$R252) + IF($D252 &gt; 0, ROUNDUP($D252)*Augmentations!$F$2, 0) + IF($E252 &gt; 0, ROUNDUP($E252)*Augmentations!$F$3, 0))/Constants!$B$4, 0)</f>
        <v>0</v>
      </c>
      <c r="W252" s="45" t="str">
        <f>IF($R252 &gt; 0, (INDIRECT("RoomsDoNotEditThis!J"&amp;$R252) + IF($D252 &gt; 0, Augmentations!$D$2, 0) + IF($E252 &gt; 0, Augmentations!$D$3, 0))/Constants!$B$2, 0)</f>
        <v>0</v>
      </c>
      <c r="X252" s="45" t="str">
        <f>IF($R252 &gt; 0, (INDIRECT("RoomsDoNotEditThis!K"&amp;$R252) + IF($D252 &gt; 0, Augmentations!$E$2, 0) + IF($E252 &gt; 0, Augmentations!$E$3, 0))/Constants!$B$3, 0)</f>
        <v>0</v>
      </c>
      <c r="Y252" s="45" t="str">
        <f>IF($R252 &gt; 0, (INDIRECT("RoomsDoNotEditThis!L"&amp;$R252) + IF($D252 &gt; 0, Augmentations!$F$2, 0) + IF($E252 &gt; 0, Augmentations!$F$3, 0))/Constants!$B$4, 0)</f>
        <v>0</v>
      </c>
      <c r="Z252" s="45" t="str">
        <f>IF($R252 &gt; 0, (INDIRECT("RoomsDoNotEditThis!M"&amp;$R252) + IF($D252 &gt; 0, Augmentations!$G$2, 0) + IF($E252 &gt; 0, Augmentations!$G$3, 0))/Constants!$B$5, 0)</f>
        <v>0</v>
      </c>
    </row>
    <row r="253">
      <c r="A253" s="30"/>
      <c r="B253" s="30"/>
      <c r="C253" s="85"/>
      <c r="D253" s="21"/>
      <c r="E253" s="21"/>
      <c r="F253" s="21"/>
      <c r="G253" s="21"/>
      <c r="H253" s="21"/>
      <c r="I253" s="21"/>
      <c r="J253" s="21"/>
      <c r="K253" s="45" t="str">
        <f>IF($R253 &gt; 0, IF($C253 &gt; 0, IF(INDIRECT("RoomsDoNotEditThis!B"&amp;$R253) &gt; 0, IF ($E253 &gt; 0, INDIRECT("RoomsDoNotEditThis!B"&amp;$R253) + Augmentations!$B$3, INDIRECT("RoomsDoNotEditThis!B"&amp;$R253)), 0), 0), 0)</f>
        <v>0</v>
      </c>
      <c r="L253" s="45" t="str">
        <f t="shared" si="1"/>
        <v>0</v>
      </c>
      <c r="M253" s="45" t="str">
        <f t="shared" si="2"/>
        <v>0</v>
      </c>
      <c r="N253" s="45" t="str">
        <f t="shared" si="3"/>
        <v>0</v>
      </c>
      <c r="O253" s="45" t="str">
        <f t="shared" si="4"/>
        <v>0</v>
      </c>
      <c r="P253" s="45" t="str">
        <f t="shared" si="5"/>
        <v>0</v>
      </c>
      <c r="Q253" s="45" t="str">
        <f t="shared" si="6"/>
        <v>0</v>
      </c>
      <c r="R253" s="2" t="str">
        <f>IF(LEN($B253), MATCH($B253,RoomsDoNotEditThis!$A$2:$A$1000)+1, 0)</f>
        <v>0</v>
      </c>
      <c r="S253" s="45" t="str">
        <f t="shared" si="7"/>
        <v>0</v>
      </c>
      <c r="T253" s="45" t="str">
        <f t="shared" si="8"/>
        <v>0</v>
      </c>
      <c r="U253" s="45" t="str">
        <f>IF($R253 &gt; 0, INDIRECT("RoomsDoNotEditThis!I"&amp;$R253)/MAX(1,ROUNDUP($G253)) + IF($D253 &gt; 0, Augmentations!$C$2/ROUNDUP($D253), 0) + IF($E253 &gt; 0, Augmentations!$C$3/ROUNDUP($E253), 0), 0)</f>
        <v>0</v>
      </c>
      <c r="V253" s="45" t="str">
        <f>IF($R253 &gt; 0, (MAX(1,ROUNDUP($G253))*INDIRECT("RoomsDoNotEditThis!L"&amp;$R253) + IF($D253 &gt; 0, ROUNDUP($D253)*Augmentations!$F$2, 0) + IF($E253 &gt; 0, ROUNDUP($E253)*Augmentations!$F$3, 0))/Constants!$B$4, 0)</f>
        <v>0</v>
      </c>
      <c r="W253" s="45" t="str">
        <f>IF($R253 &gt; 0, (INDIRECT("RoomsDoNotEditThis!J"&amp;$R253) + IF($D253 &gt; 0, Augmentations!$D$2, 0) + IF($E253 &gt; 0, Augmentations!$D$3, 0))/Constants!$B$2, 0)</f>
        <v>0</v>
      </c>
      <c r="X253" s="45" t="str">
        <f>IF($R253 &gt; 0, (INDIRECT("RoomsDoNotEditThis!K"&amp;$R253) + IF($D253 &gt; 0, Augmentations!$E$2, 0) + IF($E253 &gt; 0, Augmentations!$E$3, 0))/Constants!$B$3, 0)</f>
        <v>0</v>
      </c>
      <c r="Y253" s="45" t="str">
        <f>IF($R253 &gt; 0, (INDIRECT("RoomsDoNotEditThis!L"&amp;$R253) + IF($D253 &gt; 0, Augmentations!$F$2, 0) + IF($E253 &gt; 0, Augmentations!$F$3, 0))/Constants!$B$4, 0)</f>
        <v>0</v>
      </c>
      <c r="Z253" s="45" t="str">
        <f>IF($R253 &gt; 0, (INDIRECT("RoomsDoNotEditThis!M"&amp;$R253) + IF($D253 &gt; 0, Augmentations!$G$2, 0) + IF($E253 &gt; 0, Augmentations!$G$3, 0))/Constants!$B$5, 0)</f>
        <v>0</v>
      </c>
    </row>
    <row r="254">
      <c r="A254" s="30"/>
      <c r="B254" s="30"/>
      <c r="C254" s="85"/>
      <c r="D254" s="21"/>
      <c r="E254" s="21"/>
      <c r="F254" s="21"/>
      <c r="G254" s="21"/>
      <c r="H254" s="21"/>
      <c r="I254" s="21"/>
      <c r="J254" s="21"/>
      <c r="K254" s="45" t="str">
        <f>IF($R254 &gt; 0, IF($C254 &gt; 0, IF(INDIRECT("RoomsDoNotEditThis!B"&amp;$R254) &gt; 0, IF ($E254 &gt; 0, INDIRECT("RoomsDoNotEditThis!B"&amp;$R254) + Augmentations!$B$3, INDIRECT("RoomsDoNotEditThis!B"&amp;$R254)), 0), 0), 0)</f>
        <v>0</v>
      </c>
      <c r="L254" s="45" t="str">
        <f t="shared" si="1"/>
        <v>0</v>
      </c>
      <c r="M254" s="45" t="str">
        <f t="shared" si="2"/>
        <v>0</v>
      </c>
      <c r="N254" s="45" t="str">
        <f t="shared" si="3"/>
        <v>0</v>
      </c>
      <c r="O254" s="45" t="str">
        <f t="shared" si="4"/>
        <v>0</v>
      </c>
      <c r="P254" s="45" t="str">
        <f t="shared" si="5"/>
        <v>0</v>
      </c>
      <c r="Q254" s="45" t="str">
        <f t="shared" si="6"/>
        <v>0</v>
      </c>
      <c r="R254" s="2" t="str">
        <f>IF(LEN($B254), MATCH($B254,RoomsDoNotEditThis!$A$2:$A$1000)+1, 0)</f>
        <v>0</v>
      </c>
      <c r="S254" s="45" t="str">
        <f t="shared" si="7"/>
        <v>0</v>
      </c>
      <c r="T254" s="45" t="str">
        <f t="shared" si="8"/>
        <v>0</v>
      </c>
      <c r="U254" s="45" t="str">
        <f>IF($R254 &gt; 0, INDIRECT("RoomsDoNotEditThis!I"&amp;$R254)/MAX(1,ROUNDUP($G254)) + IF($D254 &gt; 0, Augmentations!$C$2/ROUNDUP($D254), 0) + IF($E254 &gt; 0, Augmentations!$C$3/ROUNDUP($E254), 0), 0)</f>
        <v>0</v>
      </c>
      <c r="V254" s="45" t="str">
        <f>IF($R254 &gt; 0, (MAX(1,ROUNDUP($G254))*INDIRECT("RoomsDoNotEditThis!L"&amp;$R254) + IF($D254 &gt; 0, ROUNDUP($D254)*Augmentations!$F$2, 0) + IF($E254 &gt; 0, ROUNDUP($E254)*Augmentations!$F$3, 0))/Constants!$B$4, 0)</f>
        <v>0</v>
      </c>
      <c r="W254" s="45" t="str">
        <f>IF($R254 &gt; 0, (INDIRECT("RoomsDoNotEditThis!J"&amp;$R254) + IF($D254 &gt; 0, Augmentations!$D$2, 0) + IF($E254 &gt; 0, Augmentations!$D$3, 0))/Constants!$B$2, 0)</f>
        <v>0</v>
      </c>
      <c r="X254" s="45" t="str">
        <f>IF($R254 &gt; 0, (INDIRECT("RoomsDoNotEditThis!K"&amp;$R254) + IF($D254 &gt; 0, Augmentations!$E$2, 0) + IF($E254 &gt; 0, Augmentations!$E$3, 0))/Constants!$B$3, 0)</f>
        <v>0</v>
      </c>
      <c r="Y254" s="45" t="str">
        <f>IF($R254 &gt; 0, (INDIRECT("RoomsDoNotEditThis!L"&amp;$R254) + IF($D254 &gt; 0, Augmentations!$F$2, 0) + IF($E254 &gt; 0, Augmentations!$F$3, 0))/Constants!$B$4, 0)</f>
        <v>0</v>
      </c>
      <c r="Z254" s="45" t="str">
        <f>IF($R254 &gt; 0, (INDIRECT("RoomsDoNotEditThis!M"&amp;$R254) + IF($D254 &gt; 0, Augmentations!$G$2, 0) + IF($E254 &gt; 0, Augmentations!$G$3, 0))/Constants!$B$5, 0)</f>
        <v>0</v>
      </c>
    </row>
    <row r="255">
      <c r="A255" s="30"/>
      <c r="B255" s="30"/>
      <c r="C255" s="85"/>
      <c r="D255" s="21"/>
      <c r="E255" s="21"/>
      <c r="F255" s="21"/>
      <c r="G255" s="21"/>
      <c r="H255" s="21"/>
      <c r="I255" s="21"/>
      <c r="J255" s="21"/>
      <c r="K255" s="45" t="str">
        <f>IF($R255 &gt; 0, IF($C255 &gt; 0, IF(INDIRECT("RoomsDoNotEditThis!B"&amp;$R255) &gt; 0, IF ($E255 &gt; 0, INDIRECT("RoomsDoNotEditThis!B"&amp;$R255) + Augmentations!$B$3, INDIRECT("RoomsDoNotEditThis!B"&amp;$R255)), 0), 0), 0)</f>
        <v>0</v>
      </c>
      <c r="L255" s="45" t="str">
        <f t="shared" si="1"/>
        <v>0</v>
      </c>
      <c r="M255" s="45" t="str">
        <f t="shared" si="2"/>
        <v>0</v>
      </c>
      <c r="N255" s="45" t="str">
        <f t="shared" si="3"/>
        <v>0</v>
      </c>
      <c r="O255" s="45" t="str">
        <f t="shared" si="4"/>
        <v>0</v>
      </c>
      <c r="P255" s="45" t="str">
        <f t="shared" si="5"/>
        <v>0</v>
      </c>
      <c r="Q255" s="45" t="str">
        <f t="shared" si="6"/>
        <v>0</v>
      </c>
      <c r="R255" s="2" t="str">
        <f>IF(LEN($B255), MATCH($B255,RoomsDoNotEditThis!$A$2:$A$1000)+1, 0)</f>
        <v>0</v>
      </c>
      <c r="S255" s="45" t="str">
        <f t="shared" si="7"/>
        <v>0</v>
      </c>
      <c r="T255" s="45" t="str">
        <f t="shared" si="8"/>
        <v>0</v>
      </c>
      <c r="U255" s="45" t="str">
        <f>IF($R255 &gt; 0, INDIRECT("RoomsDoNotEditThis!I"&amp;$R255)/MAX(1,ROUNDUP($G255)) + IF($D255 &gt; 0, Augmentations!$C$2/ROUNDUP($D255), 0) + IF($E255 &gt; 0, Augmentations!$C$3/ROUNDUP($E255), 0), 0)</f>
        <v>0</v>
      </c>
      <c r="V255" s="45" t="str">
        <f>IF($R255 &gt; 0, (MAX(1,ROUNDUP($G255))*INDIRECT("RoomsDoNotEditThis!L"&amp;$R255) + IF($D255 &gt; 0, ROUNDUP($D255)*Augmentations!$F$2, 0) + IF($E255 &gt; 0, ROUNDUP($E255)*Augmentations!$F$3, 0))/Constants!$B$4, 0)</f>
        <v>0</v>
      </c>
      <c r="W255" s="45" t="str">
        <f>IF($R255 &gt; 0, (INDIRECT("RoomsDoNotEditThis!J"&amp;$R255) + IF($D255 &gt; 0, Augmentations!$D$2, 0) + IF($E255 &gt; 0, Augmentations!$D$3, 0))/Constants!$B$2, 0)</f>
        <v>0</v>
      </c>
      <c r="X255" s="45" t="str">
        <f>IF($R255 &gt; 0, (INDIRECT("RoomsDoNotEditThis!K"&amp;$R255) + IF($D255 &gt; 0, Augmentations!$E$2, 0) + IF($E255 &gt; 0, Augmentations!$E$3, 0))/Constants!$B$3, 0)</f>
        <v>0</v>
      </c>
      <c r="Y255" s="45" t="str">
        <f>IF($R255 &gt; 0, (INDIRECT("RoomsDoNotEditThis!L"&amp;$R255) + IF($D255 &gt; 0, Augmentations!$F$2, 0) + IF($E255 &gt; 0, Augmentations!$F$3, 0))/Constants!$B$4, 0)</f>
        <v>0</v>
      </c>
      <c r="Z255" s="45" t="str">
        <f>IF($R255 &gt; 0, (INDIRECT("RoomsDoNotEditThis!M"&amp;$R255) + IF($D255 &gt; 0, Augmentations!$G$2, 0) + IF($E255 &gt; 0, Augmentations!$G$3, 0))/Constants!$B$5, 0)</f>
        <v>0</v>
      </c>
    </row>
  </sheetData>
  <conditionalFormatting sqref="C2:C255">
    <cfRule type="containsText" dxfId="1" priority="1" operator="containsText" text="Nothing">
      <formula>NOT(ISERROR(SEARCH(("Nothing"),(C2))))</formula>
    </cfRule>
  </conditionalFormatting>
  <conditionalFormatting sqref="C2:C255">
    <cfRule type="containsText" dxfId="2" priority="2" operator="containsText" text="gp">
      <formula>NOT(ISERROR(SEARCH(("gp"),(C2))))</formula>
    </cfRule>
  </conditionalFormatting>
  <conditionalFormatting sqref="C2:C255">
    <cfRule type="containsText" dxfId="3" priority="3" operator="containsText" text="Goods">
      <formula>NOT(ISERROR(SEARCH(("Goods"),(C2))))</formula>
    </cfRule>
  </conditionalFormatting>
  <conditionalFormatting sqref="C2:C255">
    <cfRule type="containsText" dxfId="4" priority="4" operator="containsText" text="Influence">
      <formula>NOT(ISERROR(SEARCH(("Influence"),(C2))))</formula>
    </cfRule>
  </conditionalFormatting>
  <conditionalFormatting sqref="C2:C255">
    <cfRule type="containsText" dxfId="5" priority="5" operator="containsText" text="Labor">
      <formula>NOT(ISERROR(SEARCH(("Labor"),(C2))))</formula>
    </cfRule>
  </conditionalFormatting>
  <conditionalFormatting sqref="C2:C255">
    <cfRule type="containsText" dxfId="6" priority="6" operator="containsText" text="Magic">
      <formula>NOT(ISERROR(SEARCH(("Magic"),(C2))))</formula>
    </cfRule>
  </conditionalFormatting>
  <dataValidations>
    <dataValidation type="decimal" allowBlank="1" showDropDown="1" showErrorMessage="1" sqref="D2:E255">
      <formula1>0.0</formula1>
      <formula2>4.0</formula2>
    </dataValidation>
    <dataValidation type="list" allowBlank="1" showErrorMessage="1" sqref="A2:A255">
      <formula1>Buildorgs!$A$2:$A$27</formula1>
    </dataValidation>
    <dataValidation type="decimal" allowBlank="1" showDropDown="1" showErrorMessage="1" sqref="G2:G255">
      <formula1>1.0</formula1>
      <formula2>4.0</formula2>
    </dataValidation>
    <dataValidation type="list" allowBlank="1" showErrorMessage="1" sqref="B2:B255">
      <formula1>Rooms!$A$2:$A$257</formula1>
    </dataValidation>
    <dataValidation type="decimal" allowBlank="1" showDropDown="1" showErrorMessage="1" sqref="C2:C255">
      <formula1>0.0</formula1>
      <formula2>1.0</formula2>
    </dataValidation>
  </dataValidations>
  <drawing r:id="rId1"/>
</worksheet>
</file>