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D:\Palant\DESKTOP\"/>
    </mc:Choice>
  </mc:AlternateContent>
  <xr:revisionPtr revIDLastSave="0" documentId="8_{5F7AA710-DCBE-446D-A680-E65D45448B28}" xr6:coauthVersionLast="47" xr6:coauthVersionMax="47" xr10:uidLastSave="{00000000-0000-0000-0000-000000000000}"/>
  <bookViews>
    <workbookView xWindow="-108" yWindow="-108" windowWidth="23256" windowHeight="12456" firstSheet="31" activeTab="41" xr2:uid="{00000000-000D-0000-FFFF-FFFF00000000}"/>
  </bookViews>
  <sheets>
    <sheet name="Intro" sheetId="1" r:id="rId1"/>
    <sheet name="PCCreation" sheetId="2" state="hidden" r:id="rId2"/>
    <sheet name="Birth" sheetId="3" state="hidden" r:id="rId3"/>
    <sheet name="Family" sheetId="4" state="hidden" r:id="rId4"/>
    <sheet name="Life events" sheetId="5" state="hidden" r:id="rId5"/>
    <sheet name="LE1" sheetId="6" state="hidden" r:id="rId6"/>
    <sheet name="LE2" sheetId="7" state="hidden" r:id="rId7"/>
    <sheet name="LE3" sheetId="8" state="hidden" r:id="rId8"/>
    <sheet name="LE4" sheetId="9" state="hidden" r:id="rId9"/>
    <sheet name="LE5" sheetId="10" state="hidden" r:id="rId10"/>
    <sheet name="LE6" sheetId="11" state="hidden" r:id="rId11"/>
    <sheet name="LE7" sheetId="12" state="hidden" r:id="rId12"/>
    <sheet name="LE8" sheetId="13" state="hidden" r:id="rId13"/>
    <sheet name="LE9" sheetId="14" state="hidden" r:id="rId14"/>
    <sheet name="LE10" sheetId="15" state="hidden" r:id="rId15"/>
    <sheet name="LE11" sheetId="16" state="hidden" r:id="rId16"/>
    <sheet name="LE12" sheetId="17" state="hidden" r:id="rId17"/>
    <sheet name="Class Spawn Rate" sheetId="18" state="hidden" r:id="rId18"/>
    <sheet name="Flower" sheetId="19" state="hidden" r:id="rId19"/>
    <sheet name="Town" sheetId="20" r:id="rId20"/>
    <sheet name="F2Edit" sheetId="21" r:id="rId21"/>
    <sheet name="TownEco" sheetId="22" r:id="rId22"/>
    <sheet name="Names" sheetId="23" r:id="rId23"/>
    <sheet name="NamesBR" sheetId="24" r:id="rId24"/>
    <sheet name="Character" sheetId="25" r:id="rId25"/>
    <sheet name="NamesJP" sheetId="26" r:id="rId26"/>
    <sheet name="Titles" sheetId="27" r:id="rId27"/>
    <sheet name="Ingredient" sheetId="28" state="hidden" r:id="rId28"/>
    <sheet name="FactionName" sheetId="29" r:id="rId29"/>
    <sheet name="Insurance" sheetId="30" r:id="rId30"/>
    <sheet name="ItemLocation" sheetId="31" r:id="rId31"/>
    <sheet name="Gem" sheetId="32" r:id="rId32"/>
    <sheet name="Hazard" sheetId="33" state="hidden" r:id="rId33"/>
    <sheet name="Weapon" sheetId="34" r:id="rId34"/>
    <sheet name="Armor" sheetId="35" r:id="rId35"/>
    <sheet name="Quirks" sheetId="36" state="hidden" r:id="rId36"/>
    <sheet name="Inn" sheetId="37" r:id="rId37"/>
    <sheet name="DwarvenCurses" sheetId="38" state="hidden" r:id="rId38"/>
    <sheet name="Wild Magic" sheetId="39" r:id="rId39"/>
    <sheet name="Trinket" sheetId="40" r:id="rId40"/>
    <sheet name="ArcaneStuff" sheetId="41" r:id="rId41"/>
    <sheet name="Herb" sheetId="42" r:id="rId42"/>
    <sheet name="Villan" sheetId="43" r:id="rId43"/>
    <sheet name="Dungeon" sheetId="44" r:id="rId44"/>
    <sheet name="Deity" sheetId="45" r:id="rId45"/>
  </sheets>
  <calcPr calcId="191029"/>
  <fileRecoveryPr repairLoad="1"/>
</workbook>
</file>

<file path=xl/calcChain.xml><?xml version="1.0" encoding="utf-8"?>
<calcChain xmlns="http://schemas.openxmlformats.org/spreadsheetml/2006/main">
  <c r="R21" i="45" l="1"/>
  <c r="S21" i="45" s="1"/>
  <c r="R20" i="45"/>
  <c r="S20" i="45" s="1"/>
  <c r="R19" i="45"/>
  <c r="S19" i="45" s="1"/>
  <c r="R18" i="45"/>
  <c r="S18" i="45" s="1"/>
  <c r="R17" i="45"/>
  <c r="S17" i="45" s="1"/>
  <c r="R16" i="45"/>
  <c r="S16" i="45" s="1"/>
  <c r="R15" i="45"/>
  <c r="S15" i="45" s="1"/>
  <c r="R14" i="45"/>
  <c r="S14" i="45" s="1"/>
  <c r="R13" i="45"/>
  <c r="S13" i="45" s="1"/>
  <c r="R12" i="45"/>
  <c r="S12" i="45" s="1"/>
  <c r="U11" i="45"/>
  <c r="V11" i="45" s="1"/>
  <c r="S11" i="45"/>
  <c r="R11" i="45"/>
  <c r="G11" i="45"/>
  <c r="H11" i="45" s="1"/>
  <c r="U10" i="45"/>
  <c r="V10" i="45" s="1"/>
  <c r="R10" i="45"/>
  <c r="S10" i="45" s="1"/>
  <c r="G10" i="45"/>
  <c r="H10" i="45" s="1"/>
  <c r="U9" i="45"/>
  <c r="V9" i="45" s="1"/>
  <c r="R9" i="45"/>
  <c r="S9" i="45" s="1"/>
  <c r="G9" i="45"/>
  <c r="H9" i="45" s="1"/>
  <c r="U8" i="45"/>
  <c r="V8" i="45" s="1"/>
  <c r="R8" i="45"/>
  <c r="S8" i="45" s="1"/>
  <c r="G8" i="45"/>
  <c r="H8" i="45" s="1"/>
  <c r="U7" i="45"/>
  <c r="V7" i="45" s="1"/>
  <c r="R7" i="45"/>
  <c r="S7" i="45" s="1"/>
  <c r="G7" i="45"/>
  <c r="H7" i="45" s="1"/>
  <c r="U6" i="45"/>
  <c r="V6" i="45" s="1"/>
  <c r="R6" i="45"/>
  <c r="S6" i="45" s="1"/>
  <c r="G6" i="45"/>
  <c r="H6" i="45" s="1"/>
  <c r="U5" i="45"/>
  <c r="V5" i="45" s="1"/>
  <c r="R5" i="45"/>
  <c r="S5" i="45" s="1"/>
  <c r="G5" i="45"/>
  <c r="H5" i="45" s="1"/>
  <c r="V4" i="45"/>
  <c r="U4" i="45"/>
  <c r="R4" i="45"/>
  <c r="S4" i="45" s="1"/>
  <c r="M4" i="45"/>
  <c r="N4" i="45" s="1"/>
  <c r="J4" i="45"/>
  <c r="K4" i="45" s="1"/>
  <c r="G4" i="45"/>
  <c r="H4" i="45" s="1"/>
  <c r="U3" i="45"/>
  <c r="V3" i="45" s="1"/>
  <c r="R3" i="45"/>
  <c r="S3" i="45" s="1"/>
  <c r="M3" i="45"/>
  <c r="N3" i="45" s="1"/>
  <c r="J3" i="45"/>
  <c r="K3" i="45" s="1"/>
  <c r="G3" i="45"/>
  <c r="H3" i="45" s="1"/>
  <c r="U2" i="45"/>
  <c r="V2" i="45" s="1"/>
  <c r="R2" i="45"/>
  <c r="S2" i="45" s="1"/>
  <c r="M2" i="45"/>
  <c r="N2" i="45" s="1"/>
  <c r="K2" i="45"/>
  <c r="O2" i="45" s="1"/>
  <c r="J2" i="45"/>
  <c r="G2" i="45"/>
  <c r="H2" i="45" s="1"/>
  <c r="K6" i="44"/>
  <c r="L6" i="44" s="1"/>
  <c r="H6" i="44"/>
  <c r="I6" i="44" s="1"/>
  <c r="E6" i="44"/>
  <c r="F6" i="44" s="1"/>
  <c r="B6" i="44"/>
  <c r="C6" i="44" s="1"/>
  <c r="K5" i="44"/>
  <c r="L5" i="44" s="1"/>
  <c r="H5" i="44"/>
  <c r="I5" i="44" s="1"/>
  <c r="E5" i="44"/>
  <c r="F5" i="44" s="1"/>
  <c r="B5" i="44"/>
  <c r="C5" i="44" s="1"/>
  <c r="K4" i="44"/>
  <c r="L4" i="44" s="1"/>
  <c r="H4" i="44"/>
  <c r="I4" i="44" s="1"/>
  <c r="E4" i="44"/>
  <c r="F4" i="44" s="1"/>
  <c r="B4" i="44"/>
  <c r="C4" i="44" s="1"/>
  <c r="K3" i="44"/>
  <c r="L3" i="44" s="1"/>
  <c r="I3" i="44"/>
  <c r="H3" i="44"/>
  <c r="E3" i="44"/>
  <c r="F3" i="44" s="1"/>
  <c r="B3" i="44"/>
  <c r="C3" i="44" s="1"/>
  <c r="N2" i="44"/>
  <c r="K2" i="44"/>
  <c r="L2" i="44" s="1"/>
  <c r="H2" i="44"/>
  <c r="I2" i="44" s="1"/>
  <c r="F2" i="44"/>
  <c r="E2" i="44"/>
  <c r="B2" i="44"/>
  <c r="C2" i="44" s="1"/>
  <c r="U6" i="43"/>
  <c r="V6" i="43" s="1"/>
  <c r="R6" i="43"/>
  <c r="S6" i="43" s="1"/>
  <c r="O6" i="43"/>
  <c r="P6" i="43" s="1"/>
  <c r="L6" i="43"/>
  <c r="K6" i="43"/>
  <c r="H6" i="43"/>
  <c r="I6" i="43" s="1"/>
  <c r="E6" i="43"/>
  <c r="F6" i="43" s="1"/>
  <c r="B6" i="43"/>
  <c r="C6" i="43" s="1"/>
  <c r="U5" i="43"/>
  <c r="V5" i="43" s="1"/>
  <c r="R5" i="43"/>
  <c r="S5" i="43" s="1"/>
  <c r="O5" i="43"/>
  <c r="P5" i="43" s="1"/>
  <c r="L5" i="43"/>
  <c r="K5" i="43"/>
  <c r="H5" i="43"/>
  <c r="I5" i="43" s="1"/>
  <c r="E5" i="43"/>
  <c r="F5" i="43" s="1"/>
  <c r="B5" i="43"/>
  <c r="C5" i="43" s="1"/>
  <c r="U4" i="43"/>
  <c r="V4" i="43" s="1"/>
  <c r="R4" i="43"/>
  <c r="S4" i="43" s="1"/>
  <c r="O4" i="43"/>
  <c r="P4" i="43" s="1"/>
  <c r="K4" i="43"/>
  <c r="L4" i="43" s="1"/>
  <c r="H4" i="43"/>
  <c r="I4" i="43" s="1"/>
  <c r="E4" i="43"/>
  <c r="F4" i="43" s="1"/>
  <c r="M4" i="43" s="1"/>
  <c r="B4" i="43"/>
  <c r="C4" i="43" s="1"/>
  <c r="U3" i="43"/>
  <c r="V3" i="43" s="1"/>
  <c r="R3" i="43"/>
  <c r="S3" i="43" s="1"/>
  <c r="O3" i="43"/>
  <c r="P3" i="43" s="1"/>
  <c r="K3" i="43"/>
  <c r="L3" i="43" s="1"/>
  <c r="H3" i="43"/>
  <c r="I3" i="43" s="1"/>
  <c r="E3" i="43"/>
  <c r="F3" i="43" s="1"/>
  <c r="C3" i="43"/>
  <c r="B3" i="43"/>
  <c r="U2" i="43"/>
  <c r="V2" i="43" s="1"/>
  <c r="R2" i="43"/>
  <c r="S2" i="43" s="1"/>
  <c r="O2" i="43"/>
  <c r="P2" i="43" s="1"/>
  <c r="K2" i="43"/>
  <c r="L2" i="43" s="1"/>
  <c r="H2" i="43"/>
  <c r="I2" i="43" s="1"/>
  <c r="E2" i="43"/>
  <c r="F2" i="43" s="1"/>
  <c r="B2" i="43"/>
  <c r="C2" i="43" s="1"/>
  <c r="J26" i="42"/>
  <c r="I4" i="42"/>
  <c r="H4" i="42"/>
  <c r="E4" i="42"/>
  <c r="F4" i="42" s="1"/>
  <c r="B4" i="42"/>
  <c r="C4" i="42" s="1"/>
  <c r="H3" i="42"/>
  <c r="I3" i="42" s="1"/>
  <c r="E3" i="42"/>
  <c r="F3" i="42" s="1"/>
  <c r="B3" i="42"/>
  <c r="C3" i="42" s="1"/>
  <c r="I2" i="42"/>
  <c r="H2" i="42"/>
  <c r="E2" i="42"/>
  <c r="F2" i="42" s="1"/>
  <c r="B2" i="42"/>
  <c r="C2" i="42" s="1"/>
  <c r="B24" i="41"/>
  <c r="C24" i="41" s="1"/>
  <c r="G24" i="41" s="1"/>
  <c r="H8" i="41" s="1"/>
  <c r="I8" i="41" s="1"/>
  <c r="J8" i="41" s="1"/>
  <c r="E11" i="41"/>
  <c r="F11" i="41" s="1"/>
  <c r="B11" i="41"/>
  <c r="C11" i="41" s="1"/>
  <c r="E10" i="41"/>
  <c r="F10" i="41" s="1"/>
  <c r="B10" i="41"/>
  <c r="C10" i="41" s="1"/>
  <c r="E9" i="41"/>
  <c r="F9" i="41" s="1"/>
  <c r="B9" i="41"/>
  <c r="C9" i="41" s="1"/>
  <c r="F8" i="41"/>
  <c r="E8" i="41"/>
  <c r="B8" i="41"/>
  <c r="C8" i="41" s="1"/>
  <c r="E7" i="41"/>
  <c r="F7" i="41" s="1"/>
  <c r="C7" i="41"/>
  <c r="B7" i="41"/>
  <c r="E6" i="41"/>
  <c r="F6" i="41" s="1"/>
  <c r="B6" i="41"/>
  <c r="C6" i="41" s="1"/>
  <c r="E5" i="41"/>
  <c r="F5" i="41" s="1"/>
  <c r="B5" i="41"/>
  <c r="C5" i="41" s="1"/>
  <c r="S4" i="41"/>
  <c r="T4" i="41" s="1"/>
  <c r="P4" i="41"/>
  <c r="Q4" i="41" s="1"/>
  <c r="N4" i="41"/>
  <c r="M4" i="41"/>
  <c r="E4" i="41"/>
  <c r="F4" i="41" s="1"/>
  <c r="B4" i="41"/>
  <c r="C4" i="41" s="1"/>
  <c r="S3" i="41"/>
  <c r="T3" i="41" s="1"/>
  <c r="P3" i="41"/>
  <c r="Q3" i="41" s="1"/>
  <c r="M3" i="41"/>
  <c r="N3" i="41" s="1"/>
  <c r="F3" i="41"/>
  <c r="E3" i="41"/>
  <c r="B3" i="41"/>
  <c r="C3" i="41" s="1"/>
  <c r="S2" i="41"/>
  <c r="T2" i="41" s="1"/>
  <c r="P2" i="41"/>
  <c r="Q2" i="41" s="1"/>
  <c r="M2" i="41"/>
  <c r="N2" i="41" s="1"/>
  <c r="F2" i="41"/>
  <c r="E2" i="41"/>
  <c r="C2" i="41"/>
  <c r="B2" i="41"/>
  <c r="A82" i="39"/>
  <c r="A81" i="39"/>
  <c r="A80" i="39"/>
  <c r="A79" i="39"/>
  <c r="A73" i="39"/>
  <c r="A70" i="39"/>
  <c r="A44" i="39"/>
  <c r="A39" i="39"/>
  <c r="A35" i="39"/>
  <c r="A29" i="39"/>
  <c r="A22" i="39"/>
  <c r="A21" i="39"/>
  <c r="A20" i="39"/>
  <c r="B13" i="39" s="1"/>
  <c r="C13" i="39" s="1"/>
  <c r="A8" i="39"/>
  <c r="A7" i="39"/>
  <c r="H43" i="38"/>
  <c r="I43" i="38" s="1"/>
  <c r="E43" i="38"/>
  <c r="F43" i="38" s="1"/>
  <c r="K43" i="38" s="1"/>
  <c r="B43" i="38"/>
  <c r="C43" i="38" s="1"/>
  <c r="H42" i="38"/>
  <c r="I42" i="38" s="1"/>
  <c r="E42" i="38"/>
  <c r="F42" i="38" s="1"/>
  <c r="C42" i="38"/>
  <c r="B42" i="38"/>
  <c r="I41" i="38"/>
  <c r="H41" i="38"/>
  <c r="E41" i="38"/>
  <c r="F41" i="38" s="1"/>
  <c r="B41" i="38"/>
  <c r="C41" i="38" s="1"/>
  <c r="H40" i="38"/>
  <c r="I40" i="38" s="1"/>
  <c r="F40" i="38"/>
  <c r="E40" i="38"/>
  <c r="B40" i="38"/>
  <c r="C40" i="38" s="1"/>
  <c r="K40" i="38" s="1"/>
  <c r="H39" i="38"/>
  <c r="I39" i="38" s="1"/>
  <c r="E39" i="38"/>
  <c r="F39" i="38" s="1"/>
  <c r="B39" i="38"/>
  <c r="C39" i="38" s="1"/>
  <c r="H38" i="38"/>
  <c r="I38" i="38" s="1"/>
  <c r="E38" i="38"/>
  <c r="F38" i="38" s="1"/>
  <c r="B38" i="38"/>
  <c r="C38" i="38" s="1"/>
  <c r="H37" i="38"/>
  <c r="I37" i="38" s="1"/>
  <c r="E37" i="38"/>
  <c r="F37" i="38" s="1"/>
  <c r="B37" i="38"/>
  <c r="C37" i="38" s="1"/>
  <c r="H36" i="38"/>
  <c r="I36" i="38" s="1"/>
  <c r="E36" i="38"/>
  <c r="F36" i="38" s="1"/>
  <c r="B36" i="38"/>
  <c r="C36" i="38" s="1"/>
  <c r="I35" i="38"/>
  <c r="H35" i="38"/>
  <c r="E35" i="38"/>
  <c r="F35" i="38" s="1"/>
  <c r="B35" i="38"/>
  <c r="C35" i="38" s="1"/>
  <c r="I34" i="38"/>
  <c r="K34" i="38" s="1"/>
  <c r="H34" i="38"/>
  <c r="F34" i="38"/>
  <c r="E34" i="38"/>
  <c r="C34" i="38"/>
  <c r="B34" i="38"/>
  <c r="H33" i="38"/>
  <c r="I33" i="38" s="1"/>
  <c r="E33" i="38"/>
  <c r="F33" i="38" s="1"/>
  <c r="B33" i="38"/>
  <c r="C33" i="38" s="1"/>
  <c r="K33" i="38" s="1"/>
  <c r="H32" i="38"/>
  <c r="I32" i="38" s="1"/>
  <c r="F32" i="38"/>
  <c r="E32" i="38"/>
  <c r="B32" i="38"/>
  <c r="C32" i="38" s="1"/>
  <c r="H31" i="38"/>
  <c r="I31" i="38" s="1"/>
  <c r="E31" i="38"/>
  <c r="F31" i="38" s="1"/>
  <c r="B31" i="38"/>
  <c r="C31" i="38" s="1"/>
  <c r="H30" i="38"/>
  <c r="I30" i="38" s="1"/>
  <c r="E30" i="38"/>
  <c r="F30" i="38" s="1"/>
  <c r="B30" i="38"/>
  <c r="C30" i="38" s="1"/>
  <c r="H29" i="38"/>
  <c r="I29" i="38" s="1"/>
  <c r="E29" i="38"/>
  <c r="F29" i="38" s="1"/>
  <c r="C29" i="38"/>
  <c r="B29" i="38"/>
  <c r="H28" i="38"/>
  <c r="I28" i="38" s="1"/>
  <c r="E28" i="38"/>
  <c r="F28" i="38" s="1"/>
  <c r="B28" i="38"/>
  <c r="C28" i="38" s="1"/>
  <c r="H27" i="38"/>
  <c r="I27" i="38" s="1"/>
  <c r="E27" i="38"/>
  <c r="F27" i="38" s="1"/>
  <c r="C27" i="38"/>
  <c r="B27" i="38"/>
  <c r="H26" i="38"/>
  <c r="I26" i="38" s="1"/>
  <c r="E26" i="38"/>
  <c r="F26" i="38" s="1"/>
  <c r="B26" i="38"/>
  <c r="C26" i="38" s="1"/>
  <c r="H25" i="38"/>
  <c r="I25" i="38" s="1"/>
  <c r="E25" i="38"/>
  <c r="F25" i="38" s="1"/>
  <c r="B25" i="38"/>
  <c r="C25" i="38" s="1"/>
  <c r="H24" i="38"/>
  <c r="I24" i="38" s="1"/>
  <c r="F24" i="38"/>
  <c r="E24" i="38"/>
  <c r="B24" i="38"/>
  <c r="C24" i="38" s="1"/>
  <c r="K24" i="38" s="1"/>
  <c r="H23" i="38"/>
  <c r="I23" i="38" s="1"/>
  <c r="E23" i="38"/>
  <c r="F23" i="38" s="1"/>
  <c r="B23" i="38"/>
  <c r="C23" i="38" s="1"/>
  <c r="H22" i="38"/>
  <c r="I22" i="38" s="1"/>
  <c r="E22" i="38"/>
  <c r="F22" i="38" s="1"/>
  <c r="C22" i="38"/>
  <c r="B22" i="38"/>
  <c r="H21" i="38"/>
  <c r="I21" i="38" s="1"/>
  <c r="E21" i="38"/>
  <c r="F21" i="38" s="1"/>
  <c r="C21" i="38"/>
  <c r="B21" i="38"/>
  <c r="H20" i="38"/>
  <c r="I20" i="38" s="1"/>
  <c r="F20" i="38"/>
  <c r="E20" i="38"/>
  <c r="B20" i="38"/>
  <c r="C20" i="38" s="1"/>
  <c r="H19" i="38"/>
  <c r="I19" i="38" s="1"/>
  <c r="E19" i="38"/>
  <c r="F19" i="38" s="1"/>
  <c r="B19" i="38"/>
  <c r="C19" i="38" s="1"/>
  <c r="H18" i="38"/>
  <c r="I18" i="38" s="1"/>
  <c r="E18" i="38"/>
  <c r="F18" i="38" s="1"/>
  <c r="B18" i="38"/>
  <c r="C18" i="38" s="1"/>
  <c r="K18" i="38" s="1"/>
  <c r="H17" i="38"/>
  <c r="I17" i="38" s="1"/>
  <c r="E17" i="38"/>
  <c r="F17" i="38" s="1"/>
  <c r="C17" i="38"/>
  <c r="B17" i="38"/>
  <c r="H16" i="38"/>
  <c r="I16" i="38" s="1"/>
  <c r="F16" i="38"/>
  <c r="E16" i="38"/>
  <c r="B16" i="38"/>
  <c r="C16" i="38" s="1"/>
  <c r="K16" i="38" s="1"/>
  <c r="H15" i="38"/>
  <c r="I15" i="38" s="1"/>
  <c r="E15" i="38"/>
  <c r="F15" i="38" s="1"/>
  <c r="B15" i="38"/>
  <c r="C15" i="38" s="1"/>
  <c r="H14" i="38"/>
  <c r="I14" i="38" s="1"/>
  <c r="F14" i="38"/>
  <c r="E14" i="38"/>
  <c r="C14" i="38"/>
  <c r="B14" i="38"/>
  <c r="I13" i="38"/>
  <c r="H13" i="38"/>
  <c r="E13" i="38"/>
  <c r="F13" i="38" s="1"/>
  <c r="B13" i="38"/>
  <c r="C13" i="38" s="1"/>
  <c r="H12" i="38"/>
  <c r="I12" i="38" s="1"/>
  <c r="E12" i="38"/>
  <c r="F12" i="38" s="1"/>
  <c r="B12" i="38"/>
  <c r="C12" i="38" s="1"/>
  <c r="H11" i="38"/>
  <c r="I11" i="38" s="1"/>
  <c r="E11" i="38"/>
  <c r="F11" i="38" s="1"/>
  <c r="B11" i="38"/>
  <c r="C11" i="38" s="1"/>
  <c r="H10" i="38"/>
  <c r="I10" i="38" s="1"/>
  <c r="F10" i="38"/>
  <c r="E10" i="38"/>
  <c r="C10" i="38"/>
  <c r="B10" i="38"/>
  <c r="H9" i="38"/>
  <c r="I9" i="38" s="1"/>
  <c r="E9" i="38"/>
  <c r="F9" i="38" s="1"/>
  <c r="B9" i="38"/>
  <c r="C9" i="38" s="1"/>
  <c r="H8" i="38"/>
  <c r="I8" i="38" s="1"/>
  <c r="E8" i="38"/>
  <c r="F8" i="38" s="1"/>
  <c r="B8" i="38"/>
  <c r="C8" i="38" s="1"/>
  <c r="H7" i="38"/>
  <c r="I7" i="38" s="1"/>
  <c r="E7" i="38"/>
  <c r="F7" i="38" s="1"/>
  <c r="B7" i="38"/>
  <c r="C7" i="38" s="1"/>
  <c r="H6" i="38"/>
  <c r="I6" i="38" s="1"/>
  <c r="E6" i="38"/>
  <c r="F6" i="38" s="1"/>
  <c r="C6" i="38"/>
  <c r="B6" i="38"/>
  <c r="I5" i="38"/>
  <c r="H5" i="38"/>
  <c r="E5" i="38"/>
  <c r="F5" i="38" s="1"/>
  <c r="C5" i="38"/>
  <c r="B5" i="38"/>
  <c r="H4" i="38"/>
  <c r="I4" i="38" s="1"/>
  <c r="E4" i="38"/>
  <c r="F4" i="38" s="1"/>
  <c r="B4" i="38"/>
  <c r="C4" i="38" s="1"/>
  <c r="H3" i="38"/>
  <c r="I3" i="38" s="1"/>
  <c r="E3" i="38"/>
  <c r="F3" i="38" s="1"/>
  <c r="C3" i="38"/>
  <c r="B3" i="38"/>
  <c r="L2" i="38"/>
  <c r="K2" i="38"/>
  <c r="C11" i="25" s="1"/>
  <c r="H2" i="38"/>
  <c r="I2" i="38" s="1"/>
  <c r="F2" i="38"/>
  <c r="E2" i="38"/>
  <c r="B2" i="38"/>
  <c r="C2" i="38" s="1"/>
  <c r="V6" i="37"/>
  <c r="W6" i="37" s="1"/>
  <c r="S6" i="37"/>
  <c r="T6" i="37" s="1"/>
  <c r="Q6" i="37"/>
  <c r="P6" i="37"/>
  <c r="M6" i="37"/>
  <c r="N6" i="37" s="1"/>
  <c r="B4" i="37" s="1"/>
  <c r="J6" i="37"/>
  <c r="K6" i="37" s="1"/>
  <c r="G6" i="37"/>
  <c r="H6" i="37" s="1"/>
  <c r="V5" i="37"/>
  <c r="W5" i="37" s="1"/>
  <c r="S5" i="37"/>
  <c r="T5" i="37" s="1"/>
  <c r="P5" i="37"/>
  <c r="Q5" i="37" s="1"/>
  <c r="B6" i="37" s="1"/>
  <c r="M5" i="37"/>
  <c r="N5" i="37" s="1"/>
  <c r="J5" i="37"/>
  <c r="K5" i="37" s="1"/>
  <c r="H5" i="37"/>
  <c r="G5" i="37"/>
  <c r="W4" i="37"/>
  <c r="V4" i="37"/>
  <c r="T4" i="37"/>
  <c r="S4" i="37"/>
  <c r="Q4" i="37"/>
  <c r="P4" i="37"/>
  <c r="M4" i="37"/>
  <c r="N4" i="37" s="1"/>
  <c r="K4" i="37"/>
  <c r="J4" i="37"/>
  <c r="G4" i="37"/>
  <c r="H4" i="37" s="1"/>
  <c r="V3" i="37"/>
  <c r="W3" i="37" s="1"/>
  <c r="S3" i="37"/>
  <c r="T3" i="37" s="1"/>
  <c r="P3" i="37"/>
  <c r="Q3" i="37" s="1"/>
  <c r="N3" i="37"/>
  <c r="M3" i="37"/>
  <c r="J3" i="37"/>
  <c r="K3" i="37" s="1"/>
  <c r="G3" i="37"/>
  <c r="H3" i="37" s="1"/>
  <c r="D3" i="37"/>
  <c r="V2" i="37"/>
  <c r="W2" i="37" s="1"/>
  <c r="S2" i="37"/>
  <c r="T2" i="37" s="1"/>
  <c r="B5" i="37" s="1"/>
  <c r="Q2" i="37"/>
  <c r="P2" i="37"/>
  <c r="N2" i="37"/>
  <c r="M2" i="37"/>
  <c r="K2" i="37"/>
  <c r="B3" i="37" s="1"/>
  <c r="J2" i="37"/>
  <c r="G2" i="37"/>
  <c r="H2" i="37" s="1"/>
  <c r="K20" i="35"/>
  <c r="L20" i="35" s="1"/>
  <c r="H20" i="35"/>
  <c r="I20" i="35" s="1"/>
  <c r="E20" i="35"/>
  <c r="F20" i="35" s="1"/>
  <c r="B20" i="35"/>
  <c r="C20" i="35" s="1"/>
  <c r="L19" i="35"/>
  <c r="K19" i="35"/>
  <c r="H19" i="35"/>
  <c r="I19" i="35" s="1"/>
  <c r="E19" i="35"/>
  <c r="F19" i="35" s="1"/>
  <c r="B19" i="35"/>
  <c r="C19" i="35" s="1"/>
  <c r="K18" i="35"/>
  <c r="L18" i="35" s="1"/>
  <c r="I18" i="35"/>
  <c r="H18" i="35"/>
  <c r="E18" i="35"/>
  <c r="F18" i="35" s="1"/>
  <c r="B18" i="35"/>
  <c r="C18" i="35" s="1"/>
  <c r="K17" i="35"/>
  <c r="L17" i="35" s="1"/>
  <c r="H17" i="35"/>
  <c r="I17" i="35" s="1"/>
  <c r="E17" i="35"/>
  <c r="F17" i="35" s="1"/>
  <c r="C17" i="35"/>
  <c r="B17" i="35"/>
  <c r="K16" i="35"/>
  <c r="L16" i="35" s="1"/>
  <c r="H16" i="35"/>
  <c r="I16" i="35" s="1"/>
  <c r="E16" i="35"/>
  <c r="F16" i="35" s="1"/>
  <c r="B16" i="35"/>
  <c r="C16" i="35" s="1"/>
  <c r="K15" i="35"/>
  <c r="L15" i="35" s="1"/>
  <c r="H15" i="35"/>
  <c r="I15" i="35" s="1"/>
  <c r="F15" i="35"/>
  <c r="E15" i="35"/>
  <c r="C15" i="35"/>
  <c r="B15" i="35"/>
  <c r="K14" i="35"/>
  <c r="L14" i="35" s="1"/>
  <c r="I14" i="35"/>
  <c r="H14" i="35"/>
  <c r="F14" i="35"/>
  <c r="E14" i="35"/>
  <c r="B14" i="35"/>
  <c r="C14" i="35" s="1"/>
  <c r="K13" i="35"/>
  <c r="L13" i="35" s="1"/>
  <c r="H13" i="35"/>
  <c r="I13" i="35" s="1"/>
  <c r="E13" i="35"/>
  <c r="F13" i="35" s="1"/>
  <c r="B13" i="35"/>
  <c r="C13" i="35" s="1"/>
  <c r="K12" i="35"/>
  <c r="L12" i="35" s="1"/>
  <c r="H12" i="35"/>
  <c r="I12" i="35" s="1"/>
  <c r="E12" i="35"/>
  <c r="F12" i="35" s="1"/>
  <c r="B12" i="35"/>
  <c r="C12" i="35" s="1"/>
  <c r="L11" i="35"/>
  <c r="K11" i="35"/>
  <c r="H11" i="35"/>
  <c r="I11" i="35" s="1"/>
  <c r="E11" i="35"/>
  <c r="F11" i="35" s="1"/>
  <c r="B11" i="35"/>
  <c r="C11" i="35" s="1"/>
  <c r="K10" i="35"/>
  <c r="L10" i="35" s="1"/>
  <c r="I10" i="35"/>
  <c r="H10" i="35"/>
  <c r="E10" i="35"/>
  <c r="F10" i="35" s="1"/>
  <c r="B10" i="35"/>
  <c r="C10" i="35" s="1"/>
  <c r="L9" i="35"/>
  <c r="K9" i="35"/>
  <c r="I9" i="35"/>
  <c r="H9" i="35"/>
  <c r="E9" i="35"/>
  <c r="F9" i="35" s="1"/>
  <c r="B9" i="35"/>
  <c r="C9" i="35" s="1"/>
  <c r="K8" i="35"/>
  <c r="L8" i="35" s="1"/>
  <c r="H8" i="35"/>
  <c r="I8" i="35" s="1"/>
  <c r="E8" i="35"/>
  <c r="F8" i="35" s="1"/>
  <c r="B8" i="35"/>
  <c r="C8" i="35" s="1"/>
  <c r="L7" i="35"/>
  <c r="K7" i="35"/>
  <c r="H7" i="35"/>
  <c r="I7" i="35" s="1"/>
  <c r="E7" i="35"/>
  <c r="F7" i="35" s="1"/>
  <c r="B7" i="35"/>
  <c r="C7" i="35" s="1"/>
  <c r="K6" i="35"/>
  <c r="L6" i="35" s="1"/>
  <c r="I6" i="35"/>
  <c r="H6" i="35"/>
  <c r="F6" i="35"/>
  <c r="E6" i="35"/>
  <c r="B6" i="35"/>
  <c r="C6" i="35" s="1"/>
  <c r="K5" i="35"/>
  <c r="L5" i="35" s="1"/>
  <c r="H5" i="35"/>
  <c r="I5" i="35" s="1"/>
  <c r="E5" i="35"/>
  <c r="F5" i="35" s="1"/>
  <c r="C5" i="35"/>
  <c r="B5" i="35"/>
  <c r="K4" i="35"/>
  <c r="L4" i="35" s="1"/>
  <c r="H4" i="35"/>
  <c r="I4" i="35" s="1"/>
  <c r="E4" i="35"/>
  <c r="F4" i="35" s="1"/>
  <c r="B4" i="35"/>
  <c r="C4" i="35" s="1"/>
  <c r="L3" i="35"/>
  <c r="K3" i="35"/>
  <c r="H3" i="35"/>
  <c r="I3" i="35" s="1"/>
  <c r="F3" i="35"/>
  <c r="E3" i="35"/>
  <c r="B3" i="35"/>
  <c r="C3" i="35" s="1"/>
  <c r="O2" i="35"/>
  <c r="K2" i="35"/>
  <c r="L2" i="35" s="1"/>
  <c r="H2" i="35"/>
  <c r="I2" i="35" s="1"/>
  <c r="E2" i="35"/>
  <c r="F2" i="35" s="1"/>
  <c r="B2" i="35"/>
  <c r="C2" i="35" s="1"/>
  <c r="K20" i="34"/>
  <c r="L20" i="34" s="1"/>
  <c r="E20" i="34"/>
  <c r="F20" i="34" s="1"/>
  <c r="B20" i="34"/>
  <c r="C20" i="34" s="1"/>
  <c r="L19" i="34"/>
  <c r="K19" i="34"/>
  <c r="E19" i="34"/>
  <c r="F19" i="34" s="1"/>
  <c r="B19" i="34"/>
  <c r="C19" i="34" s="1"/>
  <c r="L18" i="34"/>
  <c r="K18" i="34"/>
  <c r="E18" i="34"/>
  <c r="F18" i="34" s="1"/>
  <c r="B18" i="34"/>
  <c r="C18" i="34" s="1"/>
  <c r="K17" i="34"/>
  <c r="L17" i="34" s="1"/>
  <c r="E17" i="34"/>
  <c r="F17" i="34" s="1"/>
  <c r="C17" i="34"/>
  <c r="B17" i="34"/>
  <c r="L16" i="34"/>
  <c r="K16" i="34"/>
  <c r="E16" i="34"/>
  <c r="F16" i="34" s="1"/>
  <c r="B16" i="34"/>
  <c r="C16" i="34" s="1"/>
  <c r="K15" i="34"/>
  <c r="L15" i="34" s="1"/>
  <c r="E15" i="34"/>
  <c r="F15" i="34" s="1"/>
  <c r="C15" i="34"/>
  <c r="B15" i="34"/>
  <c r="K14" i="34"/>
  <c r="L14" i="34" s="1"/>
  <c r="E14" i="34"/>
  <c r="F14" i="34" s="1"/>
  <c r="B14" i="34"/>
  <c r="C14" i="34" s="1"/>
  <c r="K13" i="34"/>
  <c r="L13" i="34" s="1"/>
  <c r="E13" i="34"/>
  <c r="F13" i="34" s="1"/>
  <c r="B13" i="34"/>
  <c r="C13" i="34" s="1"/>
  <c r="K12" i="34"/>
  <c r="L12" i="34" s="1"/>
  <c r="E12" i="34"/>
  <c r="F12" i="34" s="1"/>
  <c r="B12" i="34"/>
  <c r="C12" i="34" s="1"/>
  <c r="K11" i="34"/>
  <c r="L11" i="34" s="1"/>
  <c r="E11" i="34"/>
  <c r="F11" i="34" s="1"/>
  <c r="B11" i="34"/>
  <c r="C11" i="34" s="1"/>
  <c r="K10" i="34"/>
  <c r="L10" i="34" s="1"/>
  <c r="F10" i="34"/>
  <c r="E10" i="34"/>
  <c r="B10" i="34"/>
  <c r="C10" i="34" s="1"/>
  <c r="K9" i="34"/>
  <c r="L9" i="34" s="1"/>
  <c r="E9" i="34"/>
  <c r="F9" i="34" s="1"/>
  <c r="B9" i="34"/>
  <c r="C9" i="34" s="1"/>
  <c r="K8" i="34"/>
  <c r="L8" i="34" s="1"/>
  <c r="F8" i="34"/>
  <c r="E8" i="34"/>
  <c r="B8" i="34"/>
  <c r="C8" i="34" s="1"/>
  <c r="K7" i="34"/>
  <c r="L7" i="34" s="1"/>
  <c r="E7" i="34"/>
  <c r="F7" i="34" s="1"/>
  <c r="C7" i="34"/>
  <c r="B7" i="34"/>
  <c r="K6" i="34"/>
  <c r="L6" i="34" s="1"/>
  <c r="E6" i="34"/>
  <c r="F6" i="34" s="1"/>
  <c r="B6" i="34"/>
  <c r="C6" i="34" s="1"/>
  <c r="L5" i="34"/>
  <c r="K5" i="34"/>
  <c r="E5" i="34"/>
  <c r="F5" i="34" s="1"/>
  <c r="B5" i="34"/>
  <c r="C5" i="34" s="1"/>
  <c r="K4" i="34"/>
  <c r="L4" i="34" s="1"/>
  <c r="F4" i="34"/>
  <c r="E4" i="34"/>
  <c r="B4" i="34"/>
  <c r="C4" i="34" s="1"/>
  <c r="K3" i="34"/>
  <c r="L3" i="34" s="1"/>
  <c r="E3" i="34"/>
  <c r="F3" i="34" s="1"/>
  <c r="B3" i="34"/>
  <c r="C3" i="34" s="1"/>
  <c r="K2" i="34"/>
  <c r="L2" i="34" s="1"/>
  <c r="F2" i="34"/>
  <c r="E2" i="34"/>
  <c r="B2" i="34"/>
  <c r="C2" i="34" s="1"/>
  <c r="A34" i="32"/>
  <c r="C33" i="32" s="1"/>
  <c r="A31" i="32"/>
  <c r="C30" i="32" s="1"/>
  <c r="A24" i="32"/>
  <c r="C23" i="32"/>
  <c r="A22" i="32"/>
  <c r="C21" i="32"/>
  <c r="A19" i="32"/>
  <c r="C18" i="32" s="1"/>
  <c r="A14" i="32"/>
  <c r="C13" i="32"/>
  <c r="A11" i="32"/>
  <c r="C10" i="32"/>
  <c r="A8" i="32"/>
  <c r="C7" i="32" s="1"/>
  <c r="A4" i="32"/>
  <c r="C3" i="32"/>
  <c r="I2" i="32"/>
  <c r="H2" i="32"/>
  <c r="H1" i="32" s="1"/>
  <c r="D7" i="37" s="1"/>
  <c r="G2" i="32"/>
  <c r="G1" i="32" s="1"/>
  <c r="D6" i="37" s="1"/>
  <c r="F2" i="32"/>
  <c r="F1" i="32" s="1"/>
  <c r="D5" i="37" s="1"/>
  <c r="E2" i="32"/>
  <c r="D2" i="32"/>
  <c r="D1" i="32" s="1"/>
  <c r="C2" i="32"/>
  <c r="C1" i="32" s="1"/>
  <c r="I1" i="32"/>
  <c r="D8" i="37" s="1"/>
  <c r="E1" i="32"/>
  <c r="D4" i="37" s="1"/>
  <c r="B15" i="31"/>
  <c r="R14" i="31"/>
  <c r="S14" i="31" s="1"/>
  <c r="O14" i="31"/>
  <c r="B4" i="31" s="1"/>
  <c r="N14" i="31"/>
  <c r="N8" i="31"/>
  <c r="O8" i="31" s="1"/>
  <c r="B32" i="31" s="1"/>
  <c r="Z2" i="31"/>
  <c r="B45" i="31" s="1"/>
  <c r="X2" i="31"/>
  <c r="V2" i="31"/>
  <c r="W2" i="31" s="1"/>
  <c r="S2" i="31"/>
  <c r="B26" i="31" s="1"/>
  <c r="R2" i="31"/>
  <c r="N2" i="31"/>
  <c r="O2" i="31" s="1"/>
  <c r="B2" i="31" s="1"/>
  <c r="C3" i="31" s="1"/>
  <c r="D3" i="31" s="1"/>
  <c r="E3" i="31" s="1"/>
  <c r="B18" i="30"/>
  <c r="B13" i="30"/>
  <c r="B10" i="30"/>
  <c r="B9" i="30"/>
  <c r="B8" i="30"/>
  <c r="B3" i="30"/>
  <c r="H100" i="29"/>
  <c r="I100" i="29" s="1"/>
  <c r="E100" i="29"/>
  <c r="F100" i="29" s="1"/>
  <c r="B100" i="29"/>
  <c r="C100" i="29" s="1"/>
  <c r="K100" i="29" s="1"/>
  <c r="H99" i="29"/>
  <c r="I99" i="29" s="1"/>
  <c r="E99" i="29"/>
  <c r="F99" i="29" s="1"/>
  <c r="B99" i="29"/>
  <c r="C99" i="29" s="1"/>
  <c r="H98" i="29"/>
  <c r="I98" i="29" s="1"/>
  <c r="F98" i="29"/>
  <c r="E98" i="29"/>
  <c r="B98" i="29"/>
  <c r="C98" i="29" s="1"/>
  <c r="K98" i="29" s="1"/>
  <c r="H97" i="29"/>
  <c r="I97" i="29" s="1"/>
  <c r="E97" i="29"/>
  <c r="F97" i="29" s="1"/>
  <c r="B97" i="29"/>
  <c r="C97" i="29" s="1"/>
  <c r="K97" i="29" s="1"/>
  <c r="H96" i="29"/>
  <c r="I96" i="29" s="1"/>
  <c r="E96" i="29"/>
  <c r="F96" i="29" s="1"/>
  <c r="C96" i="29"/>
  <c r="B96" i="29"/>
  <c r="H95" i="29"/>
  <c r="I95" i="29" s="1"/>
  <c r="E95" i="29"/>
  <c r="F95" i="29" s="1"/>
  <c r="B95" i="29"/>
  <c r="C95" i="29" s="1"/>
  <c r="K95" i="29" s="1"/>
  <c r="I94" i="29"/>
  <c r="H94" i="29"/>
  <c r="E94" i="29"/>
  <c r="F94" i="29" s="1"/>
  <c r="B94" i="29"/>
  <c r="C94" i="29" s="1"/>
  <c r="H93" i="29"/>
  <c r="I93" i="29" s="1"/>
  <c r="E93" i="29"/>
  <c r="F93" i="29" s="1"/>
  <c r="B93" i="29"/>
  <c r="C93" i="29" s="1"/>
  <c r="H92" i="29"/>
  <c r="I92" i="29" s="1"/>
  <c r="E92" i="29"/>
  <c r="F92" i="29" s="1"/>
  <c r="B92" i="29"/>
  <c r="C92" i="29" s="1"/>
  <c r="I91" i="29"/>
  <c r="H91" i="29"/>
  <c r="F91" i="29"/>
  <c r="E91" i="29"/>
  <c r="B91" i="29"/>
  <c r="C91" i="29" s="1"/>
  <c r="H90" i="29"/>
  <c r="I90" i="29" s="1"/>
  <c r="E90" i="29"/>
  <c r="F90" i="29" s="1"/>
  <c r="B90" i="29"/>
  <c r="C90" i="29" s="1"/>
  <c r="I89" i="29"/>
  <c r="H89" i="29"/>
  <c r="E89" i="29"/>
  <c r="F89" i="29" s="1"/>
  <c r="B89" i="29"/>
  <c r="C89" i="29" s="1"/>
  <c r="H88" i="29"/>
  <c r="I88" i="29" s="1"/>
  <c r="E88" i="29"/>
  <c r="F88" i="29" s="1"/>
  <c r="B88" i="29"/>
  <c r="C88" i="29" s="1"/>
  <c r="K88" i="29" s="1"/>
  <c r="H87" i="29"/>
  <c r="I87" i="29" s="1"/>
  <c r="E87" i="29"/>
  <c r="F87" i="29" s="1"/>
  <c r="B87" i="29"/>
  <c r="C87" i="29" s="1"/>
  <c r="K87" i="29" s="1"/>
  <c r="H86" i="29"/>
  <c r="I86" i="29" s="1"/>
  <c r="F86" i="29"/>
  <c r="E86" i="29"/>
  <c r="B86" i="29"/>
  <c r="C86" i="29" s="1"/>
  <c r="H85" i="29"/>
  <c r="I85" i="29" s="1"/>
  <c r="E85" i="29"/>
  <c r="F85" i="29" s="1"/>
  <c r="B85" i="29"/>
  <c r="C85" i="29" s="1"/>
  <c r="K85" i="29" s="1"/>
  <c r="H84" i="29"/>
  <c r="I84" i="29" s="1"/>
  <c r="E84" i="29"/>
  <c r="F84" i="29" s="1"/>
  <c r="C84" i="29"/>
  <c r="B84" i="29"/>
  <c r="K83" i="29"/>
  <c r="H83" i="29"/>
  <c r="I83" i="29" s="1"/>
  <c r="F83" i="29"/>
  <c r="E83" i="29"/>
  <c r="C83" i="29"/>
  <c r="B83" i="29"/>
  <c r="H82" i="29"/>
  <c r="I82" i="29" s="1"/>
  <c r="E82" i="29"/>
  <c r="F82" i="29" s="1"/>
  <c r="B82" i="29"/>
  <c r="C82" i="29" s="1"/>
  <c r="I81" i="29"/>
  <c r="H81" i="29"/>
  <c r="E81" i="29"/>
  <c r="F81" i="29" s="1"/>
  <c r="B81" i="29"/>
  <c r="C81" i="29" s="1"/>
  <c r="H80" i="29"/>
  <c r="I80" i="29" s="1"/>
  <c r="E80" i="29"/>
  <c r="F80" i="29" s="1"/>
  <c r="B80" i="29"/>
  <c r="C80" i="29" s="1"/>
  <c r="H79" i="29"/>
  <c r="I79" i="29" s="1"/>
  <c r="E79" i="29"/>
  <c r="F79" i="29" s="1"/>
  <c r="B79" i="29"/>
  <c r="C79" i="29" s="1"/>
  <c r="H78" i="29"/>
  <c r="I78" i="29" s="1"/>
  <c r="E78" i="29"/>
  <c r="F78" i="29" s="1"/>
  <c r="B78" i="29"/>
  <c r="C78" i="29" s="1"/>
  <c r="H77" i="29"/>
  <c r="I77" i="29" s="1"/>
  <c r="E77" i="29"/>
  <c r="F77" i="29" s="1"/>
  <c r="B77" i="29"/>
  <c r="C77" i="29" s="1"/>
  <c r="H76" i="29"/>
  <c r="I76" i="29" s="1"/>
  <c r="E76" i="29"/>
  <c r="F76" i="29" s="1"/>
  <c r="B76" i="29"/>
  <c r="C76" i="29" s="1"/>
  <c r="H75" i="29"/>
  <c r="I75" i="29" s="1"/>
  <c r="E75" i="29"/>
  <c r="F75" i="29" s="1"/>
  <c r="B75" i="29"/>
  <c r="C75" i="29" s="1"/>
  <c r="H74" i="29"/>
  <c r="I74" i="29" s="1"/>
  <c r="E74" i="29"/>
  <c r="F74" i="29" s="1"/>
  <c r="B74" i="29"/>
  <c r="C74" i="29" s="1"/>
  <c r="I73" i="29"/>
  <c r="K73" i="29" s="1"/>
  <c r="H73" i="29"/>
  <c r="E73" i="29"/>
  <c r="F73" i="29" s="1"/>
  <c r="B73" i="29"/>
  <c r="C73" i="29" s="1"/>
  <c r="H72" i="29"/>
  <c r="I72" i="29" s="1"/>
  <c r="E72" i="29"/>
  <c r="F72" i="29" s="1"/>
  <c r="B72" i="29"/>
  <c r="C72" i="29" s="1"/>
  <c r="H71" i="29"/>
  <c r="I71" i="29" s="1"/>
  <c r="F71" i="29"/>
  <c r="E71" i="29"/>
  <c r="B71" i="29"/>
  <c r="C71" i="29" s="1"/>
  <c r="K71" i="29" s="1"/>
  <c r="H70" i="29"/>
  <c r="I70" i="29" s="1"/>
  <c r="K70" i="29" s="1"/>
  <c r="E70" i="29"/>
  <c r="F70" i="29" s="1"/>
  <c r="C70" i="29"/>
  <c r="B70" i="29"/>
  <c r="H69" i="29"/>
  <c r="I69" i="29" s="1"/>
  <c r="E69" i="29"/>
  <c r="F69" i="29" s="1"/>
  <c r="B69" i="29"/>
  <c r="C69" i="29" s="1"/>
  <c r="K69" i="29" s="1"/>
  <c r="H68" i="29"/>
  <c r="I68" i="29" s="1"/>
  <c r="F68" i="29"/>
  <c r="E68" i="29"/>
  <c r="B68" i="29"/>
  <c r="C68" i="29" s="1"/>
  <c r="H67" i="29"/>
  <c r="I67" i="29" s="1"/>
  <c r="F67" i="29"/>
  <c r="E67" i="29"/>
  <c r="B67" i="29"/>
  <c r="C67" i="29" s="1"/>
  <c r="K67" i="29" s="1"/>
  <c r="H66" i="29"/>
  <c r="I66" i="29" s="1"/>
  <c r="E66" i="29"/>
  <c r="F66" i="29" s="1"/>
  <c r="B66" i="29"/>
  <c r="C66" i="29" s="1"/>
  <c r="I65" i="29"/>
  <c r="K65" i="29" s="1"/>
  <c r="H65" i="29"/>
  <c r="E65" i="29"/>
  <c r="F65" i="29" s="1"/>
  <c r="C65" i="29"/>
  <c r="B65" i="29"/>
  <c r="H64" i="29"/>
  <c r="I64" i="29" s="1"/>
  <c r="E64" i="29"/>
  <c r="F64" i="29" s="1"/>
  <c r="B64" i="29"/>
  <c r="C64" i="29" s="1"/>
  <c r="K64" i="29" s="1"/>
  <c r="H63" i="29"/>
  <c r="I63" i="29" s="1"/>
  <c r="F63" i="29"/>
  <c r="E63" i="29"/>
  <c r="B63" i="29"/>
  <c r="C63" i="29" s="1"/>
  <c r="H62" i="29"/>
  <c r="I62" i="29" s="1"/>
  <c r="F62" i="29"/>
  <c r="E62" i="29"/>
  <c r="B62" i="29"/>
  <c r="C62" i="29" s="1"/>
  <c r="H61" i="29"/>
  <c r="I61" i="29" s="1"/>
  <c r="E61" i="29"/>
  <c r="F61" i="29" s="1"/>
  <c r="B61" i="29"/>
  <c r="C61" i="29" s="1"/>
  <c r="H60" i="29"/>
  <c r="I60" i="29" s="1"/>
  <c r="E60" i="29"/>
  <c r="F60" i="29" s="1"/>
  <c r="B60" i="29"/>
  <c r="C60" i="29" s="1"/>
  <c r="H59" i="29"/>
  <c r="I59" i="29" s="1"/>
  <c r="F59" i="29"/>
  <c r="E59" i="29"/>
  <c r="B59" i="29"/>
  <c r="C59" i="29" s="1"/>
  <c r="I58" i="29"/>
  <c r="K58" i="29" s="1"/>
  <c r="H58" i="29"/>
  <c r="E58" i="29"/>
  <c r="F58" i="29" s="1"/>
  <c r="C58" i="29"/>
  <c r="B58" i="29"/>
  <c r="I57" i="29"/>
  <c r="H57" i="29"/>
  <c r="E57" i="29"/>
  <c r="F57" i="29" s="1"/>
  <c r="C57" i="29"/>
  <c r="B57" i="29"/>
  <c r="H56" i="29"/>
  <c r="I56" i="29" s="1"/>
  <c r="E56" i="29"/>
  <c r="F56" i="29" s="1"/>
  <c r="B56" i="29"/>
  <c r="C56" i="29" s="1"/>
  <c r="H55" i="29"/>
  <c r="I55" i="29" s="1"/>
  <c r="F55" i="29"/>
  <c r="E55" i="29"/>
  <c r="C55" i="29"/>
  <c r="B55" i="29"/>
  <c r="H54" i="29"/>
  <c r="I54" i="29" s="1"/>
  <c r="E54" i="29"/>
  <c r="F54" i="29" s="1"/>
  <c r="B54" i="29"/>
  <c r="C54" i="29" s="1"/>
  <c r="H53" i="29"/>
  <c r="I53" i="29" s="1"/>
  <c r="K53" i="29" s="1"/>
  <c r="E53" i="29"/>
  <c r="F53" i="29" s="1"/>
  <c r="B53" i="29"/>
  <c r="C53" i="29" s="1"/>
  <c r="H52" i="29"/>
  <c r="I52" i="29" s="1"/>
  <c r="E52" i="29"/>
  <c r="F52" i="29" s="1"/>
  <c r="B52" i="29"/>
  <c r="C52" i="29" s="1"/>
  <c r="K52" i="29" s="1"/>
  <c r="H51" i="29"/>
  <c r="I51" i="29" s="1"/>
  <c r="F51" i="29"/>
  <c r="E51" i="29"/>
  <c r="B51" i="29"/>
  <c r="C51" i="29" s="1"/>
  <c r="H50" i="29"/>
  <c r="I50" i="29" s="1"/>
  <c r="E50" i="29"/>
  <c r="F50" i="29" s="1"/>
  <c r="B50" i="29"/>
  <c r="C50" i="29" s="1"/>
  <c r="H49" i="29"/>
  <c r="I49" i="29" s="1"/>
  <c r="E49" i="29"/>
  <c r="F49" i="29" s="1"/>
  <c r="B49" i="29"/>
  <c r="C49" i="29" s="1"/>
  <c r="K49" i="29" s="1"/>
  <c r="H48" i="29"/>
  <c r="I48" i="29" s="1"/>
  <c r="F48" i="29"/>
  <c r="E48" i="29"/>
  <c r="B48" i="29"/>
  <c r="C48" i="29" s="1"/>
  <c r="H47" i="29"/>
  <c r="I47" i="29" s="1"/>
  <c r="F47" i="29"/>
  <c r="E47" i="29"/>
  <c r="B47" i="29"/>
  <c r="C47" i="29" s="1"/>
  <c r="K47" i="29" s="1"/>
  <c r="I46" i="29"/>
  <c r="H46" i="29"/>
  <c r="E46" i="29"/>
  <c r="F46" i="29" s="1"/>
  <c r="B46" i="29"/>
  <c r="C46" i="29" s="1"/>
  <c r="I45" i="29"/>
  <c r="H45" i="29"/>
  <c r="E45" i="29"/>
  <c r="F45" i="29" s="1"/>
  <c r="B45" i="29"/>
  <c r="C45" i="29" s="1"/>
  <c r="K45" i="29" s="1"/>
  <c r="H44" i="29"/>
  <c r="I44" i="29" s="1"/>
  <c r="E44" i="29"/>
  <c r="F44" i="29" s="1"/>
  <c r="B44" i="29"/>
  <c r="C44" i="29" s="1"/>
  <c r="H43" i="29"/>
  <c r="I43" i="29" s="1"/>
  <c r="E43" i="29"/>
  <c r="F43" i="29" s="1"/>
  <c r="C43" i="29"/>
  <c r="B43" i="29"/>
  <c r="I42" i="29"/>
  <c r="H42" i="29"/>
  <c r="E42" i="29"/>
  <c r="F42" i="29" s="1"/>
  <c r="B42" i="29"/>
  <c r="C42" i="29" s="1"/>
  <c r="H41" i="29"/>
  <c r="I41" i="29" s="1"/>
  <c r="E41" i="29"/>
  <c r="F41" i="29" s="1"/>
  <c r="C41" i="29"/>
  <c r="B41" i="29"/>
  <c r="H40" i="29"/>
  <c r="I40" i="29" s="1"/>
  <c r="E40" i="29"/>
  <c r="F40" i="29" s="1"/>
  <c r="C40" i="29"/>
  <c r="B40" i="29"/>
  <c r="I39" i="29"/>
  <c r="H39" i="29"/>
  <c r="E39" i="29"/>
  <c r="F39" i="29" s="1"/>
  <c r="B39" i="29"/>
  <c r="C39" i="29" s="1"/>
  <c r="H38" i="29"/>
  <c r="I38" i="29" s="1"/>
  <c r="E38" i="29"/>
  <c r="F38" i="29" s="1"/>
  <c r="C38" i="29"/>
  <c r="B38" i="29"/>
  <c r="H37" i="29"/>
  <c r="I37" i="29" s="1"/>
  <c r="E37" i="29"/>
  <c r="F37" i="29" s="1"/>
  <c r="C37" i="29"/>
  <c r="B37" i="29"/>
  <c r="H36" i="29"/>
  <c r="I36" i="29" s="1"/>
  <c r="F36" i="29"/>
  <c r="E36" i="29"/>
  <c r="B36" i="29"/>
  <c r="C36" i="29" s="1"/>
  <c r="H35" i="29"/>
  <c r="I35" i="29" s="1"/>
  <c r="E35" i="29"/>
  <c r="F35" i="29" s="1"/>
  <c r="B35" i="29"/>
  <c r="C35" i="29" s="1"/>
  <c r="H34" i="29"/>
  <c r="I34" i="29" s="1"/>
  <c r="E34" i="29"/>
  <c r="F34" i="29" s="1"/>
  <c r="B34" i="29"/>
  <c r="C34" i="29" s="1"/>
  <c r="K34" i="29" s="1"/>
  <c r="H33" i="29"/>
  <c r="I33" i="29" s="1"/>
  <c r="E33" i="29"/>
  <c r="F33" i="29" s="1"/>
  <c r="B33" i="29"/>
  <c r="C33" i="29" s="1"/>
  <c r="H32" i="29"/>
  <c r="I32" i="29" s="1"/>
  <c r="F32" i="29"/>
  <c r="E32" i="29"/>
  <c r="B32" i="29"/>
  <c r="C32" i="29" s="1"/>
  <c r="K32" i="29" s="1"/>
  <c r="H31" i="29"/>
  <c r="I31" i="29" s="1"/>
  <c r="E31" i="29"/>
  <c r="F31" i="29" s="1"/>
  <c r="B31" i="29"/>
  <c r="C31" i="29" s="1"/>
  <c r="H30" i="29"/>
  <c r="I30" i="29" s="1"/>
  <c r="E30" i="29"/>
  <c r="F30" i="29" s="1"/>
  <c r="B30" i="29"/>
  <c r="C30" i="29" s="1"/>
  <c r="H29" i="29"/>
  <c r="I29" i="29" s="1"/>
  <c r="E29" i="29"/>
  <c r="F29" i="29" s="1"/>
  <c r="C29" i="29"/>
  <c r="K29" i="29" s="1"/>
  <c r="B29" i="29"/>
  <c r="H28" i="29"/>
  <c r="I28" i="29" s="1"/>
  <c r="E28" i="29"/>
  <c r="F28" i="29" s="1"/>
  <c r="B28" i="29"/>
  <c r="C28" i="29" s="1"/>
  <c r="I27" i="29"/>
  <c r="H27" i="29"/>
  <c r="F27" i="29"/>
  <c r="E27" i="29"/>
  <c r="B27" i="29"/>
  <c r="C27" i="29" s="1"/>
  <c r="H26" i="29"/>
  <c r="I26" i="29" s="1"/>
  <c r="E26" i="29"/>
  <c r="F26" i="29" s="1"/>
  <c r="B26" i="29"/>
  <c r="C26" i="29" s="1"/>
  <c r="H25" i="29"/>
  <c r="I25" i="29" s="1"/>
  <c r="E25" i="29"/>
  <c r="F25" i="29" s="1"/>
  <c r="B25" i="29"/>
  <c r="C25" i="29" s="1"/>
  <c r="H24" i="29"/>
  <c r="I24" i="29" s="1"/>
  <c r="E24" i="29"/>
  <c r="F24" i="29" s="1"/>
  <c r="B24" i="29"/>
  <c r="C24" i="29" s="1"/>
  <c r="H23" i="29"/>
  <c r="I23" i="29" s="1"/>
  <c r="E23" i="29"/>
  <c r="F23" i="29" s="1"/>
  <c r="B23" i="29"/>
  <c r="C23" i="29" s="1"/>
  <c r="I22" i="29"/>
  <c r="H22" i="29"/>
  <c r="E22" i="29"/>
  <c r="F22" i="29" s="1"/>
  <c r="B22" i="29"/>
  <c r="C22" i="29" s="1"/>
  <c r="H21" i="29"/>
  <c r="I21" i="29" s="1"/>
  <c r="E21" i="29"/>
  <c r="F21" i="29" s="1"/>
  <c r="B21" i="29"/>
  <c r="C21" i="29" s="1"/>
  <c r="K21" i="29" s="1"/>
  <c r="H20" i="29"/>
  <c r="I20" i="29" s="1"/>
  <c r="F20" i="29"/>
  <c r="E20" i="29"/>
  <c r="B20" i="29"/>
  <c r="C20" i="29" s="1"/>
  <c r="H19" i="29"/>
  <c r="I19" i="29" s="1"/>
  <c r="E19" i="29"/>
  <c r="F19" i="29" s="1"/>
  <c r="B19" i="29"/>
  <c r="C19" i="29" s="1"/>
  <c r="K19" i="29" s="1"/>
  <c r="I18" i="29"/>
  <c r="H18" i="29"/>
  <c r="E18" i="29"/>
  <c r="F18" i="29" s="1"/>
  <c r="B18" i="29"/>
  <c r="C18" i="29" s="1"/>
  <c r="K18" i="29" s="1"/>
  <c r="H17" i="29"/>
  <c r="I17" i="29" s="1"/>
  <c r="K17" i="29" s="1"/>
  <c r="E17" i="29"/>
  <c r="F17" i="29" s="1"/>
  <c r="B17" i="29"/>
  <c r="C17" i="29" s="1"/>
  <c r="H16" i="29"/>
  <c r="I16" i="29" s="1"/>
  <c r="E16" i="29"/>
  <c r="F16" i="29" s="1"/>
  <c r="C16" i="29"/>
  <c r="K16" i="29" s="1"/>
  <c r="B16" i="29"/>
  <c r="I15" i="29"/>
  <c r="H15" i="29"/>
  <c r="E15" i="29"/>
  <c r="F15" i="29" s="1"/>
  <c r="B15" i="29"/>
  <c r="C15" i="29" s="1"/>
  <c r="H14" i="29"/>
  <c r="I14" i="29" s="1"/>
  <c r="E14" i="29"/>
  <c r="F14" i="29" s="1"/>
  <c r="C14" i="29"/>
  <c r="B14" i="29"/>
  <c r="H13" i="29"/>
  <c r="I13" i="29" s="1"/>
  <c r="E13" i="29"/>
  <c r="F13" i="29" s="1"/>
  <c r="B13" i="29"/>
  <c r="C13" i="29" s="1"/>
  <c r="H12" i="29"/>
  <c r="I12" i="29" s="1"/>
  <c r="F12" i="29"/>
  <c r="E12" i="29"/>
  <c r="B12" i="29"/>
  <c r="C12" i="29" s="1"/>
  <c r="H11" i="29"/>
  <c r="I11" i="29" s="1"/>
  <c r="F11" i="29"/>
  <c r="E11" i="29"/>
  <c r="B11" i="29"/>
  <c r="C11" i="29" s="1"/>
  <c r="K11" i="29" s="1"/>
  <c r="H10" i="29"/>
  <c r="I10" i="29" s="1"/>
  <c r="E10" i="29"/>
  <c r="F10" i="29" s="1"/>
  <c r="B10" i="29"/>
  <c r="C10" i="29" s="1"/>
  <c r="K10" i="29" s="1"/>
  <c r="H9" i="29"/>
  <c r="I9" i="29" s="1"/>
  <c r="E9" i="29"/>
  <c r="F9" i="29" s="1"/>
  <c r="B9" i="29"/>
  <c r="C9" i="29" s="1"/>
  <c r="H8" i="29"/>
  <c r="I8" i="29" s="1"/>
  <c r="E8" i="29"/>
  <c r="F8" i="29" s="1"/>
  <c r="B8" i="29"/>
  <c r="C8" i="29" s="1"/>
  <c r="H7" i="29"/>
  <c r="I7" i="29" s="1"/>
  <c r="E7" i="29"/>
  <c r="F7" i="29" s="1"/>
  <c r="C7" i="29"/>
  <c r="B7" i="29"/>
  <c r="I6" i="29"/>
  <c r="H6" i="29"/>
  <c r="E6" i="29"/>
  <c r="F6" i="29" s="1"/>
  <c r="B6" i="29"/>
  <c r="C6" i="29" s="1"/>
  <c r="H5" i="29"/>
  <c r="I5" i="29" s="1"/>
  <c r="E5" i="29"/>
  <c r="F5" i="29" s="1"/>
  <c r="B5" i="29"/>
  <c r="C5" i="29" s="1"/>
  <c r="K5" i="29" s="1"/>
  <c r="H4" i="29"/>
  <c r="I4" i="29" s="1"/>
  <c r="E4" i="29"/>
  <c r="F4" i="29" s="1"/>
  <c r="C4" i="29"/>
  <c r="B4" i="29"/>
  <c r="H3" i="29"/>
  <c r="I3" i="29" s="1"/>
  <c r="F3" i="29"/>
  <c r="E3" i="29"/>
  <c r="B3" i="29"/>
  <c r="C3" i="29" s="1"/>
  <c r="L2" i="29"/>
  <c r="H2" i="29"/>
  <c r="I2" i="29" s="1"/>
  <c r="E2" i="29"/>
  <c r="F2" i="29" s="1"/>
  <c r="B2" i="29"/>
  <c r="C2" i="29" s="1"/>
  <c r="P20" i="28"/>
  <c r="Q20" i="28" s="1"/>
  <c r="AM19" i="28"/>
  <c r="C21" i="28" s="1"/>
  <c r="P19" i="28"/>
  <c r="Q19" i="28" s="1"/>
  <c r="AK18" i="28"/>
  <c r="P18" i="28"/>
  <c r="Q18" i="28" s="1"/>
  <c r="P17" i="28"/>
  <c r="Q17" i="28" s="1"/>
  <c r="J17" i="28"/>
  <c r="K17" i="28" s="1"/>
  <c r="P16" i="28"/>
  <c r="Q16" i="28" s="1"/>
  <c r="J16" i="28"/>
  <c r="K16" i="28" s="1"/>
  <c r="P15" i="28"/>
  <c r="Q15" i="28" s="1"/>
  <c r="J15" i="28"/>
  <c r="K15" i="28" s="1"/>
  <c r="P14" i="28"/>
  <c r="Q14" i="28" s="1"/>
  <c r="J14" i="28"/>
  <c r="K14" i="28" s="1"/>
  <c r="P13" i="28"/>
  <c r="Q13" i="28" s="1"/>
  <c r="J13" i="28"/>
  <c r="K13" i="28" s="1"/>
  <c r="P12" i="28"/>
  <c r="Q12" i="28" s="1"/>
  <c r="J12" i="28"/>
  <c r="K12" i="28" s="1"/>
  <c r="P11" i="28"/>
  <c r="Q11" i="28" s="1"/>
  <c r="K11" i="28"/>
  <c r="J11" i="28"/>
  <c r="P10" i="28"/>
  <c r="Q10" i="28" s="1"/>
  <c r="J10" i="28"/>
  <c r="K10" i="28" s="1"/>
  <c r="P9" i="28"/>
  <c r="Q9" i="28" s="1"/>
  <c r="J9" i="28"/>
  <c r="K9" i="28" s="1"/>
  <c r="P8" i="28"/>
  <c r="Q8" i="28" s="1"/>
  <c r="K8" i="28"/>
  <c r="J8" i="28"/>
  <c r="P7" i="28"/>
  <c r="Q7" i="28" s="1"/>
  <c r="C23" i="28" s="1"/>
  <c r="J7" i="28"/>
  <c r="K7" i="28" s="1"/>
  <c r="P6" i="28"/>
  <c r="Q6" i="28" s="1"/>
  <c r="J6" i="28"/>
  <c r="K6" i="28" s="1"/>
  <c r="P5" i="28"/>
  <c r="Q5" i="28" s="1"/>
  <c r="J5" i="28"/>
  <c r="K5" i="28" s="1"/>
  <c r="P4" i="28"/>
  <c r="Q4" i="28" s="1"/>
  <c r="J4" i="28"/>
  <c r="K4" i="28" s="1"/>
  <c r="S3" i="28"/>
  <c r="T3" i="28" s="1"/>
  <c r="P3" i="28"/>
  <c r="Q3" i="28" s="1"/>
  <c r="J3" i="28"/>
  <c r="K3" i="28" s="1"/>
  <c r="BF2" i="28"/>
  <c r="BH2" i="28" s="1"/>
  <c r="AZ2" i="28"/>
  <c r="BB2" i="28" s="1"/>
  <c r="AW2" i="28"/>
  <c r="AY2" i="28" s="1"/>
  <c r="AT2" i="28"/>
  <c r="AV2" i="28" s="1"/>
  <c r="AQ2" i="28"/>
  <c r="AS2" i="28" s="1"/>
  <c r="AN2" i="28"/>
  <c r="AP2" i="28" s="1"/>
  <c r="C20" i="28" s="1"/>
  <c r="AH2" i="28"/>
  <c r="AJ2" i="28" s="1"/>
  <c r="AE2" i="28"/>
  <c r="AG2" i="28" s="1"/>
  <c r="C17" i="28" s="1"/>
  <c r="AB2" i="28"/>
  <c r="AD2" i="28" s="1"/>
  <c r="V2" i="28"/>
  <c r="W2" i="28" s="1"/>
  <c r="C4" i="28" s="1"/>
  <c r="S2" i="28"/>
  <c r="T2" i="28" s="1"/>
  <c r="C10" i="28" s="1"/>
  <c r="P2" i="28"/>
  <c r="Q2" i="28" s="1"/>
  <c r="J2" i="28"/>
  <c r="K2" i="28" s="1"/>
  <c r="C3" i="28" s="1"/>
  <c r="H43" i="27"/>
  <c r="I43" i="27" s="1"/>
  <c r="F43" i="27"/>
  <c r="K43" i="27" s="1"/>
  <c r="E43" i="27"/>
  <c r="H42" i="27"/>
  <c r="I42" i="27" s="1"/>
  <c r="E42" i="27"/>
  <c r="F42" i="27" s="1"/>
  <c r="K42" i="27" s="1"/>
  <c r="H41" i="27"/>
  <c r="I41" i="27" s="1"/>
  <c r="E41" i="27"/>
  <c r="F41" i="27" s="1"/>
  <c r="H40" i="27"/>
  <c r="I40" i="27" s="1"/>
  <c r="F40" i="27"/>
  <c r="K40" i="27" s="1"/>
  <c r="E40" i="27"/>
  <c r="I39" i="27"/>
  <c r="H39" i="27"/>
  <c r="E39" i="27"/>
  <c r="F39" i="27" s="1"/>
  <c r="K39" i="27" s="1"/>
  <c r="H38" i="27"/>
  <c r="I38" i="27" s="1"/>
  <c r="E38" i="27"/>
  <c r="F38" i="27" s="1"/>
  <c r="H37" i="27"/>
  <c r="I37" i="27" s="1"/>
  <c r="E37" i="27"/>
  <c r="F37" i="27" s="1"/>
  <c r="K37" i="27" s="1"/>
  <c r="H36" i="27"/>
  <c r="I36" i="27" s="1"/>
  <c r="E36" i="27"/>
  <c r="F36" i="27" s="1"/>
  <c r="H35" i="27"/>
  <c r="I35" i="27" s="1"/>
  <c r="E35" i="27"/>
  <c r="F35" i="27" s="1"/>
  <c r="H34" i="27"/>
  <c r="I34" i="27" s="1"/>
  <c r="F34" i="27"/>
  <c r="E34" i="27"/>
  <c r="H33" i="27"/>
  <c r="I33" i="27" s="1"/>
  <c r="E33" i="27"/>
  <c r="F33" i="27" s="1"/>
  <c r="I32" i="27"/>
  <c r="H32" i="27"/>
  <c r="E32" i="27"/>
  <c r="F32" i="27" s="1"/>
  <c r="I31" i="27"/>
  <c r="H31" i="27"/>
  <c r="E31" i="27"/>
  <c r="F31" i="27" s="1"/>
  <c r="K31" i="27" s="1"/>
  <c r="H30" i="27"/>
  <c r="I30" i="27" s="1"/>
  <c r="E30" i="27"/>
  <c r="F30" i="27" s="1"/>
  <c r="H29" i="27"/>
  <c r="I29" i="27" s="1"/>
  <c r="E29" i="27"/>
  <c r="F29" i="27" s="1"/>
  <c r="H28" i="27"/>
  <c r="I28" i="27" s="1"/>
  <c r="E28" i="27"/>
  <c r="F28" i="27" s="1"/>
  <c r="K28" i="27" s="1"/>
  <c r="H27" i="27"/>
  <c r="I27" i="27" s="1"/>
  <c r="E27" i="27"/>
  <c r="F27" i="27" s="1"/>
  <c r="H26" i="27"/>
  <c r="I26" i="27" s="1"/>
  <c r="E26" i="27"/>
  <c r="F26" i="27" s="1"/>
  <c r="H25" i="27"/>
  <c r="I25" i="27" s="1"/>
  <c r="E25" i="27"/>
  <c r="F25" i="27" s="1"/>
  <c r="H24" i="27"/>
  <c r="I24" i="27" s="1"/>
  <c r="E24" i="27"/>
  <c r="F24" i="27" s="1"/>
  <c r="H23" i="27"/>
  <c r="I23" i="27" s="1"/>
  <c r="E23" i="27"/>
  <c r="F23" i="27" s="1"/>
  <c r="H22" i="27"/>
  <c r="I22" i="27" s="1"/>
  <c r="E22" i="27"/>
  <c r="F22" i="27" s="1"/>
  <c r="K22" i="27" s="1"/>
  <c r="H21" i="27"/>
  <c r="I21" i="27" s="1"/>
  <c r="E21" i="27"/>
  <c r="F21" i="27" s="1"/>
  <c r="H20" i="27"/>
  <c r="I20" i="27" s="1"/>
  <c r="E20" i="27"/>
  <c r="F20" i="27" s="1"/>
  <c r="H19" i="27"/>
  <c r="I19" i="27" s="1"/>
  <c r="F19" i="27"/>
  <c r="E19" i="27"/>
  <c r="H18" i="27"/>
  <c r="I18" i="27" s="1"/>
  <c r="E18" i="27"/>
  <c r="F18" i="27" s="1"/>
  <c r="H17" i="27"/>
  <c r="I17" i="27" s="1"/>
  <c r="F17" i="27"/>
  <c r="E17" i="27"/>
  <c r="H16" i="27"/>
  <c r="I16" i="27" s="1"/>
  <c r="E16" i="27"/>
  <c r="F16" i="27" s="1"/>
  <c r="I15" i="27"/>
  <c r="H15" i="27"/>
  <c r="E15" i="27"/>
  <c r="F15" i="27" s="1"/>
  <c r="K15" i="27" s="1"/>
  <c r="H14" i="27"/>
  <c r="I14" i="27" s="1"/>
  <c r="E14" i="27"/>
  <c r="F14" i="27" s="1"/>
  <c r="H13" i="27"/>
  <c r="I13" i="27" s="1"/>
  <c r="F13" i="27"/>
  <c r="E13" i="27"/>
  <c r="H12" i="27"/>
  <c r="I12" i="27" s="1"/>
  <c r="K12" i="27" s="1"/>
  <c r="E12" i="27"/>
  <c r="F12" i="27" s="1"/>
  <c r="N11" i="27"/>
  <c r="O11" i="27" s="1"/>
  <c r="H11" i="27"/>
  <c r="I11" i="27" s="1"/>
  <c r="E11" i="27"/>
  <c r="F11" i="27" s="1"/>
  <c r="O10" i="27"/>
  <c r="N10" i="27"/>
  <c r="H10" i="27"/>
  <c r="I10" i="27" s="1"/>
  <c r="E10" i="27"/>
  <c r="F10" i="27" s="1"/>
  <c r="N9" i="27"/>
  <c r="O9" i="27" s="1"/>
  <c r="I9" i="27"/>
  <c r="H9" i="27"/>
  <c r="E9" i="27"/>
  <c r="F9" i="27" s="1"/>
  <c r="K9" i="27" s="1"/>
  <c r="N8" i="27"/>
  <c r="O8" i="27" s="1"/>
  <c r="H8" i="27"/>
  <c r="I8" i="27" s="1"/>
  <c r="F8" i="27"/>
  <c r="K8" i="27" s="1"/>
  <c r="E8" i="27"/>
  <c r="N7" i="27"/>
  <c r="O7" i="27" s="1"/>
  <c r="I7" i="27"/>
  <c r="H7" i="27"/>
  <c r="F7" i="27"/>
  <c r="K7" i="27" s="1"/>
  <c r="E7" i="27"/>
  <c r="U6" i="27"/>
  <c r="V6" i="27" s="1"/>
  <c r="R6" i="27"/>
  <c r="S6" i="27" s="1"/>
  <c r="W6" i="27" s="1"/>
  <c r="N6" i="27"/>
  <c r="O6" i="27" s="1"/>
  <c r="H6" i="27"/>
  <c r="I6" i="27" s="1"/>
  <c r="E6" i="27"/>
  <c r="F6" i="27" s="1"/>
  <c r="U5" i="27"/>
  <c r="V5" i="27" s="1"/>
  <c r="R5" i="27"/>
  <c r="S5" i="27" s="1"/>
  <c r="W5" i="27" s="1"/>
  <c r="O5" i="27"/>
  <c r="N5" i="27"/>
  <c r="H5" i="27"/>
  <c r="I5" i="27" s="1"/>
  <c r="E5" i="27"/>
  <c r="F5" i="27" s="1"/>
  <c r="U4" i="27"/>
  <c r="V4" i="27" s="1"/>
  <c r="R4" i="27"/>
  <c r="S4" i="27" s="1"/>
  <c r="O4" i="27"/>
  <c r="N4" i="27"/>
  <c r="I4" i="27"/>
  <c r="H4" i="27"/>
  <c r="E4" i="27"/>
  <c r="F4" i="27" s="1"/>
  <c r="K4" i="27" s="1"/>
  <c r="U3" i="27"/>
  <c r="V3" i="27" s="1"/>
  <c r="R3" i="27"/>
  <c r="S3" i="27" s="1"/>
  <c r="N3" i="27"/>
  <c r="O3" i="27" s="1"/>
  <c r="H3" i="27"/>
  <c r="I3" i="27" s="1"/>
  <c r="F3" i="27"/>
  <c r="E3" i="27"/>
  <c r="V2" i="27"/>
  <c r="U2" i="27"/>
  <c r="S2" i="27"/>
  <c r="W2" i="27" s="1"/>
  <c r="B5" i="27" s="1"/>
  <c r="R2" i="27"/>
  <c r="N2" i="27"/>
  <c r="O2" i="27" s="1"/>
  <c r="B3" i="27" s="1"/>
  <c r="H2" i="27"/>
  <c r="I2" i="27" s="1"/>
  <c r="E2" i="27"/>
  <c r="F2" i="27" s="1"/>
  <c r="K2" i="27" s="1"/>
  <c r="B4" i="27" s="1"/>
  <c r="H43" i="26"/>
  <c r="I43" i="26" s="1"/>
  <c r="F43" i="26"/>
  <c r="E43" i="26"/>
  <c r="C43" i="26"/>
  <c r="B43" i="26"/>
  <c r="H42" i="26"/>
  <c r="I42" i="26" s="1"/>
  <c r="E42" i="26"/>
  <c r="F42" i="26" s="1"/>
  <c r="B42" i="26"/>
  <c r="C42" i="26" s="1"/>
  <c r="H41" i="26"/>
  <c r="I41" i="26" s="1"/>
  <c r="E41" i="26"/>
  <c r="F41" i="26" s="1"/>
  <c r="C41" i="26"/>
  <c r="B41" i="26"/>
  <c r="H40" i="26"/>
  <c r="I40" i="26" s="1"/>
  <c r="E40" i="26"/>
  <c r="F40" i="26" s="1"/>
  <c r="B40" i="26"/>
  <c r="C40" i="26" s="1"/>
  <c r="I39" i="26"/>
  <c r="H39" i="26"/>
  <c r="F39" i="26"/>
  <c r="E39" i="26"/>
  <c r="C39" i="26"/>
  <c r="B39" i="26"/>
  <c r="H38" i="26"/>
  <c r="I38" i="26" s="1"/>
  <c r="E38" i="26"/>
  <c r="F38" i="26" s="1"/>
  <c r="B38" i="26"/>
  <c r="C38" i="26" s="1"/>
  <c r="I37" i="26"/>
  <c r="H37" i="26"/>
  <c r="E37" i="26"/>
  <c r="F37" i="26" s="1"/>
  <c r="B37" i="26"/>
  <c r="C37" i="26" s="1"/>
  <c r="H36" i="26"/>
  <c r="I36" i="26" s="1"/>
  <c r="E36" i="26"/>
  <c r="F36" i="26" s="1"/>
  <c r="B36" i="26"/>
  <c r="C36" i="26" s="1"/>
  <c r="H35" i="26"/>
  <c r="I35" i="26" s="1"/>
  <c r="F35" i="26"/>
  <c r="E35" i="26"/>
  <c r="C35" i="26"/>
  <c r="B35" i="26"/>
  <c r="H34" i="26"/>
  <c r="I34" i="26" s="1"/>
  <c r="E34" i="26"/>
  <c r="F34" i="26" s="1"/>
  <c r="B34" i="26"/>
  <c r="C34" i="26" s="1"/>
  <c r="H33" i="26"/>
  <c r="I33" i="26" s="1"/>
  <c r="K33" i="26" s="1"/>
  <c r="F33" i="26"/>
  <c r="E33" i="26"/>
  <c r="C33" i="26"/>
  <c r="B33" i="26"/>
  <c r="H32" i="26"/>
  <c r="I32" i="26" s="1"/>
  <c r="E32" i="26"/>
  <c r="F32" i="26" s="1"/>
  <c r="B32" i="26"/>
  <c r="C32" i="26" s="1"/>
  <c r="H31" i="26"/>
  <c r="I31" i="26" s="1"/>
  <c r="E31" i="26"/>
  <c r="F31" i="26" s="1"/>
  <c r="C31" i="26"/>
  <c r="B31" i="26"/>
  <c r="H30" i="26"/>
  <c r="I30" i="26" s="1"/>
  <c r="E30" i="26"/>
  <c r="F30" i="26" s="1"/>
  <c r="B30" i="26"/>
  <c r="C30" i="26" s="1"/>
  <c r="H29" i="26"/>
  <c r="I29" i="26" s="1"/>
  <c r="E29" i="26"/>
  <c r="F29" i="26" s="1"/>
  <c r="B29" i="26"/>
  <c r="C29" i="26" s="1"/>
  <c r="K29" i="26" s="1"/>
  <c r="K28" i="26"/>
  <c r="H28" i="26"/>
  <c r="I28" i="26" s="1"/>
  <c r="E28" i="26"/>
  <c r="F28" i="26" s="1"/>
  <c r="B28" i="26"/>
  <c r="C28" i="26" s="1"/>
  <c r="H27" i="26"/>
  <c r="I27" i="26" s="1"/>
  <c r="F27" i="26"/>
  <c r="E27" i="26"/>
  <c r="B27" i="26"/>
  <c r="C27" i="26" s="1"/>
  <c r="H26" i="26"/>
  <c r="I26" i="26" s="1"/>
  <c r="E26" i="26"/>
  <c r="F26" i="26" s="1"/>
  <c r="B26" i="26"/>
  <c r="C26" i="26" s="1"/>
  <c r="I25" i="26"/>
  <c r="H25" i="26"/>
  <c r="F25" i="26"/>
  <c r="E25" i="26"/>
  <c r="B25" i="26"/>
  <c r="C25" i="26" s="1"/>
  <c r="H24" i="26"/>
  <c r="I24" i="26" s="1"/>
  <c r="E24" i="26"/>
  <c r="F24" i="26" s="1"/>
  <c r="B24" i="26"/>
  <c r="C24" i="26" s="1"/>
  <c r="H23" i="26"/>
  <c r="I23" i="26" s="1"/>
  <c r="F23" i="26"/>
  <c r="E23" i="26"/>
  <c r="C23" i="26"/>
  <c r="B23" i="26"/>
  <c r="H22" i="26"/>
  <c r="I22" i="26" s="1"/>
  <c r="E22" i="26"/>
  <c r="F22" i="26" s="1"/>
  <c r="B22" i="26"/>
  <c r="C22" i="26" s="1"/>
  <c r="K22" i="26" s="1"/>
  <c r="K21" i="26"/>
  <c r="H21" i="26"/>
  <c r="I21" i="26" s="1"/>
  <c r="F21" i="26"/>
  <c r="E21" i="26"/>
  <c r="C21" i="26"/>
  <c r="B21" i="26"/>
  <c r="H20" i="26"/>
  <c r="I20" i="26" s="1"/>
  <c r="E20" i="26"/>
  <c r="F20" i="26" s="1"/>
  <c r="C20" i="26"/>
  <c r="B20" i="26"/>
  <c r="H19" i="26"/>
  <c r="I19" i="26" s="1"/>
  <c r="E19" i="26"/>
  <c r="F19" i="26" s="1"/>
  <c r="C19" i="26"/>
  <c r="K19" i="26" s="1"/>
  <c r="B19" i="26"/>
  <c r="H18" i="26"/>
  <c r="I18" i="26" s="1"/>
  <c r="E18" i="26"/>
  <c r="F18" i="26" s="1"/>
  <c r="B18" i="26"/>
  <c r="C18" i="26" s="1"/>
  <c r="I17" i="26"/>
  <c r="H17" i="26"/>
  <c r="E17" i="26"/>
  <c r="F17" i="26" s="1"/>
  <c r="B17" i="26"/>
  <c r="C17" i="26" s="1"/>
  <c r="H16" i="26"/>
  <c r="I16" i="26" s="1"/>
  <c r="E16" i="26"/>
  <c r="F16" i="26" s="1"/>
  <c r="B16" i="26"/>
  <c r="C16" i="26" s="1"/>
  <c r="I15" i="26"/>
  <c r="H15" i="26"/>
  <c r="F15" i="26"/>
  <c r="E15" i="26"/>
  <c r="B15" i="26"/>
  <c r="C15" i="26" s="1"/>
  <c r="K15" i="26" s="1"/>
  <c r="H14" i="26"/>
  <c r="I14" i="26" s="1"/>
  <c r="E14" i="26"/>
  <c r="F14" i="26" s="1"/>
  <c r="B14" i="26"/>
  <c r="C14" i="26" s="1"/>
  <c r="H13" i="26"/>
  <c r="I13" i="26" s="1"/>
  <c r="F13" i="26"/>
  <c r="E13" i="26"/>
  <c r="C13" i="26"/>
  <c r="B13" i="26"/>
  <c r="H12" i="26"/>
  <c r="I12" i="26" s="1"/>
  <c r="E12" i="26"/>
  <c r="F12" i="26" s="1"/>
  <c r="B12" i="26"/>
  <c r="C12" i="26" s="1"/>
  <c r="H11" i="26"/>
  <c r="I11" i="26" s="1"/>
  <c r="E11" i="26"/>
  <c r="F11" i="26" s="1"/>
  <c r="C11" i="26"/>
  <c r="B11" i="26"/>
  <c r="H10" i="26"/>
  <c r="I10" i="26" s="1"/>
  <c r="E10" i="26"/>
  <c r="F10" i="26" s="1"/>
  <c r="B10" i="26"/>
  <c r="C10" i="26" s="1"/>
  <c r="I9" i="26"/>
  <c r="H9" i="26"/>
  <c r="E9" i="26"/>
  <c r="F9" i="26" s="1"/>
  <c r="B9" i="26"/>
  <c r="C9" i="26" s="1"/>
  <c r="K9" i="26" s="1"/>
  <c r="H8" i="26"/>
  <c r="I8" i="26" s="1"/>
  <c r="E8" i="26"/>
  <c r="F8" i="26" s="1"/>
  <c r="C8" i="26"/>
  <c r="B8" i="26"/>
  <c r="I7" i="26"/>
  <c r="H7" i="26"/>
  <c r="F7" i="26"/>
  <c r="E7" i="26"/>
  <c r="B7" i="26"/>
  <c r="C7" i="26" s="1"/>
  <c r="K7" i="26" s="1"/>
  <c r="H6" i="26"/>
  <c r="I6" i="26" s="1"/>
  <c r="E6" i="26"/>
  <c r="F6" i="26" s="1"/>
  <c r="B6" i="26"/>
  <c r="C6" i="26" s="1"/>
  <c r="I5" i="26"/>
  <c r="H5" i="26"/>
  <c r="F5" i="26"/>
  <c r="E5" i="26"/>
  <c r="C5" i="26"/>
  <c r="B5" i="26"/>
  <c r="H4" i="26"/>
  <c r="I4" i="26" s="1"/>
  <c r="E4" i="26"/>
  <c r="F4" i="26" s="1"/>
  <c r="B4" i="26"/>
  <c r="C4" i="26" s="1"/>
  <c r="H3" i="26"/>
  <c r="I3" i="26" s="1"/>
  <c r="F3" i="26"/>
  <c r="E3" i="26"/>
  <c r="B3" i="26"/>
  <c r="C3" i="26" s="1"/>
  <c r="L2" i="26"/>
  <c r="I2" i="26"/>
  <c r="H2" i="26"/>
  <c r="E2" i="26"/>
  <c r="F2" i="26" s="1"/>
  <c r="B2" i="26"/>
  <c r="C2" i="26" s="1"/>
  <c r="K2" i="26" s="1"/>
  <c r="E3" i="25" s="1"/>
  <c r="I43" i="24"/>
  <c r="H43" i="24"/>
  <c r="E43" i="24"/>
  <c r="F43" i="24" s="1"/>
  <c r="B43" i="24"/>
  <c r="C43" i="24" s="1"/>
  <c r="K43" i="24" s="1"/>
  <c r="H42" i="24"/>
  <c r="I42" i="24" s="1"/>
  <c r="E42" i="24"/>
  <c r="F42" i="24" s="1"/>
  <c r="B42" i="24"/>
  <c r="C42" i="24" s="1"/>
  <c r="H41" i="24"/>
  <c r="I41" i="24" s="1"/>
  <c r="E41" i="24"/>
  <c r="F41" i="24" s="1"/>
  <c r="B41" i="24"/>
  <c r="C41" i="24" s="1"/>
  <c r="H40" i="24"/>
  <c r="I40" i="24" s="1"/>
  <c r="E40" i="24"/>
  <c r="F40" i="24" s="1"/>
  <c r="B40" i="24"/>
  <c r="C40" i="24" s="1"/>
  <c r="H39" i="24"/>
  <c r="I39" i="24" s="1"/>
  <c r="E39" i="24"/>
  <c r="F39" i="24" s="1"/>
  <c r="C39" i="24"/>
  <c r="K39" i="24" s="1"/>
  <c r="B39" i="24"/>
  <c r="H38" i="24"/>
  <c r="I38" i="24" s="1"/>
  <c r="E38" i="24"/>
  <c r="F38" i="24" s="1"/>
  <c r="B38" i="24"/>
  <c r="C38" i="24" s="1"/>
  <c r="H37" i="24"/>
  <c r="I37" i="24" s="1"/>
  <c r="E37" i="24"/>
  <c r="F37" i="24" s="1"/>
  <c r="B37" i="24"/>
  <c r="C37" i="24" s="1"/>
  <c r="H36" i="24"/>
  <c r="I36" i="24" s="1"/>
  <c r="E36" i="24"/>
  <c r="F36" i="24" s="1"/>
  <c r="B36" i="24"/>
  <c r="C36" i="24" s="1"/>
  <c r="I35" i="24"/>
  <c r="K35" i="24" s="1"/>
  <c r="H35" i="24"/>
  <c r="E35" i="24"/>
  <c r="F35" i="24" s="1"/>
  <c r="B35" i="24"/>
  <c r="C35" i="24" s="1"/>
  <c r="H34" i="24"/>
  <c r="I34" i="24" s="1"/>
  <c r="E34" i="24"/>
  <c r="F34" i="24" s="1"/>
  <c r="C34" i="24"/>
  <c r="K34" i="24" s="1"/>
  <c r="B34" i="24"/>
  <c r="H33" i="24"/>
  <c r="I33" i="24" s="1"/>
  <c r="E33" i="24"/>
  <c r="F33" i="24" s="1"/>
  <c r="B33" i="24"/>
  <c r="C33" i="24" s="1"/>
  <c r="H32" i="24"/>
  <c r="I32" i="24" s="1"/>
  <c r="F32" i="24"/>
  <c r="E32" i="24"/>
  <c r="B32" i="24"/>
  <c r="C32" i="24" s="1"/>
  <c r="K32" i="24" s="1"/>
  <c r="I31" i="24"/>
  <c r="H31" i="24"/>
  <c r="F31" i="24"/>
  <c r="E31" i="24"/>
  <c r="B31" i="24"/>
  <c r="C31" i="24" s="1"/>
  <c r="K31" i="24" s="1"/>
  <c r="H30" i="24"/>
  <c r="I30" i="24" s="1"/>
  <c r="E30" i="24"/>
  <c r="F30" i="24" s="1"/>
  <c r="B30" i="24"/>
  <c r="C30" i="24" s="1"/>
  <c r="H29" i="24"/>
  <c r="I29" i="24" s="1"/>
  <c r="F29" i="24"/>
  <c r="E29" i="24"/>
  <c r="B29" i="24"/>
  <c r="C29" i="24" s="1"/>
  <c r="K29" i="24" s="1"/>
  <c r="H28" i="24"/>
  <c r="I28" i="24" s="1"/>
  <c r="E28" i="24"/>
  <c r="F28" i="24" s="1"/>
  <c r="B28" i="24"/>
  <c r="C28" i="24" s="1"/>
  <c r="H27" i="24"/>
  <c r="I27" i="24" s="1"/>
  <c r="E27" i="24"/>
  <c r="F27" i="24" s="1"/>
  <c r="C27" i="24"/>
  <c r="B27" i="24"/>
  <c r="H26" i="24"/>
  <c r="I26" i="24" s="1"/>
  <c r="E26" i="24"/>
  <c r="F26" i="24" s="1"/>
  <c r="B26" i="24"/>
  <c r="C26" i="24" s="1"/>
  <c r="H25" i="24"/>
  <c r="I25" i="24" s="1"/>
  <c r="F25" i="24"/>
  <c r="E25" i="24"/>
  <c r="C25" i="24"/>
  <c r="B25" i="24"/>
  <c r="H24" i="24"/>
  <c r="I24" i="24" s="1"/>
  <c r="E24" i="24"/>
  <c r="F24" i="24" s="1"/>
  <c r="B24" i="24"/>
  <c r="C24" i="24" s="1"/>
  <c r="K24" i="24" s="1"/>
  <c r="I23" i="24"/>
  <c r="H23" i="24"/>
  <c r="E23" i="24"/>
  <c r="F23" i="24" s="1"/>
  <c r="B23" i="24"/>
  <c r="C23" i="24" s="1"/>
  <c r="H22" i="24"/>
  <c r="I22" i="24" s="1"/>
  <c r="E22" i="24"/>
  <c r="F22" i="24" s="1"/>
  <c r="B22" i="24"/>
  <c r="C22" i="24" s="1"/>
  <c r="I21" i="24"/>
  <c r="H21" i="24"/>
  <c r="E21" i="24"/>
  <c r="F21" i="24" s="1"/>
  <c r="C21" i="24"/>
  <c r="B21" i="24"/>
  <c r="H20" i="24"/>
  <c r="I20" i="24" s="1"/>
  <c r="F20" i="24"/>
  <c r="E20" i="24"/>
  <c r="B20" i="24"/>
  <c r="C20" i="24" s="1"/>
  <c r="H19" i="24"/>
  <c r="I19" i="24" s="1"/>
  <c r="F19" i="24"/>
  <c r="E19" i="24"/>
  <c r="B19" i="24"/>
  <c r="C19" i="24" s="1"/>
  <c r="I18" i="24"/>
  <c r="H18" i="24"/>
  <c r="E18" i="24"/>
  <c r="F18" i="24" s="1"/>
  <c r="B18" i="24"/>
  <c r="C18" i="24" s="1"/>
  <c r="H17" i="24"/>
  <c r="I17" i="24" s="1"/>
  <c r="E17" i="24"/>
  <c r="F17" i="24" s="1"/>
  <c r="B17" i="24"/>
  <c r="C17" i="24" s="1"/>
  <c r="H16" i="24"/>
  <c r="I16" i="24" s="1"/>
  <c r="E16" i="24"/>
  <c r="F16" i="24" s="1"/>
  <c r="B16" i="24"/>
  <c r="C16" i="24" s="1"/>
  <c r="H15" i="24"/>
  <c r="I15" i="24" s="1"/>
  <c r="E15" i="24"/>
  <c r="F15" i="24" s="1"/>
  <c r="B15" i="24"/>
  <c r="C15" i="24" s="1"/>
  <c r="H14" i="24"/>
  <c r="I14" i="24" s="1"/>
  <c r="E14" i="24"/>
  <c r="F14" i="24" s="1"/>
  <c r="B14" i="24"/>
  <c r="C14" i="24" s="1"/>
  <c r="K14" i="24" s="1"/>
  <c r="I13" i="24"/>
  <c r="H13" i="24"/>
  <c r="F13" i="24"/>
  <c r="E13" i="24"/>
  <c r="B13" i="24"/>
  <c r="C13" i="24" s="1"/>
  <c r="H12" i="24"/>
  <c r="I12" i="24" s="1"/>
  <c r="E12" i="24"/>
  <c r="F12" i="24" s="1"/>
  <c r="B12" i="24"/>
  <c r="C12" i="24" s="1"/>
  <c r="K12" i="24" s="1"/>
  <c r="I11" i="24"/>
  <c r="H11" i="24"/>
  <c r="E11" i="24"/>
  <c r="F11" i="24" s="1"/>
  <c r="C11" i="24"/>
  <c r="B11" i="24"/>
  <c r="H10" i="24"/>
  <c r="I10" i="24" s="1"/>
  <c r="E10" i="24"/>
  <c r="F10" i="24" s="1"/>
  <c r="B10" i="24"/>
  <c r="C10" i="24" s="1"/>
  <c r="H9" i="24"/>
  <c r="I9" i="24" s="1"/>
  <c r="F9" i="24"/>
  <c r="E9" i="24"/>
  <c r="C9" i="24"/>
  <c r="B9" i="24"/>
  <c r="H8" i="24"/>
  <c r="I8" i="24" s="1"/>
  <c r="E8" i="24"/>
  <c r="F8" i="24" s="1"/>
  <c r="K8" i="24" s="1"/>
  <c r="B8" i="24"/>
  <c r="C8" i="24" s="1"/>
  <c r="I7" i="24"/>
  <c r="H7" i="24"/>
  <c r="E7" i="24"/>
  <c r="F7" i="24" s="1"/>
  <c r="B7" i="24"/>
  <c r="C7" i="24" s="1"/>
  <c r="K7" i="24" s="1"/>
  <c r="H6" i="24"/>
  <c r="I6" i="24" s="1"/>
  <c r="E6" i="24"/>
  <c r="F6" i="24" s="1"/>
  <c r="B6" i="24"/>
  <c r="C6" i="24" s="1"/>
  <c r="I5" i="24"/>
  <c r="H5" i="24"/>
  <c r="F5" i="24"/>
  <c r="E5" i="24"/>
  <c r="B5" i="24"/>
  <c r="C5" i="24" s="1"/>
  <c r="K5" i="24" s="1"/>
  <c r="H4" i="24"/>
  <c r="I4" i="24" s="1"/>
  <c r="E4" i="24"/>
  <c r="F4" i="24" s="1"/>
  <c r="B4" i="24"/>
  <c r="C4" i="24" s="1"/>
  <c r="K4" i="24" s="1"/>
  <c r="H3" i="24"/>
  <c r="I3" i="24" s="1"/>
  <c r="F3" i="24"/>
  <c r="E3" i="24"/>
  <c r="C3" i="24"/>
  <c r="B3" i="24"/>
  <c r="L2" i="24"/>
  <c r="H2" i="24"/>
  <c r="I2" i="24" s="1"/>
  <c r="F2" i="24"/>
  <c r="E2" i="24"/>
  <c r="B2" i="24"/>
  <c r="C2" i="24" s="1"/>
  <c r="K2" i="24" s="1"/>
  <c r="D3" i="25" s="1"/>
  <c r="E43" i="23"/>
  <c r="F43" i="23" s="1"/>
  <c r="B43" i="23"/>
  <c r="C43" i="23" s="1"/>
  <c r="F42" i="23"/>
  <c r="E42" i="23"/>
  <c r="C42" i="23"/>
  <c r="H42" i="23" s="1"/>
  <c r="B42" i="23"/>
  <c r="E41" i="23"/>
  <c r="F41" i="23" s="1"/>
  <c r="C41" i="23"/>
  <c r="H41" i="23" s="1"/>
  <c r="B41" i="23"/>
  <c r="E40" i="23"/>
  <c r="F40" i="23" s="1"/>
  <c r="B40" i="23"/>
  <c r="C40" i="23" s="1"/>
  <c r="E39" i="23"/>
  <c r="F39" i="23" s="1"/>
  <c r="B39" i="23"/>
  <c r="C39" i="23" s="1"/>
  <c r="H39" i="23" s="1"/>
  <c r="E38" i="23"/>
  <c r="F38" i="23" s="1"/>
  <c r="B38" i="23"/>
  <c r="C38" i="23" s="1"/>
  <c r="H38" i="23" s="1"/>
  <c r="E37" i="23"/>
  <c r="F37" i="23" s="1"/>
  <c r="B37" i="23"/>
  <c r="C37" i="23" s="1"/>
  <c r="F36" i="23"/>
  <c r="E36" i="23"/>
  <c r="B36" i="23"/>
  <c r="C36" i="23" s="1"/>
  <c r="E35" i="23"/>
  <c r="F35" i="23" s="1"/>
  <c r="B35" i="23"/>
  <c r="C35" i="23" s="1"/>
  <c r="H35" i="23" s="1"/>
  <c r="E34" i="23"/>
  <c r="F34" i="23" s="1"/>
  <c r="B34" i="23"/>
  <c r="C34" i="23" s="1"/>
  <c r="E33" i="23"/>
  <c r="F33" i="23" s="1"/>
  <c r="B33" i="23"/>
  <c r="C33" i="23" s="1"/>
  <c r="E32" i="23"/>
  <c r="F32" i="23" s="1"/>
  <c r="B32" i="23"/>
  <c r="C32" i="23" s="1"/>
  <c r="H32" i="23" s="1"/>
  <c r="E31" i="23"/>
  <c r="F31" i="23" s="1"/>
  <c r="H31" i="23" s="1"/>
  <c r="B31" i="23"/>
  <c r="C31" i="23" s="1"/>
  <c r="F30" i="23"/>
  <c r="E30" i="23"/>
  <c r="C30" i="23"/>
  <c r="B30" i="23"/>
  <c r="E29" i="23"/>
  <c r="F29" i="23" s="1"/>
  <c r="B29" i="23"/>
  <c r="C29" i="23" s="1"/>
  <c r="H29" i="23" s="1"/>
  <c r="E28" i="23"/>
  <c r="F28" i="23" s="1"/>
  <c r="C28" i="23"/>
  <c r="H28" i="23" s="1"/>
  <c r="B28" i="23"/>
  <c r="H27" i="23"/>
  <c r="E27" i="23"/>
  <c r="F27" i="23" s="1"/>
  <c r="B27" i="23"/>
  <c r="C27" i="23" s="1"/>
  <c r="E26" i="23"/>
  <c r="F26" i="23" s="1"/>
  <c r="B26" i="23"/>
  <c r="C26" i="23" s="1"/>
  <c r="H26" i="23" s="1"/>
  <c r="E25" i="23"/>
  <c r="F25" i="23" s="1"/>
  <c r="B25" i="23"/>
  <c r="C25" i="23" s="1"/>
  <c r="E24" i="23"/>
  <c r="F24" i="23" s="1"/>
  <c r="B24" i="23"/>
  <c r="C24" i="23" s="1"/>
  <c r="E23" i="23"/>
  <c r="F23" i="23" s="1"/>
  <c r="B23" i="23"/>
  <c r="C23" i="23" s="1"/>
  <c r="F22" i="23"/>
  <c r="E22" i="23"/>
  <c r="B22" i="23"/>
  <c r="C22" i="23" s="1"/>
  <c r="H22" i="23" s="1"/>
  <c r="C22" i="45" s="1"/>
  <c r="E21" i="23"/>
  <c r="F21" i="23" s="1"/>
  <c r="B21" i="23"/>
  <c r="C21" i="23" s="1"/>
  <c r="H21" i="23" s="1"/>
  <c r="C21" i="45" s="1"/>
  <c r="F20" i="23"/>
  <c r="E20" i="23"/>
  <c r="B20" i="23"/>
  <c r="C20" i="23" s="1"/>
  <c r="E19" i="23"/>
  <c r="F19" i="23" s="1"/>
  <c r="B19" i="23"/>
  <c r="C19" i="23" s="1"/>
  <c r="E18" i="23"/>
  <c r="F18" i="23" s="1"/>
  <c r="B18" i="23"/>
  <c r="C18" i="23" s="1"/>
  <c r="E17" i="23"/>
  <c r="F17" i="23" s="1"/>
  <c r="B17" i="23"/>
  <c r="C17" i="23" s="1"/>
  <c r="H17" i="23" s="1"/>
  <c r="C17" i="45" s="1"/>
  <c r="A17" i="45" s="1"/>
  <c r="F16" i="23"/>
  <c r="E16" i="23"/>
  <c r="C16" i="23"/>
  <c r="H16" i="23" s="1"/>
  <c r="C16" i="45" s="1"/>
  <c r="A16" i="45" s="1"/>
  <c r="B16" i="23"/>
  <c r="E15" i="23"/>
  <c r="F15" i="23" s="1"/>
  <c r="H15" i="23" s="1"/>
  <c r="C15" i="45" s="1"/>
  <c r="A15" i="45" s="1"/>
  <c r="B15" i="23"/>
  <c r="C15" i="23" s="1"/>
  <c r="E14" i="23"/>
  <c r="F14" i="23" s="1"/>
  <c r="B14" i="23"/>
  <c r="C14" i="23" s="1"/>
  <c r="E13" i="23"/>
  <c r="F13" i="23" s="1"/>
  <c r="B13" i="23"/>
  <c r="C13" i="23" s="1"/>
  <c r="E12" i="23"/>
  <c r="F12" i="23" s="1"/>
  <c r="B12" i="23"/>
  <c r="C12" i="23" s="1"/>
  <c r="H11" i="23"/>
  <c r="C11" i="45" s="1"/>
  <c r="E11" i="23"/>
  <c r="F11" i="23" s="1"/>
  <c r="B11" i="23"/>
  <c r="C11" i="23" s="1"/>
  <c r="E10" i="23"/>
  <c r="F10" i="23" s="1"/>
  <c r="B10" i="23"/>
  <c r="C10" i="23" s="1"/>
  <c r="E9" i="23"/>
  <c r="F9" i="23" s="1"/>
  <c r="B9" i="23"/>
  <c r="C9" i="23" s="1"/>
  <c r="E8" i="23"/>
  <c r="F8" i="23" s="1"/>
  <c r="B8" i="23"/>
  <c r="C8" i="23" s="1"/>
  <c r="E7" i="23"/>
  <c r="F7" i="23" s="1"/>
  <c r="H7" i="23" s="1"/>
  <c r="C7" i="45" s="1"/>
  <c r="B7" i="23"/>
  <c r="C7" i="23" s="1"/>
  <c r="F6" i="23"/>
  <c r="E6" i="23"/>
  <c r="C6" i="23"/>
  <c r="H6" i="23" s="1"/>
  <c r="C6" i="45" s="1"/>
  <c r="B6" i="23"/>
  <c r="E5" i="23"/>
  <c r="F5" i="23" s="1"/>
  <c r="H5" i="23" s="1"/>
  <c r="C5" i="45" s="1"/>
  <c r="B5" i="23"/>
  <c r="C5" i="23" s="1"/>
  <c r="F4" i="23"/>
  <c r="E4" i="23"/>
  <c r="C4" i="23"/>
  <c r="B4" i="23"/>
  <c r="E3" i="23"/>
  <c r="F3" i="23" s="1"/>
  <c r="B3" i="23"/>
  <c r="C3" i="23" s="1"/>
  <c r="I2" i="23"/>
  <c r="E2" i="23"/>
  <c r="F2" i="23" s="1"/>
  <c r="B2" i="23"/>
  <c r="C2" i="23" s="1"/>
  <c r="H2" i="23" s="1"/>
  <c r="R7" i="22"/>
  <c r="S7" i="22" s="1"/>
  <c r="O7" i="22"/>
  <c r="P7" i="22" s="1"/>
  <c r="L7" i="22"/>
  <c r="M7" i="22" s="1"/>
  <c r="J7" i="22"/>
  <c r="I7" i="22"/>
  <c r="F7" i="22"/>
  <c r="G7" i="22" s="1"/>
  <c r="R6" i="22"/>
  <c r="S6" i="22" s="1"/>
  <c r="O6" i="22"/>
  <c r="P6" i="22" s="1"/>
  <c r="L6" i="22"/>
  <c r="M6" i="22" s="1"/>
  <c r="I6" i="22"/>
  <c r="J6" i="22" s="1"/>
  <c r="F6" i="22"/>
  <c r="G6" i="22" s="1"/>
  <c r="R5" i="22"/>
  <c r="S5" i="22" s="1"/>
  <c r="O5" i="22"/>
  <c r="P5" i="22" s="1"/>
  <c r="L5" i="22"/>
  <c r="M5" i="22" s="1"/>
  <c r="I5" i="22"/>
  <c r="J5" i="22" s="1"/>
  <c r="F5" i="22"/>
  <c r="G5" i="22" s="1"/>
  <c r="R4" i="22"/>
  <c r="S4" i="22" s="1"/>
  <c r="O4" i="22"/>
  <c r="P4" i="22" s="1"/>
  <c r="L4" i="22"/>
  <c r="M4" i="22" s="1"/>
  <c r="I4" i="22"/>
  <c r="J4" i="22" s="1"/>
  <c r="F4" i="22"/>
  <c r="G4" i="22" s="1"/>
  <c r="S3" i="22"/>
  <c r="R3" i="22"/>
  <c r="O3" i="22"/>
  <c r="P3" i="22" s="1"/>
  <c r="L3" i="22"/>
  <c r="M3" i="22" s="1"/>
  <c r="J3" i="22"/>
  <c r="I3" i="22"/>
  <c r="G3" i="22"/>
  <c r="F3" i="22"/>
  <c r="R2" i="22"/>
  <c r="S2" i="22" s="1"/>
  <c r="P2" i="22"/>
  <c r="O2" i="22"/>
  <c r="L2" i="22"/>
  <c r="M2" i="22" s="1"/>
  <c r="B4" i="22" s="1"/>
  <c r="I2" i="22"/>
  <c r="J2" i="22" s="1"/>
  <c r="B3" i="22" s="1"/>
  <c r="F2" i="22"/>
  <c r="G2" i="22" s="1"/>
  <c r="B2" i="22" s="1"/>
  <c r="C1" i="22" s="1"/>
  <c r="B1" i="22"/>
  <c r="H22" i="20"/>
  <c r="I22" i="20" s="1"/>
  <c r="E22" i="20"/>
  <c r="F22" i="20" s="1"/>
  <c r="B22" i="20"/>
  <c r="C22" i="20" s="1"/>
  <c r="H21" i="20"/>
  <c r="I21" i="20" s="1"/>
  <c r="E21" i="20"/>
  <c r="F21" i="20" s="1"/>
  <c r="B21" i="20"/>
  <c r="C21" i="20" s="1"/>
  <c r="H20" i="20"/>
  <c r="I20" i="20" s="1"/>
  <c r="E20" i="20"/>
  <c r="F20" i="20" s="1"/>
  <c r="B20" i="20"/>
  <c r="C20" i="20" s="1"/>
  <c r="H19" i="20"/>
  <c r="I19" i="20" s="1"/>
  <c r="F19" i="20"/>
  <c r="E19" i="20"/>
  <c r="C19" i="20"/>
  <c r="B19" i="20"/>
  <c r="H18" i="20"/>
  <c r="I18" i="20" s="1"/>
  <c r="E18" i="20"/>
  <c r="F18" i="20" s="1"/>
  <c r="B18" i="20"/>
  <c r="C18" i="20" s="1"/>
  <c r="K18" i="20" s="1"/>
  <c r="H17" i="20"/>
  <c r="I17" i="20" s="1"/>
  <c r="E17" i="20"/>
  <c r="F17" i="20" s="1"/>
  <c r="C17" i="20"/>
  <c r="B17" i="20"/>
  <c r="K16" i="20"/>
  <c r="H16" i="20"/>
  <c r="I16" i="20" s="1"/>
  <c r="E16" i="20"/>
  <c r="F16" i="20" s="1"/>
  <c r="B16" i="20"/>
  <c r="C16" i="20" s="1"/>
  <c r="I15" i="20"/>
  <c r="H15" i="20"/>
  <c r="E15" i="20"/>
  <c r="F15" i="20" s="1"/>
  <c r="K15" i="20" s="1"/>
  <c r="B15" i="20"/>
  <c r="C15" i="20" s="1"/>
  <c r="H14" i="20"/>
  <c r="I14" i="20" s="1"/>
  <c r="E14" i="20"/>
  <c r="F14" i="20" s="1"/>
  <c r="C14" i="20"/>
  <c r="B14" i="20"/>
  <c r="I13" i="20"/>
  <c r="H13" i="20"/>
  <c r="F13" i="20"/>
  <c r="E13" i="20"/>
  <c r="B13" i="20"/>
  <c r="C13" i="20" s="1"/>
  <c r="K13" i="20" s="1"/>
  <c r="H12" i="20"/>
  <c r="I12" i="20" s="1"/>
  <c r="E12" i="20"/>
  <c r="F12" i="20" s="1"/>
  <c r="B12" i="20"/>
  <c r="C12" i="20" s="1"/>
  <c r="H11" i="20"/>
  <c r="I11" i="20" s="1"/>
  <c r="E11" i="20"/>
  <c r="F11" i="20" s="1"/>
  <c r="B11" i="20"/>
  <c r="C11" i="20" s="1"/>
  <c r="K11" i="20" s="1"/>
  <c r="I10" i="20"/>
  <c r="H10" i="20"/>
  <c r="E10" i="20"/>
  <c r="F10" i="20" s="1"/>
  <c r="B10" i="20"/>
  <c r="C10" i="20" s="1"/>
  <c r="H9" i="20"/>
  <c r="I9" i="20" s="1"/>
  <c r="E9" i="20"/>
  <c r="F9" i="20" s="1"/>
  <c r="B9" i="20"/>
  <c r="C9" i="20" s="1"/>
  <c r="H8" i="20"/>
  <c r="I8" i="20" s="1"/>
  <c r="E8" i="20"/>
  <c r="F8" i="20" s="1"/>
  <c r="B8" i="20"/>
  <c r="C8" i="20" s="1"/>
  <c r="I7" i="20"/>
  <c r="H7" i="20"/>
  <c r="F7" i="20"/>
  <c r="E7" i="20"/>
  <c r="B7" i="20"/>
  <c r="C7" i="20" s="1"/>
  <c r="H6" i="20"/>
  <c r="I6" i="20" s="1"/>
  <c r="E6" i="20"/>
  <c r="F6" i="20" s="1"/>
  <c r="K6" i="20" s="1"/>
  <c r="B6" i="20"/>
  <c r="C6" i="20" s="1"/>
  <c r="I5" i="20"/>
  <c r="H5" i="20"/>
  <c r="E5" i="20"/>
  <c r="F5" i="20" s="1"/>
  <c r="B5" i="20"/>
  <c r="C5" i="20" s="1"/>
  <c r="H4" i="20"/>
  <c r="I4" i="20" s="1"/>
  <c r="E4" i="20"/>
  <c r="F4" i="20" s="1"/>
  <c r="B4" i="20"/>
  <c r="C4" i="20" s="1"/>
  <c r="I3" i="20"/>
  <c r="H3" i="20"/>
  <c r="F3" i="20"/>
  <c r="E3" i="20"/>
  <c r="C3" i="20"/>
  <c r="K3" i="20" s="1"/>
  <c r="B3" i="20"/>
  <c r="L2" i="20"/>
  <c r="H2" i="20"/>
  <c r="I2" i="20" s="1"/>
  <c r="E2" i="20"/>
  <c r="F2" i="20" s="1"/>
  <c r="C2" i="20"/>
  <c r="B2" i="20"/>
  <c r="K6" i="19"/>
  <c r="L6" i="19" s="1"/>
  <c r="H6" i="19"/>
  <c r="I6" i="19" s="1"/>
  <c r="E6" i="19"/>
  <c r="F6" i="19" s="1"/>
  <c r="B6" i="19"/>
  <c r="C6" i="19" s="1"/>
  <c r="N6" i="19" s="1"/>
  <c r="L5" i="19"/>
  <c r="K5" i="19"/>
  <c r="H5" i="19"/>
  <c r="I5" i="19" s="1"/>
  <c r="F5" i="19"/>
  <c r="E5" i="19"/>
  <c r="B5" i="19"/>
  <c r="C5" i="19" s="1"/>
  <c r="K4" i="19"/>
  <c r="L4" i="19" s="1"/>
  <c r="H4" i="19"/>
  <c r="I4" i="19" s="1"/>
  <c r="E4" i="19"/>
  <c r="F4" i="19" s="1"/>
  <c r="B4" i="19"/>
  <c r="C4" i="19" s="1"/>
  <c r="N4" i="19" s="1"/>
  <c r="L3" i="19"/>
  <c r="K3" i="19"/>
  <c r="H3" i="19"/>
  <c r="I3" i="19" s="1"/>
  <c r="E3" i="19"/>
  <c r="F3" i="19" s="1"/>
  <c r="B3" i="19"/>
  <c r="C3" i="19" s="1"/>
  <c r="K2" i="19"/>
  <c r="L2" i="19" s="1"/>
  <c r="H2" i="19"/>
  <c r="I2" i="19" s="1"/>
  <c r="E2" i="19"/>
  <c r="F2" i="19" s="1"/>
  <c r="B2" i="19"/>
  <c r="C2" i="19" s="1"/>
  <c r="I82" i="17"/>
  <c r="L81" i="17"/>
  <c r="K77" i="17" s="1"/>
  <c r="K74" i="17"/>
  <c r="K71" i="17"/>
  <c r="K70" i="17"/>
  <c r="K68" i="17"/>
  <c r="I68" i="17"/>
  <c r="L67" i="17" s="1"/>
  <c r="C14" i="17" s="1"/>
  <c r="I59" i="17"/>
  <c r="L58" i="17" s="1"/>
  <c r="C11" i="17" s="1"/>
  <c r="A59" i="17"/>
  <c r="D58" i="17" s="1"/>
  <c r="C55" i="17" s="1"/>
  <c r="C54" i="17"/>
  <c r="K52" i="17"/>
  <c r="I49" i="17"/>
  <c r="L48" i="17"/>
  <c r="C48" i="17"/>
  <c r="C45" i="17"/>
  <c r="A45" i="17"/>
  <c r="D44" i="17" s="1"/>
  <c r="C2" i="17" s="1"/>
  <c r="I39" i="17"/>
  <c r="L38" i="17" s="1"/>
  <c r="A37" i="17"/>
  <c r="K36" i="17"/>
  <c r="D36" i="17"/>
  <c r="C29" i="17" s="1"/>
  <c r="K30" i="17"/>
  <c r="I27" i="17"/>
  <c r="L26" i="17" s="1"/>
  <c r="C3" i="17" s="1"/>
  <c r="C22" i="17"/>
  <c r="C20" i="17"/>
  <c r="D19" i="17" s="1"/>
  <c r="C10" i="17" s="1"/>
  <c r="A20" i="17"/>
  <c r="I15" i="17"/>
  <c r="L14" i="17" s="1"/>
  <c r="C13" i="17" s="1"/>
  <c r="K11" i="17"/>
  <c r="K10" i="17"/>
  <c r="C7" i="17"/>
  <c r="C5" i="17"/>
  <c r="K2" i="17"/>
  <c r="I2" i="17"/>
  <c r="L1" i="17" s="1"/>
  <c r="C9" i="17" s="1"/>
  <c r="A2" i="17"/>
  <c r="I82" i="16"/>
  <c r="L81" i="16" s="1"/>
  <c r="K77" i="16" s="1"/>
  <c r="K74" i="16"/>
  <c r="K71" i="16"/>
  <c r="K70" i="16"/>
  <c r="K68" i="16"/>
  <c r="I68" i="16"/>
  <c r="L67" i="16" s="1"/>
  <c r="C14" i="16" s="1"/>
  <c r="I59" i="16"/>
  <c r="A59" i="16"/>
  <c r="D58" i="16" s="1"/>
  <c r="L58" i="16"/>
  <c r="C11" i="16" s="1"/>
  <c r="C54" i="16"/>
  <c r="K52" i="16"/>
  <c r="I49" i="16"/>
  <c r="C48" i="16"/>
  <c r="A45" i="16"/>
  <c r="D44" i="16" s="1"/>
  <c r="C2" i="16" s="1"/>
  <c r="I39" i="16"/>
  <c r="L38" i="16"/>
  <c r="A37" i="16"/>
  <c r="D36" i="16" s="1"/>
  <c r="C29" i="16" s="1"/>
  <c r="D19" i="16" s="1"/>
  <c r="C10" i="16" s="1"/>
  <c r="D1" i="16" s="1"/>
  <c r="B20" i="5" s="1"/>
  <c r="K36" i="16"/>
  <c r="K30" i="16"/>
  <c r="I27" i="16"/>
  <c r="C22" i="16"/>
  <c r="C20" i="16"/>
  <c r="A20" i="16"/>
  <c r="I15" i="16"/>
  <c r="L14" i="16" s="1"/>
  <c r="C13" i="16" s="1"/>
  <c r="K11" i="16"/>
  <c r="K10" i="16"/>
  <c r="C7" i="16"/>
  <c r="C5" i="16"/>
  <c r="K2" i="16"/>
  <c r="I2" i="16"/>
  <c r="A2" i="16"/>
  <c r="L1" i="16"/>
  <c r="C9" i="16" s="1"/>
  <c r="I82" i="15"/>
  <c r="L81" i="15" s="1"/>
  <c r="K77" i="15" s="1"/>
  <c r="K74" i="15"/>
  <c r="K71" i="15"/>
  <c r="K70" i="15"/>
  <c r="K68" i="15"/>
  <c r="I68" i="15"/>
  <c r="L67" i="15" s="1"/>
  <c r="C14" i="15" s="1"/>
  <c r="I59" i="15"/>
  <c r="A59" i="15"/>
  <c r="D58" i="15" s="1"/>
  <c r="C55" i="15" s="1"/>
  <c r="L58" i="15"/>
  <c r="C54" i="15"/>
  <c r="K52" i="15"/>
  <c r="I49" i="15"/>
  <c r="L48" i="15"/>
  <c r="C48" i="15"/>
  <c r="C45" i="15"/>
  <c r="A45" i="15"/>
  <c r="D44" i="15" s="1"/>
  <c r="C2" i="15" s="1"/>
  <c r="I39" i="15"/>
  <c r="L38" i="15" s="1"/>
  <c r="A37" i="15"/>
  <c r="D36" i="15" s="1"/>
  <c r="C29" i="15" s="1"/>
  <c r="K36" i="15"/>
  <c r="K30" i="15"/>
  <c r="I27" i="15"/>
  <c r="L26" i="15"/>
  <c r="C3" i="15" s="1"/>
  <c r="C22" i="15"/>
  <c r="C20" i="15"/>
  <c r="A20" i="15"/>
  <c r="D19" i="15" s="1"/>
  <c r="C10" i="15" s="1"/>
  <c r="I15" i="15"/>
  <c r="L14" i="15" s="1"/>
  <c r="C13" i="15" s="1"/>
  <c r="K11" i="15"/>
  <c r="C11" i="15"/>
  <c r="K10" i="15"/>
  <c r="C7" i="15"/>
  <c r="C5" i="15"/>
  <c r="K2" i="15"/>
  <c r="I2" i="15"/>
  <c r="A2" i="15"/>
  <c r="L1" i="15"/>
  <c r="C9" i="15" s="1"/>
  <c r="D1" i="15"/>
  <c r="B19" i="5" s="1"/>
  <c r="I82" i="14"/>
  <c r="L81" i="14" s="1"/>
  <c r="K77" i="14" s="1"/>
  <c r="K74" i="14"/>
  <c r="K71" i="14"/>
  <c r="K70" i="14"/>
  <c r="K68" i="14"/>
  <c r="I68" i="14"/>
  <c r="L67" i="14" s="1"/>
  <c r="C14" i="14" s="1"/>
  <c r="I59" i="14"/>
  <c r="A59" i="14"/>
  <c r="L58" i="14"/>
  <c r="C11" i="14" s="1"/>
  <c r="D58" i="14"/>
  <c r="C45" i="14" s="1"/>
  <c r="C55" i="14"/>
  <c r="C54" i="14"/>
  <c r="K52" i="14"/>
  <c r="I49" i="14"/>
  <c r="L48" i="14"/>
  <c r="C48" i="14"/>
  <c r="A45" i="14"/>
  <c r="D44" i="14" s="1"/>
  <c r="C2" i="14" s="1"/>
  <c r="I39" i="14"/>
  <c r="L38" i="14" s="1"/>
  <c r="A37" i="14"/>
  <c r="D36" i="14" s="1"/>
  <c r="C29" i="14" s="1"/>
  <c r="K36" i="14"/>
  <c r="K30" i="14"/>
  <c r="I27" i="14"/>
  <c r="L26" i="14"/>
  <c r="C3" i="14" s="1"/>
  <c r="C22" i="14"/>
  <c r="C20" i="14"/>
  <c r="A20" i="14"/>
  <c r="D19" i="14" s="1"/>
  <c r="C10" i="14" s="1"/>
  <c r="I15" i="14"/>
  <c r="L14" i="14" s="1"/>
  <c r="C13" i="14" s="1"/>
  <c r="K11" i="14"/>
  <c r="K10" i="14"/>
  <c r="C7" i="14"/>
  <c r="C5" i="14"/>
  <c r="K2" i="14"/>
  <c r="I2" i="14"/>
  <c r="A2" i="14"/>
  <c r="D1" i="14" s="1"/>
  <c r="B18" i="5" s="1"/>
  <c r="L1" i="14"/>
  <c r="C9" i="14" s="1"/>
  <c r="I82" i="13"/>
  <c r="L81" i="13" s="1"/>
  <c r="K77" i="13" s="1"/>
  <c r="K74" i="13"/>
  <c r="K71" i="13"/>
  <c r="L67" i="13" s="1"/>
  <c r="C14" i="13" s="1"/>
  <c r="K70" i="13"/>
  <c r="K68" i="13"/>
  <c r="I68" i="13"/>
  <c r="I59" i="13"/>
  <c r="L58" i="13" s="1"/>
  <c r="C11" i="13" s="1"/>
  <c r="A59" i="13"/>
  <c r="D58" i="13" s="1"/>
  <c r="C54" i="13"/>
  <c r="K52" i="13"/>
  <c r="I49" i="13"/>
  <c r="L48" i="13"/>
  <c r="C48" i="13"/>
  <c r="A45" i="13"/>
  <c r="D44" i="13" s="1"/>
  <c r="C2" i="13" s="1"/>
  <c r="I39" i="13"/>
  <c r="L38" i="13" s="1"/>
  <c r="A37" i="13"/>
  <c r="D36" i="13" s="1"/>
  <c r="C29" i="13" s="1"/>
  <c r="K36" i="13"/>
  <c r="K30" i="13"/>
  <c r="I27" i="13"/>
  <c r="L26" i="13" s="1"/>
  <c r="C3" i="13" s="1"/>
  <c r="C22" i="13"/>
  <c r="C20" i="13"/>
  <c r="A20" i="13"/>
  <c r="D19" i="13" s="1"/>
  <c r="C10" i="13" s="1"/>
  <c r="I15" i="13"/>
  <c r="L14" i="13" s="1"/>
  <c r="C13" i="13" s="1"/>
  <c r="K11" i="13"/>
  <c r="K10" i="13"/>
  <c r="C7" i="13"/>
  <c r="C5" i="13"/>
  <c r="K2" i="13"/>
  <c r="I2" i="13"/>
  <c r="A2" i="13"/>
  <c r="D1" i="13" s="1"/>
  <c r="B17" i="5" s="1"/>
  <c r="L1" i="13"/>
  <c r="C9" i="13" s="1"/>
  <c r="I82" i="12"/>
  <c r="L81" i="12" s="1"/>
  <c r="K77" i="12" s="1"/>
  <c r="K74" i="12"/>
  <c r="K71" i="12"/>
  <c r="K70" i="12"/>
  <c r="K68" i="12"/>
  <c r="I68" i="12"/>
  <c r="L67" i="12"/>
  <c r="C14" i="12" s="1"/>
  <c r="I59" i="12"/>
  <c r="A59" i="12"/>
  <c r="D58" i="12" s="1"/>
  <c r="C45" i="12" s="1"/>
  <c r="L58" i="12"/>
  <c r="C11" i="12" s="1"/>
  <c r="C54" i="12"/>
  <c r="K52" i="12"/>
  <c r="I49" i="12"/>
  <c r="L48" i="12"/>
  <c r="C48" i="12"/>
  <c r="A45" i="12"/>
  <c r="D44" i="12" s="1"/>
  <c r="C2" i="12" s="1"/>
  <c r="I39" i="12"/>
  <c r="L38" i="12" s="1"/>
  <c r="C12" i="12" s="1"/>
  <c r="A37" i="12"/>
  <c r="K36" i="12"/>
  <c r="D36" i="12"/>
  <c r="C29" i="12" s="1"/>
  <c r="K30" i="12"/>
  <c r="I27" i="12"/>
  <c r="L26" i="12" s="1"/>
  <c r="C3" i="12" s="1"/>
  <c r="C22" i="12"/>
  <c r="C20" i="12"/>
  <c r="A20" i="12"/>
  <c r="D19" i="12"/>
  <c r="C10" i="12" s="1"/>
  <c r="I15" i="12"/>
  <c r="L14" i="12"/>
  <c r="C13" i="12" s="1"/>
  <c r="K11" i="12"/>
  <c r="K10" i="12"/>
  <c r="C7" i="12"/>
  <c r="C5" i="12"/>
  <c r="K2" i="12"/>
  <c r="L1" i="12" s="1"/>
  <c r="C9" i="12" s="1"/>
  <c r="I2" i="12"/>
  <c r="A2" i="12"/>
  <c r="I82" i="11"/>
  <c r="L81" i="11" s="1"/>
  <c r="K77" i="11" s="1"/>
  <c r="K74" i="11"/>
  <c r="K71" i="11"/>
  <c r="K70" i="11"/>
  <c r="K68" i="11"/>
  <c r="I68" i="11"/>
  <c r="L67" i="11"/>
  <c r="C14" i="11" s="1"/>
  <c r="I59" i="11"/>
  <c r="A59" i="11"/>
  <c r="D58" i="11" s="1"/>
  <c r="L58" i="11"/>
  <c r="C11" i="11" s="1"/>
  <c r="C54" i="11"/>
  <c r="K52" i="11"/>
  <c r="I49" i="11"/>
  <c r="L48" i="11" s="1"/>
  <c r="C48" i="11"/>
  <c r="A45" i="11"/>
  <c r="I39" i="11"/>
  <c r="L38" i="11" s="1"/>
  <c r="A37" i="11"/>
  <c r="K36" i="11"/>
  <c r="D36" i="11"/>
  <c r="C29" i="11" s="1"/>
  <c r="K30" i="11"/>
  <c r="I27" i="11"/>
  <c r="L26" i="11" s="1"/>
  <c r="C3" i="11" s="1"/>
  <c r="C22" i="11"/>
  <c r="C20" i="11"/>
  <c r="A20" i="11"/>
  <c r="D19" i="11" s="1"/>
  <c r="C10" i="11" s="1"/>
  <c r="I15" i="11"/>
  <c r="L14" i="11"/>
  <c r="C13" i="11" s="1"/>
  <c r="C12" i="11"/>
  <c r="K11" i="11"/>
  <c r="K10" i="11"/>
  <c r="C7" i="11"/>
  <c r="C5" i="11"/>
  <c r="K2" i="11"/>
  <c r="I2" i="11"/>
  <c r="L1" i="11" s="1"/>
  <c r="C9" i="11" s="1"/>
  <c r="A2" i="11"/>
  <c r="I82" i="10"/>
  <c r="L81" i="10"/>
  <c r="K77" i="10" s="1"/>
  <c r="K74" i="10"/>
  <c r="K71" i="10"/>
  <c r="K70" i="10"/>
  <c r="K68" i="10"/>
  <c r="I68" i="10"/>
  <c r="L67" i="10" s="1"/>
  <c r="C14" i="10" s="1"/>
  <c r="I59" i="10"/>
  <c r="A59" i="10"/>
  <c r="L58" i="10"/>
  <c r="C11" i="10" s="1"/>
  <c r="D58" i="10"/>
  <c r="C55" i="10" s="1"/>
  <c r="C54" i="10"/>
  <c r="K52" i="10"/>
  <c r="I49" i="10"/>
  <c r="L48" i="10" s="1"/>
  <c r="C48" i="10"/>
  <c r="A45" i="10"/>
  <c r="D44" i="10"/>
  <c r="C2" i="10" s="1"/>
  <c r="I39" i="10"/>
  <c r="L38" i="10"/>
  <c r="C12" i="10" s="1"/>
  <c r="A37" i="10"/>
  <c r="D36" i="10" s="1"/>
  <c r="C29" i="10" s="1"/>
  <c r="K36" i="10"/>
  <c r="K30" i="10"/>
  <c r="I27" i="10"/>
  <c r="C22" i="10"/>
  <c r="C20" i="10"/>
  <c r="A20" i="10"/>
  <c r="D19" i="10"/>
  <c r="I15" i="10"/>
  <c r="L14" i="10"/>
  <c r="C13" i="10" s="1"/>
  <c r="K11" i="10"/>
  <c r="K10" i="10"/>
  <c r="C10" i="10"/>
  <c r="C7" i="10"/>
  <c r="C5" i="10"/>
  <c r="K2" i="10"/>
  <c r="I2" i="10"/>
  <c r="A2" i="10"/>
  <c r="D1" i="10" s="1"/>
  <c r="L1" i="10"/>
  <c r="C9" i="10" s="1"/>
  <c r="I82" i="9"/>
  <c r="L81" i="9"/>
  <c r="K77" i="9"/>
  <c r="K74" i="9"/>
  <c r="K71" i="9"/>
  <c r="K70" i="9"/>
  <c r="K68" i="9"/>
  <c r="I68" i="9"/>
  <c r="L67" i="9" s="1"/>
  <c r="C14" i="9" s="1"/>
  <c r="I59" i="9"/>
  <c r="L58" i="9" s="1"/>
  <c r="C11" i="9" s="1"/>
  <c r="A59" i="9"/>
  <c r="D58" i="9"/>
  <c r="C45" i="9" s="1"/>
  <c r="C54" i="9"/>
  <c r="K52" i="9"/>
  <c r="I49" i="9"/>
  <c r="L48" i="9" s="1"/>
  <c r="C48" i="9"/>
  <c r="A45" i="9"/>
  <c r="I39" i="9"/>
  <c r="L38" i="9" s="1"/>
  <c r="A37" i="9"/>
  <c r="D36" i="9" s="1"/>
  <c r="C29" i="9" s="1"/>
  <c r="K36" i="9"/>
  <c r="K30" i="9"/>
  <c r="I27" i="9"/>
  <c r="C22" i="9"/>
  <c r="C20" i="9"/>
  <c r="A20" i="9"/>
  <c r="D19" i="9"/>
  <c r="C10" i="9" s="1"/>
  <c r="I15" i="9"/>
  <c r="L14" i="9"/>
  <c r="C13" i="9" s="1"/>
  <c r="C12" i="9"/>
  <c r="K11" i="9"/>
  <c r="K10" i="9"/>
  <c r="C7" i="9"/>
  <c r="C5" i="9"/>
  <c r="K2" i="9"/>
  <c r="I2" i="9"/>
  <c r="L1" i="9" s="1"/>
  <c r="C9" i="9" s="1"/>
  <c r="A2" i="9"/>
  <c r="I82" i="8"/>
  <c r="L81" i="8"/>
  <c r="K77" i="8" s="1"/>
  <c r="K74" i="8"/>
  <c r="K71" i="8"/>
  <c r="K70" i="8"/>
  <c r="K68" i="8"/>
  <c r="I68" i="8"/>
  <c r="I59" i="8"/>
  <c r="L58" i="8" s="1"/>
  <c r="C11" i="8" s="1"/>
  <c r="A59" i="8"/>
  <c r="D58" i="8" s="1"/>
  <c r="C55" i="8" s="1"/>
  <c r="C54" i="8"/>
  <c r="K52" i="8"/>
  <c r="I49" i="8"/>
  <c r="L48" i="8" s="1"/>
  <c r="C48" i="8"/>
  <c r="A45" i="8"/>
  <c r="D44" i="8" s="1"/>
  <c r="C2" i="8" s="1"/>
  <c r="I39" i="8"/>
  <c r="L38" i="8" s="1"/>
  <c r="A37" i="8"/>
  <c r="K36" i="8"/>
  <c r="D36" i="8"/>
  <c r="C29" i="8" s="1"/>
  <c r="K30" i="8"/>
  <c r="I27" i="8"/>
  <c r="L26" i="8" s="1"/>
  <c r="C3" i="8" s="1"/>
  <c r="C22" i="8"/>
  <c r="C20" i="8"/>
  <c r="A20" i="8"/>
  <c r="D19" i="8" s="1"/>
  <c r="I15" i="8"/>
  <c r="L14" i="8"/>
  <c r="C13" i="8" s="1"/>
  <c r="K11" i="8"/>
  <c r="K10" i="8"/>
  <c r="C10" i="8"/>
  <c r="C9" i="8"/>
  <c r="C7" i="8"/>
  <c r="C5" i="8"/>
  <c r="K2" i="8"/>
  <c r="I2" i="8"/>
  <c r="A2" i="8"/>
  <c r="L1" i="8"/>
  <c r="D1" i="8"/>
  <c r="B12" i="5" s="1"/>
  <c r="I82" i="7"/>
  <c r="L81" i="7"/>
  <c r="K77" i="7" s="1"/>
  <c r="K74" i="7"/>
  <c r="K71" i="7"/>
  <c r="K70" i="7"/>
  <c r="K68" i="7"/>
  <c r="I68" i="7"/>
  <c r="L67" i="7"/>
  <c r="C14" i="7" s="1"/>
  <c r="I59" i="7"/>
  <c r="A59" i="7"/>
  <c r="D58" i="7" s="1"/>
  <c r="C45" i="7" s="1"/>
  <c r="L58" i="7"/>
  <c r="C11" i="7" s="1"/>
  <c r="C54" i="7"/>
  <c r="K52" i="7"/>
  <c r="I49" i="7"/>
  <c r="L48" i="7" s="1"/>
  <c r="C48" i="7"/>
  <c r="A45" i="7"/>
  <c r="D44" i="7" s="1"/>
  <c r="C2" i="7" s="1"/>
  <c r="I39" i="7"/>
  <c r="L38" i="7" s="1"/>
  <c r="A37" i="7"/>
  <c r="K36" i="7"/>
  <c r="D36" i="7"/>
  <c r="C29" i="7" s="1"/>
  <c r="K30" i="7"/>
  <c r="I27" i="7"/>
  <c r="L26" i="7" s="1"/>
  <c r="C3" i="7" s="1"/>
  <c r="C22" i="7"/>
  <c r="C20" i="7"/>
  <c r="A20" i="7"/>
  <c r="D19" i="7"/>
  <c r="C10" i="7" s="1"/>
  <c r="I15" i="7"/>
  <c r="L14" i="7"/>
  <c r="C13" i="7" s="1"/>
  <c r="K11" i="7"/>
  <c r="K10" i="7"/>
  <c r="C7" i="7"/>
  <c r="C5" i="7"/>
  <c r="K2" i="7"/>
  <c r="I2" i="7"/>
  <c r="L1" i="7" s="1"/>
  <c r="C9" i="7" s="1"/>
  <c r="A2" i="7"/>
  <c r="D1" i="7" s="1"/>
  <c r="B11" i="5" s="1"/>
  <c r="I82" i="6"/>
  <c r="L81" i="6"/>
  <c r="K77" i="6" s="1"/>
  <c r="K74" i="6"/>
  <c r="K71" i="6"/>
  <c r="K70" i="6"/>
  <c r="K68" i="6"/>
  <c r="I68" i="6"/>
  <c r="L67" i="6" s="1"/>
  <c r="C14" i="6" s="1"/>
  <c r="I59" i="6"/>
  <c r="L58" i="6" s="1"/>
  <c r="A59" i="6"/>
  <c r="D58" i="6"/>
  <c r="C45" i="6" s="1"/>
  <c r="C55" i="6"/>
  <c r="C54" i="6"/>
  <c r="K52" i="6"/>
  <c r="I49" i="6"/>
  <c r="L48" i="6" s="1"/>
  <c r="C48" i="6"/>
  <c r="A45" i="6"/>
  <c r="D44" i="6" s="1"/>
  <c r="C2" i="6" s="1"/>
  <c r="I39" i="6"/>
  <c r="L38" i="6"/>
  <c r="A37" i="6"/>
  <c r="K36" i="6"/>
  <c r="D36" i="6"/>
  <c r="C29" i="6" s="1"/>
  <c r="K30" i="6"/>
  <c r="I27" i="6"/>
  <c r="L26" i="6"/>
  <c r="C3" i="6" s="1"/>
  <c r="C22" i="6"/>
  <c r="C20" i="6"/>
  <c r="A20" i="6"/>
  <c r="D19" i="6" s="1"/>
  <c r="C10" i="6" s="1"/>
  <c r="I15" i="6"/>
  <c r="L14" i="6"/>
  <c r="C13" i="6" s="1"/>
  <c r="K11" i="6"/>
  <c r="C11" i="6"/>
  <c r="K10" i="6"/>
  <c r="C7" i="6"/>
  <c r="C5" i="6"/>
  <c r="K2" i="6"/>
  <c r="I2" i="6"/>
  <c r="A2" i="6"/>
  <c r="L1" i="6"/>
  <c r="C9" i="6" s="1"/>
  <c r="B14" i="5"/>
  <c r="C8" i="5"/>
  <c r="C7" i="5"/>
  <c r="C6" i="5"/>
  <c r="C5" i="5"/>
  <c r="C4" i="5"/>
  <c r="I21" i="4"/>
  <c r="K15" i="4"/>
  <c r="I15" i="4"/>
  <c r="L14" i="4" s="1"/>
  <c r="C15" i="25" s="1"/>
  <c r="A14" i="4"/>
  <c r="E8" i="4"/>
  <c r="A8" i="4"/>
  <c r="C6" i="4"/>
  <c r="C5" i="4"/>
  <c r="C4" i="4"/>
  <c r="C3" i="4"/>
  <c r="I2" i="4"/>
  <c r="A2" i="4"/>
  <c r="L1" i="4"/>
  <c r="C13" i="25" s="1"/>
  <c r="E1" i="4"/>
  <c r="C16" i="25" s="1"/>
  <c r="A17" i="3"/>
  <c r="A11" i="3"/>
  <c r="A5" i="3"/>
  <c r="A2" i="3"/>
  <c r="B2" i="3" s="1"/>
  <c r="D2" i="3" s="1"/>
  <c r="C14" i="25" s="1"/>
  <c r="I1" i="3"/>
  <c r="M1" i="3" s="1"/>
  <c r="C18" i="25" s="1"/>
  <c r="G119" i="2"/>
  <c r="C119" i="2"/>
  <c r="G118" i="2"/>
  <c r="C118" i="2"/>
  <c r="G117" i="2"/>
  <c r="C117" i="2"/>
  <c r="G116" i="2"/>
  <c r="C116" i="2"/>
  <c r="M115" i="2"/>
  <c r="M116" i="2" s="1"/>
  <c r="G115" i="2"/>
  <c r="C115" i="2"/>
  <c r="G114" i="2"/>
  <c r="C114" i="2"/>
  <c r="G113" i="2"/>
  <c r="C113" i="2"/>
  <c r="G112" i="2"/>
  <c r="C112" i="2"/>
  <c r="G111" i="2"/>
  <c r="C111" i="2"/>
  <c r="G110" i="2"/>
  <c r="C110" i="2"/>
  <c r="G109" i="2"/>
  <c r="C109" i="2"/>
  <c r="G108" i="2"/>
  <c r="C108" i="2"/>
  <c r="G107" i="2"/>
  <c r="C107" i="2"/>
  <c r="G106" i="2"/>
  <c r="C106" i="2"/>
  <c r="G105" i="2"/>
  <c r="C105" i="2"/>
  <c r="M104" i="2"/>
  <c r="G104" i="2"/>
  <c r="C104" i="2"/>
  <c r="G103" i="2"/>
  <c r="C103" i="2"/>
  <c r="G102" i="2"/>
  <c r="C102" i="2"/>
  <c r="G101" i="2"/>
  <c r="C101" i="2"/>
  <c r="G100" i="2"/>
  <c r="C100" i="2"/>
  <c r="G99" i="2"/>
  <c r="C99" i="2"/>
  <c r="G98" i="2"/>
  <c r="C98" i="2"/>
  <c r="G97" i="2"/>
  <c r="C97" i="2"/>
  <c r="M96" i="2"/>
  <c r="M97" i="2" s="1"/>
  <c r="G96" i="2"/>
  <c r="C96" i="2"/>
  <c r="M95" i="2"/>
  <c r="G95" i="2"/>
  <c r="C95" i="2"/>
  <c r="G94" i="2"/>
  <c r="C94" i="2"/>
  <c r="G93" i="2"/>
  <c r="C93" i="2"/>
  <c r="G92" i="2"/>
  <c r="C92" i="2"/>
  <c r="G91" i="2"/>
  <c r="C91" i="2"/>
  <c r="G90" i="2"/>
  <c r="C90" i="2"/>
  <c r="G89" i="2"/>
  <c r="C89" i="2"/>
  <c r="G88" i="2"/>
  <c r="C88" i="2"/>
  <c r="G87" i="2"/>
  <c r="C87" i="2"/>
  <c r="M86" i="2"/>
  <c r="M87" i="2" s="1"/>
  <c r="G86" i="2"/>
  <c r="C86" i="2"/>
  <c r="G85" i="2"/>
  <c r="C85" i="2"/>
  <c r="G84" i="2"/>
  <c r="C84" i="2"/>
  <c r="G83" i="2"/>
  <c r="C83" i="2"/>
  <c r="G82" i="2"/>
  <c r="C82" i="2"/>
  <c r="G81" i="2"/>
  <c r="C81" i="2"/>
  <c r="M80" i="2"/>
  <c r="G80" i="2"/>
  <c r="C80" i="2"/>
  <c r="M79" i="2"/>
  <c r="G79" i="2"/>
  <c r="C79" i="2"/>
  <c r="G78" i="2"/>
  <c r="C78" i="2"/>
  <c r="G77" i="2"/>
  <c r="C77" i="2"/>
  <c r="G76" i="2"/>
  <c r="C76" i="2"/>
  <c r="G75" i="2"/>
  <c r="C75" i="2"/>
  <c r="G74" i="2"/>
  <c r="C74" i="2"/>
  <c r="M73" i="2"/>
  <c r="M74" i="2" s="1"/>
  <c r="G73" i="2"/>
  <c r="C73" i="2"/>
  <c r="G72" i="2"/>
  <c r="C72" i="2"/>
  <c r="G71" i="2"/>
  <c r="C71" i="2"/>
  <c r="G70" i="2"/>
  <c r="C70" i="2"/>
  <c r="G69" i="2"/>
  <c r="C69" i="2"/>
  <c r="G68" i="2"/>
  <c r="C68" i="2"/>
  <c r="M67" i="2"/>
  <c r="M68" i="2" s="1"/>
  <c r="G67" i="2"/>
  <c r="C67" i="2"/>
  <c r="G66" i="2"/>
  <c r="C66" i="2"/>
  <c r="G65" i="2"/>
  <c r="C65" i="2"/>
  <c r="G64" i="2"/>
  <c r="C64" i="2"/>
  <c r="G63" i="2"/>
  <c r="C63" i="2"/>
  <c r="G62" i="2"/>
  <c r="C62" i="2"/>
  <c r="G61" i="2"/>
  <c r="C61" i="2"/>
  <c r="G60" i="2"/>
  <c r="C60" i="2"/>
  <c r="G59" i="2"/>
  <c r="C59" i="2"/>
  <c r="G58" i="2"/>
  <c r="C58" i="2"/>
  <c r="G57" i="2"/>
  <c r="C57" i="2"/>
  <c r="M56" i="2"/>
  <c r="G56" i="2"/>
  <c r="C56" i="2"/>
  <c r="G55" i="2"/>
  <c r="C55" i="2"/>
  <c r="M54" i="2"/>
  <c r="M55" i="2" s="1"/>
  <c r="G54" i="2"/>
  <c r="C54" i="2"/>
  <c r="M53" i="2"/>
  <c r="G53" i="2"/>
  <c r="C53" i="2"/>
  <c r="G52" i="2"/>
  <c r="C52" i="2"/>
  <c r="G51" i="2"/>
  <c r="C51" i="2"/>
  <c r="G50" i="2"/>
  <c r="C50" i="2"/>
  <c r="G49" i="2"/>
  <c r="C49" i="2"/>
  <c r="G48" i="2"/>
  <c r="C48" i="2"/>
  <c r="G47" i="2"/>
  <c r="C47" i="2"/>
  <c r="G46" i="2"/>
  <c r="C46" i="2"/>
  <c r="G45" i="2"/>
  <c r="C45" i="2"/>
  <c r="G44" i="2"/>
  <c r="C44" i="2"/>
  <c r="M43" i="2"/>
  <c r="G43" i="2"/>
  <c r="C43" i="2"/>
  <c r="M42" i="2"/>
  <c r="G42" i="2"/>
  <c r="C42" i="2"/>
  <c r="G41" i="2"/>
  <c r="C41" i="2"/>
  <c r="G40" i="2"/>
  <c r="C40" i="2"/>
  <c r="G39" i="2"/>
  <c r="C39" i="2"/>
  <c r="G38" i="2"/>
  <c r="C38" i="2"/>
  <c r="G37" i="2"/>
  <c r="C37" i="2"/>
  <c r="M36" i="2"/>
  <c r="M37" i="2" s="1"/>
  <c r="G36" i="2"/>
  <c r="C36" i="2"/>
  <c r="G35" i="2"/>
  <c r="C35" i="2"/>
  <c r="G34" i="2"/>
  <c r="C34" i="2"/>
  <c r="G33" i="2"/>
  <c r="C33" i="2"/>
  <c r="G32" i="2"/>
  <c r="C32" i="2"/>
  <c r="G31" i="2"/>
  <c r="C31" i="2"/>
  <c r="G30" i="2"/>
  <c r="C30" i="2"/>
  <c r="G29" i="2"/>
  <c r="C29" i="2"/>
  <c r="G28" i="2"/>
  <c r="C28" i="2"/>
  <c r="G27" i="2"/>
  <c r="C27" i="2"/>
  <c r="G26" i="2"/>
  <c r="C26" i="2"/>
  <c r="G25" i="2"/>
  <c r="C25" i="2"/>
  <c r="G24" i="2"/>
  <c r="C24" i="2"/>
  <c r="G23" i="2"/>
  <c r="C23" i="2"/>
  <c r="G22" i="2"/>
  <c r="C22" i="2"/>
  <c r="G21" i="2"/>
  <c r="C21" i="2"/>
  <c r="G20" i="2"/>
  <c r="C20" i="2"/>
  <c r="G19" i="2"/>
  <c r="C19" i="2"/>
  <c r="M18" i="2"/>
  <c r="M19" i="2" s="1"/>
  <c r="G18" i="2"/>
  <c r="C18" i="2"/>
  <c r="G17" i="2"/>
  <c r="C17" i="2"/>
  <c r="G16" i="2"/>
  <c r="C16" i="2"/>
  <c r="G15" i="2"/>
  <c r="C15" i="2"/>
  <c r="G14" i="2"/>
  <c r="C14" i="2"/>
  <c r="G13" i="2"/>
  <c r="C13" i="2"/>
  <c r="G12" i="2"/>
  <c r="C12" i="2"/>
  <c r="X11" i="2"/>
  <c r="X14" i="2" s="1"/>
  <c r="G11" i="2"/>
  <c r="C11" i="2"/>
  <c r="X10" i="2"/>
  <c r="X13" i="2" s="1"/>
  <c r="G10" i="2"/>
  <c r="C10" i="2"/>
  <c r="G9" i="2"/>
  <c r="C9" i="2"/>
  <c r="V8" i="2"/>
  <c r="U8" i="2"/>
  <c r="T8" i="2"/>
  <c r="S8" i="2"/>
  <c r="G8" i="2"/>
  <c r="C8" i="2"/>
  <c r="W7" i="2"/>
  <c r="V7" i="2"/>
  <c r="U7" i="2"/>
  <c r="T7" i="2"/>
  <c r="S7" i="2"/>
  <c r="G7" i="2"/>
  <c r="C7" i="2"/>
  <c r="AB6" i="2"/>
  <c r="V6" i="2"/>
  <c r="U6" i="2"/>
  <c r="T6" i="2"/>
  <c r="S6" i="2"/>
  <c r="M6" i="2"/>
  <c r="G6" i="2"/>
  <c r="C6" i="2"/>
  <c r="AB5" i="2"/>
  <c r="V5" i="2"/>
  <c r="U5" i="2"/>
  <c r="T5" i="2"/>
  <c r="S5" i="2"/>
  <c r="Q5" i="2"/>
  <c r="G5" i="2"/>
  <c r="C5" i="2"/>
  <c r="AB4" i="2"/>
  <c r="W4" i="2"/>
  <c r="H6" i="25" s="1"/>
  <c r="V4" i="2"/>
  <c r="U4" i="2"/>
  <c r="T4" i="2"/>
  <c r="S4" i="2"/>
  <c r="K4" i="2"/>
  <c r="K5" i="2" s="1"/>
  <c r="G4" i="2"/>
  <c r="C4" i="2"/>
  <c r="B4" i="2"/>
  <c r="B5" i="2" s="1"/>
  <c r="B6" i="2" s="1"/>
  <c r="B7" i="2" s="1"/>
  <c r="B8" i="2" s="1"/>
  <c r="B9" i="2" s="1"/>
  <c r="B10" i="2" s="1"/>
  <c r="B11" i="2" s="1"/>
  <c r="B12" i="2" s="1"/>
  <c r="B13" i="2" s="1"/>
  <c r="B14" i="2" s="1"/>
  <c r="B15" i="2" s="1"/>
  <c r="B16" i="2" s="1"/>
  <c r="B17" i="2" s="1"/>
  <c r="B18" i="2" s="1"/>
  <c r="B19" i="2" s="1"/>
  <c r="B20" i="2" s="1"/>
  <c r="B21" i="2" s="1"/>
  <c r="B22" i="2" s="1"/>
  <c r="B23" i="2" s="1"/>
  <c r="B24" i="2" s="1"/>
  <c r="B25" i="2" s="1"/>
  <c r="B26" i="2" s="1"/>
  <c r="B27" i="2" s="1"/>
  <c r="B28" i="2" s="1"/>
  <c r="B29" i="2" s="1"/>
  <c r="B30" i="2" s="1"/>
  <c r="B31" i="2" s="1"/>
  <c r="B32" i="2" s="1"/>
  <c r="B33" i="2" s="1"/>
  <c r="B34" i="2" s="1"/>
  <c r="B35" i="2" s="1"/>
  <c r="B36" i="2" s="1"/>
  <c r="B37" i="2" s="1"/>
  <c r="B38" i="2" s="1"/>
  <c r="B39" i="2" s="1"/>
  <c r="B40" i="2" s="1"/>
  <c r="B41" i="2" s="1"/>
  <c r="B42" i="2" s="1"/>
  <c r="B43" i="2" s="1"/>
  <c r="B44" i="2" s="1"/>
  <c r="B45" i="2" s="1"/>
  <c r="B46" i="2" s="1"/>
  <c r="B47" i="2" s="1"/>
  <c r="B48" i="2" s="1"/>
  <c r="B49" i="2" s="1"/>
  <c r="B50" i="2" s="1"/>
  <c r="B51" i="2" s="1"/>
  <c r="B52" i="2" s="1"/>
  <c r="B53" i="2" s="1"/>
  <c r="B54" i="2" s="1"/>
  <c r="B55" i="2" s="1"/>
  <c r="B56" i="2" s="1"/>
  <c r="B57" i="2" s="1"/>
  <c r="B58" i="2" s="1"/>
  <c r="B59" i="2" s="1"/>
  <c r="B60" i="2" s="1"/>
  <c r="B61" i="2" s="1"/>
  <c r="B62" i="2" s="1"/>
  <c r="B63" i="2" s="1"/>
  <c r="B64" i="2" s="1"/>
  <c r="B65" i="2" s="1"/>
  <c r="B66" i="2" s="1"/>
  <c r="B67" i="2" s="1"/>
  <c r="B68" i="2" s="1"/>
  <c r="B69" i="2" s="1"/>
  <c r="B70" i="2" s="1"/>
  <c r="B71" i="2" s="1"/>
  <c r="B72" i="2" s="1"/>
  <c r="B73" i="2" s="1"/>
  <c r="B74" i="2" s="1"/>
  <c r="B75" i="2" s="1"/>
  <c r="B76" i="2" s="1"/>
  <c r="B77" i="2" s="1"/>
  <c r="B78" i="2" s="1"/>
  <c r="B79" i="2" s="1"/>
  <c r="B80" i="2" s="1"/>
  <c r="B81" i="2" s="1"/>
  <c r="B82" i="2" s="1"/>
  <c r="B83" i="2" s="1"/>
  <c r="B84" i="2" s="1"/>
  <c r="B85" i="2" s="1"/>
  <c r="B86" i="2" s="1"/>
  <c r="B87" i="2" s="1"/>
  <c r="B88" i="2" s="1"/>
  <c r="B89" i="2" s="1"/>
  <c r="B90" i="2" s="1"/>
  <c r="B91" i="2" s="1"/>
  <c r="B92" i="2" s="1"/>
  <c r="B93" i="2" s="1"/>
  <c r="B94" i="2" s="1"/>
  <c r="B95" i="2" s="1"/>
  <c r="B96" i="2" s="1"/>
  <c r="B97" i="2" s="1"/>
  <c r="B98" i="2" s="1"/>
  <c r="B99" i="2" s="1"/>
  <c r="B100" i="2" s="1"/>
  <c r="B101" i="2" s="1"/>
  <c r="B102" i="2" s="1"/>
  <c r="B103" i="2" s="1"/>
  <c r="B104" i="2" s="1"/>
  <c r="B105" i="2" s="1"/>
  <c r="B106" i="2" s="1"/>
  <c r="B107" i="2" s="1"/>
  <c r="B108" i="2" s="1"/>
  <c r="B109" i="2" s="1"/>
  <c r="B110" i="2" s="1"/>
  <c r="B111" i="2" s="1"/>
  <c r="B112" i="2" s="1"/>
  <c r="B113" i="2" s="1"/>
  <c r="B114" i="2" s="1"/>
  <c r="B115" i="2" s="1"/>
  <c r="B116" i="2" s="1"/>
  <c r="B117" i="2" s="1"/>
  <c r="B118" i="2" s="1"/>
  <c r="B119" i="2" s="1"/>
  <c r="H2" i="2" s="1"/>
  <c r="AB3" i="2"/>
  <c r="V3" i="2"/>
  <c r="U3" i="2"/>
  <c r="T3" i="2"/>
  <c r="W3" i="2" s="1"/>
  <c r="H5" i="25" s="1"/>
  <c r="S3" i="2"/>
  <c r="G3" i="2"/>
  <c r="C3" i="2"/>
  <c r="AD2" i="2"/>
  <c r="AE2" i="2" s="1"/>
  <c r="C6" i="25" s="1"/>
  <c r="AA2" i="2"/>
  <c r="C8" i="25" s="1"/>
  <c r="V2" i="2"/>
  <c r="U2" i="2"/>
  <c r="T2" i="2"/>
  <c r="S2" i="2"/>
  <c r="Q2" i="2"/>
  <c r="C5" i="25" s="1"/>
  <c r="C45" i="16" l="1"/>
  <c r="C55" i="16"/>
  <c r="K25" i="27"/>
  <c r="H40" i="23"/>
  <c r="C12" i="15"/>
  <c r="K2" i="42"/>
  <c r="L2" i="42" s="1"/>
  <c r="M2" i="42" s="1"/>
  <c r="K3" i="42"/>
  <c r="L3" i="42" s="1"/>
  <c r="D1" i="17"/>
  <c r="B21" i="5" s="1"/>
  <c r="K26" i="24"/>
  <c r="K3" i="29"/>
  <c r="K46" i="29"/>
  <c r="W6" i="43"/>
  <c r="K11" i="24"/>
  <c r="N10" i="35"/>
  <c r="D1" i="6"/>
  <c r="B10" i="5" s="1"/>
  <c r="K31" i="26"/>
  <c r="K21" i="27"/>
  <c r="N8" i="35"/>
  <c r="W2" i="2"/>
  <c r="C12" i="17"/>
  <c r="K14" i="20"/>
  <c r="K37" i="26"/>
  <c r="K40" i="26"/>
  <c r="K25" i="29"/>
  <c r="K28" i="29"/>
  <c r="K15" i="38"/>
  <c r="K42" i="38"/>
  <c r="Q7" i="2"/>
  <c r="Q4" i="2"/>
  <c r="C4" i="25" s="1"/>
  <c r="W6" i="2"/>
  <c r="H8" i="25" s="1"/>
  <c r="C55" i="7"/>
  <c r="K12" i="20"/>
  <c r="K20" i="20"/>
  <c r="K9" i="24"/>
  <c r="K21" i="24"/>
  <c r="K17" i="26"/>
  <c r="K3" i="27"/>
  <c r="K27" i="27"/>
  <c r="K41" i="27"/>
  <c r="K56" i="29"/>
  <c r="K25" i="38"/>
  <c r="K37" i="38"/>
  <c r="K23" i="24"/>
  <c r="K99" i="29"/>
  <c r="K22" i="38"/>
  <c r="C45" i="10"/>
  <c r="K6" i="26"/>
  <c r="K41" i="26"/>
  <c r="K33" i="27"/>
  <c r="K7" i="29"/>
  <c r="K41" i="29"/>
  <c r="B6" i="39"/>
  <c r="C6" i="39" s="1"/>
  <c r="C55" i="9"/>
  <c r="K13" i="24"/>
  <c r="K23" i="29"/>
  <c r="K51" i="29"/>
  <c r="N14" i="35"/>
  <c r="K26" i="38"/>
  <c r="K5" i="27"/>
  <c r="K7" i="38"/>
  <c r="K4" i="20"/>
  <c r="K19" i="27"/>
  <c r="K35" i="38"/>
  <c r="K13" i="27"/>
  <c r="C12" i="7"/>
  <c r="L26" i="9"/>
  <c r="C3" i="9" s="1"/>
  <c r="N5" i="19"/>
  <c r="K2" i="20"/>
  <c r="C17" i="25" s="1"/>
  <c r="K4" i="26"/>
  <c r="F2" i="28"/>
  <c r="G15" i="28" s="1"/>
  <c r="H15" i="28" s="1"/>
  <c r="AL18" i="28"/>
  <c r="K5" i="38"/>
  <c r="K17" i="38"/>
  <c r="M6" i="43"/>
  <c r="W5" i="45"/>
  <c r="A5" i="45" s="1"/>
  <c r="Y2" i="2"/>
  <c r="C7" i="25" s="1"/>
  <c r="H9" i="23"/>
  <c r="C9" i="45" s="1"/>
  <c r="H14" i="23"/>
  <c r="C14" i="45" s="1"/>
  <c r="A14" i="45" s="1"/>
  <c r="K17" i="24"/>
  <c r="K42" i="26"/>
  <c r="K11" i="27"/>
  <c r="K66" i="29"/>
  <c r="K79" i="29"/>
  <c r="K39" i="38"/>
  <c r="M3" i="43"/>
  <c r="N2" i="19"/>
  <c r="H13" i="23"/>
  <c r="C13" i="45" s="1"/>
  <c r="A13" i="45" s="1"/>
  <c r="H25" i="23"/>
  <c r="H37" i="23"/>
  <c r="K42" i="24"/>
  <c r="K34" i="26"/>
  <c r="W3" i="27"/>
  <c r="K14" i="27"/>
  <c r="C5" i="28"/>
  <c r="C25" i="28"/>
  <c r="K8" i="29"/>
  <c r="K39" i="29"/>
  <c r="K77" i="29"/>
  <c r="K90" i="29"/>
  <c r="K13" i="38"/>
  <c r="O4" i="45"/>
  <c r="K93" i="29"/>
  <c r="K8" i="38"/>
  <c r="K10" i="38"/>
  <c r="K28" i="38"/>
  <c r="H33" i="23"/>
  <c r="M2" i="44"/>
  <c r="K8" i="20"/>
  <c r="H10" i="23"/>
  <c r="C10" i="45" s="1"/>
  <c r="K30" i="26"/>
  <c r="K23" i="27"/>
  <c r="K35" i="27"/>
  <c r="K6" i="29"/>
  <c r="K42" i="29"/>
  <c r="N7" i="35"/>
  <c r="N11" i="35"/>
  <c r="N19" i="35"/>
  <c r="K31" i="38"/>
  <c r="W4" i="43"/>
  <c r="M6" i="44"/>
  <c r="W2" i="45"/>
  <c r="K27" i="24"/>
  <c r="K30" i="24"/>
  <c r="K5" i="26"/>
  <c r="K25" i="26"/>
  <c r="K9" i="29"/>
  <c r="K27" i="29"/>
  <c r="K78" i="29"/>
  <c r="K91" i="29"/>
  <c r="N3" i="35"/>
  <c r="N15" i="35"/>
  <c r="B7" i="37"/>
  <c r="K6" i="38"/>
  <c r="K11" i="38"/>
  <c r="W3" i="43"/>
  <c r="W8" i="2"/>
  <c r="H10" i="25" s="1"/>
  <c r="C12" i="6"/>
  <c r="D44" i="11"/>
  <c r="C2" i="11" s="1"/>
  <c r="D1" i="11" s="1"/>
  <c r="B15" i="5" s="1"/>
  <c r="L48" i="16"/>
  <c r="C12" i="16" s="1"/>
  <c r="K9" i="20"/>
  <c r="H3" i="23"/>
  <c r="C3" i="45" s="1"/>
  <c r="K18" i="26"/>
  <c r="K16" i="27"/>
  <c r="K20" i="27"/>
  <c r="K24" i="27"/>
  <c r="K36" i="27"/>
  <c r="K81" i="29"/>
  <c r="K4" i="38"/>
  <c r="O3" i="45"/>
  <c r="W4" i="45"/>
  <c r="D1" i="9"/>
  <c r="B13" i="5" s="1"/>
  <c r="D1" i="12"/>
  <c r="B16" i="5" s="1"/>
  <c r="C12" i="14"/>
  <c r="K20" i="24"/>
  <c r="K25" i="24"/>
  <c r="K10" i="26"/>
  <c r="K13" i="26"/>
  <c r="K43" i="26"/>
  <c r="K32" i="27"/>
  <c r="K4" i="29"/>
  <c r="K22" i="29"/>
  <c r="K63" i="29"/>
  <c r="K68" i="29"/>
  <c r="K96" i="29"/>
  <c r="K41" i="38"/>
  <c r="B12" i="39"/>
  <c r="C12" i="39" s="1"/>
  <c r="U4" i="41"/>
  <c r="W5" i="2"/>
  <c r="H7" i="25" s="1"/>
  <c r="AB2" i="2"/>
  <c r="C9" i="25" s="1"/>
  <c r="C12" i="13"/>
  <c r="H23" i="23"/>
  <c r="H43" i="23"/>
  <c r="K6" i="24"/>
  <c r="K38" i="24"/>
  <c r="K16" i="26"/>
  <c r="W4" i="27"/>
  <c r="K10" i="27"/>
  <c r="K15" i="29"/>
  <c r="K86" i="29"/>
  <c r="K89" i="29"/>
  <c r="K19" i="38"/>
  <c r="K29" i="38"/>
  <c r="AC2" i="2"/>
  <c r="I2" i="2"/>
  <c r="B1" i="5" s="1"/>
  <c r="M88" i="2"/>
  <c r="M38" i="2"/>
  <c r="H4" i="25"/>
  <c r="W10" i="2"/>
  <c r="M57" i="2"/>
  <c r="M69" i="2"/>
  <c r="C2" i="45"/>
  <c r="C3" i="25"/>
  <c r="M20" i="2"/>
  <c r="M44" i="2"/>
  <c r="M75" i="2"/>
  <c r="K6" i="2"/>
  <c r="K7" i="2" s="1"/>
  <c r="K8" i="2" s="1"/>
  <c r="M98" i="2"/>
  <c r="M81" i="2"/>
  <c r="L67" i="8"/>
  <c r="C14" i="8" s="1"/>
  <c r="M7" i="2"/>
  <c r="C12" i="8"/>
  <c r="H34" i="23"/>
  <c r="K34" i="27"/>
  <c r="AK2" i="28"/>
  <c r="AM2" i="28" s="1"/>
  <c r="C19" i="28" s="1"/>
  <c r="AK3" i="28"/>
  <c r="AM3" i="28" s="1"/>
  <c r="D2" i="37"/>
  <c r="B2" i="37" s="1"/>
  <c r="G14" i="34"/>
  <c r="C45" i="11"/>
  <c r="C55" i="11"/>
  <c r="D4" i="25"/>
  <c r="B2" i="5"/>
  <c r="E2" i="5" s="1"/>
  <c r="M105" i="2"/>
  <c r="K22" i="20"/>
  <c r="H19" i="23"/>
  <c r="C19" i="45" s="1"/>
  <c r="A19" i="45" s="1"/>
  <c r="K18" i="24"/>
  <c r="C45" i="8"/>
  <c r="C55" i="12"/>
  <c r="K17" i="20"/>
  <c r="D44" i="9"/>
  <c r="C2" i="9" s="1"/>
  <c r="K10" i="20"/>
  <c r="H8" i="23"/>
  <c r="C8" i="45" s="1"/>
  <c r="H12" i="23"/>
  <c r="C12" i="45" s="1"/>
  <c r="A12" i="45" s="1"/>
  <c r="K3" i="26"/>
  <c r="A34" i="4"/>
  <c r="E33" i="4" s="1"/>
  <c r="C21" i="25" s="1"/>
  <c r="H9" i="25"/>
  <c r="E13" i="4"/>
  <c r="C20" i="25" s="1"/>
  <c r="A23" i="4"/>
  <c r="E22" i="4" s="1"/>
  <c r="C19" i="25" s="1"/>
  <c r="F18" i="4"/>
  <c r="C55" i="13"/>
  <c r="C45" i="13"/>
  <c r="H18" i="23"/>
  <c r="C18" i="45" s="1"/>
  <c r="A18" i="45" s="1"/>
  <c r="K22" i="24"/>
  <c r="K36" i="24"/>
  <c r="K27" i="26"/>
  <c r="K39" i="26"/>
  <c r="K12" i="38"/>
  <c r="K16" i="24"/>
  <c r="K37" i="24"/>
  <c r="K8" i="26"/>
  <c r="K20" i="26"/>
  <c r="K32" i="26"/>
  <c r="K7" i="20"/>
  <c r="K28" i="24"/>
  <c r="K11" i="26"/>
  <c r="K23" i="26"/>
  <c r="K35" i="26"/>
  <c r="K17" i="27"/>
  <c r="K12" i="29"/>
  <c r="K5" i="20"/>
  <c r="K21" i="20"/>
  <c r="H4" i="23"/>
  <c r="C4" i="45" s="1"/>
  <c r="H36" i="23"/>
  <c r="K19" i="24"/>
  <c r="K40" i="24"/>
  <c r="B1" i="27"/>
  <c r="F3" i="25" s="1"/>
  <c r="H20" i="23"/>
  <c r="C20" i="45" s="1"/>
  <c r="K33" i="24"/>
  <c r="K14" i="26"/>
  <c r="K26" i="26"/>
  <c r="K38" i="26"/>
  <c r="K18" i="27"/>
  <c r="N3" i="19"/>
  <c r="K19" i="20"/>
  <c r="H30" i="23"/>
  <c r="K3" i="24"/>
  <c r="H24" i="23"/>
  <c r="K10" i="24"/>
  <c r="G17" i="28"/>
  <c r="H17" i="28" s="1"/>
  <c r="G10" i="28"/>
  <c r="H10" i="28" s="1"/>
  <c r="C16" i="28" s="1"/>
  <c r="G11" i="28"/>
  <c r="H11" i="28" s="1"/>
  <c r="G2" i="28"/>
  <c r="H2" i="28" s="1"/>
  <c r="K15" i="24"/>
  <c r="K41" i="24"/>
  <c r="K12" i="26"/>
  <c r="K24" i="26"/>
  <c r="K36" i="26"/>
  <c r="K30" i="27"/>
  <c r="K26" i="27"/>
  <c r="K29" i="27"/>
  <c r="K44" i="29"/>
  <c r="K61" i="29"/>
  <c r="K38" i="27"/>
  <c r="K20" i="29"/>
  <c r="K37" i="29"/>
  <c r="K54" i="29"/>
  <c r="K59" i="29"/>
  <c r="K94" i="29"/>
  <c r="W6" i="45"/>
  <c r="A6" i="45" s="1"/>
  <c r="C18" i="28"/>
  <c r="K13" i="29"/>
  <c r="K30" i="29"/>
  <c r="K35" i="29"/>
  <c r="K57" i="29"/>
  <c r="K92" i="29"/>
  <c r="K40" i="29"/>
  <c r="K62" i="29"/>
  <c r="K72" i="29"/>
  <c r="K74" i="29"/>
  <c r="K84" i="29"/>
  <c r="B23" i="30"/>
  <c r="K33" i="29"/>
  <c r="K50" i="29"/>
  <c r="K60" i="29"/>
  <c r="K82" i="29"/>
  <c r="K30" i="38"/>
  <c r="W10" i="45"/>
  <c r="A10" i="45" s="1"/>
  <c r="K2" i="29"/>
  <c r="K38" i="29"/>
  <c r="K48" i="29"/>
  <c r="K55" i="29"/>
  <c r="C11" i="31"/>
  <c r="D11" i="31" s="1"/>
  <c r="E11" i="31" s="1"/>
  <c r="C6" i="31"/>
  <c r="D6" i="31" s="1"/>
  <c r="E6" i="31" s="1"/>
  <c r="C13" i="31"/>
  <c r="D13" i="31" s="1"/>
  <c r="E13" i="31" s="1"/>
  <c r="C9" i="31"/>
  <c r="D9" i="31" s="1"/>
  <c r="E9" i="31" s="1"/>
  <c r="C15" i="31"/>
  <c r="D15" i="31" s="1"/>
  <c r="E15" i="31" s="1"/>
  <c r="C12" i="31"/>
  <c r="D12" i="31" s="1"/>
  <c r="E12" i="31" s="1"/>
  <c r="C8" i="31"/>
  <c r="D8" i="31" s="1"/>
  <c r="E8" i="31" s="1"/>
  <c r="C14" i="31"/>
  <c r="D14" i="31" s="1"/>
  <c r="E14" i="31" s="1"/>
  <c r="C7" i="31"/>
  <c r="D7" i="31" s="1"/>
  <c r="E7" i="31" s="1"/>
  <c r="C5" i="31"/>
  <c r="D5" i="31" s="1"/>
  <c r="E5" i="31" s="1"/>
  <c r="C4" i="31"/>
  <c r="D4" i="31" s="1"/>
  <c r="E4" i="31" s="1"/>
  <c r="C2" i="31"/>
  <c r="D2" i="31" s="1"/>
  <c r="E2" i="31" s="1"/>
  <c r="C16" i="31"/>
  <c r="D16" i="31" s="1"/>
  <c r="E16" i="31" s="1"/>
  <c r="C10" i="31"/>
  <c r="D10" i="31" s="1"/>
  <c r="E10" i="31" s="1"/>
  <c r="N17" i="35"/>
  <c r="C14" i="28"/>
  <c r="K26" i="29"/>
  <c r="K36" i="29"/>
  <c r="K43" i="29"/>
  <c r="K80" i="29"/>
  <c r="K3" i="38"/>
  <c r="H6" i="41"/>
  <c r="I6" i="41" s="1"/>
  <c r="J6" i="41" s="1"/>
  <c r="H11" i="41"/>
  <c r="I11" i="41" s="1"/>
  <c r="J11" i="41" s="1"/>
  <c r="H2" i="41"/>
  <c r="I2" i="41" s="1"/>
  <c r="J2" i="41" s="1"/>
  <c r="B381" i="40" s="1"/>
  <c r="H9" i="41"/>
  <c r="I9" i="41" s="1"/>
  <c r="J9" i="41" s="1"/>
  <c r="H7" i="41"/>
  <c r="I7" i="41" s="1"/>
  <c r="H5" i="41"/>
  <c r="I5" i="41" s="1"/>
  <c r="H4" i="41"/>
  <c r="I4" i="41" s="1"/>
  <c r="H10" i="41"/>
  <c r="I10" i="41" s="1"/>
  <c r="J10" i="41" s="1"/>
  <c r="H3" i="41"/>
  <c r="I3" i="41" s="1"/>
  <c r="K6" i="27"/>
  <c r="C22" i="28"/>
  <c r="C7" i="28"/>
  <c r="K14" i="29"/>
  <c r="K24" i="29"/>
  <c r="K31" i="29"/>
  <c r="K75" i="29"/>
  <c r="K76" i="29"/>
  <c r="B8" i="37"/>
  <c r="K21" i="38"/>
  <c r="U2" i="41"/>
  <c r="J5" i="41"/>
  <c r="W5" i="43"/>
  <c r="M3" i="44"/>
  <c r="M5" i="44"/>
  <c r="J4" i="41"/>
  <c r="W3" i="45"/>
  <c r="A3" i="45" s="1"/>
  <c r="W8" i="45"/>
  <c r="N5" i="35"/>
  <c r="N12" i="35"/>
  <c r="W2" i="43"/>
  <c r="J3" i="41"/>
  <c r="K20" i="38"/>
  <c r="N2" i="35"/>
  <c r="N9" i="35"/>
  <c r="N16" i="35"/>
  <c r="K9" i="38"/>
  <c r="M5" i="43"/>
  <c r="M4" i="44"/>
  <c r="W11" i="45"/>
  <c r="A11" i="45" s="1"/>
  <c r="N18" i="35"/>
  <c r="K36" i="38"/>
  <c r="K38" i="38"/>
  <c r="J7" i="41"/>
  <c r="K27" i="38"/>
  <c r="B14" i="30"/>
  <c r="B16" i="30" s="1"/>
  <c r="B20" i="30" s="1"/>
  <c r="N4" i="35"/>
  <c r="N13" i="35"/>
  <c r="N20" i="35"/>
  <c r="K14" i="38"/>
  <c r="K23" i="38"/>
  <c r="U3" i="41"/>
  <c r="W7" i="45"/>
  <c r="A7" i="45" s="1"/>
  <c r="W9" i="45"/>
  <c r="B15" i="30"/>
  <c r="N6" i="35"/>
  <c r="K32" i="38"/>
  <c r="M3" i="42"/>
  <c r="M2" i="43"/>
  <c r="B2" i="39"/>
  <c r="C2" i="39" s="1"/>
  <c r="B9" i="39"/>
  <c r="C9" i="39" s="1"/>
  <c r="K4" i="42"/>
  <c r="L4" i="42" s="1"/>
  <c r="M4" i="42" s="1"/>
  <c r="B3" i="39"/>
  <c r="C3" i="39" s="1"/>
  <c r="B10" i="39"/>
  <c r="C10" i="39" s="1"/>
  <c r="B4" i="39"/>
  <c r="C4" i="39" s="1"/>
  <c r="B11" i="39"/>
  <c r="C11" i="39" s="1"/>
  <c r="B5" i="39"/>
  <c r="C5" i="39" s="1"/>
  <c r="G13" i="28" l="1"/>
  <c r="H13" i="28" s="1"/>
  <c r="G5" i="28"/>
  <c r="H5" i="28" s="1"/>
  <c r="C11" i="28" s="1"/>
  <c r="G6" i="28"/>
  <c r="H6" i="28" s="1"/>
  <c r="G9" i="28"/>
  <c r="H9" i="28" s="1"/>
  <c r="C15" i="28" s="1"/>
  <c r="G14" i="28"/>
  <c r="H14" i="28" s="1"/>
  <c r="G4" i="28"/>
  <c r="H4" i="28" s="1"/>
  <c r="C9" i="28" s="1"/>
  <c r="G3" i="28"/>
  <c r="H3" i="28" s="1"/>
  <c r="C6" i="28" s="1"/>
  <c r="G16" i="28"/>
  <c r="H16" i="28" s="1"/>
  <c r="G8" i="28"/>
  <c r="H8" i="28" s="1"/>
  <c r="C13" i="28" s="1"/>
  <c r="G12" i="28"/>
  <c r="H12" i="28" s="1"/>
  <c r="A4" i="45"/>
  <c r="A9" i="45"/>
  <c r="G7" i="28"/>
  <c r="H7" i="28" s="1"/>
  <c r="C12" i="28" s="1"/>
  <c r="B21" i="30"/>
  <c r="B24" i="30"/>
  <c r="B17" i="30"/>
  <c r="M70" i="2"/>
  <c r="M58" i="2"/>
  <c r="C12" i="40"/>
  <c r="D12" i="40" s="1"/>
  <c r="K32" i="15" s="1"/>
  <c r="C6" i="40"/>
  <c r="D6" i="40" s="1"/>
  <c r="K32" i="9" s="1"/>
  <c r="C11" i="40"/>
  <c r="D11" i="40" s="1"/>
  <c r="K32" i="14" s="1"/>
  <c r="C10" i="40"/>
  <c r="D10" i="40" s="1"/>
  <c r="K32" i="13" s="1"/>
  <c r="C4" i="40"/>
  <c r="D4" i="40" s="1"/>
  <c r="K32" i="7" s="1"/>
  <c r="C9" i="40"/>
  <c r="D9" i="40" s="1"/>
  <c r="K32" i="12" s="1"/>
  <c r="C3" i="40"/>
  <c r="D3" i="40" s="1"/>
  <c r="K32" i="6" s="1"/>
  <c r="C2" i="40"/>
  <c r="D2" i="40" s="1"/>
  <c r="C10" i="25" s="1"/>
  <c r="C14" i="40"/>
  <c r="D14" i="40" s="1"/>
  <c r="K32" i="17" s="1"/>
  <c r="C13" i="40"/>
  <c r="D13" i="40" s="1"/>
  <c r="K32" i="16" s="1"/>
  <c r="L26" i="16" s="1"/>
  <c r="C3" i="16" s="1"/>
  <c r="C8" i="40"/>
  <c r="D8" i="40" s="1"/>
  <c r="K32" i="11" s="1"/>
  <c r="C5" i="40"/>
  <c r="D5" i="40" s="1"/>
  <c r="K32" i="8" s="1"/>
  <c r="C7" i="40"/>
  <c r="D7" i="40" s="1"/>
  <c r="K32" i="10" s="1"/>
  <c r="L26" i="10" s="1"/>
  <c r="C3" i="10" s="1"/>
  <c r="H11" i="34"/>
  <c r="I11" i="34" s="1"/>
  <c r="N11" i="34" s="1"/>
  <c r="H7" i="34"/>
  <c r="I7" i="34" s="1"/>
  <c r="N7" i="34" s="1"/>
  <c r="H3" i="34"/>
  <c r="I3" i="34" s="1"/>
  <c r="N3" i="34" s="1"/>
  <c r="H17" i="34"/>
  <c r="I17" i="34" s="1"/>
  <c r="N17" i="34" s="1"/>
  <c r="O2" i="34"/>
  <c r="H13" i="34"/>
  <c r="I13" i="34" s="1"/>
  <c r="N13" i="34" s="1"/>
  <c r="H9" i="34"/>
  <c r="I9" i="34" s="1"/>
  <c r="N9" i="34" s="1"/>
  <c r="H5" i="34"/>
  <c r="I5" i="34" s="1"/>
  <c r="N5" i="34" s="1"/>
  <c r="H10" i="34"/>
  <c r="I10" i="34" s="1"/>
  <c r="N10" i="34" s="1"/>
  <c r="H6" i="34"/>
  <c r="I6" i="34" s="1"/>
  <c r="N6" i="34" s="1"/>
  <c r="H18" i="34"/>
  <c r="I18" i="34" s="1"/>
  <c r="N18" i="34" s="1"/>
  <c r="H16" i="34"/>
  <c r="I16" i="34" s="1"/>
  <c r="N16" i="34" s="1"/>
  <c r="H2" i="34"/>
  <c r="I2" i="34" s="1"/>
  <c r="N2" i="34" s="1"/>
  <c r="H4" i="34"/>
  <c r="I4" i="34" s="1"/>
  <c r="N4" i="34" s="1"/>
  <c r="H8" i="34"/>
  <c r="I8" i="34" s="1"/>
  <c r="N8" i="34" s="1"/>
  <c r="H14" i="34"/>
  <c r="I14" i="34" s="1"/>
  <c r="N14" i="34" s="1"/>
  <c r="H12" i="34"/>
  <c r="I12" i="34" s="1"/>
  <c r="N12" i="34" s="1"/>
  <c r="H19" i="34"/>
  <c r="I19" i="34" s="1"/>
  <c r="N19" i="34" s="1"/>
  <c r="H15" i="34"/>
  <c r="I15" i="34" s="1"/>
  <c r="N15" i="34" s="1"/>
  <c r="H20" i="34"/>
  <c r="I20" i="34" s="1"/>
  <c r="N20" i="34" s="1"/>
  <c r="H12" i="25"/>
  <c r="H11" i="25"/>
  <c r="M106" i="2"/>
  <c r="B30" i="25"/>
  <c r="B29" i="25"/>
  <c r="B28" i="25"/>
  <c r="B27" i="25"/>
  <c r="B26" i="25"/>
  <c r="B25" i="25"/>
  <c r="B24" i="25"/>
  <c r="B23" i="25"/>
  <c r="B33" i="25"/>
  <c r="H6" i="5"/>
  <c r="H5" i="5"/>
  <c r="B34" i="25"/>
  <c r="H4" i="5"/>
  <c r="H7" i="5"/>
  <c r="H2" i="5"/>
  <c r="H3" i="5"/>
  <c r="H8" i="5"/>
  <c r="B31" i="25"/>
  <c r="B32" i="25"/>
  <c r="B10" i="37"/>
  <c r="M45" i="2"/>
  <c r="M82" i="2"/>
  <c r="M39" i="2"/>
  <c r="M76" i="2"/>
  <c r="A8" i="45"/>
  <c r="M8" i="2"/>
  <c r="M21" i="2"/>
  <c r="M89" i="2"/>
  <c r="M99" i="2"/>
  <c r="D10" i="45"/>
  <c r="E10" i="45" s="1"/>
  <c r="D24" i="45"/>
  <c r="E24" i="45" s="1"/>
  <c r="D11" i="45"/>
  <c r="E11" i="45" s="1"/>
  <c r="D3" i="45"/>
  <c r="E3" i="45" s="1"/>
  <c r="D5" i="45"/>
  <c r="E5" i="45" s="1"/>
  <c r="D2" i="45"/>
  <c r="E2" i="45" s="1"/>
  <c r="D7" i="45"/>
  <c r="E7" i="45" s="1"/>
  <c r="A2" i="45"/>
  <c r="D6" i="45"/>
  <c r="E6" i="45" s="1"/>
  <c r="D9" i="45"/>
  <c r="E9" i="45" s="1"/>
  <c r="D4" i="45"/>
  <c r="E4" i="45" s="1"/>
  <c r="D8" i="45"/>
  <c r="E8" i="45" s="1"/>
  <c r="L2" i="28"/>
  <c r="M2" i="28" s="1"/>
  <c r="N2" i="28" s="1"/>
  <c r="C8" i="28" s="1"/>
  <c r="C2" i="28"/>
  <c r="M107" i="2" l="1"/>
  <c r="M59" i="2"/>
  <c r="M83" i="2"/>
  <c r="M90" i="2"/>
  <c r="M46" i="2"/>
  <c r="M40" i="2"/>
  <c r="M71" i="2"/>
  <c r="M9" i="2"/>
  <c r="M100" i="2"/>
  <c r="M77" i="2"/>
  <c r="M22" i="2"/>
  <c r="K9" i="2"/>
  <c r="M91" i="2" l="1"/>
  <c r="M84" i="2"/>
  <c r="M108" i="2"/>
  <c r="M10" i="2"/>
  <c r="M23" i="2"/>
  <c r="K10" i="2"/>
  <c r="K11" i="2" s="1"/>
  <c r="K12" i="2" s="1"/>
  <c r="K13" i="2" s="1"/>
  <c r="K14" i="2" s="1"/>
  <c r="K15" i="2" s="1"/>
  <c r="K16" i="2" s="1"/>
  <c r="K17" i="2" s="1"/>
  <c r="K18" i="2" s="1"/>
  <c r="K19" i="2" s="1"/>
  <c r="K20" i="2" s="1"/>
  <c r="K21" i="2" s="1"/>
  <c r="K22" i="2" s="1"/>
  <c r="K23" i="2" s="1"/>
  <c r="K24" i="2" s="1"/>
  <c r="M101" i="2"/>
  <c r="M47" i="2"/>
  <c r="M24" i="2" l="1"/>
  <c r="K25" i="2"/>
  <c r="M102" i="2"/>
  <c r="M92" i="2"/>
  <c r="M109" i="2"/>
  <c r="M48" i="2"/>
  <c r="M49" i="2" l="1"/>
  <c r="M25" i="2"/>
  <c r="K26" i="2" s="1"/>
  <c r="M110" i="2"/>
  <c r="M26" i="2" l="1"/>
  <c r="M111" i="2"/>
  <c r="M50" i="2"/>
  <c r="M51" i="2" l="1"/>
  <c r="M112" i="2"/>
  <c r="M27" i="2"/>
  <c r="K27" i="2"/>
  <c r="K28" i="2" s="1"/>
  <c r="M113" i="2" l="1"/>
  <c r="M28" i="2"/>
  <c r="M29" i="2" l="1"/>
  <c r="K29" i="2"/>
  <c r="K30" i="2" s="1"/>
  <c r="M30" i="2" l="1"/>
  <c r="M31" i="2" l="1"/>
  <c r="K31" i="2"/>
  <c r="K32" i="2" s="1"/>
  <c r="M32" i="2" l="1"/>
  <c r="M33" i="2" l="1"/>
  <c r="K33" i="2"/>
  <c r="K34" i="2" s="1"/>
  <c r="M34" i="2" l="1"/>
  <c r="L33" i="2"/>
  <c r="L30" i="2"/>
  <c r="L31" i="2"/>
  <c r="L29" i="2"/>
  <c r="L27" i="2"/>
  <c r="L26" i="2"/>
  <c r="L25" i="2"/>
  <c r="L49" i="2"/>
  <c r="L111" i="2"/>
  <c r="L181" i="2"/>
  <c r="L152" i="2"/>
  <c r="L51" i="2"/>
  <c r="L94" i="2"/>
  <c r="L71" i="2"/>
  <c r="L32" i="2"/>
  <c r="L34" i="2" l="1"/>
  <c r="L74" i="2"/>
  <c r="L98" i="2"/>
  <c r="L73" i="2"/>
  <c r="L148" i="2"/>
  <c r="L79" i="2"/>
  <c r="L7" i="2"/>
  <c r="L127" i="2"/>
  <c r="L67" i="2"/>
  <c r="L78" i="2"/>
  <c r="L200" i="2"/>
  <c r="L138" i="2"/>
  <c r="L186" i="2"/>
  <c r="L99" i="2"/>
  <c r="L20" i="2"/>
  <c r="L190" i="2"/>
  <c r="L93" i="2"/>
  <c r="L105" i="2"/>
  <c r="L128" i="2"/>
  <c r="L52" i="2"/>
  <c r="L42" i="2"/>
  <c r="L165" i="2"/>
  <c r="L156" i="2"/>
  <c r="L171" i="2"/>
  <c r="L82" i="2"/>
  <c r="L77" i="2"/>
  <c r="L17" i="2"/>
  <c r="L103" i="2"/>
  <c r="L139" i="2"/>
  <c r="L184" i="2"/>
  <c r="L16" i="2"/>
  <c r="L161" i="2"/>
  <c r="L37" i="2"/>
  <c r="L162" i="2"/>
  <c r="L180" i="2"/>
  <c r="L119" i="2"/>
  <c r="L125" i="2"/>
  <c r="L126" i="2"/>
  <c r="L65" i="2"/>
  <c r="L177" i="2"/>
  <c r="L160" i="2"/>
  <c r="L163" i="2"/>
  <c r="L62" i="2"/>
  <c r="L197" i="2"/>
  <c r="L194" i="2"/>
  <c r="L157" i="2"/>
  <c r="L183" i="2"/>
  <c r="L150" i="2"/>
  <c r="L38" i="2"/>
  <c r="L39" i="2"/>
  <c r="L86" i="2"/>
  <c r="L40" i="2"/>
  <c r="L131" i="2"/>
  <c r="L43" i="2"/>
  <c r="L196" i="2"/>
  <c r="L146" i="2"/>
  <c r="L85" i="2"/>
  <c r="L188" i="2"/>
  <c r="L75" i="2"/>
  <c r="L143" i="2"/>
  <c r="L151" i="2"/>
  <c r="L114" i="2"/>
  <c r="L133" i="2"/>
  <c r="L15" i="2"/>
  <c r="L122" i="2"/>
  <c r="L81" i="2"/>
  <c r="L120" i="2"/>
  <c r="L130" i="2"/>
  <c r="L106" i="2"/>
  <c r="L169" i="2"/>
  <c r="L129" i="2"/>
  <c r="L182" i="2"/>
  <c r="L193" i="2"/>
  <c r="L11" i="2"/>
  <c r="L59" i="2"/>
  <c r="L124" i="2"/>
  <c r="L44" i="2"/>
  <c r="L145" i="2"/>
  <c r="L72" i="2"/>
  <c r="L192" i="2"/>
  <c r="L187" i="2"/>
  <c r="L158" i="2"/>
  <c r="L170" i="2"/>
  <c r="L6" i="2"/>
  <c r="L118" i="2"/>
  <c r="L153" i="2"/>
  <c r="L154" i="2"/>
  <c r="L173" i="2"/>
  <c r="L54" i="2"/>
  <c r="L13" i="2"/>
  <c r="L176" i="2"/>
  <c r="L14" i="2"/>
  <c r="L168" i="2"/>
  <c r="L89" i="2"/>
  <c r="L18" i="2"/>
  <c r="L70" i="2"/>
  <c r="L199" i="2"/>
  <c r="L100" i="2"/>
  <c r="L84" i="2"/>
  <c r="L107" i="2"/>
  <c r="L9" i="2"/>
  <c r="L45" i="2"/>
  <c r="L46" i="2"/>
  <c r="L92" i="2"/>
  <c r="L58" i="2"/>
  <c r="L76" i="2"/>
  <c r="L83" i="2"/>
  <c r="L22" i="2"/>
  <c r="L21" i="2"/>
  <c r="L8" i="2"/>
  <c r="L90" i="2"/>
  <c r="L50" i="2"/>
  <c r="L102" i="2"/>
  <c r="L109" i="2"/>
  <c r="L108" i="2"/>
  <c r="L91" i="2"/>
  <c r="L48" i="2"/>
  <c r="L24" i="2"/>
  <c r="L23" i="2"/>
  <c r="L10" i="2"/>
  <c r="L101" i="2"/>
  <c r="L47" i="2"/>
  <c r="L149" i="2"/>
  <c r="L174" i="2"/>
  <c r="L97" i="2"/>
  <c r="L172" i="2"/>
  <c r="L116" i="2"/>
  <c r="L28" i="2"/>
  <c r="L35" i="2"/>
  <c r="L178" i="2"/>
  <c r="L63" i="2"/>
  <c r="L115" i="2"/>
  <c r="L198" i="2"/>
  <c r="L134" i="2"/>
  <c r="L137" i="2"/>
  <c r="L56" i="2"/>
  <c r="L41" i="2"/>
  <c r="L167" i="2"/>
  <c r="L166" i="2"/>
  <c r="L80" i="2"/>
  <c r="L117" i="2"/>
  <c r="L55" i="2"/>
  <c r="L66" i="2"/>
  <c r="N66" i="2" s="1"/>
  <c r="B9" i="18" s="1"/>
  <c r="L3" i="2"/>
  <c r="L121" i="2"/>
  <c r="L68" i="2"/>
  <c r="L141" i="2"/>
  <c r="L88" i="2"/>
  <c r="L4" i="2"/>
  <c r="L191" i="2"/>
  <c r="L179" i="2"/>
  <c r="L140" i="2"/>
  <c r="L112" i="2"/>
  <c r="L36" i="2"/>
  <c r="L185" i="2"/>
  <c r="L53" i="2"/>
  <c r="L136" i="2"/>
  <c r="L96" i="2"/>
  <c r="L87" i="2"/>
  <c r="L195" i="2"/>
  <c r="L64" i="2"/>
  <c r="L57" i="2"/>
  <c r="L147" i="2"/>
  <c r="L159" i="2"/>
  <c r="L104" i="2"/>
  <c r="L135" i="2"/>
  <c r="L175" i="2"/>
  <c r="L60" i="2"/>
  <c r="L69" i="2"/>
  <c r="L61" i="2"/>
  <c r="L155" i="2"/>
  <c r="L144" i="2"/>
  <c r="L19" i="2"/>
  <c r="L113" i="2"/>
  <c r="L12" i="2"/>
  <c r="L95" i="2"/>
  <c r="N94" i="2" s="1"/>
  <c r="B5" i="18" s="1"/>
  <c r="L189" i="2"/>
  <c r="L142" i="2"/>
  <c r="L123" i="2"/>
  <c r="L5" i="2"/>
  <c r="N5" i="2" s="1"/>
  <c r="B2" i="18" s="1"/>
  <c r="L132" i="2"/>
  <c r="L164" i="2"/>
  <c r="L110" i="2"/>
  <c r="K35" i="2"/>
  <c r="K36" i="2" s="1"/>
  <c r="K37" i="2" s="1"/>
  <c r="K38" i="2" s="1"/>
  <c r="K39" i="2" s="1"/>
  <c r="K40" i="2" s="1"/>
  <c r="K41" i="2" s="1"/>
  <c r="K42" i="2" s="1"/>
  <c r="K43" i="2" s="1"/>
  <c r="K44" i="2" s="1"/>
  <c r="K45" i="2" s="1"/>
  <c r="K46" i="2" s="1"/>
  <c r="K47" i="2" s="1"/>
  <c r="K48" i="2" s="1"/>
  <c r="K49" i="2" s="1"/>
  <c r="K50" i="2" s="1"/>
  <c r="K51" i="2" s="1"/>
  <c r="K52" i="2" s="1"/>
  <c r="K53" i="2" s="1"/>
  <c r="K54" i="2" s="1"/>
  <c r="K55" i="2" s="1"/>
  <c r="K56" i="2" s="1"/>
  <c r="K57" i="2" s="1"/>
  <c r="K58" i="2" s="1"/>
  <c r="K59" i="2" s="1"/>
  <c r="K60" i="2" s="1"/>
  <c r="K61" i="2" s="1"/>
  <c r="K62" i="2" s="1"/>
  <c r="K63" i="2" s="1"/>
  <c r="K64" i="2" s="1"/>
  <c r="K65" i="2" s="1"/>
  <c r="K66" i="2" s="1"/>
  <c r="K67" i="2" s="1"/>
  <c r="K68" i="2" s="1"/>
  <c r="K69" i="2" s="1"/>
  <c r="K70" i="2" s="1"/>
  <c r="K71" i="2" s="1"/>
  <c r="K72" i="2" s="1"/>
  <c r="K73" i="2" s="1"/>
  <c r="K74" i="2" s="1"/>
  <c r="K75" i="2" s="1"/>
  <c r="K76" i="2" s="1"/>
  <c r="K77" i="2" s="1"/>
  <c r="K78" i="2" s="1"/>
  <c r="K79" i="2" s="1"/>
  <c r="K80" i="2" s="1"/>
  <c r="K81" i="2" s="1"/>
  <c r="K82" i="2" s="1"/>
  <c r="K83" i="2" s="1"/>
  <c r="K84" i="2" s="1"/>
  <c r="K85" i="2" s="1"/>
  <c r="K86" i="2" s="1"/>
  <c r="K87" i="2" s="1"/>
  <c r="K88" i="2" s="1"/>
  <c r="K89" i="2" s="1"/>
  <c r="K90" i="2" s="1"/>
  <c r="K91" i="2" s="1"/>
  <c r="K92" i="2" s="1"/>
  <c r="K93" i="2" s="1"/>
  <c r="K94" i="2" s="1"/>
  <c r="K95" i="2" s="1"/>
  <c r="K96" i="2" s="1"/>
  <c r="K97" i="2" s="1"/>
  <c r="K98" i="2" s="1"/>
  <c r="K99" i="2" s="1"/>
  <c r="K100" i="2" s="1"/>
  <c r="K101" i="2" s="1"/>
  <c r="K102" i="2" s="1"/>
  <c r="K103" i="2" s="1"/>
  <c r="K104" i="2" s="1"/>
  <c r="K105" i="2" s="1"/>
  <c r="K106" i="2" s="1"/>
  <c r="K107" i="2" s="1"/>
  <c r="K108" i="2" s="1"/>
  <c r="K109" i="2" s="1"/>
  <c r="K110" i="2" s="1"/>
  <c r="K111" i="2" s="1"/>
  <c r="K112" i="2" s="1"/>
  <c r="K113" i="2" s="1"/>
  <c r="K114" i="2" s="1"/>
  <c r="K115" i="2" s="1"/>
  <c r="K116" i="2" s="1"/>
  <c r="O2" i="2" s="1" a="1"/>
  <c r="O2" i="2" s="1"/>
  <c r="P2" i="2" s="1"/>
  <c r="N52" i="2" l="1"/>
  <c r="B7" i="18" s="1"/>
  <c r="N78" i="2"/>
  <c r="B3" i="18" s="1"/>
  <c r="N35" i="2"/>
  <c r="B13" i="18" s="1"/>
  <c r="N85" i="2"/>
  <c r="B6" i="18" s="1"/>
  <c r="N72" i="2"/>
  <c r="B10" i="18" s="1"/>
  <c r="N41" i="2"/>
  <c r="B4" i="18" s="1"/>
  <c r="N103" i="2"/>
  <c r="B11" i="18" s="1"/>
  <c r="N17" i="2"/>
  <c r="B8" i="18" s="1"/>
  <c r="N11" i="2"/>
  <c r="B12" i="18" s="1"/>
  <c r="N60" i="2"/>
  <c r="B15" i="18" s="1"/>
  <c r="N3" i="2"/>
  <c r="B14" i="18" s="1"/>
  <c r="A14" i="28"/>
  <c r="B15" i="28"/>
  <c r="A3" i="28"/>
  <c r="B4" i="28"/>
  <c r="A4" i="28"/>
  <c r="B5" i="28"/>
  <c r="A13" i="28"/>
  <c r="B14" i="28"/>
  <c r="A6" i="28"/>
  <c r="B7" i="28"/>
  <c r="A10" i="28"/>
  <c r="B11" i="28"/>
  <c r="A12" i="28"/>
  <c r="B13" i="28"/>
  <c r="A1" i="28"/>
  <c r="B2" i="28"/>
  <c r="A5" i="28"/>
  <c r="B6" i="28"/>
  <c r="A9" i="28"/>
  <c r="B10" i="28"/>
  <c r="A11" i="28"/>
  <c r="B12" i="28"/>
  <c r="A15" i="28"/>
  <c r="B16" i="28"/>
  <c r="B3" i="28"/>
  <c r="A2" i="28"/>
  <c r="B9" i="28"/>
  <c r="A8" i="28"/>
  <c r="BC2" i="28"/>
  <c r="BE2" i="28"/>
  <c r="C24" i="28"/>
  <c r="B8" i="28"/>
  <c r="A7" i="2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22" authorId="0" shapeId="0" xr:uid="{00000000-0006-0000-0100-000001000000}">
      <text>
        <r>
          <rPr>
            <sz val="10"/>
            <color rgb="FF000000"/>
            <rFont val="Calibri"/>
            <scheme val="minor"/>
          </rPr>
          <t>Zendikari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9" authorId="0" shapeId="0" xr:uid="{00000000-0006-0000-1800-000001000000}">
      <text>
        <r>
          <rPr>
            <sz val="10"/>
            <color rgb="FF000000"/>
            <rFont val="Calibri"/>
            <scheme val="minor"/>
          </rPr>
          <t>As with everything in this file, this is a suggestion.
For levels of random NPCs i use 4d20 and pick the lowest one, which is the number you see here.</t>
        </r>
      </text>
    </comment>
    <comment ref="G10" authorId="0" shapeId="0" xr:uid="{00000000-0006-0000-1800-000002000000}">
      <text>
        <r>
          <rPr>
            <sz val="10"/>
            <color rgb="FF000000"/>
            <rFont val="Calibri"/>
            <scheme val="minor"/>
          </rPr>
          <t>Some DMs allow players to roll an extra stat to replace their lowest, or have them roll extra stats for attractiveness or luck.
It can also be used when a reroll is needed due to low stats.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2" authorId="0" shapeId="0" xr:uid="{00000000-0006-0000-1D00-000001000000}">
      <text>
        <r>
          <rPr>
            <sz val="10"/>
            <color rgb="FF000000"/>
            <rFont val="Calibri"/>
            <scheme val="minor"/>
          </rPr>
          <t>Commoner = 0.01</t>
        </r>
      </text>
    </comment>
    <comment ref="A14" authorId="0" shapeId="0" xr:uid="{00000000-0006-0000-1D00-000002000000}">
      <text>
        <r>
          <rPr>
            <sz val="10"/>
            <color rgb="FF000000"/>
            <rFont val="Calibri"/>
            <scheme val="minor"/>
          </rPr>
          <t>Assuming a “standard” utility curve where U = sqrt($)</t>
        </r>
      </text>
    </comment>
    <comment ref="A15" authorId="0" shapeId="0" xr:uid="{00000000-0006-0000-1D00-000003000000}">
      <text>
        <r>
          <rPr>
            <sz val="10"/>
            <color rgb="FF000000"/>
            <rFont val="Calibri"/>
            <scheme val="minor"/>
          </rPr>
          <t>Zero if the person cannot afford resurrection with their yearly income.
If resurrection is affordable, it becomes based on income – resurrection costs.</t>
        </r>
      </text>
    </comment>
    <comment ref="A17" authorId="0" shapeId="0" xr:uid="{00000000-0006-0000-1D00-000004000000}">
      <text>
        <r>
          <rPr>
            <sz val="10"/>
            <color rgb="FF000000"/>
            <rFont val="Calibri"/>
            <scheme val="minor"/>
          </rPr>
          <t>The insured utility of a Perfectly Price-Discriminating monopoly should  be the same as the uninsured expected utility, as the company adjusts the price in order to keep the customer just as happy as he was before, but safer because of risk-aversion.</t>
        </r>
      </text>
    </comment>
  </commentList>
</comments>
</file>

<file path=xl/sharedStrings.xml><?xml version="1.0" encoding="utf-8"?>
<sst xmlns="http://schemas.openxmlformats.org/spreadsheetml/2006/main" count="5357" uniqueCount="3635">
  <si>
    <t>Welcome to IsphusTables, brought to you by u/Isphus</t>
  </si>
  <si>
    <t>These are tables i have created for personal use and Excel practice (though i have later converted them all to the superior LibreOffice Calc)</t>
  </si>
  <si>
    <t xml:space="preserve">The Character table creates a character with a random race, class, age, etc.
</t>
  </si>
  <si>
    <t>It even includes the entire scope of Xanathar's life events tables, along with all published trinkets and a handful of homebrew ones.</t>
  </si>
  <si>
    <t xml:space="preserve">The name generator in particular was made because all name generators i could find online were no generators at all, and just picked existing names at random from a list.
</t>
  </si>
  <si>
    <t>Mine actually makes the names on the spot by combining prefixes and sufixes. The downside is that sometimes they are weird, but you can reroll with a click.</t>
  </si>
  <si>
    <t>Note: In order to reroll, try deleting an empty cell with the "del" key. Alternatively, ctrl+R seems to be the tecnically correct way to do it.</t>
  </si>
  <si>
    <t>Once the name table was made, it was easy to make a native brazilian name table, as well as a japanese name table.</t>
  </si>
  <si>
    <t>Note that editing is disabled for obvious reasons. If you would like to edit any table, feel free to copy it to your own Google Drive or download it in the format of your preference.</t>
  </si>
  <si>
    <t>There are notes around that should explain some of the trickier aspects of my tables, and i'm always open to feedback on new tables or good additions to existing ones.</t>
  </si>
  <si>
    <t xml:space="preserve">
</t>
  </si>
  <si>
    <t xml:space="preserve">I am making these public in the hope that they may be of use for other DMs. And also for karma, i guess.
</t>
  </si>
  <si>
    <t>Hope the mods of r/d100 dont get mad from the lack of actual d100s.</t>
  </si>
  <si>
    <t>Keep the rocks falling,</t>
  </si>
  <si>
    <t>Isphus</t>
  </si>
  <si>
    <t>P.S.: I was once banned from a DnD-related Discord server for posting a link to a reddit thread that had a patreon link in the comments. In order to get that sweet sweet</t>
  </si>
  <si>
    <t xml:space="preserve">passive-aggressive revenge on them, here is a link to some random patreon just to make sure my tables can't be posted there: https://www.patreon.com/cgpgrey </t>
  </si>
  <si>
    <t>NEW TABLE: Wild Magic.</t>
  </si>
  <si>
    <t>NEW SHEET: F2Edit, where anyone can add stuff.</t>
  </si>
  <si>
    <t>The "weight" on/off cell in Character has been made editable, as have the data entry cells for Insurance.</t>
  </si>
  <si>
    <t>New tables: ArcaneStuff, Herb and Villain</t>
  </si>
  <si>
    <t>ArcaneStuff has a familiar and a focus generators.</t>
  </si>
  <si>
    <t>Herb has a generator for natural objects one can find in a forest or similar area</t>
  </si>
  <si>
    <t>Villain has a BBEG generator and a henchman/local villain generator</t>
  </si>
  <si>
    <t>New table: Dungeon</t>
  </si>
  <si>
    <t>Creates a random dungeon with inhabitants and a goal for the PCs</t>
  </si>
  <si>
    <t>Edited permissions on the Names table: now you can edit everything except the area with the generation itself. That means anyone can delete a random square to reroll all.</t>
  </si>
  <si>
    <t>Race</t>
  </si>
  <si>
    <t>Class</t>
  </si>
  <si>
    <t>Class (unweighted)</t>
  </si>
  <si>
    <t>Stats</t>
  </si>
  <si>
    <t>Alignment</t>
  </si>
  <si>
    <t>Background</t>
  </si>
  <si>
    <t>Level</t>
  </si>
  <si>
    <t>Age</t>
  </si>
  <si>
    <t>Gender</t>
  </si>
  <si>
    <t>Table</t>
  </si>
  <si>
    <t>Percentage</t>
  </si>
  <si>
    <t>Weight</t>
  </si>
  <si>
    <t>Min Age</t>
  </si>
  <si>
    <t>Max Age</t>
  </si>
  <si>
    <t>Artificer</t>
  </si>
  <si>
    <t>Strength</t>
  </si>
  <si>
    <t>Lawful</t>
  </si>
  <si>
    <t>Aasimar</t>
  </si>
  <si>
    <t>Artificer (Alchemist)</t>
  </si>
  <si>
    <t>Race (unweighted)</t>
  </si>
  <si>
    <t>Dexterity</t>
  </si>
  <si>
    <t>Neutral</t>
  </si>
  <si>
    <t>Acolyte</t>
  </si>
  <si>
    <t>Aarakocra</t>
  </si>
  <si>
    <t>Artificer (Gunsmith)</t>
  </si>
  <si>
    <t>Barb</t>
  </si>
  <si>
    <t>Constitution</t>
  </si>
  <si>
    <t>Chaotic</t>
  </si>
  <si>
    <t>Anthropologist</t>
  </si>
  <si>
    <t>Aetherborn</t>
  </si>
  <si>
    <t>Barbarian (Ancestral Guardian)</t>
  </si>
  <si>
    <t>Intelligence</t>
  </si>
  <si>
    <t>Archaeologist</t>
  </si>
  <si>
    <t>Aven</t>
  </si>
  <si>
    <t>Barbarian (Battlerager)</t>
  </si>
  <si>
    <t>Age (unweighted race)</t>
  </si>
  <si>
    <t>Wisdom</t>
  </si>
  <si>
    <t>Good</t>
  </si>
  <si>
    <t>Black Fist Double Agent</t>
  </si>
  <si>
    <t>Bugbear</t>
  </si>
  <si>
    <t>Barbarian (Berzerker)</t>
  </si>
  <si>
    <t>Charisma</t>
  </si>
  <si>
    <t>Caravan Especialist</t>
  </si>
  <si>
    <t>Centaur</t>
  </si>
  <si>
    <t>Barbarian (Storm Herald)</t>
  </si>
  <si>
    <t>Extra</t>
  </si>
  <si>
    <t>Evil</t>
  </si>
  <si>
    <t>Charlatan</t>
  </si>
  <si>
    <t>Changeling</t>
  </si>
  <si>
    <t>Barbarian (Totem Warrior)</t>
  </si>
  <si>
    <t>City Watch</t>
  </si>
  <si>
    <t>Deep Gnome</t>
  </si>
  <si>
    <t>Barbarian (Zealot)</t>
  </si>
  <si>
    <t>Bard</t>
  </si>
  <si>
    <t>Average</t>
  </si>
  <si>
    <t>Clan Crafter</t>
  </si>
  <si>
    <t>Dragonborn</t>
  </si>
  <si>
    <t>Bard (Glamour)</t>
  </si>
  <si>
    <t>Cloistered Scholar</t>
  </si>
  <si>
    <t>Dwarf</t>
  </si>
  <si>
    <t>Bard (Lore)</t>
  </si>
  <si>
    <t>Cormanthor Refugee</t>
  </si>
  <si>
    <t>Elf (dark)</t>
  </si>
  <si>
    <t>Bard (Satire)</t>
  </si>
  <si>
    <t>Courtier</t>
  </si>
  <si>
    <t>Elf (high)</t>
  </si>
  <si>
    <t>Bard (Swords)</t>
  </si>
  <si>
    <t>Criminal</t>
  </si>
  <si>
    <t>Elf(wood)</t>
  </si>
  <si>
    <t>Bard (Valor)</t>
  </si>
  <si>
    <t>Dragon Casualty</t>
  </si>
  <si>
    <t>Firbolg</t>
  </si>
  <si>
    <t>Bard (Whispers)</t>
  </si>
  <si>
    <t>Cleric</t>
  </si>
  <si>
    <t>Earthspur Miner</t>
  </si>
  <si>
    <t>Genasi</t>
  </si>
  <si>
    <t>Cleric (Arcana)</t>
  </si>
  <si>
    <t>Entertainer</t>
  </si>
  <si>
    <t>Githyanki</t>
  </si>
  <si>
    <t>Cleric (Ambition)</t>
  </si>
  <si>
    <t>Faction Agent</t>
  </si>
  <si>
    <t>Githzerai</t>
  </si>
  <si>
    <t>Cleric (City)</t>
  </si>
  <si>
    <t>Far Traveler</t>
  </si>
  <si>
    <t>Gnome</t>
  </si>
  <si>
    <t>Cleric (Death)</t>
  </si>
  <si>
    <t>Folk Hero</t>
  </si>
  <si>
    <t>Goblin</t>
  </si>
  <si>
    <t>Cleric (Forge)</t>
  </si>
  <si>
    <t>Guild Artisan</t>
  </si>
  <si>
    <t>Goblin (z)</t>
  </si>
  <si>
    <t>Cleric (Grave)</t>
  </si>
  <si>
    <t>Harborfolk</t>
  </si>
  <si>
    <t>Goliath</t>
  </si>
  <si>
    <t>Cleric (Knowledge)</t>
  </si>
  <si>
    <t>Haunted One</t>
  </si>
  <si>
    <t>Halfling</t>
  </si>
  <si>
    <t>Cleric (Life)</t>
  </si>
  <si>
    <t>Hermit</t>
  </si>
  <si>
    <t>Half-Elf</t>
  </si>
  <si>
    <t>Cleric (Light)</t>
  </si>
  <si>
    <t>Inheritor</t>
  </si>
  <si>
    <t>Half-Orc</t>
  </si>
  <si>
    <t>Cleric (Nature)</t>
  </si>
  <si>
    <t>Investigator</t>
  </si>
  <si>
    <t>Hobgoblin</t>
  </si>
  <si>
    <t>Cleric (Order)</t>
  </si>
  <si>
    <t>Mercenary Veteran</t>
  </si>
  <si>
    <t>Human</t>
  </si>
  <si>
    <t>Cleric (Protection)</t>
  </si>
  <si>
    <t>Noble</t>
  </si>
  <si>
    <t>Kalashtar</t>
  </si>
  <si>
    <t>Cleric (Solidarity)</t>
  </si>
  <si>
    <t>Outlander</t>
  </si>
  <si>
    <t>Kenku</t>
  </si>
  <si>
    <t>Cleric (Strength)</t>
  </si>
  <si>
    <t>Sage</t>
  </si>
  <si>
    <t>Khenra</t>
  </si>
  <si>
    <t>Cleric (Tempest)</t>
  </si>
  <si>
    <t>Sailor</t>
  </si>
  <si>
    <t>Kobold</t>
  </si>
  <si>
    <t>Cleric (Trickery)</t>
  </si>
  <si>
    <t>Secret Identity</t>
  </si>
  <si>
    <t>Kor</t>
  </si>
  <si>
    <t>Cleric (War)</t>
  </si>
  <si>
    <t>Soldier</t>
  </si>
  <si>
    <t>Lizardfolk</t>
  </si>
  <si>
    <t>Cleric (Zeal)</t>
  </si>
  <si>
    <t>Druid</t>
  </si>
  <si>
    <t>Urban Bounty Hunter</t>
  </si>
  <si>
    <t>Loxodon</t>
  </si>
  <si>
    <t>Druid (Dreams)</t>
  </si>
  <si>
    <t>Urchin</t>
  </si>
  <si>
    <t>Merfolk</t>
  </si>
  <si>
    <t>Druid (Land)</t>
  </si>
  <si>
    <t>Uthgardt Tribe Member</t>
  </si>
  <si>
    <t>Minotaur (amk)</t>
  </si>
  <si>
    <t>Druid (Moon)</t>
  </si>
  <si>
    <t>Waterdhavian Noble</t>
  </si>
  <si>
    <t>Naga</t>
  </si>
  <si>
    <t>Druid (Sheperd)</t>
  </si>
  <si>
    <t>Orc</t>
  </si>
  <si>
    <t>Druid (Spores)</t>
  </si>
  <si>
    <t>Shifter</t>
  </si>
  <si>
    <t>Druid (Twilight)</t>
  </si>
  <si>
    <t>Fighter</t>
  </si>
  <si>
    <t>Simic Hybrid</t>
  </si>
  <si>
    <t>Fighter (Arcane Archer)</t>
  </si>
  <si>
    <t>Tabaxi</t>
  </si>
  <si>
    <t>Fighter (Battle Master)</t>
  </si>
  <si>
    <t>Tiefling</t>
  </si>
  <si>
    <t>Fighter (Brute)</t>
  </si>
  <si>
    <t>Triton</t>
  </si>
  <si>
    <t>Fighter (Cavalier)</t>
  </si>
  <si>
    <t>Vampire (z)</t>
  </si>
  <si>
    <t>Fighter (Champion)</t>
  </si>
  <si>
    <t>Vedalken</t>
  </si>
  <si>
    <t>Fighter (Eldritch Knight)</t>
  </si>
  <si>
    <t>Warforged</t>
  </si>
  <si>
    <t>Fighter (Monster Hunter)</t>
  </si>
  <si>
    <t>Yuan-Ti</t>
  </si>
  <si>
    <t>Fighter (Purple Dragon Knight)</t>
  </si>
  <si>
    <t>Fighter (Samurai)</t>
  </si>
  <si>
    <t>Fighter (Scout)</t>
  </si>
  <si>
    <t>Fighter (Sharpshooter)</t>
  </si>
  <si>
    <t>Monk</t>
  </si>
  <si>
    <t>Monk (Drunken Master)</t>
  </si>
  <si>
    <t>Monk (Four Elements)</t>
  </si>
  <si>
    <t>Monk (Kensei)</t>
  </si>
  <si>
    <t>Monk (Long Death)</t>
  </si>
  <si>
    <t>Monk (Open Hand)</t>
  </si>
  <si>
    <t>Monk (Shadow)</t>
  </si>
  <si>
    <t>Monk (Sun Soul)</t>
  </si>
  <si>
    <t>Monk (Tranquility)</t>
  </si>
  <si>
    <t>Mystic</t>
  </si>
  <si>
    <t>Mystic (Avatar)</t>
  </si>
  <si>
    <t>Mystic (Awakened)</t>
  </si>
  <si>
    <t>Mystic (Immortal)</t>
  </si>
  <si>
    <t>Mystic (Nomad)</t>
  </si>
  <si>
    <t>Mystic (Soul Knife)</t>
  </si>
  <si>
    <t>Mystic (Wu Jen)</t>
  </si>
  <si>
    <t>Pally</t>
  </si>
  <si>
    <t>Paladin (Ancients)</t>
  </si>
  <si>
    <t>Paladin (Conquest)</t>
  </si>
  <si>
    <t>Paladin (Crown)</t>
  </si>
  <si>
    <t>Paladin (Devotion)</t>
  </si>
  <si>
    <t>Paladin (Redemption)</t>
  </si>
  <si>
    <t>Paladin (Vengeance)</t>
  </si>
  <si>
    <t>Ranger</t>
  </si>
  <si>
    <t>Ranger (Beast Master)</t>
  </si>
  <si>
    <t>Ranger (Gloom Stalker)</t>
  </si>
  <si>
    <t>Ranger (Horizon Walker)</t>
  </si>
  <si>
    <t>Ranger (Hunter)</t>
  </si>
  <si>
    <t>Ranger (Monster Slayer)</t>
  </si>
  <si>
    <t>Ranger (Primeval Guardian)</t>
  </si>
  <si>
    <t>Rogue</t>
  </si>
  <si>
    <t>Rogue (Arcane Trickster)</t>
  </si>
  <si>
    <t>Rogue (Assassin)</t>
  </si>
  <si>
    <t>Rogue (Inquisitive)</t>
  </si>
  <si>
    <t>Rogue (Mastermind)</t>
  </si>
  <si>
    <t>Rogue (Scout)</t>
  </si>
  <si>
    <t>Rogue (Swashbuckler)</t>
  </si>
  <si>
    <t>Rogue (Thief)</t>
  </si>
  <si>
    <t>Sorc</t>
  </si>
  <si>
    <t>Sorcerer (Divine Soul)</t>
  </si>
  <si>
    <t>Sorcerer (Draconic)</t>
  </si>
  <si>
    <t>Sorcerer (Phoenix)</t>
  </si>
  <si>
    <t>Sorcerer (Pyromancer)</t>
  </si>
  <si>
    <t>Sorcerer (Sea)</t>
  </si>
  <si>
    <t>Sorcerer (Shadow)</t>
  </si>
  <si>
    <t>Sorcerer (Stone)</t>
  </si>
  <si>
    <t>Sorcerer (Storm)</t>
  </si>
  <si>
    <t>Sorcerer (Wild)</t>
  </si>
  <si>
    <t>Warlock</t>
  </si>
  <si>
    <t>Warlock (Archfey)</t>
  </si>
  <si>
    <t>Warlock (Celestial)</t>
  </si>
  <si>
    <t>Warlock (Fiend)</t>
  </si>
  <si>
    <t>Warlock (Ghost in the Machine)</t>
  </si>
  <si>
    <t>Warlock (Great Old One)</t>
  </si>
  <si>
    <t>Warlock (Hexblade)</t>
  </si>
  <si>
    <t>Warlock (Raven Queen)</t>
  </si>
  <si>
    <t>Warlock (Seeker)</t>
  </si>
  <si>
    <t>Warlock (Undying)</t>
  </si>
  <si>
    <t>Wizard</t>
  </si>
  <si>
    <t>Wizard (Bladesinger)</t>
  </si>
  <si>
    <t>Wizard (Lore Master)</t>
  </si>
  <si>
    <t>Wizard (Abjurer)</t>
  </si>
  <si>
    <t>Wizard (Conjurer)</t>
  </si>
  <si>
    <t>Wizard (Diviner)</t>
  </si>
  <si>
    <t>Wizard (Enchanter)</t>
  </si>
  <si>
    <t>Wizard (Evoker)</t>
  </si>
  <si>
    <t>Wizard (Illusionist)</t>
  </si>
  <si>
    <t>Wizard (Inventor)</t>
  </si>
  <si>
    <t>Wizard (Necromancer)</t>
  </si>
  <si>
    <t>Wizard (Transmuter)</t>
  </si>
  <si>
    <t>Wizard (Technomancer)</t>
  </si>
  <si>
    <t>Wizard (Theurgist)</t>
  </si>
  <si>
    <t>Wizard (War Mage)</t>
  </si>
  <si>
    <t>Parents</t>
  </si>
  <si>
    <t>You were born</t>
  </si>
  <si>
    <t>in your house</t>
  </si>
  <si>
    <t>at the house of a family friend</t>
  </si>
  <si>
    <t>Half-elf</t>
  </si>
  <si>
    <t>at a healer's home</t>
  </si>
  <si>
    <t>Elf and human</t>
  </si>
  <si>
    <t>at a carriage, cart or wagon</t>
  </si>
  <si>
    <t>Half-elf and elf</t>
  </si>
  <si>
    <t>at a barn, shed or other outbuilding</t>
  </si>
  <si>
    <t>Half-elf and human</t>
  </si>
  <si>
    <t>inside a cave</t>
  </si>
  <si>
    <t>Half-elf and half-elf</t>
  </si>
  <si>
    <t>on a field</t>
  </si>
  <si>
    <t>on a forest</t>
  </si>
  <si>
    <t>Half-orc</t>
  </si>
  <si>
    <t>inside a temple</t>
  </si>
  <si>
    <t>Orc and human</t>
  </si>
  <si>
    <t>on a battlefield</t>
  </si>
  <si>
    <t>Half-orc and orc</t>
  </si>
  <si>
    <t>at a street or alley</t>
  </si>
  <si>
    <t>Half-orc and human</t>
  </si>
  <si>
    <t>at a brothel, tavern or inn</t>
  </si>
  <si>
    <t>Half-orc and half-orc</t>
  </si>
  <si>
    <t>at a castle, keep, tower or palace</t>
  </si>
  <si>
    <t>at a sewer or rubbish heap</t>
  </si>
  <si>
    <t>among people of a different race</t>
  </si>
  <si>
    <t>Both human</t>
  </si>
  <si>
    <t>on board a boat or ship</t>
  </si>
  <si>
    <t>Both tieflings</t>
  </si>
  <si>
    <t>in a prison or the headquarters of a secret organization</t>
  </si>
  <si>
    <t>Tiefling and human</t>
  </si>
  <si>
    <t>in a sage's laboratory</t>
  </si>
  <si>
    <t>Tiefling and devil</t>
  </si>
  <si>
    <t>in the Feywild</t>
  </si>
  <si>
    <t>Human and devil</t>
  </si>
  <si>
    <t>in the Shadowfel</t>
  </si>
  <si>
    <t>on the Astral Plane or the Ethereal Plane</t>
  </si>
  <si>
    <t>on an inner plane of your choice</t>
  </si>
  <si>
    <t>on an outer plane of your choice</t>
  </si>
  <si>
    <t>You have</t>
  </si>
  <si>
    <t>siblings</t>
  </si>
  <si>
    <t>Family</t>
  </si>
  <si>
    <t>no</t>
  </si>
  <si>
    <t>alone</t>
  </si>
  <si>
    <t>in an institution such as an asylum</t>
  </si>
  <si>
    <t>at a temple</t>
  </si>
  <si>
    <t>at an orphanage</t>
  </si>
  <si>
    <t>with a legal guardian</t>
  </si>
  <si>
    <t>with your aunt, uncle or extended family</t>
  </si>
  <si>
    <t>You are</t>
  </si>
  <si>
    <t>with your grandparents</t>
  </si>
  <si>
    <t>twins</t>
  </si>
  <si>
    <t>with your adoptive family</t>
  </si>
  <si>
    <t>older</t>
  </si>
  <si>
    <t>with your single father or stepfather</t>
  </si>
  <si>
    <t>younger</t>
  </si>
  <si>
    <t>with your single mother or stepmother</t>
  </si>
  <si>
    <t>with your mother and father</t>
  </si>
  <si>
    <t xml:space="preserve">family lifestyle </t>
  </si>
  <si>
    <t>wretched</t>
  </si>
  <si>
    <t>Your absent parent</t>
  </si>
  <si>
    <t>squalid</t>
  </si>
  <si>
    <t>poor</t>
  </si>
  <si>
    <t>was imprisoned, enslaved or taken away</t>
  </si>
  <si>
    <t>modest</t>
  </si>
  <si>
    <t>abandoned you</t>
  </si>
  <si>
    <t>comfortable</t>
  </si>
  <si>
    <t>disappeared to an unknown fate</t>
  </si>
  <si>
    <t>wealthy</t>
  </si>
  <si>
    <t>aristocratic</t>
  </si>
  <si>
    <t>Cause of death (if parent died)</t>
  </si>
  <si>
    <t>died of unknown causes</t>
  </si>
  <si>
    <t xml:space="preserve">Your childhood home was </t>
  </si>
  <si>
    <t>was murdered</t>
  </si>
  <si>
    <t>the streets</t>
  </si>
  <si>
    <t>was killed in battle</t>
  </si>
  <si>
    <t>a rundown shack</t>
  </si>
  <si>
    <t>died on an accident related to their occupation</t>
  </si>
  <si>
    <t>nowhere, you moved around a lot</t>
  </si>
  <si>
    <t>died on an accident unrelated to their occupation</t>
  </si>
  <si>
    <t>an encampment or village in the wilds</t>
  </si>
  <si>
    <t>died of natural causes</t>
  </si>
  <si>
    <t>an apartment in a rundown neighborhood</t>
  </si>
  <si>
    <t>apparently commited suicide</t>
  </si>
  <si>
    <t>a small house</t>
  </si>
  <si>
    <t>was torn apart by an animal or natural disaster</t>
  </si>
  <si>
    <t>a large house</t>
  </si>
  <si>
    <t>was consumed by a monster</t>
  </si>
  <si>
    <t>a mansion</t>
  </si>
  <si>
    <t>was executed for a crime or tortured to death</t>
  </si>
  <si>
    <t>a palace or castle</t>
  </si>
  <si>
    <t>died in a bizarre event, such as being hit by a meteorite, struck down by an angry god, or killed by a hatching slaad egg</t>
  </si>
  <si>
    <t xml:space="preserve">You remember your childhood being </t>
  </si>
  <si>
    <t>awful, being mistreated by other kids</t>
  </si>
  <si>
    <t>pg70</t>
  </si>
  <si>
    <t>lonely, with no close friends</t>
  </si>
  <si>
    <t>of having few companions due to being different</t>
  </si>
  <si>
    <t>normal, with a few close friends</t>
  </si>
  <si>
    <t>happy, with many friends</t>
  </si>
  <si>
    <t>popular, as you had a way of making friends</t>
  </si>
  <si>
    <t>very popular, with friends everywhere</t>
  </si>
  <si>
    <t>Number of events:</t>
  </si>
  <si>
    <t>Event 1</t>
  </si>
  <si>
    <t>Event 2</t>
  </si>
  <si>
    <t>Event 3</t>
  </si>
  <si>
    <t>Event 4</t>
  </si>
  <si>
    <t>Event 5</t>
  </si>
  <si>
    <t>Event 6</t>
  </si>
  <si>
    <t>Event 7</t>
  </si>
  <si>
    <t>Event 8</t>
  </si>
  <si>
    <t>Event 9</t>
  </si>
  <si>
    <t>Event 10</t>
  </si>
  <si>
    <t>Event 11</t>
  </si>
  <si>
    <t>Event 12</t>
  </si>
  <si>
    <t>Event:</t>
  </si>
  <si>
    <t>Adventures</t>
  </si>
  <si>
    <t>You suffered a grievous injury. It healed, but still pains you from time to time.</t>
  </si>
  <si>
    <t>You fell in love or had a child.</t>
  </si>
  <si>
    <t>You were wounded, but in time you fully recovered.</t>
  </si>
  <si>
    <t>You caught a disease and recovered from it, but still have a cough, pockmarks, or gray hair.</t>
  </si>
  <si>
    <t>You made a friend of an adventurer.</t>
  </si>
  <si>
    <t>You recovered from a poison, but next time you make a save against poison, you have disadvantage.</t>
  </si>
  <si>
    <t>You lost something of sentimental value. Remove your trinket from your inventory.</t>
  </si>
  <si>
    <t>You met someone important.</t>
  </si>
  <si>
    <t>You were frightened by something you encountered and ran away, abandoning your companions.</t>
  </si>
  <si>
    <t>You learned a great deal during your adventure. Your next ability check or saving throw has advantage.</t>
  </si>
  <si>
    <t>You came across a Common magic item of the DM's choice.</t>
  </si>
  <si>
    <t>Arcane Matters</t>
  </si>
  <si>
    <t>You were charmed or frightened by a spell.</t>
  </si>
  <si>
    <t>You were injured by the effect of a spell.</t>
  </si>
  <si>
    <t>You witnessed a powerful spell being cast by a cleric, a druid, a sorcerer, a warlock, or a wizard.</t>
  </si>
  <si>
    <t>You drank a potion of the DM 's choice.</t>
  </si>
  <si>
    <t>Supernatural event</t>
  </si>
  <si>
    <t>You found a spell scroll of the DM's choice and succeeded in casting its spell.</t>
  </si>
  <si>
    <t>You were affected by teleportation magic.</t>
  </si>
  <si>
    <t>You saw a demon and ran away before it could do anything to you.</t>
  </si>
  <si>
    <t>You turned invisible for a time.</t>
  </si>
  <si>
    <t>You identified an illusion for what it was .</t>
  </si>
  <si>
    <t>You woke up one day miles from home, with no idea how you got there.</t>
  </si>
  <si>
    <t>You saw a creature being conjured by magic.</t>
  </si>
  <si>
    <t>You visited a holy site and felt the presence of the divine there.</t>
  </si>
  <si>
    <t>Your fortune was read. Roll two Life Events and the DM picks one as a portent of your future.</t>
  </si>
  <si>
    <t>You witnessed a falling red star, a face in the frost, or another bizarre omen.</t>
  </si>
  <si>
    <t>You escaped certain death thank to divine intervention.</t>
  </si>
  <si>
    <t>Boons</t>
  </si>
  <si>
    <t>You witnessed a minor miracle.</t>
  </si>
  <si>
    <t>A friendly wizard gave you a spell scroll containing a cantrip of the DM's choice.</t>
  </si>
  <si>
    <t>You explored an empty house and found it to be haunted.</t>
  </si>
  <si>
    <t>You saved a commoner's life. He/she accompanies you and performs mundane tasks but may leave.</t>
  </si>
  <si>
    <t>You found a riding horse.</t>
  </si>
  <si>
    <t>You saw a ghost.</t>
  </si>
  <si>
    <t>You saw a ghoul feeding on a corpse.</t>
  </si>
  <si>
    <t>A relative bequeathed you a simple weapon of your choice.</t>
  </si>
  <si>
    <t>A celestial or fiend visited your dreams to give a warning of dangers to come.</t>
  </si>
  <si>
    <t>You briefly visited the Feywild or the Shadowfell.</t>
  </si>
  <si>
    <t>You performed a service for a local temple. Next time you visit it, you can receive free healing.</t>
  </si>
  <si>
    <t>You saw a portal that you believe leads to another plane.</t>
  </si>
  <si>
    <t>A friendly alchemist gifted you with a potion of healing or a flask of acid, as you choose.</t>
  </si>
  <si>
    <t>You found a treasure map.</t>
  </si>
  <si>
    <t>Possession</t>
  </si>
  <si>
    <t>a celestial.</t>
  </si>
  <si>
    <t>a devil.</t>
  </si>
  <si>
    <t>Crime</t>
  </si>
  <si>
    <t>a demon.</t>
  </si>
  <si>
    <t>murder</t>
  </si>
  <si>
    <t>a fey.</t>
  </si>
  <si>
    <t>theft</t>
  </si>
  <si>
    <t>an elemental.</t>
  </si>
  <si>
    <t>burglary</t>
  </si>
  <si>
    <t>an undead.</t>
  </si>
  <si>
    <t>assault</t>
  </si>
  <si>
    <t>smuggling</t>
  </si>
  <si>
    <t>Tragedy</t>
  </si>
  <si>
    <t>kidnapping</t>
  </si>
  <si>
    <t>extortion</t>
  </si>
  <si>
    <t>A friendship ended bitterly, and the other person is now hostile to you.</t>
  </si>
  <si>
    <t>counterfeiting</t>
  </si>
  <si>
    <t>You lost all your possessions in a disaster, and had to rebuild your life.</t>
  </si>
  <si>
    <t>Punishment</t>
  </si>
  <si>
    <t>War ravaged your home. You either helped rebuild or moved elsewhere.</t>
  </si>
  <si>
    <t>but you did not do it, and were exonerated.</t>
  </si>
  <si>
    <t>A lover disappeared. You've been looking for them ever since.</t>
  </si>
  <si>
    <t>and are guilty, but were found not guilty.</t>
  </si>
  <si>
    <t>A blight hit your home community and many starved. You lost a family member.</t>
  </si>
  <si>
    <t>and were almost caught, fled and are wanted for it.</t>
  </si>
  <si>
    <t>You brought shame to yourself in the eyes of your family. They are at best indifferent toward you.</t>
  </si>
  <si>
    <t>You were exiled for an unknown reason, then wandered the wilds or found a new place to live.</t>
  </si>
  <si>
    <t>Cause of death</t>
  </si>
  <si>
    <t>War</t>
  </si>
  <si>
    <t>You fought in a battle and were left for dead, waking up with no recollection it.</t>
  </si>
  <si>
    <t>You were badly injured in battle and still bear the scars to prove it.</t>
  </si>
  <si>
    <t>You ran from battle to save yourself, but are still ashamed of your cowardice</t>
  </si>
  <si>
    <t>You suffered minor battle injuries, which left no scars.</t>
  </si>
  <si>
    <t>You survived a battle, but have terrible nightmares of it.</t>
  </si>
  <si>
    <t>You were unscathed in the battle, but many friends were injured or killed.</t>
  </si>
  <si>
    <t>You did remarkably well in battle, and are remembered as a war hero.</t>
  </si>
  <si>
    <t>Weird Stuff</t>
  </si>
  <si>
    <t>died in a bizarre event</t>
  </si>
  <si>
    <t>You were petrified, but eventually freed.</t>
  </si>
  <si>
    <t>You were enslaved by Underdark humanoids until you escaped.</t>
  </si>
  <si>
    <t>You were a powerful adventurer's hireling until recently.</t>
  </si>
  <si>
    <t>A lover of yours was secretly a silver dragon.</t>
  </si>
  <si>
    <t>You were almost sacrificed by cultists but escaped.</t>
  </si>
  <si>
    <t>You were swallowed by a giant fish and escaped after a month.</t>
  </si>
  <si>
    <r>
      <rPr>
        <sz val="11"/>
        <color rgb="FF000000"/>
        <rFont val="Calibri"/>
      </rPr>
      <t xml:space="preserve">You were granted a </t>
    </r>
    <r>
      <rPr>
        <i/>
        <sz val="11"/>
        <color rgb="FF000000"/>
        <rFont val="Calibri"/>
      </rPr>
      <t>wish</t>
    </r>
    <r>
      <rPr>
        <sz val="11"/>
        <color rgb="FF000000"/>
        <rFont val="Calibri"/>
      </rPr>
      <t xml:space="preserve"> but wasted it on something frivolous.</t>
    </r>
  </si>
  <si>
    <t>Creature</t>
  </si>
  <si>
    <t>a demigod</t>
  </si>
  <si>
    <t>an archdevil</t>
  </si>
  <si>
    <t>an archfey</t>
  </si>
  <si>
    <t>a demon lord</t>
  </si>
  <si>
    <t>a titan</t>
  </si>
  <si>
    <r>
      <rPr>
        <sz val="11"/>
        <color rgb="FF000000"/>
        <rFont val="Calibri"/>
      </rPr>
      <t xml:space="preserve">You were granted a </t>
    </r>
    <r>
      <rPr>
        <i/>
        <sz val="11"/>
        <color rgb="FF000000"/>
        <rFont val="Calibri"/>
      </rPr>
      <t>wish</t>
    </r>
    <r>
      <rPr>
        <sz val="11"/>
        <color rgb="FF000000"/>
        <rFont val="Calibri"/>
      </rPr>
      <t xml:space="preserve"> but wasted it on something frivolous.</t>
    </r>
  </si>
  <si>
    <r>
      <rPr>
        <sz val="11"/>
        <color rgb="FF000000"/>
        <rFont val="Calibri"/>
      </rPr>
      <t xml:space="preserve">You were granted a </t>
    </r>
    <r>
      <rPr>
        <i/>
        <sz val="11"/>
        <color rgb="FF000000"/>
        <rFont val="Calibri"/>
      </rPr>
      <t>wish</t>
    </r>
    <r>
      <rPr>
        <sz val="11"/>
        <color rgb="FF000000"/>
        <rFont val="Calibri"/>
      </rPr>
      <t xml:space="preserve"> but wasted it on something frivolous.</t>
    </r>
  </si>
  <si>
    <r>
      <rPr>
        <sz val="11"/>
        <color rgb="FF000000"/>
        <rFont val="Calibri"/>
      </rPr>
      <t xml:space="preserve">You were granted a </t>
    </r>
    <r>
      <rPr>
        <i/>
        <sz val="11"/>
        <color rgb="FF000000"/>
        <rFont val="Calibri"/>
      </rPr>
      <t>wish</t>
    </r>
    <r>
      <rPr>
        <sz val="11"/>
        <color rgb="FF000000"/>
        <rFont val="Calibri"/>
      </rPr>
      <t xml:space="preserve"> but wasted it on something frivolous.</t>
    </r>
  </si>
  <si>
    <r>
      <rPr>
        <sz val="11"/>
        <color rgb="FF000000"/>
        <rFont val="Calibri"/>
      </rPr>
      <t xml:space="preserve">You were granted a </t>
    </r>
    <r>
      <rPr>
        <i/>
        <sz val="11"/>
        <color rgb="FF000000"/>
        <rFont val="Calibri"/>
      </rPr>
      <t>wish</t>
    </r>
    <r>
      <rPr>
        <sz val="11"/>
        <color rgb="FF000000"/>
        <rFont val="Calibri"/>
      </rPr>
      <t xml:space="preserve"> but wasted it on something frivolous.</t>
    </r>
  </si>
  <si>
    <r>
      <rPr>
        <sz val="11"/>
        <color rgb="FF000000"/>
        <rFont val="Calibri"/>
      </rPr>
      <t xml:space="preserve">You were granted a </t>
    </r>
    <r>
      <rPr>
        <i/>
        <sz val="11"/>
        <color rgb="FF000000"/>
        <rFont val="Calibri"/>
      </rPr>
      <t>wish</t>
    </r>
    <r>
      <rPr>
        <sz val="11"/>
        <color rgb="FF000000"/>
        <rFont val="Calibri"/>
      </rPr>
      <t xml:space="preserve"> but wasted it on something frivolous.</t>
    </r>
  </si>
  <si>
    <r>
      <rPr>
        <sz val="11"/>
        <color rgb="FF000000"/>
        <rFont val="Calibri"/>
      </rPr>
      <t xml:space="preserve">You were granted a </t>
    </r>
    <r>
      <rPr>
        <i/>
        <sz val="11"/>
        <color rgb="FF000000"/>
        <rFont val="Calibri"/>
      </rPr>
      <t>wish</t>
    </r>
    <r>
      <rPr>
        <sz val="11"/>
        <color rgb="FF000000"/>
        <rFont val="Calibri"/>
      </rPr>
      <t xml:space="preserve"> but wasted it on something frivolous.</t>
    </r>
  </si>
  <si>
    <r>
      <rPr>
        <sz val="11"/>
        <color rgb="FF000000"/>
        <rFont val="Calibri"/>
      </rPr>
      <t xml:space="preserve">You were granted a </t>
    </r>
    <r>
      <rPr>
        <i/>
        <sz val="11"/>
        <color rgb="FF000000"/>
        <rFont val="Calibri"/>
      </rPr>
      <t>wish</t>
    </r>
    <r>
      <rPr>
        <sz val="11"/>
        <color rgb="FF000000"/>
        <rFont val="Calibri"/>
      </rPr>
      <t xml:space="preserve"> but wasted it on something frivolous.</t>
    </r>
  </si>
  <si>
    <r>
      <rPr>
        <sz val="11"/>
        <color rgb="FF000000"/>
        <rFont val="Calibri"/>
      </rPr>
      <t xml:space="preserve">You were granted a </t>
    </r>
    <r>
      <rPr>
        <i/>
        <sz val="11"/>
        <color rgb="FF000000"/>
        <rFont val="Calibri"/>
      </rPr>
      <t>wish</t>
    </r>
    <r>
      <rPr>
        <sz val="11"/>
        <color rgb="FF000000"/>
        <rFont val="Calibri"/>
      </rPr>
      <t xml:space="preserve"> but wasted it on something frivolous.</t>
    </r>
  </si>
  <si>
    <r>
      <rPr>
        <sz val="11"/>
        <color rgb="FF000000"/>
        <rFont val="Calibri"/>
      </rPr>
      <t xml:space="preserve">You were granted a </t>
    </r>
    <r>
      <rPr>
        <i/>
        <sz val="11"/>
        <color rgb="FF000000"/>
        <rFont val="Calibri"/>
      </rPr>
      <t>wish</t>
    </r>
    <r>
      <rPr>
        <sz val="11"/>
        <color rgb="FF000000"/>
        <rFont val="Calibri"/>
      </rPr>
      <t xml:space="preserve"> but wasted it on something frivolous.</t>
    </r>
  </si>
  <si>
    <r>
      <rPr>
        <sz val="11"/>
        <color rgb="FF000000"/>
        <rFont val="Calibri"/>
      </rPr>
      <t xml:space="preserve">You were granted a </t>
    </r>
    <r>
      <rPr>
        <i/>
        <sz val="11"/>
        <color rgb="FF000000"/>
        <rFont val="Calibri"/>
      </rPr>
      <t>wish</t>
    </r>
    <r>
      <rPr>
        <sz val="11"/>
        <color rgb="FF000000"/>
        <rFont val="Calibri"/>
      </rPr>
      <t xml:space="preserve"> but wasted it on something frivolous.</t>
    </r>
  </si>
  <si>
    <r>
      <rPr>
        <sz val="11"/>
        <color rgb="FF000000"/>
        <rFont val="Calibri"/>
      </rPr>
      <t xml:space="preserve">You were granted a </t>
    </r>
    <r>
      <rPr>
        <i/>
        <sz val="11"/>
        <color rgb="FF000000"/>
        <rFont val="Calibri"/>
      </rPr>
      <t>wish</t>
    </r>
    <r>
      <rPr>
        <sz val="11"/>
        <color rgb="FF000000"/>
        <rFont val="Calibri"/>
      </rPr>
      <t xml:space="preserve"> but wasted it on something frivolous.</t>
    </r>
  </si>
  <si>
    <t>This sheet is meant to graph probabilities of weighted classes.</t>
  </si>
  <si>
    <t>It is irrelevant if you use unweighted classes.</t>
  </si>
  <si>
    <t>Size</t>
  </si>
  <si>
    <t>Color</t>
  </si>
  <si>
    <t>Flower</t>
  </si>
  <si>
    <t>Fragrance</t>
  </si>
  <si>
    <t>Small</t>
  </si>
  <si>
    <t>red</t>
  </si>
  <si>
    <t>rose</t>
  </si>
  <si>
    <t>sweet</t>
  </si>
  <si>
    <t xml:space="preserve"> </t>
  </si>
  <si>
    <t>blue</t>
  </si>
  <si>
    <t>carnation</t>
  </si>
  <si>
    <t>bitter</t>
  </si>
  <si>
    <t>Large</t>
  </si>
  <si>
    <t>orange</t>
  </si>
  <si>
    <t>tulip</t>
  </si>
  <si>
    <t>acidic</t>
  </si>
  <si>
    <t>Tiny</t>
  </si>
  <si>
    <t>yellow</t>
  </si>
  <si>
    <t>daisy</t>
  </si>
  <si>
    <t>fruity</t>
  </si>
  <si>
    <t>2cm</t>
  </si>
  <si>
    <t>green</t>
  </si>
  <si>
    <t>sunflower</t>
  </si>
  <si>
    <t>cool</t>
  </si>
  <si>
    <t>5cm</t>
  </si>
  <si>
    <t>white</t>
  </si>
  <si>
    <t>daffodil</t>
  </si>
  <si>
    <t>exotic</t>
  </si>
  <si>
    <t>10cm</t>
  </si>
  <si>
    <t>black</t>
  </si>
  <si>
    <t>gerbera</t>
  </si>
  <si>
    <t>minty</t>
  </si>
  <si>
    <t>15cm</t>
  </si>
  <si>
    <t>purple</t>
  </si>
  <si>
    <t>orchid</t>
  </si>
  <si>
    <t>pleasant</t>
  </si>
  <si>
    <t>20cm</t>
  </si>
  <si>
    <t>maroon</t>
  </si>
  <si>
    <t>iris</t>
  </si>
  <si>
    <t>alluring</t>
  </si>
  <si>
    <t>25cm</t>
  </si>
  <si>
    <t>pink</t>
  </si>
  <si>
    <t>lilac</t>
  </si>
  <si>
    <t>spicy</t>
  </si>
  <si>
    <t>30cm</t>
  </si>
  <si>
    <t>salmon</t>
  </si>
  <si>
    <t>gardenia</t>
  </si>
  <si>
    <t>alcoholic</t>
  </si>
  <si>
    <t>50cm</t>
  </si>
  <si>
    <t>cyan</t>
  </si>
  <si>
    <t>jasmine</t>
  </si>
  <si>
    <t>strawberry</t>
  </si>
  <si>
    <t>Giant</t>
  </si>
  <si>
    <t>grey</t>
  </si>
  <si>
    <t>magnolia</t>
  </si>
  <si>
    <t>lustful</t>
  </si>
  <si>
    <t>beige</t>
  </si>
  <si>
    <t>hyacinth</t>
  </si>
  <si>
    <t>citric</t>
  </si>
  <si>
    <t>glass</t>
  </si>
  <si>
    <t>lilly</t>
  </si>
  <si>
    <t>metallic</t>
  </si>
  <si>
    <t>golden</t>
  </si>
  <si>
    <t>lavender</t>
  </si>
  <si>
    <t>silver</t>
  </si>
  <si>
    <t>yasmin</t>
  </si>
  <si>
    <t>copper</t>
  </si>
  <si>
    <t>honeysuckle</t>
  </si>
  <si>
    <t>Pre-prefix</t>
  </si>
  <si>
    <t>Prefix</t>
  </si>
  <si>
    <t>Sufix</t>
  </si>
  <si>
    <t>East</t>
  </si>
  <si>
    <t>Fae</t>
  </si>
  <si>
    <t>ville</t>
  </si>
  <si>
    <t>West</t>
  </si>
  <si>
    <t>Fey</t>
  </si>
  <si>
    <t>creek</t>
  </si>
  <si>
    <t>North</t>
  </si>
  <si>
    <t>Mill</t>
  </si>
  <si>
    <t>town</t>
  </si>
  <si>
    <t>South</t>
  </si>
  <si>
    <t>Lochs</t>
  </si>
  <si>
    <t>shire</t>
  </si>
  <si>
    <t>Peter</t>
  </si>
  <si>
    <t>woods</t>
  </si>
  <si>
    <t>New</t>
  </si>
  <si>
    <t>Johnes</t>
  </si>
  <si>
    <t xml:space="preserve"> Valley</t>
  </si>
  <si>
    <t>Old</t>
  </si>
  <si>
    <t>Orcs</t>
  </si>
  <si>
    <t>burg</t>
  </si>
  <si>
    <t>Mid</t>
  </si>
  <si>
    <t>Summer</t>
  </si>
  <si>
    <t>spring</t>
  </si>
  <si>
    <t>Far</t>
  </si>
  <si>
    <t>Winter</t>
  </si>
  <si>
    <t>reach</t>
  </si>
  <si>
    <t>Spring</t>
  </si>
  <si>
    <t>val</t>
  </si>
  <si>
    <t>Autumn</t>
  </si>
  <si>
    <t>mont</t>
  </si>
  <si>
    <t>Misty</t>
  </si>
  <si>
    <t>opolis</t>
  </si>
  <si>
    <t>Murk</t>
  </si>
  <si>
    <t>polis</t>
  </si>
  <si>
    <t>Shade</t>
  </si>
  <si>
    <t>mist</t>
  </si>
  <si>
    <t>Belle</t>
  </si>
  <si>
    <t>meadow</t>
  </si>
  <si>
    <t>Opal</t>
  </si>
  <si>
    <t>grove</t>
  </si>
  <si>
    <t>Crystal</t>
  </si>
  <si>
    <t>spire</t>
  </si>
  <si>
    <t>Sapphir</t>
  </si>
  <si>
    <t>field</t>
  </si>
  <si>
    <t>Brass</t>
  </si>
  <si>
    <t>cave</t>
  </si>
  <si>
    <t>Gold</t>
  </si>
  <si>
    <t>bridge</t>
  </si>
  <si>
    <t>Silver</t>
  </si>
  <si>
    <t>crag</t>
  </si>
  <si>
    <t>Salt</t>
  </si>
  <si>
    <t>marsh</t>
  </si>
  <si>
    <t>Glimmer</t>
  </si>
  <si>
    <t>post</t>
  </si>
  <si>
    <t>Lotus</t>
  </si>
  <si>
    <t>fall</t>
  </si>
  <si>
    <t>Rainbow</t>
  </si>
  <si>
    <t>bog</t>
  </si>
  <si>
    <t xml:space="preserve"> Orchard</t>
  </si>
  <si>
    <t>Iron</t>
  </si>
  <si>
    <t>gate</t>
  </si>
  <si>
    <t>River</t>
  </si>
  <si>
    <t>haven</t>
  </si>
  <si>
    <t>Mead</t>
  </si>
  <si>
    <t>bluff</t>
  </si>
  <si>
    <t>Bog</t>
  </si>
  <si>
    <t>quarry</t>
  </si>
  <si>
    <t>Church</t>
  </si>
  <si>
    <t>ford</t>
  </si>
  <si>
    <t>Nor</t>
  </si>
  <si>
    <t>river</t>
  </si>
  <si>
    <t>Fleet</t>
  </si>
  <si>
    <t>fort</t>
  </si>
  <si>
    <t>Castle</t>
  </si>
  <si>
    <t>port</t>
  </si>
  <si>
    <t>Green</t>
  </si>
  <si>
    <t>yard</t>
  </si>
  <si>
    <t>Yellow</t>
  </si>
  <si>
    <t>cape</t>
  </si>
  <si>
    <t>White</t>
  </si>
  <si>
    <t>pass</t>
  </si>
  <si>
    <t>Black</t>
  </si>
  <si>
    <t>church</t>
  </si>
  <si>
    <t>Orange</t>
  </si>
  <si>
    <t>abbey</t>
  </si>
  <si>
    <t>Golden</t>
  </si>
  <si>
    <t>chester</t>
  </si>
  <si>
    <t>Blue</t>
  </si>
  <si>
    <t>pool</t>
  </si>
  <si>
    <t>Brown</t>
  </si>
  <si>
    <t>wich</t>
  </si>
  <si>
    <t>Starry</t>
  </si>
  <si>
    <t>cester</t>
  </si>
  <si>
    <t>Bellen</t>
  </si>
  <si>
    <t>nock</t>
  </si>
  <si>
    <t>Wall</t>
  </si>
  <si>
    <t>bury</t>
  </si>
  <si>
    <t>Harbor</t>
  </si>
  <si>
    <t>scale</t>
  </si>
  <si>
    <t>Port</t>
  </si>
  <si>
    <t>moor</t>
  </si>
  <si>
    <t>Long</t>
  </si>
  <si>
    <t>ness</t>
  </si>
  <si>
    <t>Tel</t>
  </si>
  <si>
    <t>peak</t>
  </si>
  <si>
    <t>Lumen</t>
  </si>
  <si>
    <t>ton</t>
  </si>
  <si>
    <t>Prim</t>
  </si>
  <si>
    <t>hill</t>
  </si>
  <si>
    <t>Blud</t>
  </si>
  <si>
    <t>tree</t>
  </si>
  <si>
    <t>Jotun</t>
  </si>
  <si>
    <t>ham</t>
  </si>
  <si>
    <t>Dragons</t>
  </si>
  <si>
    <t>well</t>
  </si>
  <si>
    <t>Draken</t>
  </si>
  <si>
    <t>hall</t>
  </si>
  <si>
    <t>Wolf</t>
  </si>
  <si>
    <t>hous</t>
  </si>
  <si>
    <t>Lupen</t>
  </si>
  <si>
    <t>dale</t>
  </si>
  <si>
    <t>Vulpen</t>
  </si>
  <si>
    <t>hood</t>
  </si>
  <si>
    <t>Hen</t>
  </si>
  <si>
    <t>rock</t>
  </si>
  <si>
    <t>High</t>
  </si>
  <si>
    <t>wall</t>
  </si>
  <si>
    <t>Elder</t>
  </si>
  <si>
    <t>harbor</t>
  </si>
  <si>
    <t>Oak</t>
  </si>
  <si>
    <t>bottom</t>
  </si>
  <si>
    <t>Willow</t>
  </si>
  <si>
    <t>coast</t>
  </si>
  <si>
    <t>Sand</t>
  </si>
  <si>
    <t>home</t>
  </si>
  <si>
    <t>Buck</t>
  </si>
  <si>
    <t>anvil</t>
  </si>
  <si>
    <t>Gale</t>
  </si>
  <si>
    <t>vil</t>
  </si>
  <si>
    <t>Hags</t>
  </si>
  <si>
    <t>fast</t>
  </si>
  <si>
    <t>Wind</t>
  </si>
  <si>
    <t>road</t>
  </si>
  <si>
    <t>Withy</t>
  </si>
  <si>
    <t>hollow</t>
  </si>
  <si>
    <t>Glad</t>
  </si>
  <si>
    <t>wharf</t>
  </si>
  <si>
    <t>Moon</t>
  </si>
  <si>
    <t>pines</t>
  </si>
  <si>
    <t>Sun</t>
  </si>
  <si>
    <t>beach</t>
  </si>
  <si>
    <t>Quartz</t>
  </si>
  <si>
    <t>Flames</t>
  </si>
  <si>
    <t>fleot</t>
  </si>
  <si>
    <t>Arrow</t>
  </si>
  <si>
    <t>edge</t>
  </si>
  <si>
    <t>Blades</t>
  </si>
  <si>
    <t>cot</t>
  </si>
  <si>
    <t>Dark</t>
  </si>
  <si>
    <t>mire</t>
  </si>
  <si>
    <t>Reed</t>
  </si>
  <si>
    <t>bend</t>
  </si>
  <si>
    <t>Clay</t>
  </si>
  <si>
    <t>mouth</t>
  </si>
  <si>
    <t>Fog</t>
  </si>
  <si>
    <t>keep</t>
  </si>
  <si>
    <t>Bling</t>
  </si>
  <si>
    <t>ridge</t>
  </si>
  <si>
    <t>Gard</t>
  </si>
  <si>
    <t>garden</t>
  </si>
  <si>
    <t>bywater</t>
  </si>
  <si>
    <t>glade</t>
  </si>
  <si>
    <t>gully</t>
  </si>
  <si>
    <t xml:space="preserve"> Bay</t>
  </si>
  <si>
    <t>grad</t>
  </si>
  <si>
    <t>more</t>
  </si>
  <si>
    <t>This sheet can be edited by anyone. Feel free to play around and leave any suggestions/requests here.</t>
  </si>
  <si>
    <t>would a god generator be something you could do, like with domains, names, and symbols?</t>
  </si>
  <si>
    <t>(june 13th)</t>
  </si>
  <si>
    <t>names i could pull from the name generator, domains should be simple enough and symbols a little more tricky</t>
  </si>
  <si>
    <t>(july 25th)</t>
  </si>
  <si>
    <t>i'll see about doing it soon, sorry i did not see the message sooner</t>
  </si>
  <si>
    <t>Do note that making a deity generator does not mean the results from it will make sense lol</t>
  </si>
  <si>
    <t>A Deity tab has been added, but still in very early development</t>
  </si>
  <si>
    <t>If you read this you are cute.</t>
  </si>
  <si>
    <t>Help im trapped in a spreadsheet</t>
  </si>
  <si>
    <t>no u</t>
  </si>
  <si>
    <t>I am keeping the above man here forever, no one will release him from his prison.</t>
  </si>
  <si>
    <t>Can I attempt a thieves' tools check to break him free?</t>
  </si>
  <si>
    <t>&lt;3 love u all</t>
  </si>
  <si>
    <t>Sweetness</t>
  </si>
  <si>
    <t>hey.</t>
  </si>
  <si>
    <t>farming</t>
  </si>
  <si>
    <t>mining</t>
  </si>
  <si>
    <t>breeding</t>
  </si>
  <si>
    <t>production</t>
  </si>
  <si>
    <t>peanut</t>
  </si>
  <si>
    <t>gold</t>
  </si>
  <si>
    <t>horses</t>
  </si>
  <si>
    <t>weapons</t>
  </si>
  <si>
    <t>healing potions</t>
  </si>
  <si>
    <t>potato</t>
  </si>
  <si>
    <t>pegasi</t>
  </si>
  <si>
    <t>ships</t>
  </si>
  <si>
    <t>spell foci</t>
  </si>
  <si>
    <t>rice</t>
  </si>
  <si>
    <t>griffins</t>
  </si>
  <si>
    <t>wine</t>
  </si>
  <si>
    <t>spell components</t>
  </si>
  <si>
    <t>banana</t>
  </si>
  <si>
    <t>iron</t>
  </si>
  <si>
    <t>dogs</t>
  </si>
  <si>
    <t>vodka</t>
  </si>
  <si>
    <t>enchanted weapons</t>
  </si>
  <si>
    <t>apple</t>
  </si>
  <si>
    <t>salt</t>
  </si>
  <si>
    <t>giant goats</t>
  </si>
  <si>
    <t>wax</t>
  </si>
  <si>
    <t>enchanted tools</t>
  </si>
  <si>
    <t>grape</t>
  </si>
  <si>
    <t>diamond</t>
  </si>
  <si>
    <t>war rams</t>
  </si>
  <si>
    <t>honey</t>
  </si>
  <si>
    <t>spellbook ink</t>
  </si>
  <si>
    <t>corn</t>
  </si>
  <si>
    <t>ruby</t>
  </si>
  <si>
    <t>cows</t>
  </si>
  <si>
    <t>mead</t>
  </si>
  <si>
    <t>magic scrolls</t>
  </si>
  <si>
    <t>niter</t>
  </si>
  <si>
    <t>sheep</t>
  </si>
  <si>
    <t>perfume</t>
  </si>
  <si>
    <t>cotton</t>
  </si>
  <si>
    <t>swine</t>
  </si>
  <si>
    <t>paper</t>
  </si>
  <si>
    <t>sugar cane</t>
  </si>
  <si>
    <t>wyverns</t>
  </si>
  <si>
    <t>lantern oil</t>
  </si>
  <si>
    <t>rye</t>
  </si>
  <si>
    <t>candles</t>
  </si>
  <si>
    <t>Economic activity</t>
  </si>
  <si>
    <t>gunpowder</t>
  </si>
  <si>
    <t>farms</t>
  </si>
  <si>
    <t>mines</t>
  </si>
  <si>
    <t>mundane production</t>
  </si>
  <si>
    <t>magic production</t>
  </si>
  <si>
    <t>Possibilities</t>
  </si>
  <si>
    <t>Un</t>
  </si>
  <si>
    <t>mar</t>
  </si>
  <si>
    <t>Yor</t>
  </si>
  <si>
    <t>vold</t>
  </si>
  <si>
    <t>Ar</t>
  </si>
  <si>
    <t>vild</t>
  </si>
  <si>
    <t>In</t>
  </si>
  <si>
    <t>tet</t>
  </si>
  <si>
    <t>Bri</t>
  </si>
  <si>
    <t>nella</t>
  </si>
  <si>
    <t>Jar</t>
  </si>
  <si>
    <t>ild</t>
  </si>
  <si>
    <t>Kir</t>
  </si>
  <si>
    <t>an</t>
  </si>
  <si>
    <t>Sin</t>
  </si>
  <si>
    <t>er</t>
  </si>
  <si>
    <t>Yng</t>
  </si>
  <si>
    <t>tis</t>
  </si>
  <si>
    <t>Jo</t>
  </si>
  <si>
    <t>tas</t>
  </si>
  <si>
    <t>Ken</t>
  </si>
  <si>
    <t>fer</t>
  </si>
  <si>
    <t>Nik</t>
  </si>
  <si>
    <t>ster</t>
  </si>
  <si>
    <t>Ci</t>
  </si>
  <si>
    <t>trice</t>
  </si>
  <si>
    <t>Bir</t>
  </si>
  <si>
    <t>theon</t>
  </si>
  <si>
    <t>Tan</t>
  </si>
  <si>
    <t>alus</t>
  </si>
  <si>
    <t>Tin</t>
  </si>
  <si>
    <t>sen</t>
  </si>
  <si>
    <t>Dro</t>
  </si>
  <si>
    <t>wen</t>
  </si>
  <si>
    <t>Nae</t>
  </si>
  <si>
    <t>dos</t>
  </si>
  <si>
    <t>Mich</t>
  </si>
  <si>
    <t>ner</t>
  </si>
  <si>
    <t>Rich</t>
  </si>
  <si>
    <t>ger</t>
  </si>
  <si>
    <t>Tom</t>
  </si>
  <si>
    <t>Vel</t>
  </si>
  <si>
    <t>ard</t>
  </si>
  <si>
    <t>Jor</t>
  </si>
  <si>
    <t>thur</t>
  </si>
  <si>
    <t>Vic</t>
  </si>
  <si>
    <t>mund</t>
  </si>
  <si>
    <t>Dek</t>
  </si>
  <si>
    <t>and</t>
  </si>
  <si>
    <t>Tor</t>
  </si>
  <si>
    <t>on</t>
  </si>
  <si>
    <t>Gor</t>
  </si>
  <si>
    <t>gar</t>
  </si>
  <si>
    <t>Mar</t>
  </si>
  <si>
    <t>thos</t>
  </si>
  <si>
    <t>Dav</t>
  </si>
  <si>
    <t>hus</t>
  </si>
  <si>
    <t>Pik</t>
  </si>
  <si>
    <t>set</t>
  </si>
  <si>
    <t>Tul</t>
  </si>
  <si>
    <t>lund</t>
  </si>
  <si>
    <t>Ig</t>
  </si>
  <si>
    <t>yir</t>
  </si>
  <si>
    <t>Ed</t>
  </si>
  <si>
    <t>vald</t>
  </si>
  <si>
    <t>Mord</t>
  </si>
  <si>
    <t>ios</t>
  </si>
  <si>
    <t>Lancel</t>
  </si>
  <si>
    <t>Lieb</t>
  </si>
  <si>
    <t>wa</t>
  </si>
  <si>
    <t>Caer</t>
  </si>
  <si>
    <t>ward</t>
  </si>
  <si>
    <t>Kar</t>
  </si>
  <si>
    <t>ya</t>
  </si>
  <si>
    <t>sa</t>
  </si>
  <si>
    <t>Eur</t>
  </si>
  <si>
    <t>oa</t>
  </si>
  <si>
    <t>Sto</t>
  </si>
  <si>
    <t>rien</t>
  </si>
  <si>
    <t>Gol</t>
  </si>
  <si>
    <t>so</t>
  </si>
  <si>
    <t>Frank</t>
  </si>
  <si>
    <t>lot</t>
  </si>
  <si>
    <t>Pic</t>
  </si>
  <si>
    <t>leon</t>
  </si>
  <si>
    <t>Bon</t>
  </si>
  <si>
    <t>tol</t>
  </si>
  <si>
    <t>Beau</t>
  </si>
  <si>
    <t>rel</t>
  </si>
  <si>
    <t>Sar</t>
  </si>
  <si>
    <t>han</t>
  </si>
  <si>
    <t>Jaer</t>
  </si>
  <si>
    <t>rion</t>
  </si>
  <si>
    <t>Nak</t>
  </si>
  <si>
    <t>vir</t>
  </si>
  <si>
    <t>Sha</t>
  </si>
  <si>
    <t>vo</t>
  </si>
  <si>
    <t>Xa</t>
  </si>
  <si>
    <t>Stan</t>
  </si>
  <si>
    <t>yria</t>
  </si>
  <si>
    <t>Al</t>
  </si>
  <si>
    <t>dan</t>
  </si>
  <si>
    <t>God</t>
  </si>
  <si>
    <t>Lord</t>
  </si>
  <si>
    <t>nel</t>
  </si>
  <si>
    <t>A</t>
  </si>
  <si>
    <t>illa</t>
  </si>
  <si>
    <t>E</t>
  </si>
  <si>
    <t>ias</t>
  </si>
  <si>
    <t>I</t>
  </si>
  <si>
    <t>O</t>
  </si>
  <si>
    <t>khan</t>
  </si>
  <si>
    <t>U</t>
  </si>
  <si>
    <t>ce</t>
  </si>
  <si>
    <t>El</t>
  </si>
  <si>
    <t>cea</t>
  </si>
  <si>
    <t>Ill</t>
  </si>
  <si>
    <t>ros</t>
  </si>
  <si>
    <t>Aethel</t>
  </si>
  <si>
    <t>los</t>
  </si>
  <si>
    <t>Cel</t>
  </si>
  <si>
    <t>ba</t>
  </si>
  <si>
    <t>Ansil</t>
  </si>
  <si>
    <t>eela</t>
  </si>
  <si>
    <t>Than</t>
  </si>
  <si>
    <t>nar</t>
  </si>
  <si>
    <t>Eu</t>
  </si>
  <si>
    <t>blau</t>
  </si>
  <si>
    <t>Ol</t>
  </si>
  <si>
    <t>stan</t>
  </si>
  <si>
    <t>Ul</t>
  </si>
  <si>
    <t>fred</t>
  </si>
  <si>
    <t>Il</t>
  </si>
  <si>
    <t>lich</t>
  </si>
  <si>
    <t>Con</t>
  </si>
  <si>
    <t>slav</t>
  </si>
  <si>
    <t>Dae</t>
  </si>
  <si>
    <t>clides</t>
  </si>
  <si>
    <t>Kyt</t>
  </si>
  <si>
    <t>na</t>
  </si>
  <si>
    <t>Gar</t>
  </si>
  <si>
    <t>nan</t>
  </si>
  <si>
    <t>eria</t>
  </si>
  <si>
    <t>Kari</t>
  </si>
  <si>
    <t>erios</t>
  </si>
  <si>
    <t>Ron</t>
  </si>
  <si>
    <t>Bron</t>
  </si>
  <si>
    <t>ven</t>
  </si>
  <si>
    <t>Roh</t>
  </si>
  <si>
    <t>Zol</t>
  </si>
  <si>
    <t>ri</t>
  </si>
  <si>
    <t>Des</t>
  </si>
  <si>
    <t>shna</t>
  </si>
  <si>
    <t>Perth</t>
  </si>
  <si>
    <t>ter</t>
  </si>
  <si>
    <t>Luc</t>
  </si>
  <si>
    <t>thra</t>
  </si>
  <si>
    <t>Luk</t>
  </si>
  <si>
    <t>ion</t>
  </si>
  <si>
    <t>Lu</t>
  </si>
  <si>
    <t>bler</t>
  </si>
  <si>
    <t>Lus</t>
  </si>
  <si>
    <t>ie</t>
  </si>
  <si>
    <t>Tro</t>
  </si>
  <si>
    <t>irrim</t>
  </si>
  <si>
    <t>Tri</t>
  </si>
  <si>
    <t>Ab</t>
  </si>
  <si>
    <t>ka</t>
  </si>
  <si>
    <t>Lok</t>
  </si>
  <si>
    <t>tor</t>
  </si>
  <si>
    <t>Ur</t>
  </si>
  <si>
    <t>isa</t>
  </si>
  <si>
    <t>Ty</t>
  </si>
  <si>
    <t>lin</t>
  </si>
  <si>
    <t>The</t>
  </si>
  <si>
    <t>ienne</t>
  </si>
  <si>
    <t>Grav</t>
  </si>
  <si>
    <t>iel</t>
  </si>
  <si>
    <t>Gro</t>
  </si>
  <si>
    <t>sta</t>
  </si>
  <si>
    <t>Vi</t>
  </si>
  <si>
    <t>stine</t>
  </si>
  <si>
    <t>No</t>
  </si>
  <si>
    <t>ath</t>
  </si>
  <si>
    <t>Chen</t>
  </si>
  <si>
    <t>oth</t>
  </si>
  <si>
    <t>Cher</t>
  </si>
  <si>
    <t>eth</t>
  </si>
  <si>
    <t>Tam</t>
  </si>
  <si>
    <t>ith</t>
  </si>
  <si>
    <t>An</t>
  </si>
  <si>
    <t>ean</t>
  </si>
  <si>
    <t>Ro</t>
  </si>
  <si>
    <t>ius</t>
  </si>
  <si>
    <t>Phil</t>
  </si>
  <si>
    <t>thar</t>
  </si>
  <si>
    <t>Maz</t>
  </si>
  <si>
    <t>nas</t>
  </si>
  <si>
    <t>vund</t>
  </si>
  <si>
    <t>Tod</t>
  </si>
  <si>
    <t>ad</t>
  </si>
  <si>
    <t>Ra</t>
  </si>
  <si>
    <t>ed</t>
  </si>
  <si>
    <t>Rak</t>
  </si>
  <si>
    <t>ir</t>
  </si>
  <si>
    <t>Nal</t>
  </si>
  <si>
    <t>od</t>
  </si>
  <si>
    <t>Del</t>
  </si>
  <si>
    <t>sten</t>
  </si>
  <si>
    <t>Trog</t>
  </si>
  <si>
    <t>win</t>
  </si>
  <si>
    <t>Riv</t>
  </si>
  <si>
    <t>ria</t>
  </si>
  <si>
    <t>ot</t>
  </si>
  <si>
    <t>Jae</t>
  </si>
  <si>
    <t>ino</t>
  </si>
  <si>
    <t>Nil</t>
  </si>
  <si>
    <t>ah</t>
  </si>
  <si>
    <t>Han</t>
  </si>
  <si>
    <t>oh</t>
  </si>
  <si>
    <t>Hor</t>
  </si>
  <si>
    <t>iyo</t>
  </si>
  <si>
    <t>Hal</t>
  </si>
  <si>
    <t>st</t>
  </si>
  <si>
    <t>Hjor</t>
  </si>
  <si>
    <t>ial</t>
  </si>
  <si>
    <t>Uck</t>
  </si>
  <si>
    <t>ais</t>
  </si>
  <si>
    <t>Dal</t>
  </si>
  <si>
    <t>war</t>
  </si>
  <si>
    <t>Fal</t>
  </si>
  <si>
    <t>far</t>
  </si>
  <si>
    <t>Wal</t>
  </si>
  <si>
    <t>ela</t>
  </si>
  <si>
    <t>Ir</t>
  </si>
  <si>
    <t>us</t>
  </si>
  <si>
    <t>Dir</t>
  </si>
  <si>
    <t>zu</t>
  </si>
  <si>
    <t>Ag</t>
  </si>
  <si>
    <t>za</t>
  </si>
  <si>
    <t>Ago</t>
  </si>
  <si>
    <t>zo</t>
  </si>
  <si>
    <t>Aga</t>
  </si>
  <si>
    <t>ost</t>
  </si>
  <si>
    <t>Earl</t>
  </si>
  <si>
    <t>og</t>
  </si>
  <si>
    <t>Ela</t>
  </si>
  <si>
    <t>Chiar</t>
  </si>
  <si>
    <t>ado</t>
  </si>
  <si>
    <t>Mal</t>
  </si>
  <si>
    <t>eda</t>
  </si>
  <si>
    <t>Val</t>
  </si>
  <si>
    <t>ada</t>
  </si>
  <si>
    <t>Dim</t>
  </si>
  <si>
    <t>as</t>
  </si>
  <si>
    <t>is</t>
  </si>
  <si>
    <t>Nol</t>
  </si>
  <si>
    <t>boldt</t>
  </si>
  <si>
    <t>Dol</t>
  </si>
  <si>
    <t>ek</t>
  </si>
  <si>
    <t>Gam</t>
  </si>
  <si>
    <t>ekke</t>
  </si>
  <si>
    <t>Nei</t>
  </si>
  <si>
    <t>ilah</t>
  </si>
  <si>
    <t>Dah</t>
  </si>
  <si>
    <t>dor</t>
  </si>
  <si>
    <t>Ger</t>
  </si>
  <si>
    <t>nor</t>
  </si>
  <si>
    <t>San</t>
  </si>
  <si>
    <t>vor</t>
  </si>
  <si>
    <t>Doth</t>
  </si>
  <si>
    <t>vius</t>
  </si>
  <si>
    <t>Noth</t>
  </si>
  <si>
    <t>k</t>
  </si>
  <si>
    <t>Koth</t>
  </si>
  <si>
    <t>ler</t>
  </si>
  <si>
    <t>Dan</t>
  </si>
  <si>
    <t>lae</t>
  </si>
  <si>
    <t>Don</t>
  </si>
  <si>
    <t>lor</t>
  </si>
  <si>
    <t>Hep</t>
  </si>
  <si>
    <t>lar</t>
  </si>
  <si>
    <t>jor</t>
  </si>
  <si>
    <t>Lar</t>
  </si>
  <si>
    <t>nid</t>
  </si>
  <si>
    <t>Yas</t>
  </si>
  <si>
    <t>ned</t>
  </si>
  <si>
    <t>Ner</t>
  </si>
  <si>
    <t>nild</t>
  </si>
  <si>
    <t>Os</t>
  </si>
  <si>
    <t>jen</t>
  </si>
  <si>
    <t>zan</t>
  </si>
  <si>
    <t>Ethel</t>
  </si>
  <si>
    <t>rin</t>
  </si>
  <si>
    <t>Tol</t>
  </si>
  <si>
    <t>belle</t>
  </si>
  <si>
    <t>Ang</t>
  </si>
  <si>
    <t>schmidt</t>
  </si>
  <si>
    <t>Li</t>
  </si>
  <si>
    <t>teon</t>
  </si>
  <si>
    <t>As</t>
  </si>
  <si>
    <t>leigh</t>
  </si>
  <si>
    <t>Ash</t>
  </si>
  <si>
    <t>tha</t>
  </si>
  <si>
    <t>Pan</t>
  </si>
  <si>
    <t>thia</t>
  </si>
  <si>
    <t>Bal</t>
  </si>
  <si>
    <t>nes</t>
  </si>
  <si>
    <t>thian</t>
  </si>
  <si>
    <t>Ru</t>
  </si>
  <si>
    <t>drin</t>
  </si>
  <si>
    <t>Gre</t>
  </si>
  <si>
    <t>Yok</t>
  </si>
  <si>
    <t>ini</t>
  </si>
  <si>
    <t>Taber</t>
  </si>
  <si>
    <t>ina</t>
  </si>
  <si>
    <t>Jork</t>
  </si>
  <si>
    <t>etta</t>
  </si>
  <si>
    <t>Kel</t>
  </si>
  <si>
    <t>mala</t>
  </si>
  <si>
    <t>Ily</t>
  </si>
  <si>
    <t>ag</t>
  </si>
  <si>
    <t>Hel</t>
  </si>
  <si>
    <t>kos</t>
  </si>
  <si>
    <t>Bre</t>
  </si>
  <si>
    <t>tri</t>
  </si>
  <si>
    <t>Var</t>
  </si>
  <si>
    <t>insky</t>
  </si>
  <si>
    <t>Gri</t>
  </si>
  <si>
    <t>chenko</t>
  </si>
  <si>
    <t>Kon</t>
  </si>
  <si>
    <t>Dwo</t>
  </si>
  <si>
    <t>Jon</t>
  </si>
  <si>
    <t>worth</t>
  </si>
  <si>
    <t>Fio</t>
  </si>
  <si>
    <t>thild</t>
  </si>
  <si>
    <t>Fior</t>
  </si>
  <si>
    <t>mara</t>
  </si>
  <si>
    <t>Fjo</t>
  </si>
  <si>
    <t>ian</t>
  </si>
  <si>
    <t>Moa</t>
  </si>
  <si>
    <t>ock</t>
  </si>
  <si>
    <t>Shi</t>
  </si>
  <si>
    <t>mina</t>
  </si>
  <si>
    <t>La</t>
  </si>
  <si>
    <t>min</t>
  </si>
  <si>
    <t>Le</t>
  </si>
  <si>
    <t>hrin</t>
  </si>
  <si>
    <t>ley</t>
  </si>
  <si>
    <t>Lo</t>
  </si>
  <si>
    <t>edo</t>
  </si>
  <si>
    <t>nara</t>
  </si>
  <si>
    <t>Lun</t>
  </si>
  <si>
    <t>ziz</t>
  </si>
  <si>
    <t>Wil</t>
  </si>
  <si>
    <t>ala</t>
  </si>
  <si>
    <t>Yeet</t>
  </si>
  <si>
    <t>thrid</t>
  </si>
  <si>
    <t>Amb</t>
  </si>
  <si>
    <t>fal</t>
  </si>
  <si>
    <t>Syl</t>
  </si>
  <si>
    <t>bala</t>
  </si>
  <si>
    <t>Vil</t>
  </si>
  <si>
    <t>fried</t>
  </si>
  <si>
    <t>Sve</t>
  </si>
  <si>
    <t>frid</t>
  </si>
  <si>
    <t>bert</t>
  </si>
  <si>
    <t>Kaer</t>
  </si>
  <si>
    <t>um</t>
  </si>
  <si>
    <t>Sol</t>
  </si>
  <si>
    <t>ist</t>
  </si>
  <si>
    <t>Raf</t>
  </si>
  <si>
    <t>nac</t>
  </si>
  <si>
    <t>Ros</t>
  </si>
  <si>
    <t>gwyn</t>
  </si>
  <si>
    <t>Rosa</t>
  </si>
  <si>
    <t>jara</t>
  </si>
  <si>
    <t>Rose</t>
  </si>
  <si>
    <t>bolos</t>
  </si>
  <si>
    <t>Wulf</t>
  </si>
  <si>
    <t>threm</t>
  </si>
  <si>
    <t>Jus</t>
  </si>
  <si>
    <t>grix</t>
  </si>
  <si>
    <t>Cass</t>
  </si>
  <si>
    <t>ana</t>
  </si>
  <si>
    <t>Kass</t>
  </si>
  <si>
    <t>eouf</t>
  </si>
  <si>
    <t>Scot</t>
  </si>
  <si>
    <t>lian</t>
  </si>
  <si>
    <t>yeet</t>
  </si>
  <si>
    <t>Jan</t>
  </si>
  <si>
    <t>per</t>
  </si>
  <si>
    <t>Dur</t>
  </si>
  <si>
    <t>tya</t>
  </si>
  <si>
    <t>Drago</t>
  </si>
  <si>
    <t>orn</t>
  </si>
  <si>
    <t>Mis</t>
  </si>
  <si>
    <t>gard</t>
  </si>
  <si>
    <t>Myk</t>
  </si>
  <si>
    <t>guire</t>
  </si>
  <si>
    <t>Brig</t>
  </si>
  <si>
    <t>ici</t>
  </si>
  <si>
    <t>Kha</t>
  </si>
  <si>
    <t>io</t>
  </si>
  <si>
    <t>Fin</t>
  </si>
  <si>
    <t>eone</t>
  </si>
  <si>
    <t>Fran</t>
  </si>
  <si>
    <t>ario</t>
  </si>
  <si>
    <t>Vik</t>
  </si>
  <si>
    <t>era</t>
  </si>
  <si>
    <t>Gus</t>
  </si>
  <si>
    <t>jund</t>
  </si>
  <si>
    <t>Naj</t>
  </si>
  <si>
    <t>Yen</t>
  </si>
  <si>
    <t>bauer</t>
  </si>
  <si>
    <t>Er</t>
  </si>
  <si>
    <t>gang</t>
  </si>
  <si>
    <t>Fer</t>
  </si>
  <si>
    <t>tin</t>
  </si>
  <si>
    <t>old</t>
  </si>
  <si>
    <t>Fitz</t>
  </si>
  <si>
    <t>roy</t>
  </si>
  <si>
    <t>Vind</t>
  </si>
  <si>
    <t>dley</t>
  </si>
  <si>
    <t>Vin</t>
  </si>
  <si>
    <t>lag</t>
  </si>
  <si>
    <t>Vand</t>
  </si>
  <si>
    <t>mir</t>
  </si>
  <si>
    <t>Vander</t>
  </si>
  <si>
    <t>myr</t>
  </si>
  <si>
    <t>Ren</t>
  </si>
  <si>
    <t>thea</t>
  </si>
  <si>
    <t>Vlad</t>
  </si>
  <si>
    <t>kya</t>
  </si>
  <si>
    <t>Pru</t>
  </si>
  <si>
    <t>ree</t>
  </si>
  <si>
    <t>Pen</t>
  </si>
  <si>
    <t>gert</t>
  </si>
  <si>
    <t>Vad</t>
  </si>
  <si>
    <t>chesko</t>
  </si>
  <si>
    <t>Vod</t>
  </si>
  <si>
    <t>cheska</t>
  </si>
  <si>
    <t>Cod</t>
  </si>
  <si>
    <t>phie</t>
  </si>
  <si>
    <t>Od</t>
  </si>
  <si>
    <t>tus</t>
  </si>
  <si>
    <t>berta</t>
  </si>
  <si>
    <t>Lod</t>
  </si>
  <si>
    <t>berth</t>
  </si>
  <si>
    <t>Jod</t>
  </si>
  <si>
    <t>bertha</t>
  </si>
  <si>
    <t>Amn</t>
  </si>
  <si>
    <t>har</t>
  </si>
  <si>
    <t>Az</t>
  </si>
  <si>
    <t>hor</t>
  </si>
  <si>
    <t>Cil</t>
  </si>
  <si>
    <t>has</t>
  </si>
  <si>
    <t>Ovi</t>
  </si>
  <si>
    <t>hag</t>
  </si>
  <si>
    <t>Ohl</t>
  </si>
  <si>
    <t>or</t>
  </si>
  <si>
    <t>Nix</t>
  </si>
  <si>
    <t>ora</t>
  </si>
  <si>
    <t>Sah</t>
  </si>
  <si>
    <t>me</t>
  </si>
  <si>
    <t>Swa</t>
  </si>
  <si>
    <t>gamon</t>
  </si>
  <si>
    <t>Tez</t>
  </si>
  <si>
    <t>mion</t>
  </si>
  <si>
    <t>Tho</t>
  </si>
  <si>
    <t>varo</t>
  </si>
  <si>
    <t>Umil</t>
  </si>
  <si>
    <t>ov</t>
  </si>
  <si>
    <t>Wyf</t>
  </si>
  <si>
    <t>ev</t>
  </si>
  <si>
    <t xml:space="preserve">oria
</t>
  </si>
  <si>
    <t>orias</t>
  </si>
  <si>
    <t>ova</t>
  </si>
  <si>
    <t>menon</t>
  </si>
  <si>
    <t>rae</t>
  </si>
  <si>
    <t>phis</t>
  </si>
  <si>
    <t>tine</t>
  </si>
  <si>
    <t>ette</t>
  </si>
  <si>
    <t>eine</t>
  </si>
  <si>
    <t>ël</t>
  </si>
  <si>
    <t>alla</t>
  </si>
  <si>
    <t>arina</t>
  </si>
  <si>
    <t>arine</t>
  </si>
  <si>
    <t>vnik</t>
  </si>
  <si>
    <t>feld</t>
  </si>
  <si>
    <t>heed</t>
  </si>
  <si>
    <t>heim</t>
  </si>
  <si>
    <t>jak</t>
  </si>
  <si>
    <t>chra</t>
  </si>
  <si>
    <t>rius</t>
  </si>
  <si>
    <t>drax</t>
  </si>
  <si>
    <t>laika</t>
  </si>
  <si>
    <t>aika</t>
  </si>
  <si>
    <t>et</t>
  </si>
  <si>
    <t>Midfix</t>
  </si>
  <si>
    <t>bira</t>
  </si>
  <si>
    <t>puera</t>
  </si>
  <si>
    <t>ctrl</t>
  </si>
  <si>
    <t>Ita</t>
  </si>
  <si>
    <t>ca</t>
  </si>
  <si>
    <t>guá</t>
  </si>
  <si>
    <t>shift</t>
  </si>
  <si>
    <t>Pinda</t>
  </si>
  <si>
    <t>pa</t>
  </si>
  <si>
    <t>úba</t>
  </si>
  <si>
    <t>f9</t>
  </si>
  <si>
    <t>Ara</t>
  </si>
  <si>
    <t>ré</t>
  </si>
  <si>
    <t>Ba</t>
  </si>
  <si>
    <t>i</t>
  </si>
  <si>
    <t>guera</t>
  </si>
  <si>
    <t>Ca</t>
  </si>
  <si>
    <t>pu</t>
  </si>
  <si>
    <t>Ipa</t>
  </si>
  <si>
    <t>u</t>
  </si>
  <si>
    <t>íba</t>
  </si>
  <si>
    <t>Ipi</t>
  </si>
  <si>
    <t>ju</t>
  </si>
  <si>
    <t>Bi</t>
  </si>
  <si>
    <t>penga</t>
  </si>
  <si>
    <t>caia</t>
  </si>
  <si>
    <t>Guara</t>
  </si>
  <si>
    <t>ne</t>
  </si>
  <si>
    <t>caba</t>
  </si>
  <si>
    <t>Itu</t>
  </si>
  <si>
    <t>ran</t>
  </si>
  <si>
    <t>rú</t>
  </si>
  <si>
    <t>Ma</t>
  </si>
  <si>
    <t>ma</t>
  </si>
  <si>
    <t>This table is meant to simulate Tupi and Guarani names, which are common</t>
  </si>
  <si>
    <t>Ube</t>
  </si>
  <si>
    <t>pua</t>
  </si>
  <si>
    <t>ga</t>
  </si>
  <si>
    <t>all over Brazil when it comes to places, fruits and even a few individual names.</t>
  </si>
  <si>
    <t>bora</t>
  </si>
  <si>
    <t>gui</t>
  </si>
  <si>
    <t>While most of the prefixes and suffixes have no meaning i know of, many do</t>
  </si>
  <si>
    <t>Tai</t>
  </si>
  <si>
    <t>pora</t>
  </si>
  <si>
    <t>va</t>
  </si>
  <si>
    <t>have meanings, such as pira(fish), ú(black), í(river) or ita(rock)</t>
  </si>
  <si>
    <t>Ju</t>
  </si>
  <si>
    <t>pera</t>
  </si>
  <si>
    <t>í</t>
  </si>
  <si>
    <t>It is not my fault if you butcher the pronounciation.</t>
  </si>
  <si>
    <t>Mi</t>
  </si>
  <si>
    <t>tia</t>
  </si>
  <si>
    <t>ia</t>
  </si>
  <si>
    <t>Botu</t>
  </si>
  <si>
    <t>ja</t>
  </si>
  <si>
    <t>jaú</t>
  </si>
  <si>
    <t>Jaca</t>
  </si>
  <si>
    <t>uá</t>
  </si>
  <si>
    <t>pira</t>
  </si>
  <si>
    <t>So</t>
  </si>
  <si>
    <t>ra</t>
  </si>
  <si>
    <t>Vo</t>
  </si>
  <si>
    <t>ça</t>
  </si>
  <si>
    <t>nga</t>
  </si>
  <si>
    <t>Ja</t>
  </si>
  <si>
    <t>bera</t>
  </si>
  <si>
    <t>rité</t>
  </si>
  <si>
    <t>Jagua</t>
  </si>
  <si>
    <t>porá</t>
  </si>
  <si>
    <t>tu</t>
  </si>
  <si>
    <t>Cai</t>
  </si>
  <si>
    <t>íra</t>
  </si>
  <si>
    <t>tã</t>
  </si>
  <si>
    <t>pã</t>
  </si>
  <si>
    <t>ru</t>
  </si>
  <si>
    <t>já</t>
  </si>
  <si>
    <t>Paca</t>
  </si>
  <si>
    <t>embu</t>
  </si>
  <si>
    <t>açu</t>
  </si>
  <si>
    <t>Pa</t>
  </si>
  <si>
    <t>ro</t>
  </si>
  <si>
    <t>tim</t>
  </si>
  <si>
    <t>Uru</t>
  </si>
  <si>
    <t>rim</t>
  </si>
  <si>
    <t>Pira</t>
  </si>
  <si>
    <t>tehy</t>
  </si>
  <si>
    <t>Aba</t>
  </si>
  <si>
    <t>bu</t>
  </si>
  <si>
    <t>rã</t>
  </si>
  <si>
    <t>Mani</t>
  </si>
  <si>
    <t>Ubira</t>
  </si>
  <si>
    <t>raca</t>
  </si>
  <si>
    <t>Macu</t>
  </si>
  <si>
    <t>cu</t>
  </si>
  <si>
    <t>çara</t>
  </si>
  <si>
    <t>Uya</t>
  </si>
  <si>
    <t>pi</t>
  </si>
  <si>
    <t>mirim</t>
  </si>
  <si>
    <t>Taba</t>
  </si>
  <si>
    <t>uru</t>
  </si>
  <si>
    <t>Berê</t>
  </si>
  <si>
    <t>guara</t>
  </si>
  <si>
    <t>puã</t>
  </si>
  <si>
    <t>Mae</t>
  </si>
  <si>
    <t>cira</t>
  </si>
  <si>
    <t>ã</t>
  </si>
  <si>
    <t>tira</t>
  </si>
  <si>
    <t>cum</t>
  </si>
  <si>
    <t>Tra</t>
  </si>
  <si>
    <t>tati</t>
  </si>
  <si>
    <t>pava</t>
  </si>
  <si>
    <t>Cara</t>
  </si>
  <si>
    <t>ti</t>
  </si>
  <si>
    <t>vara</t>
  </si>
  <si>
    <t>Mara</t>
  </si>
  <si>
    <t>Jeri</t>
  </si>
  <si>
    <t>oca</t>
  </si>
  <si>
    <t>Ari</t>
  </si>
  <si>
    <t>ipu</t>
  </si>
  <si>
    <t>hy</t>
  </si>
  <si>
    <t>coa</t>
  </si>
  <si>
    <t>cema</t>
  </si>
  <si>
    <t>Caça</t>
  </si>
  <si>
    <t>po</t>
  </si>
  <si>
    <t>ara</t>
  </si>
  <si>
    <t>Ti</t>
  </si>
  <si>
    <t>to</t>
  </si>
  <si>
    <t>jé</t>
  </si>
  <si>
    <t>Su</t>
  </si>
  <si>
    <t>ína</t>
  </si>
  <si>
    <t>pe</t>
  </si>
  <si>
    <t>dir</t>
  </si>
  <si>
    <t>aia</t>
  </si>
  <si>
    <t>bi</t>
  </si>
  <si>
    <t>tuba</t>
  </si>
  <si>
    <t>gua</t>
  </si>
  <si>
    <t>xi</t>
  </si>
  <si>
    <t>quara</t>
  </si>
  <si>
    <t>ranha</t>
  </si>
  <si>
    <t>ranga</t>
  </si>
  <si>
    <t>rica</t>
  </si>
  <si>
    <t>European</t>
  </si>
  <si>
    <t>Native Brazilian</t>
  </si>
  <si>
    <t>Japanese</t>
  </si>
  <si>
    <t>Title/clan name</t>
  </si>
  <si>
    <t>“Weighting” a character means it will take into account “weight”</t>
  </si>
  <si>
    <t>Name</t>
  </si>
  <si>
    <t>variables in the PCCreation sheet.</t>
  </si>
  <si>
    <t>The weights make certain races and classes more or less likely</t>
  </si>
  <si>
    <t>to show up. Class weight makes mundane classes such as</t>
  </si>
  <si>
    <t>Fighter, Barbarian and Rogue more common, while race weight</t>
  </si>
  <si>
    <t>makes Humans, Elves and Dwarves more common.</t>
  </si>
  <si>
    <t>Weights can be changed in the PCCreation sheet, and are safe</t>
  </si>
  <si>
    <t>to modify. Use positive integral (whole) numbers.</t>
  </si>
  <si>
    <t>Trinket</t>
  </si>
  <si>
    <t>Extra stat</t>
  </si>
  <si>
    <t>In order to disable weight variables, enter 0 in the red cell.</t>
  </si>
  <si>
    <t>Favorite curse</t>
  </si>
  <si>
    <t xml:space="preserve">Stat avg (6)
</t>
  </si>
  <si>
    <t>In order to enable them, enter 1 in the red cell instead.</t>
  </si>
  <si>
    <t>Stat avg (7)</t>
  </si>
  <si>
    <t>Raised by</t>
  </si>
  <si>
    <t xml:space="preserve">Permissions have been changed, now anyone can edit the red tile
</t>
  </si>
  <si>
    <t>Keep in mind anything other than 1 will disable weight calculation</t>
  </si>
  <si>
    <t>(if absent parent)</t>
  </si>
  <si>
    <t>Siblings</t>
  </si>
  <si>
    <t>For "saving" a character, use ctrl+shift+v to paste the copied text</t>
  </si>
  <si>
    <t>Home city</t>
  </si>
  <si>
    <t>rather than the formulas that originated it.</t>
  </si>
  <si>
    <t>Birthplace</t>
  </si>
  <si>
    <t>Using "right click -&gt; paste special -&gt; values only" also works.</t>
  </si>
  <si>
    <t>Childhood home</t>
  </si>
  <si>
    <t>Family lifestyle</t>
  </si>
  <si>
    <t>Childhood</t>
  </si>
  <si>
    <t>Ai</t>
  </si>
  <si>
    <t>ki</t>
  </si>
  <si>
    <t>do</t>
  </si>
  <si>
    <t>Sa</t>
  </si>
  <si>
    <t>moto</t>
  </si>
  <si>
    <t>Kyo</t>
  </si>
  <si>
    <t>kura</t>
  </si>
  <si>
    <t>mura</t>
  </si>
  <si>
    <t>kuro</t>
  </si>
  <si>
    <t>Za</t>
  </si>
  <si>
    <t>Na</t>
  </si>
  <si>
    <t>ta</t>
  </si>
  <si>
    <t>Bo</t>
  </si>
  <si>
    <t>chi</t>
  </si>
  <si>
    <t>shi</t>
  </si>
  <si>
    <t>su</t>
  </si>
  <si>
    <t>Ko</t>
  </si>
  <si>
    <t>Hi</t>
  </si>
  <si>
    <t>tsu</t>
  </si>
  <si>
    <t>ke</t>
  </si>
  <si>
    <t>Ki</t>
  </si>
  <si>
    <t>da</t>
  </si>
  <si>
    <t>This table is meant to simulate japanese names</t>
  </si>
  <si>
    <t>Aka</t>
  </si>
  <si>
    <t>It was made with the butchered names of anime characters, so take the names</t>
  </si>
  <si>
    <t>Cho</t>
  </si>
  <si>
    <t>ha</t>
  </si>
  <si>
    <t>generate here with a grain of salt.</t>
  </si>
  <si>
    <t>When adding new syllables, make sure they start with consonants and end with</t>
  </si>
  <si>
    <t>vowels. It may not be a hard rule of japanese, but makes the names smoother</t>
  </si>
  <si>
    <t>Ku</t>
  </si>
  <si>
    <t>re</t>
  </si>
  <si>
    <t>nai</t>
  </si>
  <si>
    <t>Fu</t>
  </si>
  <si>
    <t>ji</t>
  </si>
  <si>
    <t>maru</t>
  </si>
  <si>
    <t>Te</t>
  </si>
  <si>
    <t>ku</t>
  </si>
  <si>
    <t>Mo</t>
  </si>
  <si>
    <t>dai</t>
  </si>
  <si>
    <t>Ino</t>
  </si>
  <si>
    <t>wo</t>
  </si>
  <si>
    <t>jin</t>
  </si>
  <si>
    <t>mi</t>
  </si>
  <si>
    <t>Wa</t>
  </si>
  <si>
    <t>Ka</t>
  </si>
  <si>
    <t>mori</t>
  </si>
  <si>
    <t>Se</t>
  </si>
  <si>
    <t>ketsu</t>
  </si>
  <si>
    <t>Ga</t>
  </si>
  <si>
    <t>Gai</t>
  </si>
  <si>
    <t>hiro</t>
  </si>
  <si>
    <t>Iwo</t>
  </si>
  <si>
    <t>hito</t>
  </si>
  <si>
    <t>Obi</t>
  </si>
  <si>
    <t>Oki</t>
  </si>
  <si>
    <t>Your title is...</t>
  </si>
  <si>
    <t>Title</t>
  </si>
  <si>
    <t>Monster</t>
  </si>
  <si>
    <t>Verb</t>
  </si>
  <si>
    <t>Monsterverb</t>
  </si>
  <si>
    <t>Flame</t>
  </si>
  <si>
    <t>blade</t>
  </si>
  <si>
    <t>Great</t>
  </si>
  <si>
    <t>fucker</t>
  </si>
  <si>
    <t>The + Adjective</t>
  </si>
  <si>
    <t>axe</t>
  </si>
  <si>
    <t>Magnificent</t>
  </si>
  <si>
    <t>slayer</t>
  </si>
  <si>
    <t>Prefix+sufix</t>
  </si>
  <si>
    <t>hand</t>
  </si>
  <si>
    <t>Handsome</t>
  </si>
  <si>
    <t>Troll</t>
  </si>
  <si>
    <t>-vanquisher</t>
  </si>
  <si>
    <t>Monster+verb</t>
  </si>
  <si>
    <t>Lightning</t>
  </si>
  <si>
    <t>arm</t>
  </si>
  <si>
    <t>Tall</t>
  </si>
  <si>
    <t>Gnoll</t>
  </si>
  <si>
    <t>bane</t>
  </si>
  <si>
    <t>Burning</t>
  </si>
  <si>
    <t>Giantkiller</t>
  </si>
  <si>
    <t>Dragon</t>
  </si>
  <si>
    <t>killer</t>
  </si>
  <si>
    <t>Blood</t>
  </si>
  <si>
    <t>beard</t>
  </si>
  <si>
    <t>Motherfucker</t>
  </si>
  <si>
    <t>Demon</t>
  </si>
  <si>
    <t>born</t>
  </si>
  <si>
    <t>hair</t>
  </si>
  <si>
    <t>Shrewd</t>
  </si>
  <si>
    <t>-touched</t>
  </si>
  <si>
    <t>Shadow</t>
  </si>
  <si>
    <t>mane</t>
  </si>
  <si>
    <t>Quick</t>
  </si>
  <si>
    <t>Bear</t>
  </si>
  <si>
    <t>hunter</t>
  </si>
  <si>
    <t>shield</t>
  </si>
  <si>
    <t>Agile</t>
  </si>
  <si>
    <t>striker</t>
  </si>
  <si>
    <t>Bright</t>
  </si>
  <si>
    <t>plate</t>
  </si>
  <si>
    <t>Fool</t>
  </si>
  <si>
    <t>Vampire</t>
  </si>
  <si>
    <t>tamer</t>
  </si>
  <si>
    <t>Strong</t>
  </si>
  <si>
    <t>spear</t>
  </si>
  <si>
    <t>Unbeatable</t>
  </si>
  <si>
    <t>Serpent</t>
  </si>
  <si>
    <t>skinner</t>
  </si>
  <si>
    <t>Brave</t>
  </si>
  <si>
    <t>walker</t>
  </si>
  <si>
    <t>Undefeated</t>
  </si>
  <si>
    <t>Foe</t>
  </si>
  <si>
    <t>stealer</t>
  </si>
  <si>
    <t>scythe</t>
  </si>
  <si>
    <t>Amazing</t>
  </si>
  <si>
    <t>Croc</t>
  </si>
  <si>
    <t>-friend</t>
  </si>
  <si>
    <t>Sharp</t>
  </si>
  <si>
    <t>fist</t>
  </si>
  <si>
    <t>Badass</t>
  </si>
  <si>
    <t>Kraken</t>
  </si>
  <si>
    <t>master</t>
  </si>
  <si>
    <t>back</t>
  </si>
  <si>
    <t>Traitor</t>
  </si>
  <si>
    <t>buster</t>
  </si>
  <si>
    <t>foot</t>
  </si>
  <si>
    <t>Razer</t>
  </si>
  <si>
    <t>harp</t>
  </si>
  <si>
    <t>Returned</t>
  </si>
  <si>
    <t>bait</t>
  </si>
  <si>
    <t>willow</t>
  </si>
  <si>
    <t>Eternal</t>
  </si>
  <si>
    <t>spawn</t>
  </si>
  <si>
    <t>Defiler</t>
  </si>
  <si>
    <t>Mud</t>
  </si>
  <si>
    <t>Cursed</t>
  </si>
  <si>
    <t>Snow</t>
  </si>
  <si>
    <t>Blessed</t>
  </si>
  <si>
    <t>Silencer</t>
  </si>
  <si>
    <t>First</t>
  </si>
  <si>
    <t>Siegebreaker</t>
  </si>
  <si>
    <t>Ancient</t>
  </si>
  <si>
    <t>Interloper</t>
  </si>
  <si>
    <t>Visitor</t>
  </si>
  <si>
    <t>Traveler</t>
  </si>
  <si>
    <t>Moonborn</t>
  </si>
  <si>
    <t>Unspeakable</t>
  </si>
  <si>
    <t>Lawbringer</t>
  </si>
  <si>
    <t>Ageless</t>
  </si>
  <si>
    <t>Empty One</t>
  </si>
  <si>
    <t>Fallen</t>
  </si>
  <si>
    <t>Boundless</t>
  </si>
  <si>
    <t>Dancer</t>
  </si>
  <si>
    <t>Hidden</t>
  </si>
  <si>
    <t>Tyrant</t>
  </si>
  <si>
    <t>Worthy</t>
  </si>
  <si>
    <t>Greathearted</t>
  </si>
  <si>
    <t>Lurker</t>
  </si>
  <si>
    <t>Sunlit</t>
  </si>
  <si>
    <t>Awakener</t>
  </si>
  <si>
    <t>Wary</t>
  </si>
  <si>
    <t>Hunter</t>
  </si>
  <si>
    <t>Lone Wolf</t>
  </si>
  <si>
    <t>Lion</t>
  </si>
  <si>
    <t>Hero</t>
  </si>
  <si>
    <t>Heroic</t>
  </si>
  <si>
    <t>One-Eyed</t>
  </si>
  <si>
    <t>Unyielding</t>
  </si>
  <si>
    <t>Merciless</t>
  </si>
  <si>
    <t>Merciful</t>
  </si>
  <si>
    <t>Ruthless</t>
  </si>
  <si>
    <t>Relentless</t>
  </si>
  <si>
    <t>Steadfast</t>
  </si>
  <si>
    <t>Living Shadow</t>
  </si>
  <si>
    <t>Silent Tempest</t>
  </si>
  <si>
    <t>Hammer</t>
  </si>
  <si>
    <t>Bold</t>
  </si>
  <si>
    <t>Slayer</t>
  </si>
  <si>
    <t>Cruel</t>
  </si>
  <si>
    <t>Glorious One</t>
  </si>
  <si>
    <t>Fervent</t>
  </si>
  <si>
    <t>Punisher</t>
  </si>
  <si>
    <t>Explorer</t>
  </si>
  <si>
    <t>Redeemed</t>
  </si>
  <si>
    <t>Exile</t>
  </si>
  <si>
    <t>Strategist</t>
  </si>
  <si>
    <t>Ravager</t>
  </si>
  <si>
    <t>Avenger</t>
  </si>
  <si>
    <t>Devastator</t>
  </si>
  <si>
    <t>Untouchable</t>
  </si>
  <si>
    <t>Purifier</t>
  </si>
  <si>
    <t>Redeemer</t>
  </si>
  <si>
    <t>Valkyr</t>
  </si>
  <si>
    <t>Berserker</t>
  </si>
  <si>
    <t>Stalker</t>
  </si>
  <si>
    <t>Prowler</t>
  </si>
  <si>
    <t>Wretched</t>
  </si>
  <si>
    <t xml:space="preserve">Your ingredient is </t>
  </si>
  <si>
    <t>Plant</t>
  </si>
  <si>
    <t>Powdered</t>
  </si>
  <si>
    <t>From</t>
  </si>
  <si>
    <t>Water</t>
  </si>
  <si>
    <t>Essence of</t>
  </si>
  <si>
    <t>Ore description</t>
  </si>
  <si>
    <t>Feather source</t>
  </si>
  <si>
    <t>Mundane place</t>
  </si>
  <si>
    <t>Egg layer</t>
  </si>
  <si>
    <t>Hornyboye</t>
  </si>
  <si>
    <t>Mundane mineral</t>
  </si>
  <si>
    <t>Dragon color</t>
  </si>
  <si>
    <t>Honey creature</t>
  </si>
  <si>
    <t>Honey creature adjective</t>
  </si>
  <si>
    <t>Honey creature plane</t>
  </si>
  <si>
    <t>Silkyboye</t>
  </si>
  <si>
    <t>A table of rare ingredients that may be required for potions and such.</t>
  </si>
  <si>
    <t>flower</t>
  </si>
  <si>
    <t>the Underdark</t>
  </si>
  <si>
    <t>from a pure spring</t>
  </si>
  <si>
    <t>fire</t>
  </si>
  <si>
    <t>Heroic Domains of Ysgard</t>
  </si>
  <si>
    <t>glowing</t>
  </si>
  <si>
    <t>angel</t>
  </si>
  <si>
    <t>mountain</t>
  </si>
  <si>
    <t>phoenix</t>
  </si>
  <si>
    <t>devil</t>
  </si>
  <si>
    <t>bee</t>
  </si>
  <si>
    <t>fabled</t>
  </si>
  <si>
    <t>the Feywild</t>
  </si>
  <si>
    <t>spider</t>
  </si>
  <si>
    <t>Acquiring one of thse could be considered a plot hook in and of itself.</t>
  </si>
  <si>
    <t>ogre</t>
  </si>
  <si>
    <t>grass</t>
  </si>
  <si>
    <t>brimstone</t>
  </si>
  <si>
    <t>from Oceanus</t>
  </si>
  <si>
    <t>ice</t>
  </si>
  <si>
    <t>Ever-Changing Chaos of Limbo</t>
  </si>
  <si>
    <t>rare</t>
  </si>
  <si>
    <t>aarakocra</t>
  </si>
  <si>
    <t>sewer</t>
  </si>
  <si>
    <t>giant wurm</t>
  </si>
  <si>
    <t>demon</t>
  </si>
  <si>
    <t>coal</t>
  </si>
  <si>
    <t>wasp</t>
  </si>
  <si>
    <t>ancient</t>
  </si>
  <si>
    <t>Arborea</t>
  </si>
  <si>
    <t>caterpillar</t>
  </si>
  <si>
    <t>troll</t>
  </si>
  <si>
    <t>the Feydark</t>
  </si>
  <si>
    <t>from the Plane of Water</t>
  </si>
  <si>
    <t>air</t>
  </si>
  <si>
    <t>Windswept Depths of Pandemonium</t>
  </si>
  <si>
    <t>worthless</t>
  </si>
  <si>
    <t>chimera</t>
  </si>
  <si>
    <t>forest</t>
  </si>
  <si>
    <t>cockatrice</t>
  </si>
  <si>
    <t>dinosaur</t>
  </si>
  <si>
    <t>giant</t>
  </si>
  <si>
    <t>the Beastlands</t>
  </si>
  <si>
    <t>drider</t>
  </si>
  <si>
    <t>fairy</t>
  </si>
  <si>
    <t>algae</t>
  </si>
  <si>
    <t>coral</t>
  </si>
  <si>
    <t>the Astral Plane</t>
  </si>
  <si>
    <t>from a water elemental</t>
  </si>
  <si>
    <t>earth</t>
  </si>
  <si>
    <t>Infinite Layers of the Abyss</t>
  </si>
  <si>
    <t>psionic</t>
  </si>
  <si>
    <t>griffin</t>
  </si>
  <si>
    <t>desert</t>
  </si>
  <si>
    <t>golden goose</t>
  </si>
  <si>
    <t>unicorn</t>
  </si>
  <si>
    <t>gold ore</t>
  </si>
  <si>
    <t>giant spider</t>
  </si>
  <si>
    <t>nymph</t>
  </si>
  <si>
    <t>moss</t>
  </si>
  <si>
    <t>the Ethereal Plane</t>
  </si>
  <si>
    <t>from the Styx</t>
  </si>
  <si>
    <t>life</t>
  </si>
  <si>
    <t>Tarterian Depths of Carceri</t>
  </si>
  <si>
    <t>holy</t>
  </si>
  <si>
    <t>swamp</t>
  </si>
  <si>
    <t>frogzard</t>
  </si>
  <si>
    <t>ki-rin</t>
  </si>
  <si>
    <t>silver ore</t>
  </si>
  <si>
    <t>ettercap</t>
  </si>
  <si>
    <t>dryad</t>
  </si>
  <si>
    <t>mushroom</t>
  </si>
  <si>
    <t>the plane of air</t>
  </si>
  <si>
    <t>from Aquallor</t>
  </si>
  <si>
    <t>death</t>
  </si>
  <si>
    <t>Gray Waste of Hades</t>
  </si>
  <si>
    <t>magical</t>
  </si>
  <si>
    <t>couatl</t>
  </si>
  <si>
    <t>narwhal</t>
  </si>
  <si>
    <t>platinum ore</t>
  </si>
  <si>
    <t>yochlol</t>
  </si>
  <si>
    <t>treant</t>
  </si>
  <si>
    <t>the plane of water</t>
  </si>
  <si>
    <t>from a holy chalice</t>
  </si>
  <si>
    <t>time</t>
  </si>
  <si>
    <t>Bleak Eternity of Gehenna</t>
  </si>
  <si>
    <t>harpy</t>
  </si>
  <si>
    <t>kenku</t>
  </si>
  <si>
    <t>tarrasque</t>
  </si>
  <si>
    <t>iron ore</t>
  </si>
  <si>
    <t>giant wolf spider</t>
  </si>
  <si>
    <t>the plane of fire</t>
  </si>
  <si>
    <t>from a secret grove</t>
  </si>
  <si>
    <t>positive energy</t>
  </si>
  <si>
    <t>Nine Hells of Baator</t>
  </si>
  <si>
    <t>petrol</t>
  </si>
  <si>
    <t>undead</t>
  </si>
  <si>
    <t>phase spider</t>
  </si>
  <si>
    <t>the plane of earth</t>
  </si>
  <si>
    <t>from the Evergold</t>
  </si>
  <si>
    <t>negative energy</t>
  </si>
  <si>
    <t xml:space="preserve">Infernal Battlefield of Acheron </t>
  </si>
  <si>
    <t>manticore</t>
  </si>
  <si>
    <t>minotaur</t>
  </si>
  <si>
    <t>brass</t>
  </si>
  <si>
    <t>archon</t>
  </si>
  <si>
    <t>the Elemental Chaos</t>
  </si>
  <si>
    <t>from an oasis</t>
  </si>
  <si>
    <t>lust</t>
  </si>
  <si>
    <t>Clockwork Nirvana of Mechanus</t>
  </si>
  <si>
    <t>owlbear</t>
  </si>
  <si>
    <t>bronze</t>
  </si>
  <si>
    <t>virgin</t>
  </si>
  <si>
    <t>the Outlands</t>
  </si>
  <si>
    <t>from an underground river</t>
  </si>
  <si>
    <t>greed</t>
  </si>
  <si>
    <t>Peaceable Kingdoms of Arcadia</t>
  </si>
  <si>
    <t>peryton</t>
  </si>
  <si>
    <t>pure of heart</t>
  </si>
  <si>
    <t>Sigil</t>
  </si>
  <si>
    <t>beauty</t>
  </si>
  <si>
    <t>Seven Mounting Heavens of Celestia</t>
  </si>
  <si>
    <t>pseudodragon</t>
  </si>
  <si>
    <t>axebeak</t>
  </si>
  <si>
    <t>wyvern</t>
  </si>
  <si>
    <t>Arcadia</t>
  </si>
  <si>
    <t>Twin Paradises of Bytopia</t>
  </si>
  <si>
    <t>roc</t>
  </si>
  <si>
    <t>wurm</t>
  </si>
  <si>
    <t>Lunia</t>
  </si>
  <si>
    <t>Blessed Fields of Elysium</t>
  </si>
  <si>
    <t>sphinx</t>
  </si>
  <si>
    <t>zombie chicken</t>
  </si>
  <si>
    <t>Mercuria</t>
  </si>
  <si>
    <t>Wilderness of the Beastlands</t>
  </si>
  <si>
    <t>bird of paradise</t>
  </si>
  <si>
    <t>beholder</t>
  </si>
  <si>
    <t>Venya</t>
  </si>
  <si>
    <t>Olympian Glades of Arborea</t>
  </si>
  <si>
    <t>rainbow macaw</t>
  </si>
  <si>
    <t>froghemoth</t>
  </si>
  <si>
    <t>centaur</t>
  </si>
  <si>
    <t>Solania</t>
  </si>
  <si>
    <t xml:space="preserve">Concordant Domain of the Outlands </t>
  </si>
  <si>
    <t>Scaley bro</t>
  </si>
  <si>
    <t>elemental</t>
  </si>
  <si>
    <t>Mertion</t>
  </si>
  <si>
    <t>Elemental Plane of Fire</t>
  </si>
  <si>
    <t>dragonborn</t>
  </si>
  <si>
    <t>golem</t>
  </si>
  <si>
    <t>Jovar</t>
  </si>
  <si>
    <t>Elemental Plane of Earth</t>
  </si>
  <si>
    <t>yuan ti</t>
  </si>
  <si>
    <t>king</t>
  </si>
  <si>
    <t>Chronias</t>
  </si>
  <si>
    <t>Elemental Plane of Air</t>
  </si>
  <si>
    <t>zombie</t>
  </si>
  <si>
    <t>Dothion</t>
  </si>
  <si>
    <t>Elemental Plane of Water</t>
  </si>
  <si>
    <t>ghoul</t>
  </si>
  <si>
    <t>Shurrock</t>
  </si>
  <si>
    <t>Positive Energy Plane</t>
  </si>
  <si>
    <t>basilisk</t>
  </si>
  <si>
    <t>eladrin</t>
  </si>
  <si>
    <t>Amoria</t>
  </si>
  <si>
    <t>Negative Energy Plane</t>
  </si>
  <si>
    <t>kobold</t>
  </si>
  <si>
    <t>kuo-toa</t>
  </si>
  <si>
    <t>Eronia</t>
  </si>
  <si>
    <t xml:space="preserve">Demiplane of the DM’s choice </t>
  </si>
  <si>
    <t>Belierin</t>
  </si>
  <si>
    <t>succubus</t>
  </si>
  <si>
    <t>Thalasia</t>
  </si>
  <si>
    <t>behir</t>
  </si>
  <si>
    <t>vampire</t>
  </si>
  <si>
    <t>Krigala</t>
  </si>
  <si>
    <t>cursed human</t>
  </si>
  <si>
    <t>werebear</t>
  </si>
  <si>
    <t>Brux</t>
  </si>
  <si>
    <t>hydra</t>
  </si>
  <si>
    <t>Karasuthra</t>
  </si>
  <si>
    <t>doppelganger</t>
  </si>
  <si>
    <t>Arvandor</t>
  </si>
  <si>
    <t>mimic</t>
  </si>
  <si>
    <t>Aquallor</t>
  </si>
  <si>
    <t>pegasus</t>
  </si>
  <si>
    <t>Mithardir</t>
  </si>
  <si>
    <t>satyr</t>
  </si>
  <si>
    <t>Ysgard</t>
  </si>
  <si>
    <t>Muspelheim</t>
  </si>
  <si>
    <t>Nidavellir</t>
  </si>
  <si>
    <t>hellhound</t>
  </si>
  <si>
    <t>Limbo</t>
  </si>
  <si>
    <t>ghost</t>
  </si>
  <si>
    <t>Pandesmos</t>
  </si>
  <si>
    <t>mundane goat</t>
  </si>
  <si>
    <t>Cocytus</t>
  </si>
  <si>
    <t>gorgon</t>
  </si>
  <si>
    <t>Phlegethon</t>
  </si>
  <si>
    <t>Agathion</t>
  </si>
  <si>
    <t>the Abyss</t>
  </si>
  <si>
    <t>aboleth</t>
  </si>
  <si>
    <t>Othrys</t>
  </si>
  <si>
    <t>illithid</t>
  </si>
  <si>
    <t>Cathrys</t>
  </si>
  <si>
    <t>Minethys</t>
  </si>
  <si>
    <t>Colothys</t>
  </si>
  <si>
    <t>lamia</t>
  </si>
  <si>
    <t>Porphatys</t>
  </si>
  <si>
    <t>Agathys</t>
  </si>
  <si>
    <t>myconid</t>
  </si>
  <si>
    <t>Oinos</t>
  </si>
  <si>
    <t>Niflheim</t>
  </si>
  <si>
    <t>Pluton</t>
  </si>
  <si>
    <t>seventh son of a seventh son</t>
  </si>
  <si>
    <t>Khalas</t>
  </si>
  <si>
    <t>Chamada</t>
  </si>
  <si>
    <t>Mungoth</t>
  </si>
  <si>
    <t>Krangath</t>
  </si>
  <si>
    <t>Avernus</t>
  </si>
  <si>
    <t>Dis</t>
  </si>
  <si>
    <t>Minauros</t>
  </si>
  <si>
    <t>Phlegethos</t>
  </si>
  <si>
    <t>Stygia</t>
  </si>
  <si>
    <t>Malbolge</t>
  </si>
  <si>
    <t>Maladomini</t>
  </si>
  <si>
    <t>Cania</t>
  </si>
  <si>
    <t>Nessus</t>
  </si>
  <si>
    <t>Avalas</t>
  </si>
  <si>
    <t>Thuldanin</t>
  </si>
  <si>
    <t>Tintibulus</t>
  </si>
  <si>
    <t>Ocanthus</t>
  </si>
  <si>
    <t>Mechanus</t>
  </si>
  <si>
    <t>the Positive Plane</t>
  </si>
  <si>
    <t>the Negative Plane</t>
  </si>
  <si>
    <t>the Far Realm</t>
  </si>
  <si>
    <t>a volcano</t>
  </si>
  <si>
    <t>Abellio</t>
  </si>
  <si>
    <t>Bruxenus</t>
  </si>
  <si>
    <t>another world in the Material Plane</t>
  </si>
  <si>
    <t>Adjective</t>
  </si>
  <si>
    <t>Organization</t>
  </si>
  <si>
    <t>Impetuous</t>
  </si>
  <si>
    <t>Monks</t>
  </si>
  <si>
    <t>Order</t>
  </si>
  <si>
    <t>Random names for factions.</t>
  </si>
  <si>
    <t>Rebel</t>
  </si>
  <si>
    <t>Regiment</t>
  </si>
  <si>
    <t>Consider utilizing only two parts of the name.</t>
  </si>
  <si>
    <t>Brazen</t>
  </si>
  <si>
    <t>Brothers</t>
  </si>
  <si>
    <t>Legion</t>
  </si>
  <si>
    <t>For instance “Azure Companions Circle” may be too long,</t>
  </si>
  <si>
    <t>Radiant</t>
  </si>
  <si>
    <t>Crescent</t>
  </si>
  <si>
    <t>Brigade</t>
  </si>
  <si>
    <t>while either “Azure Companions” or “Azure Circle” would</t>
  </si>
  <si>
    <t>Crimson</t>
  </si>
  <si>
    <t>Cross</t>
  </si>
  <si>
    <t>Brotherhood</t>
  </si>
  <si>
    <t>be more reasonable names.</t>
  </si>
  <si>
    <t>Azure</t>
  </si>
  <si>
    <t>Sisters</t>
  </si>
  <si>
    <t>Club</t>
  </si>
  <si>
    <t>Valorous</t>
  </si>
  <si>
    <t>Rebels</t>
  </si>
  <si>
    <t>Inquisition</t>
  </si>
  <si>
    <t>Crazy</t>
  </si>
  <si>
    <t>Knights</t>
  </si>
  <si>
    <t>Guild</t>
  </si>
  <si>
    <t>Bloody</t>
  </si>
  <si>
    <t>Assassins</t>
  </si>
  <si>
    <t>Cooperative</t>
  </si>
  <si>
    <t>Hell’s</t>
  </si>
  <si>
    <t>Vigilantes</t>
  </si>
  <si>
    <t>Battalion</t>
  </si>
  <si>
    <t>Grey</t>
  </si>
  <si>
    <t>Wardens</t>
  </si>
  <si>
    <t>College</t>
  </si>
  <si>
    <t>Verdant</t>
  </si>
  <si>
    <t>Companions</t>
  </si>
  <si>
    <t>Society</t>
  </si>
  <si>
    <t>Throne</t>
  </si>
  <si>
    <t>Consortium</t>
  </si>
  <si>
    <t>Warriors</t>
  </si>
  <si>
    <t>Senate</t>
  </si>
  <si>
    <t>Protectors</t>
  </si>
  <si>
    <t>Cult</t>
  </si>
  <si>
    <t>Heavenly</t>
  </si>
  <si>
    <t>Raiders</t>
  </si>
  <si>
    <t>House</t>
  </si>
  <si>
    <t>Honorable</t>
  </si>
  <si>
    <t>Conclave</t>
  </si>
  <si>
    <t>Pearlescent</t>
  </si>
  <si>
    <t>Syndicate</t>
  </si>
  <si>
    <t>Frozen</t>
  </si>
  <si>
    <t>League</t>
  </si>
  <si>
    <t>Molten</t>
  </si>
  <si>
    <t>Sword</t>
  </si>
  <si>
    <t>Bastion</t>
  </si>
  <si>
    <t>Dismal</t>
  </si>
  <si>
    <t>Blade</t>
  </si>
  <si>
    <t>Sect</t>
  </si>
  <si>
    <t>Deadly</t>
  </si>
  <si>
    <t>Gun</t>
  </si>
  <si>
    <t>Pact</t>
  </si>
  <si>
    <t>Militant</t>
  </si>
  <si>
    <t>Scythe</t>
  </si>
  <si>
    <t>Crusade</t>
  </si>
  <si>
    <t>Midnight</t>
  </si>
  <si>
    <t>Pathfinders</t>
  </si>
  <si>
    <t>Empire</t>
  </si>
  <si>
    <t>Lunar</t>
  </si>
  <si>
    <t>Hilt</t>
  </si>
  <si>
    <t>Circle</t>
  </si>
  <si>
    <t>Cold</t>
  </si>
  <si>
    <t>Pine</t>
  </si>
  <si>
    <t>Cavalcade</t>
  </si>
  <si>
    <t>Royal</t>
  </si>
  <si>
    <t>Reavers</t>
  </si>
  <si>
    <t>Unit</t>
  </si>
  <si>
    <t>Imperial</t>
  </si>
  <si>
    <t>Scions</t>
  </si>
  <si>
    <t>Horde</t>
  </si>
  <si>
    <t>Federal</t>
  </si>
  <si>
    <t>Heirs</t>
  </si>
  <si>
    <t>Alliance</t>
  </si>
  <si>
    <t>Fabled</t>
  </si>
  <si>
    <t>Cavaliers</t>
  </si>
  <si>
    <t>Coalition</t>
  </si>
  <si>
    <t>Dead</t>
  </si>
  <si>
    <t>Harbingers</t>
  </si>
  <si>
    <t>Tribunal</t>
  </si>
  <si>
    <t>Void</t>
  </si>
  <si>
    <t>Aurora</t>
  </si>
  <si>
    <t>Movement</t>
  </si>
  <si>
    <t>Steam</t>
  </si>
  <si>
    <t>Arm</t>
  </si>
  <si>
    <t>Institute</t>
  </si>
  <si>
    <t>Soul</t>
  </si>
  <si>
    <t>Association</t>
  </si>
  <si>
    <t>Eye</t>
  </si>
  <si>
    <t>Forum</t>
  </si>
  <si>
    <t>Spirit</t>
  </si>
  <si>
    <t>Coterie</t>
  </si>
  <si>
    <t>Column</t>
  </si>
  <si>
    <t>Vanguard</t>
  </si>
  <si>
    <t>Pyromancers</t>
  </si>
  <si>
    <t>Servants</t>
  </si>
  <si>
    <t>Militia</t>
  </si>
  <si>
    <t>Dynasty</t>
  </si>
  <si>
    <t>Devout</t>
  </si>
  <si>
    <t>Spire</t>
  </si>
  <si>
    <t>Watch</t>
  </si>
  <si>
    <t>Apostate</t>
  </si>
  <si>
    <t>Baronate</t>
  </si>
  <si>
    <t>Ebon</t>
  </si>
  <si>
    <t>Clan</t>
  </si>
  <si>
    <t>Karmic</t>
  </si>
  <si>
    <t>Corporation</t>
  </si>
  <si>
    <t>Dread</t>
  </si>
  <si>
    <t>Potentate</t>
  </si>
  <si>
    <t>Organized</t>
  </si>
  <si>
    <t>Valiant</t>
  </si>
  <si>
    <t>Diamond cost of Raise Dead</t>
  </si>
  <si>
    <t>Priest/bard hiring cost (transportation included)</t>
  </si>
  <si>
    <t xml:space="preserve">This is not a random generator, but instead a calculator for the cost and expected price of </t>
  </si>
  <si>
    <t>Total cost</t>
  </si>
  <si>
    <t>resurrection insurance in a standard D&amp;D setting.</t>
  </si>
  <si>
    <r>
      <rPr>
        <sz val="10"/>
        <color theme="1"/>
        <rFont val="Arial"/>
      </rPr>
      <t xml:space="preserve">The </t>
    </r>
    <r>
      <rPr>
        <b/>
        <sz val="10"/>
        <color theme="1"/>
        <rFont val="Arial"/>
      </rPr>
      <t>yellow</t>
    </r>
    <r>
      <rPr>
        <sz val="10"/>
        <color theme="1"/>
        <rFont val="Arial"/>
      </rPr>
      <t xml:space="preserve">-highlighted parts are data to be entered according to the price of resurrection, </t>
    </r>
  </si>
  <si>
    <t>Life expectancy</t>
  </si>
  <si>
    <t>life expectancy of the customer’s race, and their income.</t>
  </si>
  <si>
    <t>Chance to die at any given year</t>
  </si>
  <si>
    <t>Everything else calculates itself, resulting in two prices: One in case resurrection insurance</t>
  </si>
  <si>
    <t>is a monopoly, another in case it is a perfectly competitive market.</t>
  </si>
  <si>
    <t>Break even cost of insurance (yearly)</t>
  </si>
  <si>
    <r>
      <rPr>
        <sz val="10"/>
        <color theme="1"/>
        <rFont val="Arial"/>
      </rPr>
      <t xml:space="preserve">Realistically, </t>
    </r>
    <r>
      <rPr>
        <b/>
        <sz val="10"/>
        <color theme="1"/>
        <rFont val="Arial"/>
      </rPr>
      <t xml:space="preserve">the price can be anywhere in between the numbers highlighted in </t>
    </r>
    <r>
      <rPr>
        <b/>
        <sz val="10"/>
        <color rgb="FF00A933"/>
        <rFont val="Arial"/>
      </rPr>
      <t>green</t>
    </r>
    <r>
      <rPr>
        <sz val="10"/>
        <color theme="1"/>
        <rFont val="Arial"/>
      </rPr>
      <t>.</t>
    </r>
  </si>
  <si>
    <t>Break even cost of insurance (monthly)</t>
  </si>
  <si>
    <t>When the price says “not profitable” it means at least one of of the parts finds it so, which</t>
  </si>
  <si>
    <t>Insurance cost (yearly)</t>
  </si>
  <si>
    <t>in turn means the exchange does not happen and the person goes uninsured.</t>
  </si>
  <si>
    <t>Keep in mind large catastrophes or world-ending disasters cause lots of death, which would</t>
  </si>
  <si>
    <t>Daily income in gp</t>
  </si>
  <si>
    <t>bankrupt such a company. As a result, they are generally not insured.</t>
  </si>
  <si>
    <t>Yearly income (22 workdays/month)</t>
  </si>
  <si>
    <t>Utility (no death)</t>
  </si>
  <si>
    <t>High-risk professions, such as adventurers, would be charged too much for insurance.</t>
  </si>
  <si>
    <t>Utility (death)</t>
  </si>
  <si>
    <t>If this service is provided to them at all, it would be by the appropriate guild.</t>
  </si>
  <si>
    <t>Expected utility (uninsured)</t>
  </si>
  <si>
    <t>Insured utility (PPD)</t>
  </si>
  <si>
    <t>Consider having the church(es) selling this service, as a form of indulgence/tithe.</t>
  </si>
  <si>
    <t>Insured utility (free market)</t>
  </si>
  <si>
    <t>A few potential plot hooks:</t>
  </si>
  <si>
    <t>Willingness to pay insurance (yearly)</t>
  </si>
  <si>
    <t>Transport a corpse to a large city within 10 days</t>
  </si>
  <si>
    <t>Perfectly Price Discriminating Monopoly Profits</t>
  </si>
  <si>
    <t>Desecrate a corpse before it can be raised</t>
  </si>
  <si>
    <t>Figure out who desecrated a corpse</t>
  </si>
  <si>
    <t>Yearly price (free market)</t>
  </si>
  <si>
    <t>Perform a personal favor for a Bard/Cleric who is reluctant to join the insurance company</t>
  </si>
  <si>
    <t>Yearly price (price-discriminating monopoly)</t>
  </si>
  <si>
    <t>Protect a shipment of diamonds</t>
  </si>
  <si>
    <t>Steal a shipment of diamonds</t>
  </si>
  <si>
    <t>Transport a corpse and the diamonds to a vacationing cleric/bard</t>
  </si>
  <si>
    <t>Kill a cleric before he can raise someone specific</t>
  </si>
  <si>
    <t>Disable a cleric until a corpse is too old to be raised</t>
  </si>
  <si>
    <t>Your artifact is</t>
  </si>
  <si>
    <t>Sea monster table</t>
  </si>
  <si>
    <t>Tribe table</t>
  </si>
  <si>
    <t>Good creature</t>
  </si>
  <si>
    <t>Giant type</t>
  </si>
  <si>
    <t>kraken</t>
  </si>
  <si>
    <t>lammasu</t>
  </si>
  <si>
    <t>A table of random locations for artifacts.</t>
  </si>
  <si>
    <t>in a dragon’s hoard</t>
  </si>
  <si>
    <t>sea serpent</t>
  </si>
  <si>
    <t>yuan-ti</t>
  </si>
  <si>
    <t>frost</t>
  </si>
  <si>
    <t>Most of these require extensive questing to be retrieved,</t>
  </si>
  <si>
    <t>leviathan</t>
  </si>
  <si>
    <t>mountain barbarians</t>
  </si>
  <si>
    <t>empyrean</t>
  </si>
  <si>
    <t>and should be reserved for very powerful and/or plot-</t>
  </si>
  <si>
    <t>in Cania, where it was just created by an experiment</t>
  </si>
  <si>
    <t>dragon turtle</t>
  </si>
  <si>
    <t>deva</t>
  </si>
  <si>
    <t>stone</t>
  </si>
  <si>
    <t>relevant items.</t>
  </si>
  <si>
    <t>in Cania, frozen inside an alien citadel</t>
  </si>
  <si>
    <t>desertfolk</t>
  </si>
  <si>
    <t>gold dragon</t>
  </si>
  <si>
    <t>storm</t>
  </si>
  <si>
    <t>on an adventurer’s corpse</t>
  </si>
  <si>
    <t>goliaths</t>
  </si>
  <si>
    <t>solar</t>
  </si>
  <si>
    <t>lost in the Astral Plane after a bag of holding ruptured</t>
  </si>
  <si>
    <t>firbolgen</t>
  </si>
  <si>
    <t>storm giant</t>
  </si>
  <si>
    <t>in a lost city in Mithardir</t>
  </si>
  <si>
    <t>planetar</t>
  </si>
  <si>
    <t>frozen in an iceberg in the paraelemental plane of ice</t>
  </si>
  <si>
    <t>the Nine Hells</t>
  </si>
  <si>
    <t>djinni</t>
  </si>
  <si>
    <t>in a githyanki fortress in the Astral Sea</t>
  </si>
  <si>
    <t>in a githyanki fortress in another plane</t>
  </si>
  <si>
    <t>in a psurlon fortress in the Astral Sea</t>
  </si>
  <si>
    <t>Palace Owner</t>
  </si>
  <si>
    <t>Hero location</t>
  </si>
  <si>
    <t>cloud giant</t>
  </si>
  <si>
    <t>in a psurlon fortress in another plane</t>
  </si>
  <si>
    <t>an efreet</t>
  </si>
  <si>
    <t>bronze dragon</t>
  </si>
  <si>
    <t>a djinn</t>
  </si>
  <si>
    <t>in the bowels of a purple worm</t>
  </si>
  <si>
    <t>a dao</t>
  </si>
  <si>
    <t>Celestia</t>
  </si>
  <si>
    <t>in a beholder’s gallery</t>
  </si>
  <si>
    <t>a marid</t>
  </si>
  <si>
    <t>being worn by a legendary hero in Ysgard/Arcadia</t>
  </si>
  <si>
    <t>being worn by a legendary villain in the Nine Hells/Abyss</t>
  </si>
  <si>
    <t>a lich’s phylactery</t>
  </si>
  <si>
    <t>an evil tyrant</t>
  </si>
  <si>
    <t>buried in a pirate’s treasure</t>
  </si>
  <si>
    <t>a kind king</t>
  </si>
  <si>
    <t>buried with its previous owner</t>
  </si>
  <si>
    <t>a rich merchant</t>
  </si>
  <si>
    <t>kept in a museum in Sigil</t>
  </si>
  <si>
    <t>a retired adventurer</t>
  </si>
  <si>
    <t>on a floating island in the quasi-elemental plane of radiance</t>
  </si>
  <si>
    <t>a gith slaver</t>
  </si>
  <si>
    <t>on a floating island in Limbo</t>
  </si>
  <si>
    <t>in a sunken ship at the bottom of the sea</t>
  </si>
  <si>
    <t>in a dead man’s demiplane</t>
  </si>
  <si>
    <t>an offering to a god</t>
  </si>
  <si>
    <t>in an airship floating adrift</t>
  </si>
  <si>
    <t>sealed with a whole dungeon built around it</t>
  </si>
  <si>
    <t>in a mummy’s tomb</t>
  </si>
  <si>
    <t>on a floating island in the Elemental Plane of Air</t>
  </si>
  <si>
    <t>in a temple’s inner sanctum</t>
  </si>
  <si>
    <t>being used as a prop in an opera house</t>
  </si>
  <si>
    <t>being experimented on by a mage</t>
  </si>
  <si>
    <t>in another world in the Material Plane</t>
  </si>
  <si>
    <t>in an abandoned city in Maladomini</t>
  </si>
  <si>
    <t>possessed by a lost soul</t>
  </si>
  <si>
    <t>with another party of adventurers</t>
  </si>
  <si>
    <t xml:space="preserve">in a caved-in cavern in the elemental plane of earth </t>
  </si>
  <si>
    <t xml:space="preserve">in a sunken building in the swamp of oblivion </t>
  </si>
  <si>
    <t>in the sunken parts of the city of Minauros</t>
  </si>
  <si>
    <t>Any gem</t>
  </si>
  <si>
    <t>Variable color</t>
  </si>
  <si>
    <t>andalusite</t>
  </si>
  <si>
    <t>topaz</t>
  </si>
  <si>
    <t>opal</t>
  </si>
  <si>
    <t>sapphire</t>
  </si>
  <si>
    <t>aquamarine</t>
  </si>
  <si>
    <t>This random table is meant for getting random gems in monster hoards.</t>
  </si>
  <si>
    <t>lapis lazuli</t>
  </si>
  <si>
    <t>Dragons generally keep gems of their color, hence the color division.</t>
  </si>
  <si>
    <t>black pearl</t>
  </si>
  <si>
    <t>As a general rule, the more valuable gem of a color is higher up.</t>
  </si>
  <si>
    <t>obsidian</t>
  </si>
  <si>
    <t>The boxed gems at the top are rolled from all colors.</t>
  </si>
  <si>
    <t>jet</t>
  </si>
  <si>
    <t>jade</t>
  </si>
  <si>
    <t>tsavorite</t>
  </si>
  <si>
    <t>emerald</t>
  </si>
  <si>
    <t>malachite</t>
  </si>
  <si>
    <t>peridot</t>
  </si>
  <si>
    <t>morganite</t>
  </si>
  <si>
    <t>amber</t>
  </si>
  <si>
    <t>cat’s eye</t>
  </si>
  <si>
    <t>Purple</t>
  </si>
  <si>
    <t>amethyst</t>
  </si>
  <si>
    <t>sugilite</t>
  </si>
  <si>
    <t>Red</t>
  </si>
  <si>
    <t>red beryl</t>
  </si>
  <si>
    <t>volcanic opal</t>
  </si>
  <si>
    <t>padparadscha</t>
  </si>
  <si>
    <t>tourmaline</t>
  </si>
  <si>
    <t>jasper</t>
  </si>
  <si>
    <t>garnet</t>
  </si>
  <si>
    <t>pearl</t>
  </si>
  <si>
    <t>goshenite</t>
  </si>
  <si>
    <t>heliodor</t>
  </si>
  <si>
    <t>fireplace</t>
  </si>
  <si>
    <t>The very beginning of a “random hazards you can find in a regular room” table.</t>
  </si>
  <si>
    <t>pit</t>
  </si>
  <si>
    <t>To be worked in the future, can be used as a reference list for now.</t>
  </si>
  <si>
    <t>bear trap</t>
  </si>
  <si>
    <t>rug/carpet</t>
  </si>
  <si>
    <t>trip-sized rocks</t>
  </si>
  <si>
    <t>loose stalactites or chandelier</t>
  </si>
  <si>
    <t>big statue that can be toppled</t>
  </si>
  <si>
    <t>cauldron</t>
  </si>
  <si>
    <t>bucket of water</t>
  </si>
  <si>
    <t>bottle of slippery oil or fat</t>
  </si>
  <si>
    <t>a dog, cat, mouse or other small animal</t>
  </si>
  <si>
    <t>an animal trophy hanged on the wall</t>
  </si>
  <si>
    <t>a barrel</t>
  </si>
  <si>
    <t>a table with chairs</t>
  </si>
  <si>
    <t>wet floor</t>
  </si>
  <si>
    <t>banana peel</t>
  </si>
  <si>
    <t>brazier</t>
  </si>
  <si>
    <t>lantern</t>
  </si>
  <si>
    <t>torch sconce</t>
  </si>
  <si>
    <t>Quality/Modifier</t>
  </si>
  <si>
    <t>Craftsmanship</t>
  </si>
  <si>
    <t>Material</t>
  </si>
  <si>
    <t>Weapon</t>
  </si>
  <si>
    <t>traditional</t>
  </si>
  <si>
    <t>giantforged</t>
  </si>
  <si>
    <t>steel</t>
  </si>
  <si>
    <t>dagger</t>
  </si>
  <si>
    <t>dwarven</t>
  </si>
  <si>
    <t>silvered</t>
  </si>
  <si>
    <t>sword</t>
  </si>
  <si>
    <t>modern</t>
  </si>
  <si>
    <t>elvish</t>
  </si>
  <si>
    <t>greatsword</t>
  </si>
  <si>
    <t>cursed</t>
  </si>
  <si>
    <t>human</t>
  </si>
  <si>
    <t>weird</t>
  </si>
  <si>
    <t>gnomish</t>
  </si>
  <si>
    <t>waraxe</t>
  </si>
  <si>
    <t>makeshift</t>
  </si>
  <si>
    <t>witchmade</t>
  </si>
  <si>
    <t>bone</t>
  </si>
  <si>
    <t>greataxe</t>
  </si>
  <si>
    <t>unique</t>
  </si>
  <si>
    <t>demonic</t>
  </si>
  <si>
    <t>wood</t>
  </si>
  <si>
    <t>halberd</t>
  </si>
  <si>
    <t>ceremonial</t>
  </si>
  <si>
    <t>alien</t>
  </si>
  <si>
    <t>mithril</t>
  </si>
  <si>
    <t>mace</t>
  </si>
  <si>
    <t>blessed</t>
  </si>
  <si>
    <t>dragonforged</t>
  </si>
  <si>
    <t>adamantine</t>
  </si>
  <si>
    <t>maul</t>
  </si>
  <si>
    <t>worn</t>
  </si>
  <si>
    <t>orcish</t>
  </si>
  <si>
    <t>crystal</t>
  </si>
  <si>
    <t>longbow</t>
  </si>
  <si>
    <t>halfling</t>
  </si>
  <si>
    <t>chu ko nu (repeat crossbow)</t>
  </si>
  <si>
    <t>slender</t>
  </si>
  <si>
    <t>zweihander (greatsword)</t>
  </si>
  <si>
    <t>kukri (dagger)</t>
  </si>
  <si>
    <t>seax (dagger)</t>
  </si>
  <si>
    <t>shadow</t>
  </si>
  <si>
    <t>gladius (shortsword)</t>
  </si>
  <si>
    <t>silicon</t>
  </si>
  <si>
    <t>bastard sword (longsword)</t>
  </si>
  <si>
    <t>katana (longsword)</t>
  </si>
  <si>
    <t>meteor</t>
  </si>
  <si>
    <t>arming sword (longsword)</t>
  </si>
  <si>
    <t>unknown metal</t>
  </si>
  <si>
    <t>morningstar</t>
  </si>
  <si>
    <t>flail</t>
  </si>
  <si>
    <t>quarterstaff</t>
  </si>
  <si>
    <t>nunchucks (club)</t>
  </si>
  <si>
    <t>scimitar</t>
  </si>
  <si>
    <t>crowbar (club)</t>
  </si>
  <si>
    <t>club</t>
  </si>
  <si>
    <t>double-edged greataxe</t>
  </si>
  <si>
    <t>shortbow</t>
  </si>
  <si>
    <t>heavy crossbow</t>
  </si>
  <si>
    <t>light crossbow</t>
  </si>
  <si>
    <t>hand crossbow</t>
  </si>
  <si>
    <t>machete (shortsword)</t>
  </si>
  <si>
    <t>trident</t>
  </si>
  <si>
    <t>sling</t>
  </si>
  <si>
    <t>sickle</t>
  </si>
  <si>
    <t>lance</t>
  </si>
  <si>
    <t>pike</t>
  </si>
  <si>
    <t>rapier</t>
  </si>
  <si>
    <t>war pick</t>
  </si>
  <si>
    <t>whip</t>
  </si>
  <si>
    <t>blowgun</t>
  </si>
  <si>
    <t>pistol</t>
  </si>
  <si>
    <t>rifle</t>
  </si>
  <si>
    <t>shotgun</t>
  </si>
  <si>
    <t>changdao (greatsword)</t>
  </si>
  <si>
    <t>guandao (glaive)</t>
  </si>
  <si>
    <t>guisarme (halberd)</t>
  </si>
  <si>
    <t>naginata (glaive)</t>
  </si>
  <si>
    <t>lucerne (maul)</t>
  </si>
  <si>
    <t>bardiche (greataxe)</t>
  </si>
  <si>
    <t>partisan (pike)</t>
  </si>
  <si>
    <t>tomahawk (waraxe)</t>
  </si>
  <si>
    <t>stiletto (dagger)</t>
  </si>
  <si>
    <t>shotel (longsword)</t>
  </si>
  <si>
    <t>sabre (longsword)</t>
  </si>
  <si>
    <t>tonfa (club)</t>
  </si>
  <si>
    <t>composite bow (longbow)</t>
  </si>
  <si>
    <t>mailbreaker (dagger)</t>
  </si>
  <si>
    <t>greatclub</t>
  </si>
  <si>
    <t>estoc (rapier)</t>
  </si>
  <si>
    <t>flamberge (greatsword)</t>
  </si>
  <si>
    <t>claymore (greatsword)</t>
  </si>
  <si>
    <t>falchion (scimitar)</t>
  </si>
  <si>
    <t>boarding axe (waraxe)</t>
  </si>
  <si>
    <t>half-pike (waraxe)</t>
  </si>
  <si>
    <t>katar (dagger)</t>
  </si>
  <si>
    <t>terbutje (greataxe)</t>
  </si>
  <si>
    <t>bec-de-corbin (halberd)</t>
  </si>
  <si>
    <t>planson (pike)</t>
  </si>
  <si>
    <t>ranseur (trident)</t>
  </si>
  <si>
    <t>khopesh (waraxe)</t>
  </si>
  <si>
    <t>fauchard (glaive)</t>
  </si>
  <si>
    <t>chakram (light axe)</t>
  </si>
  <si>
    <t>goedendag (pike)</t>
  </si>
  <si>
    <t>Armor</t>
  </si>
  <si>
    <t>padded armor</t>
  </si>
  <si>
    <t>leather armor</t>
  </si>
  <si>
    <t>studded leather armor</t>
  </si>
  <si>
    <t>hide shirt</t>
  </si>
  <si>
    <t>chain shirt</t>
  </si>
  <si>
    <t>scale mail</t>
  </si>
  <si>
    <t>breastplate</t>
  </si>
  <si>
    <t>half-plate</t>
  </si>
  <si>
    <t>ring mail</t>
  </si>
  <si>
    <t>chain mail</t>
  </si>
  <si>
    <t>splint armor</t>
  </si>
  <si>
    <t>plate armor</t>
  </si>
  <si>
    <t>scutum</t>
  </si>
  <si>
    <t>leather</t>
  </si>
  <si>
    <t>targe</t>
  </si>
  <si>
    <t>tower shield</t>
  </si>
  <si>
    <t>greaves</t>
  </si>
  <si>
    <t>gauntlets</t>
  </si>
  <si>
    <t>burganet</t>
  </si>
  <si>
    <t>heaume</t>
  </si>
  <si>
    <t>barbute</t>
  </si>
  <si>
    <t>spangenhelm</t>
  </si>
  <si>
    <t>closed helm</t>
  </si>
  <si>
    <t>round shield</t>
  </si>
  <si>
    <t>buckler</t>
  </si>
  <si>
    <t>heater shield</t>
  </si>
  <si>
    <t>Hobby</t>
  </si>
  <si>
    <t>Voice</t>
  </si>
  <si>
    <t>Skin</t>
  </si>
  <si>
    <t>Eyes</t>
  </si>
  <si>
    <t>Height</t>
  </si>
  <si>
    <t>Build</t>
  </si>
  <si>
    <t>Phobia</t>
  </si>
  <si>
    <t>Hair color</t>
  </si>
  <si>
    <t>Hair Length</t>
  </si>
  <si>
    <t>Oddity</t>
  </si>
  <si>
    <t>gardening</t>
  </si>
  <si>
    <t>hoarse</t>
  </si>
  <si>
    <t>fair</t>
  </si>
  <si>
    <t>very short</t>
  </si>
  <si>
    <t>slim</t>
  </si>
  <si>
    <t>spiders</t>
  </si>
  <si>
    <t>auburn</t>
  </si>
  <si>
    <t>bald</t>
  </si>
  <si>
    <t>sleep hugging your weapon</t>
  </si>
  <si>
    <t>fishing</t>
  </si>
  <si>
    <t>deep</t>
  </si>
  <si>
    <t>dark</t>
  </si>
  <si>
    <t>short</t>
  </si>
  <si>
    <t>athletic</t>
  </si>
  <si>
    <t>jesters</t>
  </si>
  <si>
    <t>blond</t>
  </si>
  <si>
    <t>playing cards</t>
  </si>
  <si>
    <t>high pitched</t>
  </si>
  <si>
    <t>tanned</t>
  </si>
  <si>
    <t>average</t>
  </si>
  <si>
    <t>well built</t>
  </si>
  <si>
    <t>demons</t>
  </si>
  <si>
    <t>chestnut</t>
  </si>
  <si>
    <t>shoulder-length</t>
  </si>
  <si>
    <t>playing dice</t>
  </si>
  <si>
    <t>brown</t>
  </si>
  <si>
    <t>tall</t>
  </si>
  <si>
    <t>muscular</t>
  </si>
  <si>
    <t>black cats</t>
  </si>
  <si>
    <t>dirt blond</t>
  </si>
  <si>
    <t>long</t>
  </si>
  <si>
    <t>playing chess</t>
  </si>
  <si>
    <t>very tall</t>
  </si>
  <si>
    <t>drowning</t>
  </si>
  <si>
    <t>cooking</t>
  </si>
  <si>
    <t>crowds</t>
  </si>
  <si>
    <t>snakes</t>
  </si>
  <si>
    <t>heights</t>
  </si>
  <si>
    <t>Prototype of a “minor characteristics” table.</t>
  </si>
  <si>
    <t>Currently abandoned.</t>
  </si>
  <si>
    <t>blood</t>
  </si>
  <si>
    <t>darkness</t>
  </si>
  <si>
    <t>needles</t>
  </si>
  <si>
    <t>confined spaces</t>
  </si>
  <si>
    <t>Gem</t>
  </si>
  <si>
    <t>Household Item</t>
  </si>
  <si>
    <t>Creature adjective</t>
  </si>
  <si>
    <t>Person</t>
  </si>
  <si>
    <t>Item adjective</t>
  </si>
  <si>
    <t>Place</t>
  </si>
  <si>
    <t>gem + item</t>
  </si>
  <si>
    <t>chair</t>
  </si>
  <si>
    <t>winking</t>
  </si>
  <si>
    <t>horse</t>
  </si>
  <si>
    <t>jester</t>
  </si>
  <si>
    <t>gleaming</t>
  </si>
  <si>
    <t>solace</t>
  </si>
  <si>
    <t>A table of potential inn names.</t>
  </si>
  <si>
    <t>adjective + creature</t>
  </si>
  <si>
    <t>table</t>
  </si>
  <si>
    <t>smiling</t>
  </si>
  <si>
    <t>goat</t>
  </si>
  <si>
    <t>noble</t>
  </si>
  <si>
    <t>shining</t>
  </si>
  <si>
    <t>creature and the person</t>
  </si>
  <si>
    <t>counter</t>
  </si>
  <si>
    <t>waving</t>
  </si>
  <si>
    <t>cow</t>
  </si>
  <si>
    <t>rest</t>
  </si>
  <si>
    <t>adjective + item</t>
  </si>
  <si>
    <t>bed</t>
  </si>
  <si>
    <t>friendly</t>
  </si>
  <si>
    <t>count</t>
  </si>
  <si>
    <t>new</t>
  </si>
  <si>
    <t>paradise</t>
  </si>
  <si>
    <t>person’s item</t>
  </si>
  <si>
    <t>bunk</t>
  </si>
  <si>
    <t>ugly</t>
  </si>
  <si>
    <t>duke</t>
  </si>
  <si>
    <t>cheap</t>
  </si>
  <si>
    <t>person’s place</t>
  </si>
  <si>
    <t>sink</t>
  </si>
  <si>
    <t>emperor</t>
  </si>
  <si>
    <t>magic</t>
  </si>
  <si>
    <t>house</t>
  </si>
  <si>
    <t>adjective + place</t>
  </si>
  <si>
    <t>barrel</t>
  </si>
  <si>
    <t>thief</t>
  </si>
  <si>
    <t>enchanted</t>
  </si>
  <si>
    <t>keg</t>
  </si>
  <si>
    <t>same old</t>
  </si>
  <si>
    <t>sailor</t>
  </si>
  <si>
    <t>leaky</t>
  </si>
  <si>
    <t>hearth</t>
  </si>
  <si>
    <t>Random random</t>
  </si>
  <si>
    <t>crate</t>
  </si>
  <si>
    <t>farmer</t>
  </si>
  <si>
    <t>funky</t>
  </si>
  <si>
    <t>venture</t>
  </si>
  <si>
    <t>box</t>
  </si>
  <si>
    <t>good</t>
  </si>
  <si>
    <t>soldier</t>
  </si>
  <si>
    <t>freaky</t>
  </si>
  <si>
    <t>enterprise</t>
  </si>
  <si>
    <t>pot</t>
  </si>
  <si>
    <t>bad</t>
  </si>
  <si>
    <t>mercenary</t>
  </si>
  <si>
    <t>warm</t>
  </si>
  <si>
    <t>joint</t>
  </si>
  <si>
    <t>broom</t>
  </si>
  <si>
    <t>laughing</t>
  </si>
  <si>
    <t>priest</t>
  </si>
  <si>
    <t>gentle</t>
  </si>
  <si>
    <t>hut</t>
  </si>
  <si>
    <t>shovel</t>
  </si>
  <si>
    <t>dozing</t>
  </si>
  <si>
    <t>wench</t>
  </si>
  <si>
    <t>mage</t>
  </si>
  <si>
    <t>lucky</t>
  </si>
  <si>
    <t>repose</t>
  </si>
  <si>
    <t>pillow</t>
  </si>
  <si>
    <t>snoring</t>
  </si>
  <si>
    <t>scholar</t>
  </si>
  <si>
    <t>bright</t>
  </si>
  <si>
    <t>beggar</t>
  </si>
  <si>
    <t>candle</t>
  </si>
  <si>
    <t>hairy</t>
  </si>
  <si>
    <t>bard</t>
  </si>
  <si>
    <t>sunken</t>
  </si>
  <si>
    <t>room</t>
  </si>
  <si>
    <t>mug</t>
  </si>
  <si>
    <t>guard</t>
  </si>
  <si>
    <t>forgotten</t>
  </si>
  <si>
    <t>cup</t>
  </si>
  <si>
    <t>burning</t>
  </si>
  <si>
    <t>drunk</t>
  </si>
  <si>
    <t>good old</t>
  </si>
  <si>
    <t>bottle</t>
  </si>
  <si>
    <t>drunken</t>
  </si>
  <si>
    <t>tipsy</t>
  </si>
  <si>
    <t>knight</t>
  </si>
  <si>
    <t>plow</t>
  </si>
  <si>
    <t>sleeping</t>
  </si>
  <si>
    <t>merchant</t>
  </si>
  <si>
    <t>quiet</t>
  </si>
  <si>
    <t>smuggler</t>
  </si>
  <si>
    <t>pan</t>
  </si>
  <si>
    <t>devout</t>
  </si>
  <si>
    <t>fool</t>
  </si>
  <si>
    <t>fork</t>
  </si>
  <si>
    <t>chivalrous</t>
  </si>
  <si>
    <t>druid</t>
  </si>
  <si>
    <t>lamp</t>
  </si>
  <si>
    <t>witch</t>
  </si>
  <si>
    <t>couch</t>
  </si>
  <si>
    <t>traveler</t>
  </si>
  <si>
    <t>hammer</t>
  </si>
  <si>
    <t>fisherman</t>
  </si>
  <si>
    <t>dice</t>
  </si>
  <si>
    <t>lady</t>
  </si>
  <si>
    <t>harlot</t>
  </si>
  <si>
    <t>thot</t>
  </si>
  <si>
    <t>goblet</t>
  </si>
  <si>
    <t>hound</t>
  </si>
  <si>
    <t>bounty hunter</t>
  </si>
  <si>
    <t>chest</t>
  </si>
  <si>
    <t>gardener</t>
  </si>
  <si>
    <t>closet</t>
  </si>
  <si>
    <t>gambler</t>
  </si>
  <si>
    <t>cellar</t>
  </si>
  <si>
    <t>brother</t>
  </si>
  <si>
    <t>father</t>
  </si>
  <si>
    <t>chicken</t>
  </si>
  <si>
    <t>sister</t>
  </si>
  <si>
    <t>beer</t>
  </si>
  <si>
    <t>skeleton</t>
  </si>
  <si>
    <t>mother</t>
  </si>
  <si>
    <t>ale</t>
  </si>
  <si>
    <t>pirate</t>
  </si>
  <si>
    <t>journeyman</t>
  </si>
  <si>
    <t>lord</t>
  </si>
  <si>
    <t>miller</t>
  </si>
  <si>
    <t>feather</t>
  </si>
  <si>
    <t>archer</t>
  </si>
  <si>
    <t>oar</t>
  </si>
  <si>
    <t>crossbowman</t>
  </si>
  <si>
    <t>brandy</t>
  </si>
  <si>
    <t>turkey</t>
  </si>
  <si>
    <t>lumberjack</t>
  </si>
  <si>
    <t>cask</t>
  </si>
  <si>
    <t>miner</t>
  </si>
  <si>
    <t>cat</t>
  </si>
  <si>
    <t>lute</t>
  </si>
  <si>
    <t>dog</t>
  </si>
  <si>
    <t>villager</t>
  </si>
  <si>
    <t>settler</t>
  </si>
  <si>
    <t>eel</t>
  </si>
  <si>
    <t>butcher</t>
  </si>
  <si>
    <t>shark</t>
  </si>
  <si>
    <t>oracle</t>
  </si>
  <si>
    <t>whale</t>
  </si>
  <si>
    <t>pilgrim</t>
  </si>
  <si>
    <t>merlusine</t>
  </si>
  <si>
    <t>courier</t>
  </si>
  <si>
    <t>buck</t>
  </si>
  <si>
    <t>deer</t>
  </si>
  <si>
    <t>elk</t>
  </si>
  <si>
    <t>moose</t>
  </si>
  <si>
    <t>yeti</t>
  </si>
  <si>
    <t>Subject</t>
  </si>
  <si>
    <t>“Verb title”</t>
  </si>
  <si>
    <t>Cretinous</t>
  </si>
  <si>
    <t>duck</t>
  </si>
  <si>
    <t>licker</t>
  </si>
  <si>
    <t>Whining</t>
  </si>
  <si>
    <t>This table is meant to generate silly offenses to be hurled, mostly by drunken dwarves.</t>
  </si>
  <si>
    <t>Catastrophic</t>
  </si>
  <si>
    <t>kisser</t>
  </si>
  <si>
    <t>I made it for fun, mostly to mess with someone who actually used stuff like this.</t>
  </si>
  <si>
    <t>Mangy</t>
  </si>
  <si>
    <t>baby</t>
  </si>
  <si>
    <t>Drunken</t>
  </si>
  <si>
    <t>worm</t>
  </si>
  <si>
    <t>maggot</t>
  </si>
  <si>
    <t>Avoid adding new lines to the “subject” column, as they will dillute the results</t>
  </si>
  <si>
    <t>Dastardly</t>
  </si>
  <si>
    <t>trash</t>
  </si>
  <si>
    <t>bastard</t>
  </si>
  <si>
    <t>Replacing old ones is fine if it improves quality</t>
  </si>
  <si>
    <t>Dumb</t>
  </si>
  <si>
    <t>leper</t>
  </si>
  <si>
    <t>boot</t>
  </si>
  <si>
    <t>shaman</t>
  </si>
  <si>
    <t>Baby</t>
  </si>
  <si>
    <t>ass</t>
  </si>
  <si>
    <t>eater</t>
  </si>
  <si>
    <t>Halfwit</t>
  </si>
  <si>
    <t>bum</t>
  </si>
  <si>
    <t>ravager</t>
  </si>
  <si>
    <t>Stingy</t>
  </si>
  <si>
    <t>tard</t>
  </si>
  <si>
    <t>bandit</t>
  </si>
  <si>
    <t>Dickless</t>
  </si>
  <si>
    <t>turd</t>
  </si>
  <si>
    <t>wrecker</t>
  </si>
  <si>
    <t>Demanding</t>
  </si>
  <si>
    <t>lard</t>
  </si>
  <si>
    <t>monkey</t>
  </si>
  <si>
    <t>Demeaning</t>
  </si>
  <si>
    <t>dick</t>
  </si>
  <si>
    <t>baboon</t>
  </si>
  <si>
    <t>Revolting</t>
  </si>
  <si>
    <t>cock</t>
  </si>
  <si>
    <t>vagabond</t>
  </si>
  <si>
    <t>Insulting</t>
  </si>
  <si>
    <t>butt</t>
  </si>
  <si>
    <t>burglar</t>
  </si>
  <si>
    <t>Bungled</t>
  </si>
  <si>
    <t>butthole</t>
  </si>
  <si>
    <t>sucker</t>
  </si>
  <si>
    <t>worshiper</t>
  </si>
  <si>
    <t>Gutless</t>
  </si>
  <si>
    <t>beater</t>
  </si>
  <si>
    <t>Childish</t>
  </si>
  <si>
    <t>snot</t>
  </si>
  <si>
    <t>mongrel</t>
  </si>
  <si>
    <t>Devious</t>
  </si>
  <si>
    <t>slug</t>
  </si>
  <si>
    <t>gobbler</t>
  </si>
  <si>
    <t>Deviant</t>
  </si>
  <si>
    <t>fiend</t>
  </si>
  <si>
    <t>shit</t>
  </si>
  <si>
    <t>cruncher</t>
  </si>
  <si>
    <t>Stinking</t>
  </si>
  <si>
    <t>toad</t>
  </si>
  <si>
    <t>Pauper</t>
  </si>
  <si>
    <t>hobo</t>
  </si>
  <si>
    <t>slut</t>
  </si>
  <si>
    <t>anal</t>
  </si>
  <si>
    <t>digger</t>
  </si>
  <si>
    <t>Warty</t>
  </si>
  <si>
    <t>fish</t>
  </si>
  <si>
    <t>feeder</t>
  </si>
  <si>
    <t>Undead</t>
  </si>
  <si>
    <t>Hateful</t>
  </si>
  <si>
    <t>pig</t>
  </si>
  <si>
    <t>breath</t>
  </si>
  <si>
    <t>Troubled</t>
  </si>
  <si>
    <t>Mad</t>
  </si>
  <si>
    <t>cunt</t>
  </si>
  <si>
    <t>leech</t>
  </si>
  <si>
    <t>Deranged</t>
  </si>
  <si>
    <t>toddler</t>
  </si>
  <si>
    <t>goblin</t>
  </si>
  <si>
    <t>Psychotic</t>
  </si>
  <si>
    <t>beast</t>
  </si>
  <si>
    <t>fart</t>
  </si>
  <si>
    <t>wrangler</t>
  </si>
  <si>
    <t>Dreadful</t>
  </si>
  <si>
    <t>chum</t>
  </si>
  <si>
    <t>Thoughtless</t>
  </si>
  <si>
    <t>Bitchy</t>
  </si>
  <si>
    <t>bitch</t>
  </si>
  <si>
    <t>Deceitful</t>
  </si>
  <si>
    <t>piss</t>
  </si>
  <si>
    <t>magnet</t>
  </si>
  <si>
    <t>crap</t>
  </si>
  <si>
    <t>muncher</t>
  </si>
  <si>
    <t>Flowery</t>
  </si>
  <si>
    <t>junk</t>
  </si>
  <si>
    <t>burrower</t>
  </si>
  <si>
    <t>Worthless</t>
  </si>
  <si>
    <t>Snobby</t>
  </si>
  <si>
    <t>addict</t>
  </si>
  <si>
    <t>Sinister</t>
  </si>
  <si>
    <t>Gruesome</t>
  </si>
  <si>
    <t>ballerina</t>
  </si>
  <si>
    <t>Petty</t>
  </si>
  <si>
    <t>strangler</t>
  </si>
  <si>
    <t>Fancy</t>
  </si>
  <si>
    <t>Nightmarish</t>
  </si>
  <si>
    <t>Woeful</t>
  </si>
  <si>
    <t>Bloated</t>
  </si>
  <si>
    <t>cultist</t>
  </si>
  <si>
    <t>Beardless</t>
  </si>
  <si>
    <t>monger</t>
  </si>
  <si>
    <t>Anal</t>
  </si>
  <si>
    <t>Defiled</t>
  </si>
  <si>
    <t>devourer</t>
  </si>
  <si>
    <t>Shady</t>
  </si>
  <si>
    <t>panda</t>
  </si>
  <si>
    <t>junky</t>
  </si>
  <si>
    <t>insect</t>
  </si>
  <si>
    <t>douche</t>
  </si>
  <si>
    <t>wanker</t>
  </si>
  <si>
    <t>boggart</t>
  </si>
  <si>
    <t>Vanilla + homebrew results:</t>
  </si>
  <si>
    <t>Roll on this table at the start of each of your turns for the next minute, ignoring this result on subsequent rolls.</t>
  </si>
  <si>
    <t>For the next minute, you can see any invisible creature if you have line of sight to it.</t>
  </si>
  <si>
    <t>A modron chosen and controlled by the DM appears in an unoccupied space within 5 feet of you, then disappears I minute later.</t>
  </si>
  <si>
    <t>You cast Fireball as a 3rd-level spell centered on yourself.</t>
  </si>
  <si>
    <t>You cast Magic Missile as a 5th-level spell.</t>
  </si>
  <si>
    <t>Vanilla-only results:</t>
  </si>
  <si>
    <t>You cast Confusion centered on yourself.</t>
  </si>
  <si>
    <t>For the next minute, you regain 5 hit points at the start of each of your turns.</t>
  </si>
  <si>
    <t>You grow a long beard made of feathers that remains until you sneeze, at which point the feathers explode out from your face.</t>
  </si>
  <si>
    <t>You cast Grease centered on yourself.</t>
  </si>
  <si>
    <t>Creatures have disadvantage on saving throws against the next spell you cast in the next minute that involves a saving throw.</t>
  </si>
  <si>
    <t>Your skin turns a vibrant shade of blue. A Remove Curse spell can end this effect.</t>
  </si>
  <si>
    <t>An eye appears on your forehead for the next minute. During that time, you have advantage on Wisdom (Perception) checks that rely on sight.</t>
  </si>
  <si>
    <t>For the next minute, all your spells with a casting time of 1 action have a casting time of 1 bonus action.</t>
  </si>
  <si>
    <t>You teleport up to 60 feet to an unoccupied space of your choice that you can see.</t>
  </si>
  <si>
    <t>You are transported to the Astral Plane until the end of your next turn, after which time you return to the space you previously occupied or the nearest unoccupied space if that space is occupied.</t>
  </si>
  <si>
    <t>Maximize the damage of the next damaging spell you cast within the next minute.</t>
  </si>
  <si>
    <t>You turn into a potted plant until the start of your next turn. While a plant, you are incapacitated and have vulnerability to all damage. If you drop to 0 hit points, your pot breaks, and your form reverts.</t>
  </si>
  <si>
    <t>For the next minute, you can teleport up to 20 feet as a bonus action on each of your turns.</t>
  </si>
  <si>
    <t>You cast Levitate on yourself.</t>
  </si>
  <si>
    <t>A unicorn controlled by the DM appears in a space within 5 feet of you, then disappears 1 minute later.</t>
  </si>
  <si>
    <t>You can't speak for the next minute. Whenever you try, pink bubbles float out of your mouth.</t>
  </si>
  <si>
    <t>A spectral shield hovers near you for the next minute, granting you a +2 bonus to AC and immunity to Magic Missile.</t>
  </si>
  <si>
    <t>Your hair falls out but grows back within 24 hours.</t>
  </si>
  <si>
    <t>For the next minute, any flammable object you touch that isn't being worn or carried by another creature bursts into flame.</t>
  </si>
  <si>
    <t>You regain your lowest-level expended spell slot.</t>
  </si>
  <si>
    <t>For the next minute, you must shout when you speak.</t>
  </si>
  <si>
    <t>You cast Fog Cloud centered on yourself.</t>
  </si>
  <si>
    <t>You are frightened by the nearest creature until the end of your next turn.</t>
  </si>
  <si>
    <t>Each creature within 30 feet of you becomes invisible for the next minute. The invisibility ends on a creature when it attacks or casts a spell.</t>
  </si>
  <si>
    <t>You gain resistance to all damage for the next minute.</t>
  </si>
  <si>
    <t>You glow with bright light in a 30-foot radius for the next minute. Any creature that ends its turn within 5 feet of you is blinded until the end of its next turn.</t>
  </si>
  <si>
    <t>You cast Polymorph on yourself. If you fail the saving throw, you turn into a sheep for the spell's duration.</t>
  </si>
  <si>
    <t>Illusory butterflies and flower petals flutter in the air within 10 feet of you for the next minute.</t>
  </si>
  <si>
    <t>You can take one additional action immediately.</t>
  </si>
  <si>
    <t>You cast Mirror Image.</t>
  </si>
  <si>
    <t>You cast Fly on a random creature within 60 feet of you.</t>
  </si>
  <si>
    <t>You become invisible for the next minute. During that time, other creatures can't hear you. The invisibility ends if you attack or cast a spell.</t>
  </si>
  <si>
    <t>If you die within the next minute, you immediately come back to life as if by the Reincarnate spell.</t>
  </si>
  <si>
    <t>Your size increases by one size category for the next minute.</t>
  </si>
  <si>
    <t>You and all creatures within 30 feet of you gain vulnerability to piercing damage for the next minute.</t>
  </si>
  <si>
    <t>You are surrounded by faint, ethereal music for the next minute.</t>
  </si>
  <si>
    <t>You regain all expended sorcery points.</t>
  </si>
  <si>
    <t>Your lowest attribute is increased by 1.</t>
  </si>
  <si>
    <t>Homebrew starts here</t>
  </si>
  <si>
    <t>Your lowest attribute is decreased by 1.</t>
  </si>
  <si>
    <t>Hint: Try making one bad result for every good result, for balance reasons.</t>
  </si>
  <si>
    <t>You become suddenly thirsty.</t>
  </si>
  <si>
    <t>A toad appears in your mouth.</t>
  </si>
  <si>
    <t>Someone who was attempting a Teleport spell appears at an unnocupied space next to you.</t>
  </si>
  <si>
    <t xml:space="preserve">Both your trinket and a perfect replica of it appear in your pocket. You have no idea which is the original.
</t>
  </si>
  <si>
    <t>A creature you can see within 30ft farts loudly.</t>
  </si>
  <si>
    <t>You sprout wings for 1 hour. You have full control over them, but they are too weak for anything more than gliding.</t>
  </si>
  <si>
    <t>You assume the form of another race for 24 hours, as per the Alter Self spell.</t>
  </si>
  <si>
    <t>Your gender is reversed. A Remove Curse spell can end this effect.</t>
  </si>
  <si>
    <t>Radiant light bursts from your body. Creatures within 30ft of you must make a Constitution saving throw or be blinded until the start of your next turn.</t>
  </si>
  <si>
    <t>A piece of clothing of your choice that a creature of the DM's choice is wearing disappears.</t>
  </si>
  <si>
    <t>The next time you roll a Wild Magic Surge within the next hour, roll twice and choose a result.</t>
  </si>
  <si>
    <t>The next time you roll a Wild Magic Surge within the next hour, roll twice and the DM chooses the worst result.</t>
  </si>
  <si>
    <t>An eye appears on the back of your head. For the next minute you have 360º vision if you're bald.</t>
  </si>
  <si>
    <t>A number of bananas equal to the spell's level is added to your inventory. Each either heals 1d10 or deals 1d10 necrotic damage to whoever eats it.</t>
  </si>
  <si>
    <t>You cast Zone of Truth centered on yourself. The zone moves with you.</t>
  </si>
  <si>
    <t>You lose your memory of the last 8 hours. A Modify Memory spell can end this effect, regardless of how long it takes to be cast.</t>
  </si>
  <si>
    <t>You cast Continual Flame without material components on an object you are touching.</t>
  </si>
  <si>
    <t>You are sent forward in time, and reappear in your current location at the beginning of your next round.</t>
  </si>
  <si>
    <t>You open a door to a dead wizard's Demiplane on a surface you can see within 30ft. It stays open for 1 minute.</t>
  </si>
  <si>
    <t>If you were left-handed you become right-handed, and vice-versa.</t>
  </si>
  <si>
    <t>Up to one creature of the DM's choice from your backstory who is alive is struck by falling rocks and dies.</t>
  </si>
  <si>
    <t>Up to one dead creature of the DM's choice from your backstory who is dead is brought back to life.</t>
  </si>
  <si>
    <t>Your highest attribute is decreased by 1.</t>
  </si>
  <si>
    <t>Your highest attribute is increased by 1.</t>
  </si>
  <si>
    <t>Your skin becomes luminescent, shedding dim light in a 5ft radius for the next 1 hour and fading gradually.</t>
  </si>
  <si>
    <t>A mummified goblin hand</t>
  </si>
  <si>
    <t>A piece of crystal that faintly glows in the moonlight</t>
  </si>
  <si>
    <t>A gold coin minted in an unknown land</t>
  </si>
  <si>
    <t>A diary written in a language you don’t know</t>
  </si>
  <si>
    <t>A brass ring that never tarnishes</t>
  </si>
  <si>
    <t>An old chess piece made from glass</t>
  </si>
  <si>
    <t>A pair of knucklebone dice, each with a skull symbol instead of the six</t>
  </si>
  <si>
    <t>A small idol of a nightmarish creature that gives unsettling dreams when you sleep near it</t>
  </si>
  <si>
    <t>A rope necklace from which dangles four mummified elf fingers</t>
  </si>
  <si>
    <t>The deed for a parcel of land in a realm unknown to you</t>
  </si>
  <si>
    <t>A 1-ounce block made from an unknown material</t>
  </si>
  <si>
    <t>A small cloth doll skewered with needles</t>
  </si>
  <si>
    <t>A tooth from an unknown beast</t>
  </si>
  <si>
    <t>An enormous scale, perhaps from a dragon</t>
  </si>
  <si>
    <t>A bright green feather</t>
  </si>
  <si>
    <t>An old divination card bearing your likeness</t>
  </si>
  <si>
    <t>A trinket table. It combines vanilla, CoS, EE, MTF, AI and homebrew ones.</t>
  </si>
  <si>
    <t>A glass orb filled with moving smoke</t>
  </si>
  <si>
    <t>A 1-pound egg with a bright red shell</t>
  </si>
  <si>
    <t>A pipe that blows bubbles</t>
  </si>
  <si>
    <t>A glass jar containing a weird bit of flesh floating in pickling fluid</t>
  </si>
  <si>
    <t>A tiny gnome-crafted music box that plays a song you dimly remember from your childhood</t>
  </si>
  <si>
    <t>A small wooden statuette of a smug halfling</t>
  </si>
  <si>
    <t>A brass orb etched with strange runes</t>
  </si>
  <si>
    <t>A multicolored stone disk</t>
  </si>
  <si>
    <t>A tiny silver icon of a raven</t>
  </si>
  <si>
    <t>A bag containing forty-seven humanoid teeth, one of which is rotten</t>
  </si>
  <si>
    <t>A shard of obsidian that always feels warm to the touch</t>
  </si>
  <si>
    <t>A dragon's bony talon hanging from a plain leather necklace</t>
  </si>
  <si>
    <t>A pair of old socks</t>
  </si>
  <si>
    <t>A blank book whose pages refuse to hold ink, chalk, or any other substance or marking</t>
  </si>
  <si>
    <t>A silver badge in the shape of a five-pointed star</t>
  </si>
  <si>
    <t>A knife that belonged to a relative</t>
  </si>
  <si>
    <t>A glass vial filled with nail clippings</t>
  </si>
  <si>
    <t>A rectangular metal device with two tiny metal cups on one end that throws sparks when wet</t>
  </si>
  <si>
    <t>A white, sequined glove sized for a human</t>
  </si>
  <si>
    <t>A vest with one hundred tiny pockets</t>
  </si>
  <si>
    <t>A small, weightless stone block</t>
  </si>
  <si>
    <t>A tiny sketch portrait of a goblin</t>
  </si>
  <si>
    <t>An empty glass vial that smells of perfume when opened</t>
  </si>
  <si>
    <t>A gemstone that looks like a lump of coal when examined by anyone but you</t>
  </si>
  <si>
    <t>A scrap of cloth from an old banner</t>
  </si>
  <si>
    <t>A rank insignia from a lost legionnaire</t>
  </si>
  <si>
    <t>A tiny silver bell without a clapper</t>
  </si>
  <si>
    <t>A mechanical canary inside a gnome-crafted lamp</t>
  </si>
  <si>
    <t>A tiny chest carved to look like it has numerous feet on the bottom</t>
  </si>
  <si>
    <t>A dead sprite inside a clear glass bottle</t>
  </si>
  <si>
    <t>A metal can with no opening but sounds as if it is full of liquid, sand, spiders, or broken glass</t>
  </si>
  <si>
    <t>A glass orb filled with water, in which swims a clockwork goldfish</t>
  </si>
  <si>
    <t>A silver spoon with an M engraved on the handle</t>
  </si>
  <si>
    <t>A whistle made from gold-colored wood</t>
  </si>
  <si>
    <t>A dead scarab beetle the size of your hand</t>
  </si>
  <si>
    <t>Two toy soldiers, one with a missing head</t>
  </si>
  <si>
    <t>A small box filled with different-sized buttons</t>
  </si>
  <si>
    <t>A candle that can’t be lit</t>
  </si>
  <si>
    <t>A tiny cage with no door</t>
  </si>
  <si>
    <t>An old key</t>
  </si>
  <si>
    <t>An indecipherable treasure map</t>
  </si>
  <si>
    <t>A hilt from a broken sword</t>
  </si>
  <si>
    <t>A rabbit’s foot</t>
  </si>
  <si>
    <t>A glass eye</t>
  </si>
  <si>
    <t>A cameo carved in the likeness of a hideous person</t>
  </si>
  <si>
    <t>A silver skull the size of a coin</t>
  </si>
  <si>
    <t>An alabaster mask</t>
  </si>
  <si>
    <t>A pyramid of sticky black incense that smells very bad</t>
  </si>
  <si>
    <t>A nightcap that, when worn, gives you pleasant dreams</t>
  </si>
  <si>
    <t>A single caltrop made from bone</t>
  </si>
  <si>
    <t>A gold monocle frame without the lens</t>
  </si>
  <si>
    <t>A 1-inch cube, each side painted a different color</t>
  </si>
  <si>
    <t>A crystal knob from a door</t>
  </si>
  <si>
    <t>A small packet filled with pink dust</t>
  </si>
  <si>
    <t>A fragment of a beautiful song, written as musical notes on two pieces of parchment</t>
  </si>
  <si>
    <t>A silver teardrop earring made from a real teardrop</t>
  </si>
  <si>
    <t>The shell of an egg painted with scenes of human misery in disturbing detail</t>
  </si>
  <si>
    <t>A fan that, when unfolded, shows a sleeping cat</t>
  </si>
  <si>
    <t>A set of bone pipes</t>
  </si>
  <si>
    <t>A four-leaf clover pressed inside a book discussing manners and etiquette</t>
  </si>
  <si>
    <t>A sheet of parchment upon which is drawn a complex mechanical contraption</t>
  </si>
  <si>
    <t>An ornate scabbard that fits no blade you have found so far</t>
  </si>
  <si>
    <t>An invitation to a party where a murder happened</t>
  </si>
  <si>
    <t>A bronze pentacle with an etching of a rat's head in its center</t>
  </si>
  <si>
    <t>A purple handkerchief embroidered with the name of a powerful archmage</t>
  </si>
  <si>
    <t>Half of a floorplan for a temple, castle, or some other structure</t>
  </si>
  <si>
    <t>A bit of folded cloth that, when unfolded, turns into a stylish cap</t>
  </si>
  <si>
    <t>A receipt of deposit at a bank in a far-flung city</t>
  </si>
  <si>
    <t>A diary with seven missing pages</t>
  </si>
  <si>
    <t>An empty silver snuffbox bearing an inscription on the surface that says "dreams"</t>
  </si>
  <si>
    <t>An iron holy symbol devoted to an unknown god</t>
  </si>
  <si>
    <t>A book that tells the story of a legendary hero's rise and fall, with the last chapter missing</t>
  </si>
  <si>
    <t>A vial of dragon blood</t>
  </si>
  <si>
    <t>An ancient arrow of elven design</t>
  </si>
  <si>
    <t>A needle that never bends</t>
  </si>
  <si>
    <t>An ornate brooch of dwarven design</t>
  </si>
  <si>
    <t>An empty wine bottle labeled "The Wizard of Wines Winery, Red Dragon Crush, 331422-W"</t>
  </si>
  <si>
    <t>A mosaic tile with a multicolored, glazed surface</t>
  </si>
  <si>
    <t>A petrified mouse</t>
  </si>
  <si>
    <t>A black pirate flag adorned with a dragon's skull and crossbones</t>
  </si>
  <si>
    <t>A tiny mechanical crab or spider that moves about when it’s not being observed</t>
  </si>
  <si>
    <t>A glass jar containing lard with a label that reads, "Griffon Grease"</t>
  </si>
  <si>
    <t>A wooden box with a ceramic bottom holding a living worm with a head on each end of its body</t>
  </si>
  <si>
    <t>A metal urn containing the ashes of a hero</t>
  </si>
  <si>
    <t>A Compass that always points to Mulmaster.</t>
  </si>
  <si>
    <t>(elemental evil from here)</t>
  </si>
  <si>
    <t>A paper fan that won't produce a breeze no matter how hard it's waved.</t>
  </si>
  <si>
    <t>A petrified potato that resembles someone important to you.</t>
  </si>
  <si>
    <t>A glass cup that can only be filled half way no matter how much liquid is pored into it.</t>
  </si>
  <si>
    <t>A mirror that only shows the back of your head.</t>
  </si>
  <si>
    <t>A small glass bird that when set down near water dips its head in as if to get a drink.</t>
  </si>
  <si>
    <t>A lady's coin purse containing two sharp fangs.</t>
  </si>
  <si>
    <t>A small sea conch with the words "From the beginning" painted on the lip.</t>
  </si>
  <si>
    <t>A frost-covered silver locket that's frozen shut.</t>
  </si>
  <si>
    <t>A seal which imprints a mysterious, unknown coat of arms into hard rock.</t>
  </si>
  <si>
    <t>A small wooden doll that when held brings back fond memories.</t>
  </si>
  <si>
    <t>A small handmirror which only reflects inanimate objects.</t>
  </si>
  <si>
    <t>A glass eyeball that looks about of its own accordance, and can roll around.</t>
  </si>
  <si>
    <t>A glass orb that replicates yesterday's weather inside itself.</t>
  </si>
  <si>
    <t>A drinking cup, that randomly fills with fresh or salt water. Refilling once emptied.</t>
  </si>
  <si>
    <t>A deep blue piece of flint, that when struck with steel produces not a spark but a drop of water.</t>
  </si>
  <si>
    <t>A conch shell which is always damp and constantly drips saltwater.</t>
  </si>
  <si>
    <t>A charred, half-melted pewter clasp that glows as if smoldering but releases no heat.</t>
  </si>
  <si>
    <t>A clockwork finch that flaps its wings in the presence of a breeze.</t>
  </si>
  <si>
    <t>A unbreakable sealed jar of glowing water that hums when shaken.</t>
  </si>
  <si>
    <t>A small, finely polished geode whose crystals slowly fade between every known color.</t>
  </si>
  <si>
    <t>A rough stone eye pulled from a petrified creature.</t>
  </si>
  <si>
    <t>A stone smoking pipe that never needs lighting.</t>
  </si>
  <si>
    <t>A small whistle that, when blown, whispers a name  of a person or place unknown to you.</t>
  </si>
  <si>
    <t>A fist sized rock that "beats" like a heart.</t>
  </si>
  <si>
    <t>A pair of bronze scissors in the shape of a pair of leaping dolphins.</t>
  </si>
  <si>
    <t>A bronze oil lamp which is rumored to have once held a genie.</t>
  </si>
  <si>
    <t>A single gauntlet inscribed with a fire motif and an unfamiliar name in Primordial.</t>
  </si>
  <si>
    <t>A one-eyed little fish inside a spherical vial, much bigger than the vial's neck. He looks cunning.</t>
  </si>
  <si>
    <t>The tiny skull of a rabbit that whispers scathing insults when nobody is looking.</t>
  </si>
  <si>
    <t>A rag doll in the likeness of an owlbear.</t>
  </si>
  <si>
    <t>The desiccated body of a small eight-legged black lizard.</t>
  </si>
  <si>
    <t>A small toy boat made with a walnut shell, toothpick, and piece of cloth.</t>
  </si>
  <si>
    <t>A small pocket mirror that slowly fogs over while held.</t>
  </si>
  <si>
    <t>Wind chimes that glow when the wind blows.</t>
  </si>
  <si>
    <t>A small, clay square with an unknown rune etched into one side.</t>
  </si>
  <si>
    <t>A tea kettle that heats itself when filled with water.</t>
  </si>
  <si>
    <t>An old worn monocle which shows an underwater landscape when someone looks through</t>
  </si>
  <si>
    <t>A rose carved from coral.</t>
  </si>
  <si>
    <t>A set of dice with elemental symbols and primordial runes instead of pips or numbers.</t>
  </si>
  <si>
    <t>A amulet filled with liquid that churns, freezes, or boils to match its wearer's mood.</t>
  </si>
  <si>
    <t>A small silver bell that makes a sound like quiet, distant thunder when it's struck.</t>
  </si>
  <si>
    <t>A small vial of black sand that glows slightly in the moonlight.</t>
  </si>
  <si>
    <t>A small whale tooth with etched with an image of waves crashing upon a beach.</t>
  </si>
  <si>
    <t>An hourglass in which the sands pour upward instead of downward.</t>
  </si>
  <si>
    <t>A glass pendant with a hole in the center that a mild breeze always blows out of.</t>
  </si>
  <si>
    <t>A soft feather that falls like a stone when dropped.</t>
  </si>
  <si>
    <t>A large transparent gem that, when gripped tightly, whispers in Terran.</t>
  </si>
  <si>
    <t>A small crystal snowglobe that, when shaken, seems to form silhouettes of dancing forms.</t>
  </si>
  <si>
    <t>Half of a palm-sized geode that pulses dimly with purple light.</t>
  </si>
  <si>
    <t>A book filled with writing that only appears when the book is held underwater.</t>
  </si>
  <si>
    <t>A sealed red leather envelope that you haven’t been able to open. It smells of campfire.</t>
  </si>
  <si>
    <t>A locket of hair that is rumored to have come from a famed fire genasi.</t>
  </si>
  <si>
    <t>Flint and steel that, when used to start a faire, creates a random colored flame.</t>
  </si>
  <si>
    <t>A blank piece of wet parchment that never seems to dry.</t>
  </si>
  <si>
    <t>A small puzzle box made of brass, that is slightly warm to the touch.</t>
  </si>
  <si>
    <t>A cloudy chunk of glass that is said to hold a spark of breath from a blue dragon.</t>
  </si>
  <si>
    <t>A crude chalice made of coal.</t>
  </si>
  <si>
    <t>A miniature, silent, brass horn which fills the air with the scent of warm and exotic spices.</t>
  </si>
  <si>
    <t>An eye-sized blue pearl that floats in salt water.</t>
  </si>
  <si>
    <t>A tuning fork made from a dark metal which glows with a pale, white light during thunderstorms.</t>
  </si>
  <si>
    <t>A small vial that is always filled with the smell of autumn wind.</t>
  </si>
  <si>
    <t>A clear marble that slowly rolls toward the nearest source of running water.</t>
  </si>
  <si>
    <t>A small collapsible silver cup that perspires constantly when opened.</t>
  </si>
  <si>
    <t>An hourglass that tells time with falling mist instead of sand.</t>
  </si>
  <si>
    <t>An ornate razor, which only cuts in freezing cold temperature.</t>
  </si>
  <si>
    <t>A shark tooth covered in tiny etched words from a lost language.</t>
  </si>
  <si>
    <t>A large brass coin with no markings or images on it.</t>
  </si>
  <si>
    <t>A small wooden box filled with a strange red clay.</t>
  </si>
  <si>
    <t>A necklace with a small, rusted iron anchor.</t>
  </si>
  <si>
    <t>A small brass flute adorned with silver wire that is always faintly sounding.</t>
  </si>
  <si>
    <t>A red and black Aarakocra feather.</t>
  </si>
  <si>
    <t>A palm-sized stone with a hole in it, through which can be heard a constantly whispering wind.</t>
  </si>
  <si>
    <t>A small conch shell covered in black crystal.</t>
  </si>
  <si>
    <t>A small brass music box. It features a pair of tiny automaton Azer working at a forge.</t>
  </si>
  <si>
    <t>A glass jar containing the preserved corpse of an unfamiliar aquatic creature.</t>
  </si>
  <si>
    <t>A piece of petrified wood carved into the shape of a seashell.</t>
  </si>
  <si>
    <t>A wooden puzzle cube covered in elemental symbols.</t>
  </si>
  <si>
    <t>A small stone cube that acts as a magnet when placed against another stone.</t>
  </si>
  <si>
    <t>A ring made of a white metal. On the  inside is a name etched in Auran.</t>
  </si>
  <si>
    <t>A bracelet made of silvered fish hooks.</t>
  </si>
  <si>
    <t>A journal filled with poetry hand-written in Primordial.</t>
  </si>
  <si>
    <t>A yellow gemstone that glows dimly when a storm is nearby.</t>
  </si>
  <si>
    <t>A charred chisel with an unfamiliar symbol stamped into its base.</t>
  </si>
  <si>
    <t>A canteen filled with a foul smelling orange mud.</t>
  </si>
  <si>
    <t>A faceless doll made of driftwood.</t>
  </si>
  <si>
    <t>A heavy iron key bearing the name of a ship long lost to the sea.</t>
  </si>
  <si>
    <t>A small jewelry box made from the shell of a turtle.</t>
  </si>
  <si>
    <t>A chess piece fashioned to look like fire myrmidon.</t>
  </si>
  <si>
    <t>A spinning top with an image of one of the four elements on each side.</t>
  </si>
  <si>
    <t>A single hoop earring made of a porous red stone.</t>
  </si>
  <si>
    <t>An arrowhead carved from seasalt</t>
  </si>
  <si>
    <t>A small comb made of blue coral.</t>
  </si>
  <si>
    <t>Seven small beads of sandstone on a string, all different colors.</t>
  </si>
  <si>
    <t>A romance chapbook written in undercommon titled "Just one Layer of Grey".</t>
  </si>
  <si>
    <t>A tiny, broken clockwork Harpy.</t>
  </si>
  <si>
    <t>An ivory whale statuette.</t>
  </si>
  <si>
    <t>A fist-sized cog, covered in barnacles.</t>
  </si>
  <si>
    <t>An eyepatch made of obsidian and a black leather cord.</t>
  </si>
  <si>
    <t>A glass bottle with a tiny ship of unfamiliar design inside.</t>
  </si>
  <si>
    <t>A picture you drew as a child of your imaginary friend</t>
  </si>
  <si>
    <t>(from Curse of Strahd)</t>
  </si>
  <si>
    <t>A lock that opens when blood is dripped in its keyhole</t>
  </si>
  <si>
    <t>Clothes stolen from a scarecrow</t>
  </si>
  <si>
    <t>A spinning top carved with four faces: happy, sad, wrathful, and dead</t>
  </si>
  <si>
    <t>The necklace of a sibling who died on the day you were born</t>
  </si>
  <si>
    <t>A wig from someone executed by beheading</t>
  </si>
  <si>
    <t>The unopened letter to you from your dying father</t>
  </si>
  <si>
    <t>A pocket watch that runs backward for an hour every midnight</t>
  </si>
  <si>
    <t>A winter coat stolen from a dying soldier</t>
  </si>
  <si>
    <t>A bottle of invisible ink that can only be read at sunset</t>
  </si>
  <si>
    <t>A wineskin that refills when interred with a dead person for a night</t>
  </si>
  <si>
    <t>A set of silverware used by a king for his last meal</t>
  </si>
  <si>
    <t>A spyglass that always shows the world suffering a terrible storm</t>
  </si>
  <si>
    <t>A cameo with the profile's face scratched away</t>
  </si>
  <si>
    <t>A lantern with a black candle that never runs out and that burns with green flame</t>
  </si>
  <si>
    <t>A teacup from a child's tea set, stained with blood</t>
  </si>
  <si>
    <t>A little black book that records your dreams, and yours alone, when you sleep</t>
  </si>
  <si>
    <t>A necklace formed of the interlinked holy symbols of a dozen deities</t>
  </si>
  <si>
    <t>A hangman's noose that feels heavier than it should</t>
  </si>
  <si>
    <t>A birdcage into which small birds fly but once inside never eat or leave</t>
  </si>
  <si>
    <t>A lepidopterist's box filled dead moths with skulllike patterns on their wings</t>
  </si>
  <si>
    <t>A jar of pickled ghouls' tongues</t>
  </si>
  <si>
    <t>The wooden hand of a notorious pirate</t>
  </si>
  <si>
    <t>An urn with the ashes of a dead relative</t>
  </si>
  <si>
    <t>A hand mirror backed with a bronze depiction of a medusa</t>
  </si>
  <si>
    <t>Pallid leather gloves crafted with ivory fingernails</t>
  </si>
  <si>
    <t>Dice made from the knuckles of a notorious charlatan</t>
  </si>
  <si>
    <t>A ring of keys for forgotten locks</t>
  </si>
  <si>
    <t>Nails from the coffin of a murderer</t>
  </si>
  <si>
    <t>A key to the family crypt</t>
  </si>
  <si>
    <t>A bouquet of funerary flowers that always looks and smells fresh</t>
  </si>
  <si>
    <t>A switch used to discipline you as a child</t>
  </si>
  <si>
    <t>A music box that plays by itself whenever someone holding it dances</t>
  </si>
  <si>
    <t>A walking cane with an iron ferule that strikes sparks on stone</t>
  </si>
  <si>
    <t>A flag from a ship lost at sea</t>
  </si>
  <si>
    <t>Porcelain doll's head that always seems to be looking at you</t>
  </si>
  <si>
    <t>A wolf's head wrought in silver that is also a whistle</t>
  </si>
  <si>
    <t>A small mirror that shows a much older version of the viewer</t>
  </si>
  <si>
    <t>Small, worn book of children's nursery rhymes</t>
  </si>
  <si>
    <t>A mummified raven claw</t>
  </si>
  <si>
    <t>A broken pendent of a silver dragon that's always cold to the touch</t>
  </si>
  <si>
    <t>A locked box that quietly hums a lovely melody at night but you always forget it in the morning</t>
  </si>
  <si>
    <t>An inkwell that makes one a little nauseous when staring at it</t>
  </si>
  <si>
    <t>An old little doll made from a dark, dense wood and missing a hand and a foot</t>
  </si>
  <si>
    <t>A black executioner's hood</t>
  </si>
  <si>
    <t>A pouch made of flesh, with a sinew drawstring</t>
  </si>
  <si>
    <t>A tiny spool of black thread that never runs out</t>
  </si>
  <si>
    <t>A tiny clockwork figurine of a dancer that's missing a gear and doesn't work</t>
  </si>
  <si>
    <t>A black wooden pipe that creates puffs of smoke that look like skulls</t>
  </si>
  <si>
    <t>A vial of perfume, the scent of which only certain creatures can detect</t>
  </si>
  <si>
    <t>A small notebook that causes anything written in it to disappear after 1 hour</t>
  </si>
  <si>
    <t>(elven trinkets from MTF)</t>
  </si>
  <si>
    <t>An ivory crystal lens that makes everything through it appear surrounded by multicolored light</t>
  </si>
  <si>
    <t>A small golden pyramid inscribed with elven symbols and about the size of a walnut</t>
  </si>
  <si>
    <t>A butterfly cloak pin; when removed it turns into a real butterfly; returns when you put a cloak on</t>
  </si>
  <si>
    <t>A golden compass that points toward the nearest portal to the Feywild within 10 miles</t>
  </si>
  <si>
    <t>A small silver spinning top that, when spun, endlessly spins until interrupted</t>
  </si>
  <si>
    <t>A statue of a songbird; speaking it's name in Elvish causes it to emit that bird's birdsong</t>
  </si>
  <si>
    <t>A flower that when put in one's hair ties it back with a flowered vines until a flower is plucked</t>
  </si>
  <si>
    <t>A perfect skipping stone</t>
  </si>
  <si>
    <t>(acquisitions incorporated)</t>
  </si>
  <si>
    <t>Three weighted dice that always roll low</t>
  </si>
  <si>
    <t>A locket with a picture of Jim Darkmagic</t>
  </si>
  <si>
    <t>A tiny anvil and smith's hammer</t>
  </si>
  <si>
    <t>A nonfunctional immovable rod</t>
  </si>
  <si>
    <t>A DIY acupuncture kit</t>
  </si>
  <si>
    <t>A stuffed owlbear toy</t>
  </si>
  <si>
    <t>A diagram for a new war lute</t>
  </si>
  <si>
    <t>A declaration of war against a nation no one has ever heard of</t>
  </si>
  <si>
    <t>A pipe that emits green smoke</t>
  </si>
  <si>
    <t>The centerpiece of a priceless chandelier</t>
  </si>
  <si>
    <t>A fine cane with a secret compartment</t>
  </si>
  <si>
    <t>A letter written by Rosie Beestinger</t>
  </si>
  <si>
    <t>A coin that always lands on its edge</t>
  </si>
  <si>
    <t>The deed and title to an abandoned mill and three acres of land you've never been able to find</t>
  </si>
  <si>
    <t>A menu from Big Daddy Donaar's Yum Yum Hut</t>
  </si>
  <si>
    <t>A small purse that screams loudly when opened</t>
  </si>
  <si>
    <t>A deep-crow-feather quill</t>
  </si>
  <si>
    <t>A pair of breeches that always smells faintly of honey</t>
  </si>
  <si>
    <t>A one-armed Viari doll (Apocalypse Dagger accessory missing)</t>
  </si>
  <si>
    <t>A leather pouch filled with various finger bones of unknown provenance</t>
  </si>
  <si>
    <t>The collar of your childhood pet, Nutmeg</t>
  </si>
  <si>
    <t>A seashell that, when pressed to the ear, speaks in flowing rhymes</t>
  </si>
  <si>
    <t>A recipe book for cooking with mushrooms</t>
  </si>
  <si>
    <t>One expired coupon for "A Free Cornerstone"</t>
  </si>
  <si>
    <t>A portable beehive</t>
  </si>
  <si>
    <t>Goggles that literally tint everything rose colored</t>
  </si>
  <si>
    <t>A wand of wonder that allows you to cast only mending</t>
  </si>
  <si>
    <t>A bracelet woven from mistletoe</t>
  </si>
  <si>
    <t>A curved claw from an unknown beast that small children are always frightened of</t>
  </si>
  <si>
    <t>A longsword that can be folded down in 1 minute and hidden in your pocket</t>
  </si>
  <si>
    <t>A living graft of what you believe to be the World Tree</t>
  </si>
  <si>
    <t>A tattered scarf with the Acquisitions Incorporated logo</t>
  </si>
  <si>
    <t>A box containing a torn-up letter</t>
  </si>
  <si>
    <t>An old contract marked "Void"</t>
  </si>
  <si>
    <t>A small pigeon in a cage</t>
  </si>
  <si>
    <t>An Acquisitions Incorporated "Green Flame" foam finger</t>
  </si>
  <si>
    <t>A "C" Team lunchbox</t>
  </si>
  <si>
    <t>A potted plant that grows different fruit on every branch</t>
  </si>
  <si>
    <t>A book of adventures for children</t>
  </si>
  <si>
    <t>An Omin action figure with detachable maul and holy symbol</t>
  </si>
  <si>
    <t>A pint glass engraved with a picture of a keg robot</t>
  </si>
  <si>
    <t>A giant hockey puck</t>
  </si>
  <si>
    <t>A miniature cannon that actually fires</t>
  </si>
  <si>
    <t>A very fancy red scarf and matching handkerchief</t>
  </si>
  <si>
    <t>An arrow once shot by Môrgæn</t>
  </si>
  <si>
    <t>A purple worm toy</t>
  </si>
  <si>
    <t>A burned doll whose eyes follow you around the room</t>
  </si>
  <si>
    <t>An infinite inkwell</t>
  </si>
  <si>
    <t>A band embroidered with the symbol of the Six</t>
  </si>
  <si>
    <t>A squishy cactus</t>
  </si>
  <si>
    <t>A velvet blindfold</t>
  </si>
  <si>
    <t>A dirty figurine of a triceratops that can't be cleaned</t>
  </si>
  <si>
    <t>A used (and thus nonmagical) noble knife from the Noble Knife</t>
  </si>
  <si>
    <t>A quill that rotates through all the colors of the rainbow</t>
  </si>
  <si>
    <t>A twenty-sided die that only rolls the number 4</t>
  </si>
  <si>
    <t>A pointed hat that glows in the dark</t>
  </si>
  <si>
    <t>A cup that hums when filled with water</t>
  </si>
  <si>
    <t>A mug fashioned from the skull of someone else's enemy</t>
  </si>
  <si>
    <t>A small glass jar containing an immortal firefly</t>
  </si>
  <si>
    <t>A fake mustache made from gnome facial hair</t>
  </si>
  <si>
    <t>A petrified troll finger</t>
  </si>
  <si>
    <t>Half of a map</t>
  </si>
  <si>
    <t>The other half of a map</t>
  </si>
  <si>
    <t>An unreasonable amount of pocket lint</t>
  </si>
  <si>
    <t>A dozen flyers for a local gnome food place</t>
  </si>
  <si>
    <t>Omin Dran's business card</t>
  </si>
  <si>
    <t>A lock of hair from a changeling</t>
  </si>
  <si>
    <t>A marble that rolls uphill</t>
  </si>
  <si>
    <t>A piece of parchment listing a command word for a powerful magic item</t>
  </si>
  <si>
    <t>A book titled Conversational Giant</t>
  </si>
  <si>
    <t>A user's manual for an apparatus of Kwalish</t>
  </si>
  <si>
    <t>A signed headshot of famous bard Spice Caraway</t>
  </si>
  <si>
    <t>The eye of a basilisk in a crystal box</t>
  </si>
  <si>
    <t>A postcard from Ravnica</t>
  </si>
  <si>
    <t>A stamp collection</t>
  </si>
  <si>
    <t>A small piece of solidified smoke</t>
  </si>
  <si>
    <t>A six-sided die that sometimes rolls a seven</t>
  </si>
  <si>
    <t>A left-hand gauntlet</t>
  </si>
  <si>
    <t>A music box that plays nursery rhymes</t>
  </si>
  <si>
    <t>A locket that's bigger on the outside than the inside</t>
  </si>
  <si>
    <t>A potted plant that grows hair instead of leaves</t>
  </si>
  <si>
    <t>A collection of teeth</t>
  </si>
  <si>
    <t>A coin whose minting date always shows three years in the future</t>
  </si>
  <si>
    <t>A green drinking horn taken from a very large bull</t>
  </si>
  <si>
    <t>A small book containing pressed and dried botanical samples</t>
  </si>
  <si>
    <t>A hatched chimera egg</t>
  </si>
  <si>
    <t>A slightly used red bandit mask</t>
  </si>
  <si>
    <t>A tiny stirge encased in amber</t>
  </si>
  <si>
    <t>A large bottle of Red Larch Ale that can't be opened</t>
  </si>
  <si>
    <t>A cane topped with a stylized golden bulldog</t>
  </si>
  <si>
    <t>A note in your own hand that you don't remember writing</t>
  </si>
  <si>
    <t>A sprig of herbs from your family's garden</t>
  </si>
  <si>
    <t>A tankard stolen from the Dran &amp; Courtier</t>
  </si>
  <si>
    <t>A small, severed tentacle preserved in alcohol</t>
  </si>
  <si>
    <t>A walnut with a face drawn on it</t>
  </si>
  <si>
    <t>A small flask of liquid from the Lake of Radiant Mists</t>
  </si>
  <si>
    <t>An ice cube that never melts</t>
  </si>
  <si>
    <t>An expertly carved sword hilt with the blade snapped cleanly off</t>
  </si>
  <si>
    <t>A ball of yarn</t>
  </si>
  <si>
    <t>(homebrew)</t>
  </si>
  <si>
    <t>Columns were hidden to avoid unnecessary scrolling.</t>
  </si>
  <si>
    <t>A violet candle that smells of lilac and gooseberries when lit</t>
  </si>
  <si>
    <t>A lantern that emits light in the shape of a skull</t>
  </si>
  <si>
    <t>A guard’s badge</t>
  </si>
  <si>
    <t>A bucket that once saved your life</t>
  </si>
  <si>
    <t>A small, used, old cauldron that still smells of something you can’t quite place</t>
  </si>
  <si>
    <t>A rubber ball</t>
  </si>
  <si>
    <t>A set of mundane reading runes made of stone</t>
  </si>
  <si>
    <t>Your childhood blanket</t>
  </si>
  <si>
    <t>An amulet with a painted eye that moves around as if looking for something</t>
  </si>
  <si>
    <t>A minotaur's horn ring</t>
  </si>
  <si>
    <t>An ingot of fools gold you acquired from a charlatan</t>
  </si>
  <si>
    <t>A fancy victorian wig</t>
  </si>
  <si>
    <t>A set of lingerie</t>
  </si>
  <si>
    <t>The petrified eye of a gorgon's victim</t>
  </si>
  <si>
    <t>An old rusty horseshoe your grandfather kept around for good luck</t>
  </si>
  <si>
    <t>Sunglasses</t>
  </si>
  <si>
    <t>A tophat</t>
  </si>
  <si>
    <t>A xeriff's badge from a city you never heard of</t>
  </si>
  <si>
    <t>A tent magically shrunken to the size of a pointy hat; it regrows if exposed to antimagic</t>
  </si>
  <si>
    <t>A mithril potato peeler</t>
  </si>
  <si>
    <t>A bronze four-leaf clover</t>
  </si>
  <si>
    <t>The diary of a retired adventurer</t>
  </si>
  <si>
    <t>A purple vial of perfume with the scent of lilac and gooseberries</t>
  </si>
  <si>
    <t>A magazine depicting half-naked women in erotic positions, though half the pages are glued</t>
  </si>
  <si>
    <t>The notes an apprentice wizard tried sneaking into a test</t>
  </si>
  <si>
    <t>A love letter that fell from a courier's bag</t>
  </si>
  <si>
    <t>A note for a bounty that has already been collected</t>
  </si>
  <si>
    <t>A small and delicate yellow umbrella</t>
  </si>
  <si>
    <t>A wooden sword your great-grandfather used when practicing to be a guard</t>
  </si>
  <si>
    <t>A brass key that emits a low humming sound when placed near a fire</t>
  </si>
  <si>
    <t>A magnet that only attracts coins, regardless of the material they are made of</t>
  </si>
  <si>
    <t>A roll of toilet paper</t>
  </si>
  <si>
    <t>A music box that plays "Never Gonna Give You Up"</t>
  </si>
  <si>
    <t>A music box with a false bottom containing a single silver coin</t>
  </si>
  <si>
    <t>A pet rock</t>
  </si>
  <si>
    <t>A shrunken head</t>
  </si>
  <si>
    <t>With</t>
  </si>
  <si>
    <t>Your familiar is a...</t>
  </si>
  <si>
    <t>Focus type</t>
  </si>
  <si>
    <t>With...</t>
  </si>
  <si>
    <t>Your arcane focus is...</t>
  </si>
  <si>
    <t>striped cat</t>
  </si>
  <si>
    <t>horns</t>
  </si>
  <si>
    <t>Bone</t>
  </si>
  <si>
    <t>wand</t>
  </si>
  <si>
    <t>carved runes</t>
  </si>
  <si>
    <t>an extra leg</t>
  </si>
  <si>
    <t>orb</t>
  </si>
  <si>
    <t>tribal drawings</t>
  </si>
  <si>
    <t>owl</t>
  </si>
  <si>
    <t>an extra tail</t>
  </si>
  <si>
    <t>skull</t>
  </si>
  <si>
    <t>encrusted gems</t>
  </si>
  <si>
    <t>Rainbow-hued</t>
  </si>
  <si>
    <t>terrier</t>
  </si>
  <si>
    <t>one eye</t>
  </si>
  <si>
    <t>bracelet</t>
  </si>
  <si>
    <t>a golden lattice</t>
  </si>
  <si>
    <t>poodle</t>
  </si>
  <si>
    <t>a third eye</t>
  </si>
  <si>
    <t>Wooden</t>
  </si>
  <si>
    <t>ring</t>
  </si>
  <si>
    <t>a single large gem</t>
  </si>
  <si>
    <t>toucan</t>
  </si>
  <si>
    <t>tiny tentacles</t>
  </si>
  <si>
    <t>Bronze</t>
  </si>
  <si>
    <t>earring</t>
  </si>
  <si>
    <t>thin mist coming out of it</t>
  </si>
  <si>
    <t>parrot</t>
  </si>
  <si>
    <t>tentacles</t>
  </si>
  <si>
    <t>Copper</t>
  </si>
  <si>
    <t>amulet</t>
  </si>
  <si>
    <t>tiny spikes</t>
  </si>
  <si>
    <t>Phosphorescent</t>
  </si>
  <si>
    <t>macaw</t>
  </si>
  <si>
    <t>an antenna</t>
  </si>
  <si>
    <t>Stone</t>
  </si>
  <si>
    <t>circlet</t>
  </si>
  <si>
    <t>a strange glow</t>
  </si>
  <si>
    <t>snake</t>
  </si>
  <si>
    <t>two atennae</t>
  </si>
  <si>
    <t>staff</t>
  </si>
  <si>
    <t>vines covering it</t>
  </si>
  <si>
    <t>bunny</t>
  </si>
  <si>
    <t>scales</t>
  </si>
  <si>
    <t>Ceramic</t>
  </si>
  <si>
    <t>book</t>
  </si>
  <si>
    <t>carved face</t>
  </si>
  <si>
    <t>Lilac</t>
  </si>
  <si>
    <t>almiraj</t>
  </si>
  <si>
    <t>webbed fingers</t>
  </si>
  <si>
    <t>carved eye</t>
  </si>
  <si>
    <t>badger</t>
  </si>
  <si>
    <t>sharp claws</t>
  </si>
  <si>
    <t>bat</t>
  </si>
  <si>
    <t>tiny antlers</t>
  </si>
  <si>
    <t>Cerulean</t>
  </si>
  <si>
    <t>piglet</t>
  </si>
  <si>
    <t>too much fur</t>
  </si>
  <si>
    <t>crow</t>
  </si>
  <si>
    <t>a prehensile tail</t>
  </si>
  <si>
    <t>raven</t>
  </si>
  <si>
    <t>glowing eyes</t>
  </si>
  <si>
    <t>Cyan</t>
  </si>
  <si>
    <t>crab</t>
  </si>
  <si>
    <t>a stinger</t>
  </si>
  <si>
    <t>Magenta</t>
  </si>
  <si>
    <t>rat</t>
  </si>
  <si>
    <t>an extra set of wings</t>
  </si>
  <si>
    <t>Fuchsia</t>
  </si>
  <si>
    <t>mouse</t>
  </si>
  <si>
    <t>adhesive paws</t>
  </si>
  <si>
    <t>Cinnamon</t>
  </si>
  <si>
    <t>chinchilla</t>
  </si>
  <si>
    <t>no eyes</t>
  </si>
  <si>
    <t>Tawny</t>
  </si>
  <si>
    <t>tusks</t>
  </si>
  <si>
    <t>flying snake</t>
  </si>
  <si>
    <t>ram horns</t>
  </si>
  <si>
    <t>peacock</t>
  </si>
  <si>
    <t>weasel</t>
  </si>
  <si>
    <t>pigeon</t>
  </si>
  <si>
    <t>pixie</t>
  </si>
  <si>
    <t>imp</t>
  </si>
  <si>
    <t>hamster</t>
  </si>
  <si>
    <t>swallow</t>
  </si>
  <si>
    <t>mockingbird</t>
  </si>
  <si>
    <t>parakeet</t>
  </si>
  <si>
    <t>hummingbird</t>
  </si>
  <si>
    <t>canary</t>
  </si>
  <si>
    <t>dove</t>
  </si>
  <si>
    <t>guinea pig</t>
  </si>
  <si>
    <t>tiny capybara</t>
  </si>
  <si>
    <t>sparrow</t>
  </si>
  <si>
    <t>sugar glider</t>
  </si>
  <si>
    <t>porcupine</t>
  </si>
  <si>
    <t>quokka</t>
  </si>
  <si>
    <t>penguin</t>
  </si>
  <si>
    <t>kakapo</t>
  </si>
  <si>
    <t>raccoon</t>
  </si>
  <si>
    <t>honey badger</t>
  </si>
  <si>
    <t>koala</t>
  </si>
  <si>
    <t>sloth</t>
  </si>
  <si>
    <t>wombat</t>
  </si>
  <si>
    <t>beaver</t>
  </si>
  <si>
    <t>fox</t>
  </si>
  <si>
    <t>lemur</t>
  </si>
  <si>
    <t>swan</t>
  </si>
  <si>
    <t>goose</t>
  </si>
  <si>
    <t>gecko</t>
  </si>
  <si>
    <t>lizard</t>
  </si>
  <si>
    <t>chameleon</t>
  </si>
  <si>
    <t>salamander</t>
  </si>
  <si>
    <t>tarantula</t>
  </si>
  <si>
    <t>tortoise</t>
  </si>
  <si>
    <t>finch</t>
  </si>
  <si>
    <t>pelican</t>
  </si>
  <si>
    <t>vulture</t>
  </si>
  <si>
    <t>hawk</t>
  </si>
  <si>
    <t>ibis</t>
  </si>
  <si>
    <t>squirrel</t>
  </si>
  <si>
    <t>seagull</t>
  </si>
  <si>
    <t>tamarin</t>
  </si>
  <si>
    <t>golden marmoset</t>
  </si>
  <si>
    <t>flamingo</t>
  </si>
  <si>
    <t>dodo bird</t>
  </si>
  <si>
    <t>kiwi</t>
  </si>
  <si>
    <t>chipmunk</t>
  </si>
  <si>
    <t>flying squirrel</t>
  </si>
  <si>
    <t>hedgehog</t>
  </si>
  <si>
    <t>groundhog</t>
  </si>
  <si>
    <t>ram</t>
  </si>
  <si>
    <t>pangolin</t>
  </si>
  <si>
    <t>Characteristic</t>
  </si>
  <si>
    <t>Herb</t>
  </si>
  <si>
    <t>Turned into</t>
  </si>
  <si>
    <t>Effect</t>
  </si>
  <si>
    <t>Credit to Sam Mameli at Betterlegends.tumblr.com for the original table called "You search the forest"</t>
  </si>
  <si>
    <t>colorful</t>
  </si>
  <si>
    <t>powder</t>
  </si>
  <si>
    <t>heal a small wound</t>
  </si>
  <si>
    <t>sticky</t>
  </si>
  <si>
    <t>root</t>
  </si>
  <si>
    <t>salve</t>
  </si>
  <si>
    <t>soothe a burn</t>
  </si>
  <si>
    <t>huge</t>
  </si>
  <si>
    <t>seed pod</t>
  </si>
  <si>
    <t>oil</t>
  </si>
  <si>
    <t>allow breathing underwater</t>
  </si>
  <si>
    <t>smelly</t>
  </si>
  <si>
    <t>leaf</t>
  </si>
  <si>
    <t>juice</t>
  </si>
  <si>
    <t>kill a humanoid under 100lbs</t>
  </si>
  <si>
    <t>squishy</t>
  </si>
  <si>
    <t>branch</t>
  </si>
  <si>
    <t>incense</t>
  </si>
  <si>
    <t>temporarily blind</t>
  </si>
  <si>
    <t>fragile</t>
  </si>
  <si>
    <t>fruit</t>
  </si>
  <si>
    <t>tea</t>
  </si>
  <si>
    <t>temporarily boost speed</t>
  </si>
  <si>
    <t>stiff</t>
  </si>
  <si>
    <t>nut</t>
  </si>
  <si>
    <t>ointment</t>
  </si>
  <si>
    <t>temporarily boost strength</t>
  </si>
  <si>
    <t>talking</t>
  </si>
  <si>
    <t>berry</t>
  </si>
  <si>
    <t>inhaling vapor</t>
  </si>
  <si>
    <t>cure paralysis</t>
  </si>
  <si>
    <t>beautiful</t>
  </si>
  <si>
    <t>fungus</t>
  </si>
  <si>
    <t>cure most poison</t>
  </si>
  <si>
    <t>pulsating</t>
  </si>
  <si>
    <t>fern</t>
  </si>
  <si>
    <t>prevent frostbite</t>
  </si>
  <si>
    <t>fragrant</t>
  </si>
  <si>
    <t>send the imbiber 5 seconds into the future</t>
  </si>
  <si>
    <t>mold</t>
  </si>
  <si>
    <t>regrow a limb with a tree branch</t>
  </si>
  <si>
    <t>allow 10 seconds of levitation</t>
  </si>
  <si>
    <t>induce sleep</t>
  </si>
  <si>
    <t>grub</t>
  </si>
  <si>
    <t>cause a corpse to speak its cause of death</t>
  </si>
  <si>
    <t>vine</t>
  </si>
  <si>
    <t>cause fingernails to grow at an alarming rate</t>
  </si>
  <si>
    <t>herb</t>
  </si>
  <si>
    <t>make all your teeth fall out</t>
  </si>
  <si>
    <t>flower bulb</t>
  </si>
  <si>
    <t>change gender</t>
  </si>
  <si>
    <t>animal dropping</t>
  </si>
  <si>
    <t>cause a terrible rash</t>
  </si>
  <si>
    <t>flower petal</t>
  </si>
  <si>
    <t>induce demonic hallucinations</t>
  </si>
  <si>
    <t>honeycomb</t>
  </si>
  <si>
    <t>cause nightmares</t>
  </si>
  <si>
    <t>dew</t>
  </si>
  <si>
    <t>cause pleasant dreams</t>
  </si>
  <si>
    <t>prevent petrification</t>
  </si>
  <si>
    <t>prevent supernatural aging</t>
  </si>
  <si>
    <t>Type</t>
  </si>
  <si>
    <t>goal</t>
  </si>
  <si>
    <t>target</t>
  </si>
  <si>
    <t>reason</t>
  </si>
  <si>
    <t>gathering</t>
  </si>
  <si>
    <t>enslave</t>
  </si>
  <si>
    <t>a city</t>
  </si>
  <si>
    <t>for his own interest</t>
  </si>
  <si>
    <t>magic items</t>
  </si>
  <si>
    <t>for profit</t>
  </si>
  <si>
    <t>wizard</t>
  </si>
  <si>
    <t>destroy</t>
  </si>
  <si>
    <t>a country</t>
  </si>
  <si>
    <t>for no reason</t>
  </si>
  <si>
    <t>assassin</t>
  </si>
  <si>
    <t>followers</t>
  </si>
  <si>
    <t>to please his master</t>
  </si>
  <si>
    <t>sacrifice</t>
  </si>
  <si>
    <t>a guild</t>
  </si>
  <si>
    <t>for his god</t>
  </si>
  <si>
    <t>favors</t>
  </si>
  <si>
    <t>for fame</t>
  </si>
  <si>
    <t>dragon</t>
  </si>
  <si>
    <t>corrupt</t>
  </si>
  <si>
    <t>a continent</t>
  </si>
  <si>
    <t>for his dead dog</t>
  </si>
  <si>
    <t>secrets</t>
  </si>
  <si>
    <t>manipulate</t>
  </si>
  <si>
    <t>the whole world</t>
  </si>
  <si>
    <t>for the greater good</t>
  </si>
  <si>
    <t>warlord</t>
  </si>
  <si>
    <t>souls</t>
  </si>
  <si>
    <t>to gain power</t>
  </si>
  <si>
    <t>demigod</t>
  </si>
  <si>
    <t>rob</t>
  </si>
  <si>
    <t>the Material Plane</t>
  </si>
  <si>
    <t>for revenge</t>
  </si>
  <si>
    <t>slaves</t>
  </si>
  <si>
    <t>for fun</t>
  </si>
  <si>
    <t>rule</t>
  </si>
  <si>
    <t>the entire multiverse</t>
  </si>
  <si>
    <t>to save it from itself</t>
  </si>
  <si>
    <t>slaver</t>
  </si>
  <si>
    <t>to lure adventurers</t>
  </si>
  <si>
    <t>brainwash</t>
  </si>
  <si>
    <t>a specific person</t>
  </si>
  <si>
    <t>to boost the economy</t>
  </si>
  <si>
    <t>serial killer</t>
  </si>
  <si>
    <t>cattle</t>
  </si>
  <si>
    <t>for his experiments</t>
  </si>
  <si>
    <t>decimate</t>
  </si>
  <si>
    <t>a race</t>
  </si>
  <si>
    <t>to defeat a rival</t>
  </si>
  <si>
    <t>an army</t>
  </si>
  <si>
    <t>infect</t>
  </si>
  <si>
    <t>another plane</t>
  </si>
  <si>
    <t>to earn a woman's favor</t>
  </si>
  <si>
    <t>material components</t>
  </si>
  <si>
    <t>to sow chaos</t>
  </si>
  <si>
    <t>elder brain</t>
  </si>
  <si>
    <t>freeze</t>
  </si>
  <si>
    <t>to keep balance</t>
  </si>
  <si>
    <t>to become immortal</t>
  </si>
  <si>
    <t>burn</t>
  </si>
  <si>
    <t>to show his power</t>
  </si>
  <si>
    <t>for vengeance</t>
  </si>
  <si>
    <t>sorcerer</t>
  </si>
  <si>
    <t>to preserve nature</t>
  </si>
  <si>
    <t>to teach a lesson</t>
  </si>
  <si>
    <t>flood</t>
  </si>
  <si>
    <t>to fuck over the gods</t>
  </si>
  <si>
    <t>oni</t>
  </si>
  <si>
    <t>lesser deity</t>
  </si>
  <si>
    <t>poison</t>
  </si>
  <si>
    <t>for equality</t>
  </si>
  <si>
    <t>werecreature</t>
  </si>
  <si>
    <t>because he was bored</t>
  </si>
  <si>
    <t>to lift a curse</t>
  </si>
  <si>
    <t>cyclops</t>
  </si>
  <si>
    <t>to make someone suffer</t>
  </si>
  <si>
    <t>celestial</t>
  </si>
  <si>
    <t>to fulfil his destiny</t>
  </si>
  <si>
    <t>awakened animal</t>
  </si>
  <si>
    <t>to teach his son the ropes</t>
  </si>
  <si>
    <t>as a prank</t>
  </si>
  <si>
    <t>kuo-toa deity</t>
  </si>
  <si>
    <t>to feed off the pain</t>
  </si>
  <si>
    <t>madman</t>
  </si>
  <si>
    <t>genie</t>
  </si>
  <si>
    <t>a sacrifice</t>
  </si>
  <si>
    <t>to win a wager</t>
  </si>
  <si>
    <t>Situation</t>
  </si>
  <si>
    <t>type</t>
  </si>
  <si>
    <t>inhabitants</t>
  </si>
  <si>
    <t>party goal</t>
  </si>
  <si>
    <t>an abandoned</t>
  </si>
  <si>
    <t>ruin</t>
  </si>
  <si>
    <t>goblins</t>
  </si>
  <si>
    <t>collect a magic item</t>
  </si>
  <si>
    <t>a busy</t>
  </si>
  <si>
    <t>fortress</t>
  </si>
  <si>
    <t>kobolds</t>
  </si>
  <si>
    <t>secure the location</t>
  </si>
  <si>
    <t>an ancient</t>
  </si>
  <si>
    <t>prison</t>
  </si>
  <si>
    <t>bandits</t>
  </si>
  <si>
    <t>clear it from hostiles</t>
  </si>
  <si>
    <t>a flooded</t>
  </si>
  <si>
    <t>encampment</t>
  </si>
  <si>
    <t>pirates</t>
  </si>
  <si>
    <t>level the place</t>
  </si>
  <si>
    <t>an underground</t>
  </si>
  <si>
    <t>kidnap an officer for information</t>
  </si>
  <si>
    <t>a hidden</t>
  </si>
  <si>
    <t>island</t>
  </si>
  <si>
    <t>orcs</t>
  </si>
  <si>
    <t>sabotage their supplies</t>
  </si>
  <si>
    <t>an isolated</t>
  </si>
  <si>
    <t>castle</t>
  </si>
  <si>
    <t>hobgoblins</t>
  </si>
  <si>
    <t>close a portal</t>
  </si>
  <si>
    <t>an occupied</t>
  </si>
  <si>
    <t>mansion</t>
  </si>
  <si>
    <t>cultists</t>
  </si>
  <si>
    <t>interrupt a ritual</t>
  </si>
  <si>
    <t>a sentient</t>
  </si>
  <si>
    <t>soldiers</t>
  </si>
  <si>
    <t>lift a curse</t>
  </si>
  <si>
    <t>an infested</t>
  </si>
  <si>
    <t>volcano</t>
  </si>
  <si>
    <t>druids</t>
  </si>
  <si>
    <t>rescue someone</t>
  </si>
  <si>
    <t>a run-down</t>
  </si>
  <si>
    <t>temple</t>
  </si>
  <si>
    <t>giants</t>
  </si>
  <si>
    <t>retrieve a stolen item</t>
  </si>
  <si>
    <t>a cursed</t>
  </si>
  <si>
    <t>gnolls</t>
  </si>
  <si>
    <t>escort someone through it</t>
  </si>
  <si>
    <t>a floating</t>
  </si>
  <si>
    <t>den</t>
  </si>
  <si>
    <t>drow</t>
  </si>
  <si>
    <t>deliver a message</t>
  </si>
  <si>
    <t>a haunted</t>
  </si>
  <si>
    <t>duergar</t>
  </si>
  <si>
    <t>deliver an item</t>
  </si>
  <si>
    <t>palace</t>
  </si>
  <si>
    <t>svirfneblin</t>
  </si>
  <si>
    <t>convince its leader to surrender</t>
  </si>
  <si>
    <t>tunnel</t>
  </si>
  <si>
    <t>minotaurs</t>
  </si>
  <si>
    <t>defend it from an invading force</t>
  </si>
  <si>
    <t>tower</t>
  </si>
  <si>
    <t>sabotage its infrastructure</t>
  </si>
  <si>
    <t>laboratory</t>
  </si>
  <si>
    <t>thots</t>
  </si>
  <si>
    <t>replace an object with a fake</t>
  </si>
  <si>
    <t>library</t>
  </si>
  <si>
    <t>restore it to its former glory</t>
  </si>
  <si>
    <t>monastery</t>
  </si>
  <si>
    <t>devils</t>
  </si>
  <si>
    <t>release an imprisoned Outsider</t>
  </si>
  <si>
    <t>crypt</t>
  </si>
  <si>
    <t>succubi</t>
  </si>
  <si>
    <t>scout the enemies and report</t>
  </si>
  <si>
    <t>graveyard</t>
  </si>
  <si>
    <t>traps</t>
  </si>
  <si>
    <t>scare them into leaving</t>
  </si>
  <si>
    <t>mine</t>
  </si>
  <si>
    <t>hags</t>
  </si>
  <si>
    <t>retrieve a corpse for resurrection</t>
  </si>
  <si>
    <t>maze</t>
  </si>
  <si>
    <t>elementals</t>
  </si>
  <si>
    <t>hire its inhabitants for a job</t>
  </si>
  <si>
    <t>museum</t>
  </si>
  <si>
    <t>fey</t>
  </si>
  <si>
    <t>ask the inhabitants for a favor</t>
  </si>
  <si>
    <t>wild animals</t>
  </si>
  <si>
    <t>ogres</t>
  </si>
  <si>
    <t>trolls</t>
  </si>
  <si>
    <t>necromancers</t>
  </si>
  <si>
    <t>monks</t>
  </si>
  <si>
    <t>possessed civilians</t>
  </si>
  <si>
    <t>mind-controlled people</t>
  </si>
  <si>
    <t>illithids</t>
  </si>
  <si>
    <t>spies</t>
  </si>
  <si>
    <t>constructs</t>
  </si>
  <si>
    <t>Domain</t>
  </si>
  <si>
    <t>Order-Chaos</t>
  </si>
  <si>
    <t>Good-Evil</t>
  </si>
  <si>
    <t>Symbol item</t>
  </si>
  <si>
    <t>Symbol detail</t>
  </si>
  <si>
    <t>Symbol</t>
  </si>
  <si>
    <t>Worshipped by</t>
  </si>
  <si>
    <t>Ambition</t>
  </si>
  <si>
    <t>thieves</t>
  </si>
  <si>
    <t>Arcana</t>
  </si>
  <si>
    <t>cross</t>
  </si>
  <si>
    <t>travelers</t>
  </si>
  <si>
    <t>Beauty</t>
  </si>
  <si>
    <t>crossed</t>
  </si>
  <si>
    <t>farmers</t>
  </si>
  <si>
    <t>City</t>
  </si>
  <si>
    <t>ouroboros</t>
  </si>
  <si>
    <t>Darkness</t>
  </si>
  <si>
    <t>mercenaries</t>
  </si>
  <si>
    <t>Death</t>
  </si>
  <si>
    <t>Destruction</t>
  </si>
  <si>
    <t>Forge</t>
  </si>
  <si>
    <t>wooden</t>
  </si>
  <si>
    <t>Grave</t>
  </si>
  <si>
    <t>bloody</t>
  </si>
  <si>
    <t>Knowledge</t>
  </si>
  <si>
    <t>Life</t>
  </si>
  <si>
    <t>Light</t>
  </si>
  <si>
    <t>Love</t>
  </si>
  <si>
    <t>lion</t>
  </si>
  <si>
    <t>Nature</t>
  </si>
  <si>
    <t>steed</t>
  </si>
  <si>
    <t>Protection</t>
  </si>
  <si>
    <t>hart</t>
  </si>
  <si>
    <t>Solidarity</t>
  </si>
  <si>
    <t>Tempest</t>
  </si>
  <si>
    <t>Trickery</t>
  </si>
  <si>
    <t>Twilight</t>
  </si>
  <si>
    <t>Unity</t>
  </si>
  <si>
    <t>wolf</t>
  </si>
  <si>
    <t>eagle</t>
  </si>
  <si>
    <t>Zeal</t>
  </si>
  <si>
    <t>bow</t>
  </si>
  <si>
    <t>helm</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</si>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</sst>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3" x14ac:knownFonts="1">
    <font>
      <sz val="10"/>
      <color rgb="FF000000"/>
      <name val="Calibri"/>
      <scheme val="minor"/>
    </font>
    <font>
      <sz val="10"/>
      <color theme="1"/>
      <name val="Calibri"/>
      <scheme val="minor"/>
    </font>
    <font>
      <sz val="11"/>
      <color rgb="FF000000"/>
      <name val="Calibri"/>
    </font>
    <font>
      <sz val="11"/>
      <color theme="1"/>
      <name val="Calibri"/>
      <scheme val="minor"/>
    </font>
    <font>
      <sz val="11"/>
      <color theme="1"/>
      <name val="Calibri"/>
    </font>
    <font>
      <sz val="10"/>
      <color theme="1"/>
      <name val="Arial"/>
    </font>
    <font>
      <sz val="10"/>
      <color theme="1"/>
      <name val="Arial"/>
    </font>
    <font>
      <sz val="10"/>
      <color theme="1"/>
      <name val="Calibri"/>
    </font>
    <font>
      <sz val="10"/>
      <name val="Arial"/>
    </font>
    <font>
      <sz val="10"/>
      <color theme="1"/>
      <name val="Calibri"/>
      <scheme val="minor"/>
    </font>
    <font>
      <i/>
      <sz val="11"/>
      <color rgb="FF000000"/>
      <name val="Calibri"/>
    </font>
    <font>
      <b/>
      <sz val="10"/>
      <color theme="1"/>
      <name val="Arial"/>
    </font>
    <font>
      <b/>
      <sz val="10"/>
      <color rgb="FF00A933"/>
      <name val="Arial"/>
    </font>
  </fonts>
  <fills count="18">
    <fill>
      <patternFill patternType="none"/>
    </fill>
    <fill>
      <patternFill patternType="gray125"/>
    </fill>
    <fill>
      <patternFill patternType="solid">
        <fgColor rgb="FFFFFF00"/>
        <bgColor rgb="FFFFFF00"/>
      </patternFill>
    </fill>
    <fill>
      <patternFill patternType="solid">
        <fgColor rgb="FFFF9900"/>
        <bgColor rgb="FFFF9900"/>
      </patternFill>
    </fill>
    <fill>
      <patternFill patternType="solid">
        <fgColor rgb="FFFFFFFF"/>
        <bgColor rgb="FFFFFFFF"/>
      </patternFill>
    </fill>
    <fill>
      <patternFill patternType="solid">
        <fgColor rgb="FF000000"/>
        <bgColor rgb="FF000000"/>
      </patternFill>
    </fill>
    <fill>
      <patternFill patternType="solid">
        <fgColor rgb="FFFFFFD7"/>
        <bgColor rgb="FFFFFFD7"/>
      </patternFill>
    </fill>
    <fill>
      <patternFill patternType="solid">
        <fgColor rgb="FFFFD7D7"/>
        <bgColor rgb="FFFFD7D7"/>
      </patternFill>
    </fill>
    <fill>
      <patternFill patternType="solid">
        <fgColor rgb="FFDEE6EF"/>
        <bgColor rgb="FFDEE6EF"/>
      </patternFill>
    </fill>
    <fill>
      <patternFill patternType="solid">
        <fgColor rgb="FFFF0000"/>
        <bgColor rgb="FFFF0000"/>
      </patternFill>
    </fill>
    <fill>
      <patternFill patternType="solid">
        <fgColor rgb="FF3FAF46"/>
        <bgColor rgb="FF3FAF46"/>
      </patternFill>
    </fill>
    <fill>
      <patternFill patternType="solid">
        <fgColor rgb="FFB4C7DC"/>
        <bgColor rgb="FFB4C7DC"/>
      </patternFill>
    </fill>
    <fill>
      <patternFill patternType="solid">
        <fgColor rgb="FF999999"/>
        <bgColor rgb="FF999999"/>
      </patternFill>
    </fill>
    <fill>
      <patternFill patternType="solid">
        <fgColor rgb="FFAFD095"/>
        <bgColor rgb="FFAFD095"/>
      </patternFill>
    </fill>
    <fill>
      <patternFill patternType="solid">
        <fgColor rgb="FFFF972F"/>
        <bgColor rgb="FFFF972F"/>
      </patternFill>
    </fill>
    <fill>
      <patternFill patternType="solid">
        <fgColor rgb="FFBF819E"/>
        <bgColor rgb="FFBF819E"/>
      </patternFill>
    </fill>
    <fill>
      <patternFill patternType="solid">
        <fgColor rgb="FFFF6D6D"/>
        <bgColor rgb="FFFF6D6D"/>
      </patternFill>
    </fill>
    <fill>
      <patternFill patternType="solid">
        <fgColor rgb="FF00FF00"/>
        <bgColor rgb="FF00FF00"/>
      </patternFill>
    </fill>
  </fills>
  <borders count="11">
    <border>
      <left/>
      <right/>
      <top/>
      <bottom/>
      <diagonal/>
    </border>
    <border>
      <left/>
      <right/>
      <top/>
      <bottom/>
      <diagonal/>
    </border>
    <border>
      <left style="thick">
        <color rgb="FF000000"/>
      </left>
      <right style="thick">
        <color rgb="FF000000"/>
      </right>
      <top style="thick">
        <color rgb="FF000000"/>
      </top>
      <bottom/>
      <diagonal/>
    </border>
    <border>
      <left style="thick">
        <color rgb="FF000000"/>
      </left>
      <right style="thick">
        <color rgb="FF000000"/>
      </right>
      <top/>
      <bottom/>
      <diagonal/>
    </border>
    <border>
      <left style="thick">
        <color rgb="FF000000"/>
      </left>
      <right style="thick">
        <color rgb="FF000000"/>
      </right>
      <top/>
      <bottom style="thick">
        <color rgb="FF000000"/>
      </bottom>
      <diagonal/>
    </border>
    <border>
      <left style="hair">
        <color rgb="FF000000"/>
      </left>
      <right style="hair">
        <color rgb="FF000000"/>
      </right>
      <top style="hair">
        <color rgb="FF000000"/>
      </top>
      <bottom/>
      <diagonal/>
    </border>
    <border>
      <left style="hair">
        <color rgb="FF000000"/>
      </left>
      <right style="hair">
        <color rgb="FF000000"/>
      </right>
      <top/>
      <bottom/>
      <diagonal/>
    </border>
    <border>
      <left style="hair">
        <color rgb="FF000000"/>
      </left>
      <right style="hair">
        <color rgb="FF000000"/>
      </right>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s>
  <cellStyleXfs count="1">
    <xf numFmtId="0" fontId="0" fillId="0" borderId="0"/>
  </cellStyleXfs>
  <cellXfs count="48">
    <xf numFmtId="0" fontId="0" fillId="0" borderId="0" xfId="0"/>
    <xf numFmtId="0" fontId="1" fillId="0" borderId="0" xfId="0" applyFont="1"/>
    <xf numFmtId="0" fontId="1" fillId="2" borderId="0" xfId="0" applyFont="1" applyFill="1"/>
    <xf numFmtId="0" fontId="1" fillId="3" borderId="0" xfId="0" applyFont="1" applyFill="1"/>
    <xf numFmtId="0" fontId="2" fillId="0" borderId="0" xfId="0" applyFont="1"/>
    <xf numFmtId="164" fontId="2" fillId="0" borderId="0" xfId="0" applyNumberFormat="1" applyFont="1"/>
    <xf numFmtId="0" fontId="2" fillId="2" borderId="0" xfId="0" applyFont="1" applyFill="1"/>
    <xf numFmtId="0" fontId="3" fillId="0" borderId="0" xfId="0" applyFont="1"/>
    <xf numFmtId="0" fontId="2" fillId="2" borderId="1" xfId="0" applyFont="1" applyFill="1" applyBorder="1"/>
    <xf numFmtId="0" fontId="2" fillId="0" borderId="2" xfId="0" applyFont="1" applyBorder="1"/>
    <xf numFmtId="0" fontId="2" fillId="0" borderId="3" xfId="0" applyFont="1" applyBorder="1"/>
    <xf numFmtId="0" fontId="2" fillId="0" borderId="4" xfId="0" applyFont="1" applyBorder="1"/>
    <xf numFmtId="0" fontId="2" fillId="0" borderId="0" xfId="0" applyFont="1" applyAlignment="1">
      <alignment horizontal="right"/>
    </xf>
    <xf numFmtId="0" fontId="4" fillId="0" borderId="0" xfId="0" applyFont="1"/>
    <xf numFmtId="0" fontId="5" fillId="0" borderId="5" xfId="0" applyFont="1" applyBorder="1"/>
    <xf numFmtId="0" fontId="5" fillId="0" borderId="6" xfId="0" applyFont="1" applyBorder="1"/>
    <xf numFmtId="0" fontId="5" fillId="0" borderId="7" xfId="0" applyFont="1" applyBorder="1"/>
    <xf numFmtId="0" fontId="6" fillId="0" borderId="0" xfId="0" applyFont="1"/>
    <xf numFmtId="0" fontId="7" fillId="0" borderId="0" xfId="0" applyFont="1" applyAlignment="1">
      <alignment horizontal="right"/>
    </xf>
    <xf numFmtId="0" fontId="7" fillId="0" borderId="0" xfId="0" applyFont="1"/>
    <xf numFmtId="0" fontId="5" fillId="0" borderId="0" xfId="0" applyFont="1"/>
    <xf numFmtId="0" fontId="5" fillId="4" borderId="1" xfId="0" applyFont="1" applyFill="1" applyBorder="1"/>
    <xf numFmtId="0" fontId="2" fillId="5" borderId="1" xfId="0" applyFont="1" applyFill="1" applyBorder="1"/>
    <xf numFmtId="0" fontId="2" fillId="6" borderId="1" xfId="0" applyFont="1" applyFill="1" applyBorder="1"/>
    <xf numFmtId="0" fontId="2" fillId="7" borderId="1" xfId="0" applyFont="1" applyFill="1" applyBorder="1"/>
    <xf numFmtId="0" fontId="2" fillId="8" borderId="1" xfId="0" applyFont="1" applyFill="1" applyBorder="1"/>
    <xf numFmtId="49" fontId="2" fillId="0" borderId="0" xfId="0" applyNumberFormat="1" applyFont="1"/>
    <xf numFmtId="0" fontId="2" fillId="0" borderId="0" xfId="0" applyFont="1" applyAlignment="1">
      <alignment horizontal="left"/>
    </xf>
    <xf numFmtId="0" fontId="2" fillId="9" borderId="1" xfId="0" applyFont="1" applyFill="1" applyBorder="1"/>
    <xf numFmtId="0" fontId="5" fillId="2" borderId="1" xfId="0" applyFont="1" applyFill="1" applyBorder="1"/>
    <xf numFmtId="0" fontId="5" fillId="10" borderId="1" xfId="0" applyFont="1" applyFill="1" applyBorder="1"/>
    <xf numFmtId="0" fontId="5" fillId="0" borderId="8" xfId="0" applyFont="1" applyBorder="1"/>
    <xf numFmtId="0" fontId="5" fillId="0" borderId="9" xfId="0" applyFont="1" applyBorder="1"/>
    <xf numFmtId="0" fontId="5" fillId="0" borderId="10" xfId="0" applyFont="1" applyBorder="1"/>
    <xf numFmtId="0" fontId="5" fillId="11" borderId="1" xfId="0" applyFont="1" applyFill="1" applyBorder="1"/>
    <xf numFmtId="0" fontId="5" fillId="12" borderId="1" xfId="0" applyFont="1" applyFill="1" applyBorder="1"/>
    <xf numFmtId="0" fontId="5" fillId="13" borderId="1" xfId="0" applyFont="1" applyFill="1" applyBorder="1"/>
    <xf numFmtId="0" fontId="5" fillId="14" borderId="1" xfId="0" applyFont="1" applyFill="1" applyBorder="1"/>
    <xf numFmtId="0" fontId="5" fillId="15" borderId="1" xfId="0" applyFont="1" applyFill="1" applyBorder="1"/>
    <xf numFmtId="0" fontId="5" fillId="16" borderId="1" xfId="0" applyFont="1" applyFill="1" applyBorder="1"/>
    <xf numFmtId="0" fontId="8" fillId="0" borderId="0" xfId="0" applyFont="1"/>
    <xf numFmtId="0" fontId="5" fillId="0" borderId="0" xfId="0" applyFont="1" applyAlignment="1">
      <alignment wrapText="1"/>
    </xf>
    <xf numFmtId="0" fontId="5" fillId="17" borderId="0" xfId="0" applyFont="1" applyFill="1" applyAlignment="1">
      <alignment wrapText="1"/>
    </xf>
    <xf numFmtId="0" fontId="5" fillId="17" borderId="0" xfId="0" applyFont="1" applyFill="1"/>
    <xf numFmtId="0" fontId="9" fillId="0" borderId="0" xfId="0" applyFont="1"/>
    <xf numFmtId="0" fontId="6" fillId="17" borderId="0" xfId="0" applyFont="1" applyFill="1"/>
    <xf numFmtId="0" fontId="1" fillId="17" borderId="0" xfId="0" applyFont="1" applyFill="1"/>
    <xf numFmtId="0" fontId="1" fillId="0" borderId="0" xfId="0" applyFont="1" applyAlignment="1">
      <alignment horizontal="left"/>
    </xf>
  </cellXfs>
  <cellStyles count="1">
    <cellStyle name="Звичайни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1"/>
  <c:style val="2"/>
  <c:chart>
    <c:title>
      <c:tx>
        <c:rich>
          <a:bodyPr/>
          <a:lstStyle/>
          <a:p>
            <a:pPr lvl="0">
              <a:defRPr sz="1800" b="1" i="0">
                <a:solidFill>
                  <a:srgbClr val="000000"/>
                </a:solidFill>
                <a:latin typeface="Calibri"/>
              </a:defRPr>
            </a:pPr>
            <a:r>
              <a:rPr sz="1800" b="1" i="0">
                <a:solidFill>
                  <a:srgbClr val="000000"/>
                </a:solidFill>
                <a:latin typeface="Calibri"/>
              </a:rPr>
              <a:t>Percentage</a:t>
            </a:r>
          </a:p>
        </c:rich>
      </c:tx>
      <c:overlay val="0"/>
    </c:title>
    <c:autoTitleDeleted val="0"/>
    <c:plotArea>
      <c:layout/>
      <c:pieChart>
        <c:varyColors val="1"/>
        <c:ser>
          <c:idx val="0"/>
          <c:order val="0"/>
          <c:tx>
            <c:strRef>
              <c:f>'Class Spawn Rate'!$B$1</c:f>
              <c:strCache>
                <c:ptCount val="1"/>
                <c:pt idx="0">
                  <c:v>Percentage</c:v>
                </c:pt>
              </c:strCache>
            </c:strRef>
          </c:tx>
          <c:dPt>
            <c:idx val="0"/>
            <c:bubble3D val="0"/>
            <c:spPr>
              <a:solidFill>
                <a:srgbClr val="416A9C"/>
              </a:solidFill>
            </c:spPr>
            <c:extLst>
              <c:ext xmlns:c16="http://schemas.microsoft.com/office/drawing/2014/chart" uri="{C3380CC4-5D6E-409C-BE32-E72D297353CC}">
                <c16:uniqueId val="{00000001-161F-4672-A40E-B04235F0D36D}"/>
              </c:ext>
            </c:extLst>
          </c:dPt>
          <c:dPt>
            <c:idx val="1"/>
            <c:bubble3D val="0"/>
            <c:spPr>
              <a:solidFill>
                <a:srgbClr val="9F423F"/>
              </a:solidFill>
            </c:spPr>
            <c:extLst>
              <c:ext xmlns:c16="http://schemas.microsoft.com/office/drawing/2014/chart" uri="{C3380CC4-5D6E-409C-BE32-E72D297353CC}">
                <c16:uniqueId val="{00000003-161F-4672-A40E-B04235F0D36D}"/>
              </c:ext>
            </c:extLst>
          </c:dPt>
          <c:dPt>
            <c:idx val="2"/>
            <c:bubble3D val="0"/>
            <c:spPr>
              <a:solidFill>
                <a:srgbClr val="809B49"/>
              </a:solidFill>
            </c:spPr>
            <c:extLst>
              <c:ext xmlns:c16="http://schemas.microsoft.com/office/drawing/2014/chart" uri="{C3380CC4-5D6E-409C-BE32-E72D297353CC}">
                <c16:uniqueId val="{00000005-161F-4672-A40E-B04235F0D36D}"/>
              </c:ext>
            </c:extLst>
          </c:dPt>
          <c:dPt>
            <c:idx val="3"/>
            <c:bubble3D val="0"/>
            <c:spPr>
              <a:solidFill>
                <a:srgbClr val="6A5286"/>
              </a:solidFill>
            </c:spPr>
            <c:extLst>
              <c:ext xmlns:c16="http://schemas.microsoft.com/office/drawing/2014/chart" uri="{C3380CC4-5D6E-409C-BE32-E72D297353CC}">
                <c16:uniqueId val="{00000007-161F-4672-A40E-B04235F0D36D}"/>
              </c:ext>
            </c:extLst>
          </c:dPt>
          <c:dPt>
            <c:idx val="4"/>
            <c:bubble3D val="0"/>
            <c:spPr>
              <a:solidFill>
                <a:srgbClr val="3E8EA4"/>
              </a:solidFill>
            </c:spPr>
            <c:extLst>
              <c:ext xmlns:c16="http://schemas.microsoft.com/office/drawing/2014/chart" uri="{C3380CC4-5D6E-409C-BE32-E72D297353CC}">
                <c16:uniqueId val="{00000009-161F-4672-A40E-B04235F0D36D}"/>
              </c:ext>
            </c:extLst>
          </c:dPt>
          <c:dPt>
            <c:idx val="5"/>
            <c:bubble3D val="0"/>
            <c:spPr>
              <a:solidFill>
                <a:srgbClr val="CC7C3A"/>
              </a:solidFill>
            </c:spPr>
            <c:extLst>
              <c:ext xmlns:c16="http://schemas.microsoft.com/office/drawing/2014/chart" uri="{C3380CC4-5D6E-409C-BE32-E72D297353CC}">
                <c16:uniqueId val="{0000000B-161F-4672-A40E-B04235F0D36D}"/>
              </c:ext>
            </c:extLst>
          </c:dPt>
          <c:dPt>
            <c:idx val="6"/>
            <c:bubble3D val="0"/>
            <c:spPr>
              <a:solidFill>
                <a:srgbClr val="4F81BD"/>
              </a:solidFill>
            </c:spPr>
            <c:extLst>
              <c:ext xmlns:c16="http://schemas.microsoft.com/office/drawing/2014/chart" uri="{C3380CC4-5D6E-409C-BE32-E72D297353CC}">
                <c16:uniqueId val="{0000000D-161F-4672-A40E-B04235F0D36D}"/>
              </c:ext>
            </c:extLst>
          </c:dPt>
          <c:dPt>
            <c:idx val="7"/>
            <c:bubble3D val="0"/>
            <c:spPr>
              <a:solidFill>
                <a:srgbClr val="C0504D"/>
              </a:solidFill>
            </c:spPr>
            <c:extLst>
              <c:ext xmlns:c16="http://schemas.microsoft.com/office/drawing/2014/chart" uri="{C3380CC4-5D6E-409C-BE32-E72D297353CC}">
                <c16:uniqueId val="{0000000F-161F-4672-A40E-B04235F0D36D}"/>
              </c:ext>
            </c:extLst>
          </c:dPt>
          <c:dPt>
            <c:idx val="8"/>
            <c:bubble3D val="0"/>
            <c:spPr>
              <a:solidFill>
                <a:srgbClr val="9BBB59"/>
              </a:solidFill>
            </c:spPr>
            <c:extLst>
              <c:ext xmlns:c16="http://schemas.microsoft.com/office/drawing/2014/chart" uri="{C3380CC4-5D6E-409C-BE32-E72D297353CC}">
                <c16:uniqueId val="{00000011-161F-4672-A40E-B04235F0D36D}"/>
              </c:ext>
            </c:extLst>
          </c:dPt>
          <c:dPt>
            <c:idx val="9"/>
            <c:bubble3D val="0"/>
            <c:spPr>
              <a:solidFill>
                <a:srgbClr val="8064A2"/>
              </a:solidFill>
            </c:spPr>
            <c:extLst>
              <c:ext xmlns:c16="http://schemas.microsoft.com/office/drawing/2014/chart" uri="{C3380CC4-5D6E-409C-BE32-E72D297353CC}">
                <c16:uniqueId val="{00000013-161F-4672-A40E-B04235F0D36D}"/>
              </c:ext>
            </c:extLst>
          </c:dPt>
          <c:dPt>
            <c:idx val="10"/>
            <c:bubble3D val="0"/>
            <c:spPr>
              <a:solidFill>
                <a:srgbClr val="4BACC6"/>
              </a:solidFill>
            </c:spPr>
            <c:extLst>
              <c:ext xmlns:c16="http://schemas.microsoft.com/office/drawing/2014/chart" uri="{C3380CC4-5D6E-409C-BE32-E72D297353CC}">
                <c16:uniqueId val="{00000015-161F-4672-A40E-B04235F0D36D}"/>
              </c:ext>
            </c:extLst>
          </c:dPt>
          <c:dPt>
            <c:idx val="11"/>
            <c:bubble3D val="0"/>
            <c:spPr>
              <a:solidFill>
                <a:srgbClr val="F79646"/>
              </a:solidFill>
            </c:spPr>
            <c:extLst>
              <c:ext xmlns:c16="http://schemas.microsoft.com/office/drawing/2014/chart" uri="{C3380CC4-5D6E-409C-BE32-E72D297353CC}">
                <c16:uniqueId val="{00000017-161F-4672-A40E-B04235F0D36D}"/>
              </c:ext>
            </c:extLst>
          </c:dPt>
          <c:dPt>
            <c:idx val="12"/>
            <c:bubble3D val="0"/>
            <c:spPr>
              <a:solidFill>
                <a:srgbClr val="AABAD7"/>
              </a:solidFill>
            </c:spPr>
            <c:extLst>
              <c:ext xmlns:c16="http://schemas.microsoft.com/office/drawing/2014/chart" uri="{C3380CC4-5D6E-409C-BE32-E72D297353CC}">
                <c16:uniqueId val="{00000019-161F-4672-A40E-B04235F0D36D}"/>
              </c:ext>
            </c:extLst>
          </c:dPt>
          <c:dPt>
            <c:idx val="13"/>
            <c:bubble3D val="0"/>
            <c:spPr>
              <a:solidFill>
                <a:srgbClr val="D8AAA9"/>
              </a:solidFill>
            </c:spPr>
            <c:extLst>
              <c:ext xmlns:c16="http://schemas.microsoft.com/office/drawing/2014/chart" uri="{C3380CC4-5D6E-409C-BE32-E72D297353CC}">
                <c16:uniqueId val="{0000001B-161F-4672-A40E-B04235F0D36D}"/>
              </c:ext>
            </c:extLst>
          </c:dPt>
          <c:cat>
            <c:strRef>
              <c:f>'Class Spawn Rate'!$A$2:$A$15</c:f>
              <c:strCache>
                <c:ptCount val="14"/>
                <c:pt idx="0">
                  <c:v>Barb</c:v>
                </c:pt>
                <c:pt idx="1">
                  <c:v>Rogue</c:v>
                </c:pt>
                <c:pt idx="2">
                  <c:v>Fighter</c:v>
                </c:pt>
                <c:pt idx="3">
                  <c:v>Warlock</c:v>
                </c:pt>
                <c:pt idx="4">
                  <c:v>Sorc</c:v>
                </c:pt>
                <c:pt idx="5">
                  <c:v>Monk</c:v>
                </c:pt>
                <c:pt idx="6">
                  <c:v>Cleric</c:v>
                </c:pt>
                <c:pt idx="7">
                  <c:v>Pally</c:v>
                </c:pt>
                <c:pt idx="8">
                  <c:v>Ranger</c:v>
                </c:pt>
                <c:pt idx="9">
                  <c:v>Wizard</c:v>
                </c:pt>
                <c:pt idx="10">
                  <c:v>Bard</c:v>
                </c:pt>
                <c:pt idx="11">
                  <c:v>Druid</c:v>
                </c:pt>
                <c:pt idx="12">
                  <c:v>Artificer</c:v>
                </c:pt>
                <c:pt idx="13">
                  <c:v>Mystic</c:v>
                </c:pt>
              </c:strCache>
            </c:strRef>
          </c:cat>
          <c:val>
            <c:numRef>
              <c:f>'Class Spawn Rate'!$B$2:$B$15</c:f>
              <c:numCache>
                <c:formatCode>General</c:formatCode>
                <c:ptCount val="14"/>
                <c:pt idx="0">
                  <c:v>17.094017094017094</c:v>
                </c:pt>
                <c:pt idx="1">
                  <c:v>15.954415954415953</c:v>
                </c:pt>
                <c:pt idx="2">
                  <c:v>15.669515669515672</c:v>
                </c:pt>
                <c:pt idx="3">
                  <c:v>10.256410256410257</c:v>
                </c:pt>
                <c:pt idx="4">
                  <c:v>9.6866096866096871</c:v>
                </c:pt>
                <c:pt idx="5">
                  <c:v>6.83760683760684</c:v>
                </c:pt>
                <c:pt idx="6">
                  <c:v>5.1282051282051295</c:v>
                </c:pt>
                <c:pt idx="7">
                  <c:v>5.1282051282051295</c:v>
                </c:pt>
                <c:pt idx="8">
                  <c:v>5.1282051282051295</c:v>
                </c:pt>
                <c:pt idx="9">
                  <c:v>3.7037037037037046</c:v>
                </c:pt>
                <c:pt idx="10">
                  <c:v>3.4188034188034186</c:v>
                </c:pt>
                <c:pt idx="11">
                  <c:v>1.7094017094017093</c:v>
                </c:pt>
                <c:pt idx="12">
                  <c:v>0.28490028490028491</c:v>
                </c:pt>
                <c:pt idx="13">
                  <c:v>0</c:v>
                </c:pt>
              </c:numCache>
            </c:numRef>
          </c:val>
          <c:extLst>
            <c:ext xmlns:c16="http://schemas.microsoft.com/office/drawing/2014/chart" uri="{C3380CC4-5D6E-409C-BE32-E72D297353CC}">
              <c16:uniqueId val="{0000001C-161F-4672-A40E-B04235F0D36D}"/>
            </c:ext>
          </c:extLst>
        </c:ser>
        <c:dLbls>
          <c:showLegendKey val="0"/>
          <c:showVal val="0"/>
          <c:showCatName val="0"/>
          <c:showSerName val="0"/>
          <c:showPercent val="0"/>
          <c:showBubbleSize val="0"/>
          <c:showLeaderLines val="1"/>
        </c:dLbls>
        <c:firstSliceAng val="0"/>
      </c:pieChart>
      <c:spPr>
        <a:solidFill>
          <a:srgbClr val="FFFFFF"/>
        </a:solidFill>
      </c:spPr>
    </c:plotArea>
    <c:legend>
      <c:legendPos val="r"/>
      <c:overlay val="0"/>
      <c:txPr>
        <a:bodyPr/>
        <a:lstStyle/>
        <a:p>
          <a:pPr lvl="0">
            <a:defRPr sz="1000" b="0" i="0">
              <a:solidFill>
                <a:srgbClr val="000000"/>
              </a:solidFill>
              <a:latin typeface="Calibri"/>
            </a:defRPr>
          </a:pPr>
          <a:endParaRPr lang="ru-UA"/>
        </a:p>
      </c:txPr>
    </c:legend>
    <c:plotVisOnly val="1"/>
    <c:dispBlanksAs val="zero"/>
    <c:showDLblsOverMax val="1"/>
  </c:chart>
  <c:spPr>
    <a:solidFill>
      <a:srgbClr val="FFFFFF"/>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4</xdr:col>
      <xdr:colOff>552450</xdr:colOff>
      <xdr:row>5</xdr:row>
      <xdr:rowOff>95250</xdr:rowOff>
    </xdr:from>
    <xdr:ext cx="4343400" cy="2457450"/>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39.xml.rels><?xml version="1.0" encoding="UTF-8" standalone="yes"?>
<Relationships xmlns="http://schemas.openxmlformats.org/package/2006/relationships"><Relationship Id="rId8" Type="http://schemas.openxmlformats.org/officeDocument/2006/relationships/hyperlink" Target="http://dnd5e.wikidot.com/spell:fog-cloud" TargetMode="External"/><Relationship Id="rId3" Type="http://schemas.openxmlformats.org/officeDocument/2006/relationships/hyperlink" Target="http://dnd5e.wikidot.com/spell:confusion" TargetMode="External"/><Relationship Id="rId7" Type="http://schemas.openxmlformats.org/officeDocument/2006/relationships/hyperlink" Target="http://dnd5e.wikidot.com/spell:magic-missile" TargetMode="External"/><Relationship Id="rId12" Type="http://schemas.openxmlformats.org/officeDocument/2006/relationships/hyperlink" Target="http://dnd5e.wikidot.com/spell:reincarnate" TargetMode="External"/><Relationship Id="rId2" Type="http://schemas.openxmlformats.org/officeDocument/2006/relationships/hyperlink" Target="http://dnd5e.wikidot.com/spell:magic-missile" TargetMode="External"/><Relationship Id="rId1" Type="http://schemas.openxmlformats.org/officeDocument/2006/relationships/hyperlink" Target="http://dnd5e.wikidot.com/spell:fireball" TargetMode="External"/><Relationship Id="rId6" Type="http://schemas.openxmlformats.org/officeDocument/2006/relationships/hyperlink" Target="http://dnd5e.wikidot.com/spell:levitate" TargetMode="External"/><Relationship Id="rId11" Type="http://schemas.openxmlformats.org/officeDocument/2006/relationships/hyperlink" Target="http://dnd5e.wikidot.com/spell:fly" TargetMode="External"/><Relationship Id="rId5" Type="http://schemas.openxmlformats.org/officeDocument/2006/relationships/hyperlink" Target="http://dnd5e.wikidot.com/spell:remove-curse" TargetMode="External"/><Relationship Id="rId10" Type="http://schemas.openxmlformats.org/officeDocument/2006/relationships/hyperlink" Target="http://dnd5e.wikidot.com/spell:mirror-image" TargetMode="External"/><Relationship Id="rId4" Type="http://schemas.openxmlformats.org/officeDocument/2006/relationships/hyperlink" Target="http://dnd5e.wikidot.com/spell:grease" TargetMode="External"/><Relationship Id="rId9" Type="http://schemas.openxmlformats.org/officeDocument/2006/relationships/hyperlink" Target="http://dnd5e.wikidot.com/spell:polymorp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30"/>
  <sheetViews>
    <sheetView workbookViewId="0">
      <selection activeCell="H28" sqref="H28"/>
    </sheetView>
  </sheetViews>
  <sheetFormatPr defaultColWidth="14.44140625" defaultRowHeight="15" customHeight="1" x14ac:dyDescent="0.3"/>
  <sheetData>
    <row r="1" spans="1:1" ht="13.8" x14ac:dyDescent="0.3">
      <c r="A1" s="1" t="s">
        <v>0</v>
      </c>
    </row>
    <row r="2" spans="1:1" ht="15" customHeight="1" x14ac:dyDescent="0.3">
      <c r="A2" s="1" t="s">
        <v>1</v>
      </c>
    </row>
    <row r="3" spans="1:1" ht="15" customHeight="1" x14ac:dyDescent="0.3">
      <c r="A3" s="1" t="s">
        <v>2</v>
      </c>
    </row>
    <row r="4" spans="1:1" ht="15" customHeight="1" x14ac:dyDescent="0.3">
      <c r="A4" s="1" t="s">
        <v>3</v>
      </c>
    </row>
    <row r="5" spans="1:1" ht="15" customHeight="1" x14ac:dyDescent="0.3">
      <c r="A5" s="1" t="s">
        <v>4</v>
      </c>
    </row>
    <row r="6" spans="1:1" ht="15" customHeight="1" x14ac:dyDescent="0.3">
      <c r="A6" s="1" t="s">
        <v>5</v>
      </c>
    </row>
    <row r="7" spans="1:1" ht="15" customHeight="1" x14ac:dyDescent="0.3">
      <c r="A7" s="1" t="s">
        <v>6</v>
      </c>
    </row>
    <row r="8" spans="1:1" ht="15" customHeight="1" x14ac:dyDescent="0.3">
      <c r="A8" s="1" t="s">
        <v>7</v>
      </c>
    </row>
    <row r="9" spans="1:1" ht="15" customHeight="1" x14ac:dyDescent="0.3">
      <c r="A9" s="1" t="s">
        <v>8</v>
      </c>
    </row>
    <row r="10" spans="1:1" ht="15" customHeight="1" x14ac:dyDescent="0.3">
      <c r="A10" s="1" t="s">
        <v>9</v>
      </c>
    </row>
    <row r="11" spans="1:1" ht="15" customHeight="1" x14ac:dyDescent="0.3">
      <c r="A11" s="1" t="s">
        <v>10</v>
      </c>
    </row>
    <row r="13" spans="1:1" ht="15" customHeight="1" x14ac:dyDescent="0.3">
      <c r="A13" s="1" t="s">
        <v>11</v>
      </c>
    </row>
    <row r="14" spans="1:1" ht="15" customHeight="1" x14ac:dyDescent="0.3">
      <c r="A14" s="1" t="s">
        <v>12</v>
      </c>
    </row>
    <row r="15" spans="1:1" ht="13.8" x14ac:dyDescent="0.3">
      <c r="A15" s="1" t="s">
        <v>13</v>
      </c>
    </row>
    <row r="16" spans="1:1" ht="13.8" x14ac:dyDescent="0.3">
      <c r="A16" s="1" t="s">
        <v>14</v>
      </c>
    </row>
    <row r="18" spans="1:5" ht="13.8" x14ac:dyDescent="0.3">
      <c r="A18" s="1" t="s">
        <v>15</v>
      </c>
    </row>
    <row r="19" spans="1:5" ht="13.8" x14ac:dyDescent="0.3">
      <c r="A19" s="1" t="s">
        <v>16</v>
      </c>
    </row>
    <row r="20" spans="1:5" ht="13.8" x14ac:dyDescent="0.3">
      <c r="A20" s="1"/>
    </row>
    <row r="21" spans="1:5" ht="13.8" x14ac:dyDescent="0.3">
      <c r="A21" s="2" t="s">
        <v>17</v>
      </c>
      <c r="B21" s="2"/>
      <c r="C21" s="3" t="s">
        <v>18</v>
      </c>
      <c r="D21" s="3"/>
      <c r="E21" s="3"/>
    </row>
    <row r="22" spans="1:5" ht="13.8" x14ac:dyDescent="0.3">
      <c r="A22" s="1" t="s">
        <v>19</v>
      </c>
    </row>
    <row r="23" spans="1:5" ht="13.8" x14ac:dyDescent="0.3">
      <c r="A23" s="2" t="s">
        <v>20</v>
      </c>
      <c r="B23" s="2"/>
      <c r="C23" s="2"/>
    </row>
    <row r="24" spans="1:5" ht="13.8" x14ac:dyDescent="0.3">
      <c r="A24" s="1" t="s">
        <v>21</v>
      </c>
    </row>
    <row r="25" spans="1:5" ht="13.8" x14ac:dyDescent="0.3">
      <c r="A25" s="1" t="s">
        <v>22</v>
      </c>
    </row>
    <row r="26" spans="1:5" ht="13.8" x14ac:dyDescent="0.3">
      <c r="A26" s="1" t="s">
        <v>23</v>
      </c>
    </row>
    <row r="27" spans="1:5" ht="13.8" x14ac:dyDescent="0.3">
      <c r="A27" s="2" t="s">
        <v>24</v>
      </c>
      <c r="B27" s="2"/>
    </row>
    <row r="28" spans="1:5" ht="13.8" x14ac:dyDescent="0.3">
      <c r="A28" s="1" t="s">
        <v>25</v>
      </c>
    </row>
    <row r="30" spans="1:5" ht="13.8" x14ac:dyDescent="0.3">
      <c r="A30" s="1" t="s">
        <v>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00"/>
  <sheetViews>
    <sheetView workbookViewId="0"/>
  </sheetViews>
  <sheetFormatPr defaultColWidth="14.44140625" defaultRowHeight="15" customHeight="1" x14ac:dyDescent="0.3"/>
  <cols>
    <col min="1" max="1" width="15" customWidth="1"/>
    <col min="2" max="2" width="5.5546875" hidden="1" customWidth="1"/>
    <col min="3" max="3" width="11.5546875" hidden="1" customWidth="1"/>
    <col min="4" max="4" width="7.44140625" hidden="1" customWidth="1"/>
    <col min="5" max="5" width="8" hidden="1" customWidth="1"/>
    <col min="6" max="6" width="8.33203125" hidden="1" customWidth="1"/>
    <col min="7" max="7" width="5.5546875" hidden="1" customWidth="1"/>
    <col min="8" max="8" width="8.33203125" hidden="1" customWidth="1"/>
    <col min="9" max="9" width="15.33203125" customWidth="1"/>
    <col min="10" max="10" width="19.6640625" customWidth="1"/>
    <col min="11" max="11" width="6.109375" hidden="1" customWidth="1"/>
    <col min="12" max="15" width="11.88671875" hidden="1" customWidth="1"/>
    <col min="16" max="16" width="20.44140625" customWidth="1"/>
    <col min="17" max="17" width="20" customWidth="1"/>
    <col min="18" max="18" width="12" customWidth="1"/>
    <col min="19" max="22" width="9.109375" hidden="1" customWidth="1"/>
    <col min="23" max="23" width="8.6640625" customWidth="1"/>
    <col min="24" max="24" width="10.109375" hidden="1" customWidth="1"/>
    <col min="25" max="25" width="14" customWidth="1"/>
    <col min="26" max="26" width="9.109375" hidden="1" customWidth="1"/>
    <col min="27" max="27" width="18.33203125" customWidth="1"/>
    <col min="28" max="29" width="8.6640625" customWidth="1"/>
    <col min="30" max="30" width="9.109375" hidden="1" customWidth="1"/>
    <col min="31" max="31" width="8.6640625" customWidth="1"/>
  </cols>
  <sheetData>
    <row r="1" spans="1:31" ht="13.5" customHeight="1" x14ac:dyDescent="0.3">
      <c r="A1" s="4"/>
      <c r="B1" s="4"/>
      <c r="C1" s="5"/>
      <c r="D1" s="4"/>
      <c r="E1" s="4"/>
      <c r="F1" s="4"/>
      <c r="G1" s="4"/>
      <c r="H1" s="4"/>
      <c r="I1" s="4" t="s">
        <v>27</v>
      </c>
      <c r="J1" s="4"/>
      <c r="K1" s="4"/>
      <c r="L1" s="4"/>
      <c r="M1" s="4"/>
      <c r="N1" s="4"/>
      <c r="O1" s="4"/>
      <c r="P1" s="4" t="s">
        <v>28</v>
      </c>
      <c r="Q1" s="4" t="s">
        <v>29</v>
      </c>
      <c r="R1" s="4" t="s">
        <v>30</v>
      </c>
      <c r="S1" s="4"/>
      <c r="T1" s="4"/>
      <c r="U1" s="4"/>
      <c r="V1" s="4"/>
      <c r="W1" s="4"/>
      <c r="X1" s="4"/>
      <c r="Y1" s="4" t="s">
        <v>31</v>
      </c>
      <c r="Z1" s="4"/>
      <c r="AA1" s="4" t="s">
        <v>32</v>
      </c>
      <c r="AB1" s="4" t="s">
        <v>33</v>
      </c>
      <c r="AC1" s="4" t="s">
        <v>34</v>
      </c>
      <c r="AD1" s="4"/>
      <c r="AE1" s="4" t="s">
        <v>35</v>
      </c>
    </row>
    <row r="2" spans="1:31" ht="13.5" customHeight="1" x14ac:dyDescent="0.3">
      <c r="A2" s="4" t="s">
        <v>27</v>
      </c>
      <c r="B2" s="4" t="s">
        <v>36</v>
      </c>
      <c r="C2" s="4" t="s">
        <v>37</v>
      </c>
      <c r="D2" s="4" t="s">
        <v>38</v>
      </c>
      <c r="E2" s="4" t="s">
        <v>39</v>
      </c>
      <c r="F2" s="4" t="s">
        <v>40</v>
      </c>
      <c r="G2" s="4" t="s">
        <v>34</v>
      </c>
      <c r="H2" s="4">
        <f ca="1">RANDBETWEEN(1,$B$119)</f>
        <v>150</v>
      </c>
      <c r="I2" s="6" t="str">
        <f ca="1">OFFSET(A2,(MATCH(H2,B3:B119,1)),0)</f>
        <v>Half-Orc</v>
      </c>
      <c r="J2" s="4" t="s">
        <v>28</v>
      </c>
      <c r="K2" s="4" t="s">
        <v>36</v>
      </c>
      <c r="L2" s="4" t="s">
        <v>37</v>
      </c>
      <c r="M2" s="4" t="s">
        <v>38</v>
      </c>
      <c r="N2" s="4" t="s">
        <v>41</v>
      </c>
      <c r="O2" s="7">
        <f t="array" aca="1" ref="O2" ca="1">RANDBETWEEN(2,INDEX(K3:K300,COUNT(K3:K300),1))-1</f>
        <v>93</v>
      </c>
      <c r="P2" s="8" t="str">
        <f ca="1">OFFSET(J2,(MATCH(O2,K3:K119,1)),0)</f>
        <v>Druid (Land)</v>
      </c>
      <c r="Q2" s="8" t="str">
        <f ca="1">OFFSET(J2,RANDBETWEEN(1, COUNTA(J3:J200)),0)</f>
        <v>Fighter (Sharpshooter)</v>
      </c>
      <c r="R2" s="4" t="s">
        <v>42</v>
      </c>
      <c r="S2" s="4">
        <f t="shared" ref="S2:V2" ca="1" si="0">RANDBETWEEN(1, 6)</f>
        <v>6</v>
      </c>
      <c r="T2" s="4">
        <f t="shared" ca="1" si="0"/>
        <v>5</v>
      </c>
      <c r="U2" s="4">
        <f t="shared" ca="1" si="0"/>
        <v>5</v>
      </c>
      <c r="V2" s="4">
        <f t="shared" ca="1" si="0"/>
        <v>5</v>
      </c>
      <c r="W2" s="8">
        <f t="shared" ref="W2:W8" ca="1" si="1">SUM(S2:V2)-MIN(S2:V2)</f>
        <v>16</v>
      </c>
      <c r="X2" s="4" t="s">
        <v>43</v>
      </c>
      <c r="Y2" s="8" t="str">
        <f ca="1">IF(CONCATENATE(X13," ",X14)="Neutral Neutral","True Neutral",CONCATENATE(X13," ",X14))</f>
        <v>Lawful Neutral</v>
      </c>
      <c r="Z2" s="4" t="s">
        <v>32</v>
      </c>
      <c r="AA2" s="8" t="str">
        <f ca="1">OFFSET(Z2,RANDBETWEEN(1, COUNTA(Z3:Z116)),0)</f>
        <v>Investigator</v>
      </c>
      <c r="AB2" s="8">
        <f ca="1">MIN(AB3, AB4, AB5, AB6)</f>
        <v>5</v>
      </c>
      <c r="AC2" s="4">
        <f ca="1">OFFSET(G2,(MATCH(H2,B3:B119,1)),0)</f>
        <v>43</v>
      </c>
      <c r="AD2" s="4">
        <f ca="1">RANDBETWEEN(1, 2)</f>
        <v>1</v>
      </c>
      <c r="AE2" s="4" t="str">
        <f ca="1">IF(AD2=1, "Male", "Female")</f>
        <v>Male</v>
      </c>
    </row>
    <row r="3" spans="1:31" ht="13.5" customHeight="1" x14ac:dyDescent="0.3">
      <c r="A3" s="4" t="s">
        <v>44</v>
      </c>
      <c r="B3" s="4">
        <v>1</v>
      </c>
      <c r="C3" s="5">
        <f t="shared" ref="C3:C119" si="2">100*(D3/(SUM($D$3:$D$119)))</f>
        <v>0.41493775933609961</v>
      </c>
      <c r="D3" s="4">
        <v>1</v>
      </c>
      <c r="E3" s="4">
        <v>16</v>
      </c>
      <c r="F3" s="4">
        <v>160</v>
      </c>
      <c r="G3" s="4">
        <f t="shared" ref="G3:G119" ca="1" si="3">RANDBETWEEN(E3, F3)</f>
        <v>31</v>
      </c>
      <c r="H3" s="5"/>
      <c r="I3" s="4"/>
      <c r="J3" s="4" t="s">
        <v>45</v>
      </c>
      <c r="K3" s="4">
        <v>1</v>
      </c>
      <c r="L3" s="4">
        <f t="shared" ref="L3:L200" si="4">100*(M3/(SUM($M$3:$M$200)))</f>
        <v>0.28490028490028491</v>
      </c>
      <c r="M3" s="4">
        <v>1</v>
      </c>
      <c r="N3" s="4">
        <f>SUM(L3:L4)</f>
        <v>0.28490028490028491</v>
      </c>
      <c r="O3" s="4"/>
      <c r="P3" s="4"/>
      <c r="Q3" s="4" t="s">
        <v>46</v>
      </c>
      <c r="R3" s="4" t="s">
        <v>47</v>
      </c>
      <c r="S3" s="4">
        <f t="shared" ref="S3:V3" ca="1" si="5">RANDBETWEEN(1, 6)</f>
        <v>1</v>
      </c>
      <c r="T3" s="4">
        <f t="shared" ca="1" si="5"/>
        <v>1</v>
      </c>
      <c r="U3" s="4">
        <f t="shared" ca="1" si="5"/>
        <v>6</v>
      </c>
      <c r="V3" s="4">
        <f t="shared" ca="1" si="5"/>
        <v>1</v>
      </c>
      <c r="W3" s="8">
        <f t="shared" ca="1" si="1"/>
        <v>8</v>
      </c>
      <c r="X3" s="4" t="s">
        <v>48</v>
      </c>
      <c r="Y3" s="4"/>
      <c r="Z3" s="9" t="s">
        <v>49</v>
      </c>
      <c r="AA3" s="4"/>
      <c r="AB3" s="4">
        <f t="shared" ref="AB3:AB6" ca="1" si="6">RANDBETWEEN(1, 20)</f>
        <v>9</v>
      </c>
      <c r="AC3" s="4"/>
      <c r="AD3" s="4"/>
      <c r="AE3" s="4"/>
    </row>
    <row r="4" spans="1:31" ht="13.5" customHeight="1" x14ac:dyDescent="0.3">
      <c r="A4" s="4" t="s">
        <v>50</v>
      </c>
      <c r="B4" s="4">
        <f t="shared" ref="B4:B119" si="7">B3+D3</f>
        <v>2</v>
      </c>
      <c r="C4" s="5">
        <f t="shared" si="2"/>
        <v>0.41493775933609961</v>
      </c>
      <c r="D4" s="4">
        <v>1</v>
      </c>
      <c r="E4" s="4">
        <v>3</v>
      </c>
      <c r="F4" s="4">
        <v>30</v>
      </c>
      <c r="G4" s="4">
        <f t="shared" ca="1" si="3"/>
        <v>7</v>
      </c>
      <c r="H4" s="4"/>
      <c r="I4" s="4"/>
      <c r="J4" s="4" t="s">
        <v>51</v>
      </c>
      <c r="K4" s="4">
        <f t="shared" ref="K4:K116" si="8">K3+M3</f>
        <v>2</v>
      </c>
      <c r="L4" s="4">
        <f t="shared" si="4"/>
        <v>0</v>
      </c>
      <c r="M4" s="4">
        <v>0</v>
      </c>
      <c r="N4" s="4" t="s">
        <v>52</v>
      </c>
      <c r="O4" s="4"/>
      <c r="P4" s="4"/>
      <c r="Q4" s="4" t="str">
        <f ca="1">OFFSET(A2,Q5,0)</f>
        <v>Half-Orc</v>
      </c>
      <c r="R4" s="4" t="s">
        <v>53</v>
      </c>
      <c r="S4" s="4">
        <f t="shared" ref="S4:V4" ca="1" si="9">RANDBETWEEN(1, 6)</f>
        <v>1</v>
      </c>
      <c r="T4" s="4">
        <f t="shared" ca="1" si="9"/>
        <v>1</v>
      </c>
      <c r="U4" s="4">
        <f t="shared" ca="1" si="9"/>
        <v>4</v>
      </c>
      <c r="V4" s="4">
        <f t="shared" ca="1" si="9"/>
        <v>5</v>
      </c>
      <c r="W4" s="8">
        <f t="shared" ca="1" si="1"/>
        <v>10</v>
      </c>
      <c r="X4" s="4" t="s">
        <v>54</v>
      </c>
      <c r="Y4" s="4"/>
      <c r="Z4" s="10" t="s">
        <v>55</v>
      </c>
      <c r="AA4" s="4"/>
      <c r="AB4" s="4">
        <f t="shared" ca="1" si="6"/>
        <v>11</v>
      </c>
      <c r="AC4" s="4"/>
      <c r="AD4" s="4"/>
      <c r="AE4" s="4"/>
    </row>
    <row r="5" spans="1:31" ht="13.5" customHeight="1" x14ac:dyDescent="0.3">
      <c r="A5" s="4" t="s">
        <v>56</v>
      </c>
      <c r="B5" s="4">
        <f t="shared" si="7"/>
        <v>3</v>
      </c>
      <c r="C5" s="5">
        <f t="shared" si="2"/>
        <v>0.41493775933609961</v>
      </c>
      <c r="D5" s="4">
        <v>1</v>
      </c>
      <c r="E5" s="4">
        <v>0</v>
      </c>
      <c r="F5" s="4">
        <v>10</v>
      </c>
      <c r="G5" s="4">
        <f t="shared" ca="1" si="3"/>
        <v>6</v>
      </c>
      <c r="H5" s="4"/>
      <c r="I5" s="4"/>
      <c r="J5" s="4" t="s">
        <v>57</v>
      </c>
      <c r="K5" s="4">
        <f t="shared" si="8"/>
        <v>2</v>
      </c>
      <c r="L5" s="4">
        <f t="shared" si="4"/>
        <v>2.8490028490028489</v>
      </c>
      <c r="M5" s="4">
        <v>10</v>
      </c>
      <c r="N5" s="4">
        <f>SUM(L5:L10)</f>
        <v>17.094017094017094</v>
      </c>
      <c r="O5" s="4"/>
      <c r="P5" s="4"/>
      <c r="Q5" s="4">
        <f ca="1">RANDBETWEEN(1, COUNTA(A3:A200))</f>
        <v>24</v>
      </c>
      <c r="R5" s="4" t="s">
        <v>58</v>
      </c>
      <c r="S5" s="4">
        <f t="shared" ref="S5:V5" ca="1" si="10">RANDBETWEEN(1, 6)</f>
        <v>5</v>
      </c>
      <c r="T5" s="4">
        <f t="shared" ca="1" si="10"/>
        <v>3</v>
      </c>
      <c r="U5" s="4">
        <f t="shared" ca="1" si="10"/>
        <v>6</v>
      </c>
      <c r="V5" s="4">
        <f t="shared" ca="1" si="10"/>
        <v>3</v>
      </c>
      <c r="W5" s="8">
        <f t="shared" ca="1" si="1"/>
        <v>14</v>
      </c>
      <c r="X5" s="4"/>
      <c r="Y5" s="4"/>
      <c r="Z5" s="10" t="s">
        <v>59</v>
      </c>
      <c r="AA5" s="4"/>
      <c r="AB5" s="4">
        <f t="shared" ca="1" si="6"/>
        <v>7</v>
      </c>
      <c r="AC5" s="4"/>
      <c r="AD5" s="4"/>
      <c r="AE5" s="4"/>
    </row>
    <row r="6" spans="1:31" ht="13.5" customHeight="1" x14ac:dyDescent="0.3">
      <c r="A6" s="4" t="s">
        <v>60</v>
      </c>
      <c r="B6" s="4">
        <f t="shared" si="7"/>
        <v>4</v>
      </c>
      <c r="C6" s="5">
        <f t="shared" si="2"/>
        <v>0.41493775933609961</v>
      </c>
      <c r="D6" s="4">
        <v>1</v>
      </c>
      <c r="E6" s="4">
        <v>16</v>
      </c>
      <c r="F6" s="4">
        <v>80</v>
      </c>
      <c r="G6" s="4">
        <f t="shared" ca="1" si="3"/>
        <v>58</v>
      </c>
      <c r="H6" s="4"/>
      <c r="I6" s="4"/>
      <c r="J6" s="4" t="s">
        <v>61</v>
      </c>
      <c r="K6" s="4">
        <f t="shared" si="8"/>
        <v>12</v>
      </c>
      <c r="L6" s="4">
        <f t="shared" si="4"/>
        <v>2.8490028490028489</v>
      </c>
      <c r="M6" s="4">
        <f t="shared" ref="M6:M10" si="11">M5</f>
        <v>10</v>
      </c>
      <c r="N6" s="4"/>
      <c r="O6" s="4"/>
      <c r="P6" s="4"/>
      <c r="Q6" s="4" t="s">
        <v>62</v>
      </c>
      <c r="R6" s="4" t="s">
        <v>63</v>
      </c>
      <c r="S6" s="4">
        <f t="shared" ref="S6:V6" ca="1" si="12">RANDBETWEEN(1, 6)</f>
        <v>2</v>
      </c>
      <c r="T6" s="4">
        <f t="shared" ca="1" si="12"/>
        <v>3</v>
      </c>
      <c r="U6" s="4">
        <f t="shared" ca="1" si="12"/>
        <v>5</v>
      </c>
      <c r="V6" s="4">
        <f t="shared" ca="1" si="12"/>
        <v>4</v>
      </c>
      <c r="W6" s="8">
        <f t="shared" ca="1" si="1"/>
        <v>12</v>
      </c>
      <c r="X6" s="4" t="s">
        <v>64</v>
      </c>
      <c r="Y6" s="4"/>
      <c r="Z6" s="10" t="s">
        <v>65</v>
      </c>
      <c r="AA6" s="4"/>
      <c r="AB6" s="4">
        <f t="shared" ca="1" si="6"/>
        <v>5</v>
      </c>
      <c r="AC6" s="4"/>
      <c r="AD6" s="4"/>
      <c r="AE6" s="4"/>
    </row>
    <row r="7" spans="1:31" ht="13.5" customHeight="1" x14ac:dyDescent="0.3">
      <c r="A7" s="4" t="s">
        <v>66</v>
      </c>
      <c r="B7" s="4">
        <f t="shared" si="7"/>
        <v>5</v>
      </c>
      <c r="C7" s="5">
        <f t="shared" si="2"/>
        <v>0.41493775933609961</v>
      </c>
      <c r="D7" s="4">
        <v>1</v>
      </c>
      <c r="E7" s="4">
        <v>16</v>
      </c>
      <c r="F7" s="4">
        <v>80</v>
      </c>
      <c r="G7" s="4">
        <f t="shared" ca="1" si="3"/>
        <v>32</v>
      </c>
      <c r="H7" s="4"/>
      <c r="I7" s="4"/>
      <c r="J7" s="4" t="s">
        <v>67</v>
      </c>
      <c r="K7" s="4">
        <f t="shared" si="8"/>
        <v>22</v>
      </c>
      <c r="L7" s="4">
        <f t="shared" si="4"/>
        <v>2.8490028490028489</v>
      </c>
      <c r="M7" s="4">
        <f t="shared" si="11"/>
        <v>10</v>
      </c>
      <c r="N7" s="4"/>
      <c r="O7" s="4"/>
      <c r="P7" s="4"/>
      <c r="Q7" s="4">
        <f ca="1">OFFSET(G2,Q5,0)</f>
        <v>43</v>
      </c>
      <c r="R7" s="4" t="s">
        <v>68</v>
      </c>
      <c r="S7" s="4">
        <f t="shared" ref="S7:V7" ca="1" si="13">RANDBETWEEN(1, 6)</f>
        <v>6</v>
      </c>
      <c r="T7" s="4">
        <f t="shared" ca="1" si="13"/>
        <v>3</v>
      </c>
      <c r="U7" s="4">
        <f t="shared" ca="1" si="13"/>
        <v>2</v>
      </c>
      <c r="V7" s="4">
        <f t="shared" ca="1" si="13"/>
        <v>5</v>
      </c>
      <c r="W7" s="8">
        <f t="shared" ca="1" si="1"/>
        <v>14</v>
      </c>
      <c r="X7" s="4" t="s">
        <v>48</v>
      </c>
      <c r="Y7" s="4"/>
      <c r="Z7" s="10" t="s">
        <v>69</v>
      </c>
      <c r="AA7" s="4"/>
      <c r="AB7" s="4"/>
      <c r="AC7" s="4"/>
      <c r="AD7" s="4"/>
      <c r="AE7" s="4"/>
    </row>
    <row r="8" spans="1:31" ht="13.5" customHeight="1" x14ac:dyDescent="0.3">
      <c r="A8" s="4" t="s">
        <v>70</v>
      </c>
      <c r="B8" s="4">
        <f t="shared" si="7"/>
        <v>6</v>
      </c>
      <c r="C8" s="5">
        <f t="shared" si="2"/>
        <v>0.41493775933609961</v>
      </c>
      <c r="D8" s="4">
        <v>1</v>
      </c>
      <c r="E8" s="4">
        <v>16</v>
      </c>
      <c r="F8" s="4">
        <v>80</v>
      </c>
      <c r="G8" s="4">
        <f t="shared" ca="1" si="3"/>
        <v>78</v>
      </c>
      <c r="H8" s="4"/>
      <c r="I8" s="4"/>
      <c r="J8" s="4" t="s">
        <v>71</v>
      </c>
      <c r="K8" s="4">
        <f t="shared" si="8"/>
        <v>32</v>
      </c>
      <c r="L8" s="4">
        <f t="shared" si="4"/>
        <v>2.8490028490028489</v>
      </c>
      <c r="M8" s="4">
        <f t="shared" si="11"/>
        <v>10</v>
      </c>
      <c r="N8" s="4"/>
      <c r="O8" s="4"/>
      <c r="P8" s="4"/>
      <c r="Q8" s="4"/>
      <c r="R8" s="4" t="s">
        <v>72</v>
      </c>
      <c r="S8" s="4">
        <f t="shared" ref="S8:V8" ca="1" si="14">RANDBETWEEN(1, 6)</f>
        <v>2</v>
      </c>
      <c r="T8" s="4">
        <f t="shared" ca="1" si="14"/>
        <v>1</v>
      </c>
      <c r="U8" s="4">
        <f t="shared" ca="1" si="14"/>
        <v>4</v>
      </c>
      <c r="V8" s="4">
        <f t="shared" ca="1" si="14"/>
        <v>4</v>
      </c>
      <c r="W8" s="8">
        <f t="shared" ca="1" si="1"/>
        <v>10</v>
      </c>
      <c r="X8" s="4" t="s">
        <v>73</v>
      </c>
      <c r="Y8" s="4"/>
      <c r="Z8" s="10" t="s">
        <v>74</v>
      </c>
      <c r="AA8" s="4"/>
      <c r="AB8" s="4"/>
      <c r="AC8" s="4"/>
      <c r="AD8" s="4"/>
      <c r="AE8" s="4"/>
    </row>
    <row r="9" spans="1:31" ht="13.5" customHeight="1" x14ac:dyDescent="0.3">
      <c r="A9" s="4" t="s">
        <v>75</v>
      </c>
      <c r="B9" s="4">
        <f t="shared" si="7"/>
        <v>7</v>
      </c>
      <c r="C9" s="5">
        <f t="shared" si="2"/>
        <v>0.41493775933609961</v>
      </c>
      <c r="D9" s="4">
        <v>1</v>
      </c>
      <c r="E9" s="4">
        <v>14</v>
      </c>
      <c r="F9" s="4">
        <v>90</v>
      </c>
      <c r="G9" s="4">
        <f t="shared" ca="1" si="3"/>
        <v>68</v>
      </c>
      <c r="H9" s="4"/>
      <c r="I9" s="4"/>
      <c r="J9" s="4" t="s">
        <v>76</v>
      </c>
      <c r="K9" s="4">
        <f t="shared" si="8"/>
        <v>42</v>
      </c>
      <c r="L9" s="4">
        <f t="shared" si="4"/>
        <v>2.8490028490028489</v>
      </c>
      <c r="M9" s="4">
        <f t="shared" si="11"/>
        <v>10</v>
      </c>
      <c r="N9" s="4"/>
      <c r="O9" s="4"/>
      <c r="P9" s="4"/>
      <c r="Q9" s="4"/>
      <c r="R9" s="4"/>
      <c r="S9" s="4"/>
      <c r="T9" s="4"/>
      <c r="U9" s="4"/>
      <c r="V9" s="4"/>
      <c r="W9" s="4"/>
      <c r="X9" s="4"/>
      <c r="Y9" s="4"/>
      <c r="Z9" s="10" t="s">
        <v>77</v>
      </c>
      <c r="AA9" s="4"/>
      <c r="AB9" s="4"/>
      <c r="AC9" s="4"/>
      <c r="AD9" s="4"/>
      <c r="AE9" s="4"/>
    </row>
    <row r="10" spans="1:31" ht="13.5" customHeight="1" x14ac:dyDescent="0.3">
      <c r="A10" s="4" t="s">
        <v>78</v>
      </c>
      <c r="B10" s="4">
        <f t="shared" si="7"/>
        <v>8</v>
      </c>
      <c r="C10" s="5">
        <f t="shared" si="2"/>
        <v>0.82987551867219922</v>
      </c>
      <c r="D10" s="4">
        <v>2</v>
      </c>
      <c r="E10" s="4">
        <v>25</v>
      </c>
      <c r="F10" s="4">
        <v>250</v>
      </c>
      <c r="G10" s="4">
        <f t="shared" ca="1" si="3"/>
        <v>244</v>
      </c>
      <c r="H10" s="4"/>
      <c r="I10" s="4"/>
      <c r="J10" s="4" t="s">
        <v>79</v>
      </c>
      <c r="K10" s="4">
        <f t="shared" si="8"/>
        <v>52</v>
      </c>
      <c r="L10" s="4">
        <f t="shared" si="4"/>
        <v>2.8490028490028489</v>
      </c>
      <c r="M10" s="4">
        <f t="shared" si="11"/>
        <v>10</v>
      </c>
      <c r="N10" s="4" t="s">
        <v>80</v>
      </c>
      <c r="O10" s="4"/>
      <c r="P10" s="4"/>
      <c r="Q10" s="4"/>
      <c r="R10" s="4" t="s">
        <v>81</v>
      </c>
      <c r="S10" s="4"/>
      <c r="T10" s="4"/>
      <c r="U10" s="4"/>
      <c r="V10" s="4"/>
      <c r="W10" s="4">
        <f ca="1">AVERAGE(W2:W7)</f>
        <v>12.333333333333334</v>
      </c>
      <c r="X10" s="4">
        <f t="shared" ref="X10:X11" ca="1" si="15">RANDBETWEEN(1, 3)</f>
        <v>1</v>
      </c>
      <c r="Y10" s="4"/>
      <c r="Z10" s="10" t="s">
        <v>82</v>
      </c>
      <c r="AA10" s="4"/>
      <c r="AB10" s="4"/>
      <c r="AC10" s="4"/>
      <c r="AD10" s="4"/>
      <c r="AE10" s="4"/>
    </row>
    <row r="11" spans="1:31" ht="13.5" customHeight="1" x14ac:dyDescent="0.3">
      <c r="A11" s="4" t="s">
        <v>83</v>
      </c>
      <c r="B11" s="4">
        <f t="shared" si="7"/>
        <v>10</v>
      </c>
      <c r="C11" s="5">
        <f t="shared" si="2"/>
        <v>1.6597510373443984</v>
      </c>
      <c r="D11" s="4">
        <v>4</v>
      </c>
      <c r="E11" s="4">
        <v>15</v>
      </c>
      <c r="F11" s="4">
        <v>80</v>
      </c>
      <c r="G11" s="4">
        <f t="shared" ca="1" si="3"/>
        <v>24</v>
      </c>
      <c r="H11" s="4"/>
      <c r="I11" s="4"/>
      <c r="J11" s="4" t="s">
        <v>84</v>
      </c>
      <c r="K11" s="4">
        <f t="shared" si="8"/>
        <v>62</v>
      </c>
      <c r="L11" s="4">
        <f t="shared" si="4"/>
        <v>0.56980056980056981</v>
      </c>
      <c r="M11" s="4">
        <v>2</v>
      </c>
      <c r="N11" s="4">
        <f>SUM(L11:L16)</f>
        <v>3.4188034188034186</v>
      </c>
      <c r="O11" s="4"/>
      <c r="P11" s="4"/>
      <c r="Q11" s="4"/>
      <c r="R11" s="4"/>
      <c r="S11" s="4"/>
      <c r="T11" s="4"/>
      <c r="U11" s="4"/>
      <c r="V11" s="4"/>
      <c r="W11" s="4"/>
      <c r="X11" s="4">
        <f t="shared" ca="1" si="15"/>
        <v>2</v>
      </c>
      <c r="Y11" s="4"/>
      <c r="Z11" s="10" t="s">
        <v>85</v>
      </c>
      <c r="AA11" s="4"/>
      <c r="AB11" s="4"/>
      <c r="AC11" s="4"/>
      <c r="AD11" s="4"/>
      <c r="AE11" s="4"/>
    </row>
    <row r="12" spans="1:31" ht="13.5" customHeight="1" x14ac:dyDescent="0.3">
      <c r="A12" s="4" t="s">
        <v>86</v>
      </c>
      <c r="B12" s="4">
        <f t="shared" si="7"/>
        <v>14</v>
      </c>
      <c r="C12" s="5">
        <f t="shared" si="2"/>
        <v>16.597510373443981</v>
      </c>
      <c r="D12" s="4">
        <v>40</v>
      </c>
      <c r="E12" s="4">
        <v>50</v>
      </c>
      <c r="F12" s="4">
        <v>350</v>
      </c>
      <c r="G12" s="4">
        <f t="shared" ca="1" si="3"/>
        <v>201</v>
      </c>
      <c r="H12" s="4"/>
      <c r="I12" s="4"/>
      <c r="J12" s="4" t="s">
        <v>87</v>
      </c>
      <c r="K12" s="4">
        <f t="shared" si="8"/>
        <v>64</v>
      </c>
      <c r="L12" s="4">
        <f t="shared" si="4"/>
        <v>0.56980056980056981</v>
      </c>
      <c r="M12" s="4">
        <v>2</v>
      </c>
      <c r="N12" s="4"/>
      <c r="O12" s="4"/>
      <c r="P12" s="4"/>
      <c r="Q12" s="4"/>
      <c r="R12" s="4"/>
      <c r="S12" s="4"/>
      <c r="T12" s="4"/>
      <c r="U12" s="4"/>
      <c r="V12" s="4"/>
      <c r="W12" s="4"/>
      <c r="X12" s="4"/>
      <c r="Y12" s="4"/>
      <c r="Z12" s="10" t="s">
        <v>88</v>
      </c>
      <c r="AA12" s="4"/>
      <c r="AB12" s="4"/>
      <c r="AC12" s="4"/>
      <c r="AD12" s="4"/>
      <c r="AE12" s="4"/>
    </row>
    <row r="13" spans="1:31" ht="13.5" customHeight="1" x14ac:dyDescent="0.3">
      <c r="A13" s="4" t="s">
        <v>89</v>
      </c>
      <c r="B13" s="4">
        <f t="shared" si="7"/>
        <v>54</v>
      </c>
      <c r="C13" s="5">
        <f t="shared" si="2"/>
        <v>4.1493775933609953</v>
      </c>
      <c r="D13" s="4">
        <v>10</v>
      </c>
      <c r="E13" s="4">
        <v>100</v>
      </c>
      <c r="F13" s="4">
        <v>750</v>
      </c>
      <c r="G13" s="4">
        <f t="shared" ca="1" si="3"/>
        <v>558</v>
      </c>
      <c r="H13" s="4"/>
      <c r="I13" s="4"/>
      <c r="J13" s="4" t="s">
        <v>90</v>
      </c>
      <c r="K13" s="4">
        <f t="shared" si="8"/>
        <v>66</v>
      </c>
      <c r="L13" s="4">
        <f t="shared" si="4"/>
        <v>0.56980056980056981</v>
      </c>
      <c r="M13" s="4">
        <v>2</v>
      </c>
      <c r="N13" s="4"/>
      <c r="O13" s="4"/>
      <c r="P13" s="4"/>
      <c r="Q13" s="4"/>
      <c r="R13" s="4"/>
      <c r="S13" s="4"/>
      <c r="T13" s="4"/>
      <c r="U13" s="4"/>
      <c r="V13" s="4"/>
      <c r="W13" s="4"/>
      <c r="X13" s="4" t="str">
        <f ca="1">OFFSET(X1, X10, 0, 1, 1)</f>
        <v>Lawful</v>
      </c>
      <c r="Y13" s="4"/>
      <c r="Z13" s="10" t="s">
        <v>91</v>
      </c>
      <c r="AA13" s="4"/>
      <c r="AB13" s="4"/>
      <c r="AC13" s="4"/>
      <c r="AD13" s="4"/>
      <c r="AE13" s="4"/>
    </row>
    <row r="14" spans="1:31" ht="13.5" customHeight="1" x14ac:dyDescent="0.3">
      <c r="A14" s="4" t="s">
        <v>92</v>
      </c>
      <c r="B14" s="4">
        <f t="shared" si="7"/>
        <v>64</v>
      </c>
      <c r="C14" s="5">
        <f t="shared" si="2"/>
        <v>4.1493775933609953</v>
      </c>
      <c r="D14" s="4">
        <v>10</v>
      </c>
      <c r="E14" s="4">
        <v>100</v>
      </c>
      <c r="F14" s="4">
        <v>750</v>
      </c>
      <c r="G14" s="4">
        <f t="shared" ca="1" si="3"/>
        <v>654</v>
      </c>
      <c r="H14" s="4"/>
      <c r="I14" s="5"/>
      <c r="J14" s="4" t="s">
        <v>93</v>
      </c>
      <c r="K14" s="4">
        <f t="shared" si="8"/>
        <v>68</v>
      </c>
      <c r="L14" s="4">
        <f t="shared" si="4"/>
        <v>0.56980056980056981</v>
      </c>
      <c r="M14" s="4">
        <v>2</v>
      </c>
      <c r="N14" s="4"/>
      <c r="O14" s="4"/>
      <c r="P14" s="4"/>
      <c r="Q14" s="4"/>
      <c r="R14" s="4"/>
      <c r="S14" s="4"/>
      <c r="T14" s="4"/>
      <c r="U14" s="4"/>
      <c r="V14" s="4"/>
      <c r="W14" s="4"/>
      <c r="X14" s="4" t="str">
        <f ca="1">OFFSET(X5, X11, 0)</f>
        <v>Neutral</v>
      </c>
      <c r="Y14" s="4"/>
      <c r="Z14" s="10" t="s">
        <v>94</v>
      </c>
      <c r="AA14" s="4"/>
      <c r="AB14" s="4"/>
      <c r="AC14" s="4"/>
      <c r="AD14" s="4"/>
      <c r="AE14" s="4"/>
    </row>
    <row r="15" spans="1:31" ht="13.5" customHeight="1" x14ac:dyDescent="0.3">
      <c r="A15" s="4" t="s">
        <v>95</v>
      </c>
      <c r="B15" s="4">
        <f t="shared" si="7"/>
        <v>74</v>
      </c>
      <c r="C15" s="5">
        <f t="shared" si="2"/>
        <v>4.1493775933609953</v>
      </c>
      <c r="D15" s="4">
        <v>10</v>
      </c>
      <c r="E15" s="4">
        <v>100</v>
      </c>
      <c r="F15" s="4">
        <v>750</v>
      </c>
      <c r="G15" s="4">
        <f t="shared" ca="1" si="3"/>
        <v>365</v>
      </c>
      <c r="H15" s="4"/>
      <c r="I15" s="4"/>
      <c r="J15" s="4" t="s">
        <v>96</v>
      </c>
      <c r="K15" s="4">
        <f t="shared" si="8"/>
        <v>70</v>
      </c>
      <c r="L15" s="4">
        <f t="shared" si="4"/>
        <v>0.56980056980056981</v>
      </c>
      <c r="M15" s="4">
        <v>2</v>
      </c>
      <c r="N15" s="4"/>
      <c r="O15" s="4"/>
      <c r="P15" s="4"/>
      <c r="Q15" s="4"/>
      <c r="R15" s="4"/>
      <c r="S15" s="4"/>
      <c r="T15" s="4"/>
      <c r="U15" s="4"/>
      <c r="V15" s="4"/>
      <c r="W15" s="4"/>
      <c r="X15" s="4"/>
      <c r="Y15" s="4"/>
      <c r="Z15" s="10" t="s">
        <v>97</v>
      </c>
      <c r="AA15" s="4"/>
      <c r="AB15" s="4"/>
      <c r="AC15" s="4"/>
      <c r="AD15" s="4"/>
      <c r="AE15" s="4"/>
    </row>
    <row r="16" spans="1:31" ht="13.5" customHeight="1" x14ac:dyDescent="0.3">
      <c r="A16" s="4" t="s">
        <v>98</v>
      </c>
      <c r="B16" s="4">
        <f t="shared" si="7"/>
        <v>84</v>
      </c>
      <c r="C16" s="5">
        <f t="shared" si="2"/>
        <v>0.41493775933609961</v>
      </c>
      <c r="D16" s="4">
        <v>1</v>
      </c>
      <c r="E16" s="4">
        <v>30</v>
      </c>
      <c r="F16" s="4">
        <v>500</v>
      </c>
      <c r="G16" s="4">
        <f t="shared" ca="1" si="3"/>
        <v>393</v>
      </c>
      <c r="H16" s="4"/>
      <c r="I16" s="4"/>
      <c r="J16" s="4" t="s">
        <v>99</v>
      </c>
      <c r="K16" s="4">
        <f t="shared" si="8"/>
        <v>72</v>
      </c>
      <c r="L16" s="4">
        <f t="shared" si="4"/>
        <v>0.56980056980056981</v>
      </c>
      <c r="M16" s="4">
        <v>2</v>
      </c>
      <c r="N16" s="4" t="s">
        <v>100</v>
      </c>
      <c r="O16" s="4"/>
      <c r="P16" s="4"/>
      <c r="Q16" s="4"/>
      <c r="R16" s="4"/>
      <c r="S16" s="4"/>
      <c r="T16" s="4"/>
      <c r="U16" s="4"/>
      <c r="V16" s="4"/>
      <c r="W16" s="4"/>
      <c r="X16" s="4"/>
      <c r="Y16" s="4"/>
      <c r="Z16" s="10" t="s">
        <v>101</v>
      </c>
      <c r="AA16" s="4"/>
      <c r="AB16" s="4"/>
      <c r="AC16" s="4"/>
      <c r="AD16" s="4"/>
      <c r="AE16" s="4"/>
    </row>
    <row r="17" spans="1:31" ht="13.5" customHeight="1" x14ac:dyDescent="0.3">
      <c r="A17" s="4" t="s">
        <v>102</v>
      </c>
      <c r="B17" s="4">
        <f t="shared" si="7"/>
        <v>85</v>
      </c>
      <c r="C17" s="5">
        <f t="shared" si="2"/>
        <v>0.41493775933609961</v>
      </c>
      <c r="D17" s="4">
        <v>1</v>
      </c>
      <c r="E17" s="4">
        <v>16</v>
      </c>
      <c r="F17" s="4">
        <v>120</v>
      </c>
      <c r="G17" s="4">
        <f t="shared" ca="1" si="3"/>
        <v>112</v>
      </c>
      <c r="H17" s="4"/>
      <c r="I17" s="4"/>
      <c r="J17" s="4" t="s">
        <v>103</v>
      </c>
      <c r="K17" s="4">
        <f t="shared" si="8"/>
        <v>74</v>
      </c>
      <c r="L17" s="4">
        <f t="shared" si="4"/>
        <v>0.28490028490028491</v>
      </c>
      <c r="M17" s="4">
        <v>1</v>
      </c>
      <c r="N17" s="4">
        <f>SUM(L17:L34)</f>
        <v>5.1282051282051295</v>
      </c>
      <c r="O17" s="4"/>
      <c r="P17" s="4"/>
      <c r="Q17" s="4"/>
      <c r="R17" s="4"/>
      <c r="S17" s="4"/>
      <c r="T17" s="4"/>
      <c r="U17" s="4"/>
      <c r="V17" s="4"/>
      <c r="W17" s="4"/>
      <c r="X17" s="4"/>
      <c r="Y17" s="4"/>
      <c r="Z17" s="10" t="s">
        <v>104</v>
      </c>
      <c r="AA17" s="4"/>
      <c r="AB17" s="4"/>
      <c r="AC17" s="4"/>
      <c r="AD17" s="4"/>
      <c r="AE17" s="4"/>
    </row>
    <row r="18" spans="1:31" ht="13.5" customHeight="1" x14ac:dyDescent="0.3">
      <c r="A18" s="4" t="s">
        <v>105</v>
      </c>
      <c r="B18" s="4">
        <f t="shared" si="7"/>
        <v>86</v>
      </c>
      <c r="C18" s="5">
        <f t="shared" si="2"/>
        <v>0.41493775933609961</v>
      </c>
      <c r="D18" s="4">
        <v>1</v>
      </c>
      <c r="E18" s="4">
        <v>17</v>
      </c>
      <c r="F18" s="4">
        <v>100</v>
      </c>
      <c r="G18" s="4">
        <f t="shared" ca="1" si="3"/>
        <v>75</v>
      </c>
      <c r="H18" s="4"/>
      <c r="I18" s="4"/>
      <c r="J18" s="4" t="s">
        <v>106</v>
      </c>
      <c r="K18" s="4">
        <f t="shared" si="8"/>
        <v>75</v>
      </c>
      <c r="L18" s="4">
        <f t="shared" si="4"/>
        <v>0.28490028490028491</v>
      </c>
      <c r="M18" s="4">
        <f t="shared" ref="M18:M34" si="16">M17</f>
        <v>1</v>
      </c>
      <c r="N18" s="4"/>
      <c r="O18" s="4"/>
      <c r="P18" s="4"/>
      <c r="Q18" s="4"/>
      <c r="R18" s="4"/>
      <c r="S18" s="4"/>
      <c r="T18" s="4"/>
      <c r="U18" s="4"/>
      <c r="V18" s="4"/>
      <c r="W18" s="4"/>
      <c r="X18" s="4"/>
      <c r="Y18" s="4"/>
      <c r="Z18" s="10" t="s">
        <v>107</v>
      </c>
      <c r="AA18" s="4"/>
      <c r="AB18" s="4"/>
      <c r="AC18" s="4"/>
      <c r="AD18" s="4"/>
      <c r="AE18" s="4"/>
    </row>
    <row r="19" spans="1:31" ht="13.5" customHeight="1" x14ac:dyDescent="0.3">
      <c r="A19" s="4" t="s">
        <v>108</v>
      </c>
      <c r="B19" s="4">
        <f t="shared" si="7"/>
        <v>87</v>
      </c>
      <c r="C19" s="5">
        <f t="shared" si="2"/>
        <v>0.41493775933609961</v>
      </c>
      <c r="D19" s="4">
        <v>1</v>
      </c>
      <c r="E19" s="4">
        <v>17</v>
      </c>
      <c r="F19" s="4">
        <v>100</v>
      </c>
      <c r="G19" s="4">
        <f t="shared" ca="1" si="3"/>
        <v>83</v>
      </c>
      <c r="H19" s="4"/>
      <c r="I19" s="4"/>
      <c r="J19" s="4" t="s">
        <v>109</v>
      </c>
      <c r="K19" s="4">
        <f t="shared" si="8"/>
        <v>76</v>
      </c>
      <c r="L19" s="4">
        <f t="shared" si="4"/>
        <v>0.28490028490028491</v>
      </c>
      <c r="M19" s="4">
        <f t="shared" si="16"/>
        <v>1</v>
      </c>
      <c r="N19" s="4"/>
      <c r="O19" s="4"/>
      <c r="P19" s="4"/>
      <c r="Q19" s="4"/>
      <c r="R19" s="4"/>
      <c r="S19" s="4"/>
      <c r="T19" s="4"/>
      <c r="U19" s="4"/>
      <c r="V19" s="4"/>
      <c r="W19" s="4"/>
      <c r="X19" s="4"/>
      <c r="Y19" s="4"/>
      <c r="Z19" s="10" t="s">
        <v>110</v>
      </c>
      <c r="AA19" s="4"/>
      <c r="AB19" s="4"/>
      <c r="AC19" s="4"/>
      <c r="AD19" s="4"/>
      <c r="AE19" s="4"/>
    </row>
    <row r="20" spans="1:31" ht="13.5" customHeight="1" x14ac:dyDescent="0.3">
      <c r="A20" s="4" t="s">
        <v>111</v>
      </c>
      <c r="B20" s="4">
        <f t="shared" si="7"/>
        <v>88</v>
      </c>
      <c r="C20" s="5">
        <f t="shared" si="2"/>
        <v>4.1493775933609953</v>
      </c>
      <c r="D20" s="4">
        <v>10</v>
      </c>
      <c r="E20" s="4">
        <v>40</v>
      </c>
      <c r="F20" s="4">
        <v>500</v>
      </c>
      <c r="G20" s="4">
        <f t="shared" ca="1" si="3"/>
        <v>274</v>
      </c>
      <c r="H20" s="4"/>
      <c r="I20" s="4"/>
      <c r="J20" s="4" t="s">
        <v>112</v>
      </c>
      <c r="K20" s="4">
        <f t="shared" si="8"/>
        <v>77</v>
      </c>
      <c r="L20" s="4">
        <f t="shared" si="4"/>
        <v>0.28490028490028491</v>
      </c>
      <c r="M20" s="4">
        <f t="shared" si="16"/>
        <v>1</v>
      </c>
      <c r="N20" s="4"/>
      <c r="O20" s="4"/>
      <c r="P20" s="4"/>
      <c r="Q20" s="4"/>
      <c r="R20" s="4"/>
      <c r="S20" s="4"/>
      <c r="T20" s="4"/>
      <c r="U20" s="4"/>
      <c r="V20" s="4"/>
      <c r="W20" s="4"/>
      <c r="X20" s="4"/>
      <c r="Y20" s="4"/>
      <c r="Z20" s="10" t="s">
        <v>113</v>
      </c>
      <c r="AA20" s="4"/>
      <c r="AB20" s="4"/>
      <c r="AC20" s="4"/>
      <c r="AD20" s="4"/>
      <c r="AE20" s="4"/>
    </row>
    <row r="21" spans="1:31" ht="13.5" customHeight="1" x14ac:dyDescent="0.3">
      <c r="A21" s="4" t="s">
        <v>114</v>
      </c>
      <c r="B21" s="4">
        <f t="shared" si="7"/>
        <v>98</v>
      </c>
      <c r="C21" s="5">
        <f t="shared" si="2"/>
        <v>0.41493775933609961</v>
      </c>
      <c r="D21" s="4">
        <v>1</v>
      </c>
      <c r="E21" s="4">
        <v>8</v>
      </c>
      <c r="F21" s="4">
        <v>60</v>
      </c>
      <c r="G21" s="4">
        <f t="shared" ca="1" si="3"/>
        <v>22</v>
      </c>
      <c r="H21" s="4"/>
      <c r="I21" s="4"/>
      <c r="J21" s="4" t="s">
        <v>115</v>
      </c>
      <c r="K21" s="4">
        <f t="shared" si="8"/>
        <v>78</v>
      </c>
      <c r="L21" s="4">
        <f t="shared" si="4"/>
        <v>0.28490028490028491</v>
      </c>
      <c r="M21" s="4">
        <f t="shared" si="16"/>
        <v>1</v>
      </c>
      <c r="N21" s="4"/>
      <c r="O21" s="4"/>
      <c r="P21" s="4"/>
      <c r="Q21" s="4"/>
      <c r="R21" s="4"/>
      <c r="S21" s="4"/>
      <c r="T21" s="4"/>
      <c r="U21" s="4"/>
      <c r="V21" s="4"/>
      <c r="W21" s="4"/>
      <c r="X21" s="4"/>
      <c r="Y21" s="4"/>
      <c r="Z21" s="10" t="s">
        <v>116</v>
      </c>
      <c r="AA21" s="4"/>
      <c r="AB21" s="4"/>
      <c r="AC21" s="4"/>
      <c r="AD21" s="4"/>
      <c r="AE21" s="4"/>
    </row>
    <row r="22" spans="1:31" ht="13.5" customHeight="1" x14ac:dyDescent="0.3">
      <c r="A22" s="4" t="s">
        <v>117</v>
      </c>
      <c r="B22" s="4">
        <f t="shared" si="7"/>
        <v>99</v>
      </c>
      <c r="C22" s="5">
        <f t="shared" si="2"/>
        <v>0.41493775933609961</v>
      </c>
      <c r="D22" s="4">
        <v>1</v>
      </c>
      <c r="E22" s="4">
        <v>12</v>
      </c>
      <c r="F22" s="4">
        <v>50</v>
      </c>
      <c r="G22" s="4">
        <f t="shared" ca="1" si="3"/>
        <v>38</v>
      </c>
      <c r="H22" s="4"/>
      <c r="I22" s="4"/>
      <c r="J22" s="4" t="s">
        <v>118</v>
      </c>
      <c r="K22" s="4">
        <f t="shared" si="8"/>
        <v>79</v>
      </c>
      <c r="L22" s="4">
        <f t="shared" si="4"/>
        <v>0.28490028490028491</v>
      </c>
      <c r="M22" s="4">
        <f t="shared" si="16"/>
        <v>1</v>
      </c>
      <c r="N22" s="4"/>
      <c r="O22" s="4"/>
      <c r="P22" s="4"/>
      <c r="Q22" s="4"/>
      <c r="R22" s="4"/>
      <c r="S22" s="4"/>
      <c r="T22" s="4"/>
      <c r="U22" s="4"/>
      <c r="V22" s="4"/>
      <c r="W22" s="4"/>
      <c r="X22" s="4"/>
      <c r="Y22" s="4"/>
      <c r="Z22" s="10" t="s">
        <v>119</v>
      </c>
      <c r="AA22" s="4"/>
      <c r="AB22" s="4"/>
      <c r="AC22" s="4"/>
      <c r="AD22" s="4"/>
      <c r="AE22" s="4"/>
    </row>
    <row r="23" spans="1:31" ht="13.5" customHeight="1" x14ac:dyDescent="0.3">
      <c r="A23" s="4" t="s">
        <v>120</v>
      </c>
      <c r="B23" s="4">
        <f t="shared" si="7"/>
        <v>100</v>
      </c>
      <c r="C23" s="5">
        <f t="shared" si="2"/>
        <v>0.41493775933609961</v>
      </c>
      <c r="D23" s="4">
        <v>1</v>
      </c>
      <c r="E23" s="4">
        <v>16</v>
      </c>
      <c r="F23" s="4">
        <v>80</v>
      </c>
      <c r="G23" s="4">
        <f t="shared" ca="1" si="3"/>
        <v>46</v>
      </c>
      <c r="H23" s="4"/>
      <c r="I23" s="4"/>
      <c r="J23" s="4" t="s">
        <v>121</v>
      </c>
      <c r="K23" s="4">
        <f t="shared" si="8"/>
        <v>80</v>
      </c>
      <c r="L23" s="4">
        <f t="shared" si="4"/>
        <v>0.28490028490028491</v>
      </c>
      <c r="M23" s="4">
        <f t="shared" si="16"/>
        <v>1</v>
      </c>
      <c r="N23" s="4"/>
      <c r="O23" s="4"/>
      <c r="P23" s="4"/>
      <c r="Q23" s="4"/>
      <c r="R23" s="4"/>
      <c r="S23" s="4"/>
      <c r="T23" s="4"/>
      <c r="U23" s="4"/>
      <c r="V23" s="4"/>
      <c r="W23" s="4"/>
      <c r="X23" s="4"/>
      <c r="Y23" s="4"/>
      <c r="Z23" s="10" t="s">
        <v>122</v>
      </c>
      <c r="AA23" s="4"/>
      <c r="AB23" s="4"/>
      <c r="AC23" s="4"/>
      <c r="AD23" s="4"/>
      <c r="AE23" s="4"/>
    </row>
    <row r="24" spans="1:31" ht="13.5" customHeight="1" x14ac:dyDescent="0.3">
      <c r="A24" s="4" t="s">
        <v>123</v>
      </c>
      <c r="B24" s="4">
        <f t="shared" si="7"/>
        <v>101</v>
      </c>
      <c r="C24" s="5">
        <f t="shared" si="2"/>
        <v>6.2240663900414939</v>
      </c>
      <c r="D24" s="4">
        <v>15</v>
      </c>
      <c r="E24" s="4">
        <v>20</v>
      </c>
      <c r="F24" s="4">
        <v>150</v>
      </c>
      <c r="G24" s="4">
        <f t="shared" ca="1" si="3"/>
        <v>69</v>
      </c>
      <c r="H24" s="4"/>
      <c r="I24" s="4"/>
      <c r="J24" s="4" t="s">
        <v>124</v>
      </c>
      <c r="K24" s="4">
        <f t="shared" si="8"/>
        <v>81</v>
      </c>
      <c r="L24" s="4">
        <f t="shared" si="4"/>
        <v>0.28490028490028491</v>
      </c>
      <c r="M24" s="4">
        <f t="shared" si="16"/>
        <v>1</v>
      </c>
      <c r="N24" s="4"/>
      <c r="O24" s="4"/>
      <c r="P24" s="4"/>
      <c r="Q24" s="4"/>
      <c r="R24" s="4"/>
      <c r="S24" s="4"/>
      <c r="T24" s="4"/>
      <c r="U24" s="4"/>
      <c r="V24" s="4"/>
      <c r="W24" s="4"/>
      <c r="X24" s="4"/>
      <c r="Y24" s="4"/>
      <c r="Z24" s="10" t="s">
        <v>125</v>
      </c>
      <c r="AA24" s="4"/>
      <c r="AB24" s="4"/>
      <c r="AC24" s="4"/>
      <c r="AD24" s="4"/>
      <c r="AE24" s="4"/>
    </row>
    <row r="25" spans="1:31" ht="13.5" customHeight="1" x14ac:dyDescent="0.3">
      <c r="A25" s="4" t="s">
        <v>126</v>
      </c>
      <c r="B25" s="4">
        <f t="shared" si="7"/>
        <v>116</v>
      </c>
      <c r="C25" s="5">
        <f t="shared" si="2"/>
        <v>8.2987551867219906</v>
      </c>
      <c r="D25" s="4">
        <v>20</v>
      </c>
      <c r="E25" s="4">
        <v>20</v>
      </c>
      <c r="F25" s="4">
        <v>180</v>
      </c>
      <c r="G25" s="4">
        <f t="shared" ca="1" si="3"/>
        <v>128</v>
      </c>
      <c r="H25" s="4"/>
      <c r="I25" s="4"/>
      <c r="J25" s="4" t="s">
        <v>127</v>
      </c>
      <c r="K25" s="4">
        <f t="shared" si="8"/>
        <v>82</v>
      </c>
      <c r="L25" s="4">
        <f t="shared" si="4"/>
        <v>0.28490028490028491</v>
      </c>
      <c r="M25" s="4">
        <f t="shared" si="16"/>
        <v>1</v>
      </c>
      <c r="N25" s="4"/>
      <c r="O25" s="4"/>
      <c r="P25" s="4"/>
      <c r="Q25" s="4"/>
      <c r="R25" s="4"/>
      <c r="S25" s="4"/>
      <c r="T25" s="4"/>
      <c r="U25" s="4"/>
      <c r="V25" s="4"/>
      <c r="W25" s="4"/>
      <c r="X25" s="4"/>
      <c r="Y25" s="4"/>
      <c r="Z25" s="10" t="s">
        <v>128</v>
      </c>
      <c r="AA25" s="4"/>
      <c r="AB25" s="4"/>
      <c r="AC25" s="4"/>
      <c r="AD25" s="4"/>
      <c r="AE25" s="4"/>
    </row>
    <row r="26" spans="1:31" ht="13.5" customHeight="1" x14ac:dyDescent="0.3">
      <c r="A26" s="4" t="s">
        <v>129</v>
      </c>
      <c r="B26" s="4">
        <f t="shared" si="7"/>
        <v>136</v>
      </c>
      <c r="C26" s="5">
        <f t="shared" si="2"/>
        <v>12.448132780082988</v>
      </c>
      <c r="D26" s="4">
        <v>30</v>
      </c>
      <c r="E26" s="4">
        <v>14</v>
      </c>
      <c r="F26" s="4">
        <v>75</v>
      </c>
      <c r="G26" s="4">
        <f t="shared" ca="1" si="3"/>
        <v>43</v>
      </c>
      <c r="H26" s="4"/>
      <c r="I26" s="4"/>
      <c r="J26" s="4" t="s">
        <v>130</v>
      </c>
      <c r="K26" s="4">
        <f t="shared" si="8"/>
        <v>83</v>
      </c>
      <c r="L26" s="4">
        <f t="shared" si="4"/>
        <v>0.28490028490028491</v>
      </c>
      <c r="M26" s="4">
        <f t="shared" si="16"/>
        <v>1</v>
      </c>
      <c r="N26" s="4"/>
      <c r="O26" s="4"/>
      <c r="P26" s="4"/>
      <c r="Q26" s="4"/>
      <c r="R26" s="4"/>
      <c r="S26" s="4"/>
      <c r="T26" s="4"/>
      <c r="U26" s="4"/>
      <c r="V26" s="4"/>
      <c r="W26" s="4"/>
      <c r="X26" s="4"/>
      <c r="Y26" s="4"/>
      <c r="Z26" s="10" t="s">
        <v>131</v>
      </c>
      <c r="AA26" s="4"/>
      <c r="AB26" s="4"/>
      <c r="AC26" s="4"/>
      <c r="AD26" s="4"/>
      <c r="AE26" s="4"/>
    </row>
    <row r="27" spans="1:31" ht="13.5" customHeight="1" x14ac:dyDescent="0.3">
      <c r="A27" s="4" t="s">
        <v>132</v>
      </c>
      <c r="B27" s="4">
        <f t="shared" si="7"/>
        <v>166</v>
      </c>
      <c r="C27" s="5">
        <f t="shared" si="2"/>
        <v>0.41493775933609961</v>
      </c>
      <c r="D27" s="4">
        <v>1</v>
      </c>
      <c r="E27" s="4">
        <v>16</v>
      </c>
      <c r="F27" s="4">
        <v>80</v>
      </c>
      <c r="G27" s="4">
        <f t="shared" ca="1" si="3"/>
        <v>44</v>
      </c>
      <c r="H27" s="4"/>
      <c r="I27" s="4"/>
      <c r="J27" s="4" t="s">
        <v>133</v>
      </c>
      <c r="K27" s="4">
        <f t="shared" si="8"/>
        <v>84</v>
      </c>
      <c r="L27" s="4">
        <f t="shared" si="4"/>
        <v>0.28490028490028491</v>
      </c>
      <c r="M27" s="4">
        <f t="shared" si="16"/>
        <v>1</v>
      </c>
      <c r="N27" s="4"/>
      <c r="O27" s="4"/>
      <c r="P27" s="4"/>
      <c r="Q27" s="4"/>
      <c r="R27" s="4"/>
      <c r="S27" s="4"/>
      <c r="T27" s="4"/>
      <c r="U27" s="4"/>
      <c r="V27" s="4"/>
      <c r="W27" s="4"/>
      <c r="X27" s="4"/>
      <c r="Y27" s="4"/>
      <c r="Z27" s="10" t="s">
        <v>134</v>
      </c>
      <c r="AA27" s="4"/>
      <c r="AB27" s="4"/>
      <c r="AC27" s="4"/>
      <c r="AD27" s="4"/>
      <c r="AE27" s="4"/>
    </row>
    <row r="28" spans="1:31" ht="13.5" customHeight="1" x14ac:dyDescent="0.3">
      <c r="A28" s="4" t="s">
        <v>135</v>
      </c>
      <c r="B28" s="4">
        <f t="shared" si="7"/>
        <v>167</v>
      </c>
      <c r="C28" s="5">
        <f t="shared" si="2"/>
        <v>16.597510373443981</v>
      </c>
      <c r="D28" s="4">
        <v>40</v>
      </c>
      <c r="E28" s="4">
        <v>16</v>
      </c>
      <c r="F28" s="4">
        <v>80</v>
      </c>
      <c r="G28" s="4">
        <f t="shared" ca="1" si="3"/>
        <v>72</v>
      </c>
      <c r="H28" s="4"/>
      <c r="I28" s="4"/>
      <c r="J28" s="4" t="s">
        <v>136</v>
      </c>
      <c r="K28" s="4">
        <f t="shared" si="8"/>
        <v>85</v>
      </c>
      <c r="L28" s="4">
        <f t="shared" si="4"/>
        <v>0.28490028490028491</v>
      </c>
      <c r="M28" s="4">
        <f t="shared" si="16"/>
        <v>1</v>
      </c>
      <c r="N28" s="4"/>
      <c r="O28" s="4"/>
      <c r="P28" s="4"/>
      <c r="Q28" s="4"/>
      <c r="R28" s="4"/>
      <c r="S28" s="4"/>
      <c r="T28" s="4"/>
      <c r="U28" s="4"/>
      <c r="V28" s="4"/>
      <c r="W28" s="4"/>
      <c r="X28" s="4"/>
      <c r="Y28" s="4"/>
      <c r="Z28" s="10" t="s">
        <v>137</v>
      </c>
      <c r="AA28" s="4"/>
      <c r="AB28" s="4"/>
      <c r="AC28" s="4"/>
      <c r="AD28" s="4"/>
      <c r="AE28" s="4"/>
    </row>
    <row r="29" spans="1:31" ht="13.5" customHeight="1" x14ac:dyDescent="0.3">
      <c r="A29" s="4" t="s">
        <v>138</v>
      </c>
      <c r="B29" s="4">
        <f t="shared" si="7"/>
        <v>207</v>
      </c>
      <c r="C29" s="5">
        <f t="shared" si="2"/>
        <v>0.41493775933609961</v>
      </c>
      <c r="D29" s="4">
        <v>1</v>
      </c>
      <c r="E29" s="4">
        <v>16</v>
      </c>
      <c r="F29" s="4">
        <v>80</v>
      </c>
      <c r="G29" s="4">
        <f t="shared" ca="1" si="3"/>
        <v>53</v>
      </c>
      <c r="H29" s="4"/>
      <c r="I29" s="4"/>
      <c r="J29" s="4" t="s">
        <v>139</v>
      </c>
      <c r="K29" s="4">
        <f t="shared" si="8"/>
        <v>86</v>
      </c>
      <c r="L29" s="4">
        <f t="shared" si="4"/>
        <v>0.28490028490028491</v>
      </c>
      <c r="M29" s="4">
        <f t="shared" si="16"/>
        <v>1</v>
      </c>
      <c r="N29" s="4"/>
      <c r="O29" s="4"/>
      <c r="P29" s="4"/>
      <c r="Q29" s="4"/>
      <c r="R29" s="4"/>
      <c r="S29" s="4"/>
      <c r="T29" s="4"/>
      <c r="U29" s="4"/>
      <c r="V29" s="4"/>
      <c r="W29" s="4"/>
      <c r="X29" s="4"/>
      <c r="Y29" s="4"/>
      <c r="Z29" s="10" t="s">
        <v>140</v>
      </c>
      <c r="AA29" s="4"/>
      <c r="AB29" s="4"/>
      <c r="AC29" s="4"/>
      <c r="AD29" s="4"/>
      <c r="AE29" s="4"/>
    </row>
    <row r="30" spans="1:31" ht="13.5" customHeight="1" x14ac:dyDescent="0.3">
      <c r="A30" s="4" t="s">
        <v>141</v>
      </c>
      <c r="B30" s="4">
        <f t="shared" si="7"/>
        <v>208</v>
      </c>
      <c r="C30" s="5">
        <f t="shared" si="2"/>
        <v>0.41493775933609961</v>
      </c>
      <c r="D30" s="4">
        <v>1</v>
      </c>
      <c r="E30" s="4">
        <v>12</v>
      </c>
      <c r="F30" s="4">
        <v>60</v>
      </c>
      <c r="G30" s="4">
        <f t="shared" ca="1" si="3"/>
        <v>51</v>
      </c>
      <c r="H30" s="4"/>
      <c r="I30" s="4"/>
      <c r="J30" s="4" t="s">
        <v>142</v>
      </c>
      <c r="K30" s="4">
        <f t="shared" si="8"/>
        <v>87</v>
      </c>
      <c r="L30" s="4">
        <f t="shared" si="4"/>
        <v>0.28490028490028491</v>
      </c>
      <c r="M30" s="4">
        <f t="shared" si="16"/>
        <v>1</v>
      </c>
      <c r="N30" s="4"/>
      <c r="O30" s="4"/>
      <c r="P30" s="4"/>
      <c r="Q30" s="4"/>
      <c r="R30" s="4"/>
      <c r="S30" s="4"/>
      <c r="T30" s="4"/>
      <c r="U30" s="4"/>
      <c r="V30" s="4"/>
      <c r="W30" s="4"/>
      <c r="X30" s="4"/>
      <c r="Y30" s="4"/>
      <c r="Z30" s="10" t="s">
        <v>143</v>
      </c>
      <c r="AA30" s="4"/>
      <c r="AB30" s="4"/>
      <c r="AC30" s="4"/>
      <c r="AD30" s="4"/>
      <c r="AE30" s="4"/>
    </row>
    <row r="31" spans="1:31" ht="13.5" customHeight="1" x14ac:dyDescent="0.3">
      <c r="A31" s="4" t="s">
        <v>144</v>
      </c>
      <c r="B31" s="4">
        <f t="shared" si="7"/>
        <v>209</v>
      </c>
      <c r="C31" s="5">
        <f t="shared" si="2"/>
        <v>0.41493775933609961</v>
      </c>
      <c r="D31" s="4">
        <v>1</v>
      </c>
      <c r="E31" s="4">
        <v>13</v>
      </c>
      <c r="F31" s="4">
        <v>60</v>
      </c>
      <c r="G31" s="4">
        <f t="shared" ca="1" si="3"/>
        <v>14</v>
      </c>
      <c r="H31" s="4"/>
      <c r="I31" s="4"/>
      <c r="J31" s="4" t="s">
        <v>145</v>
      </c>
      <c r="K31" s="4">
        <f t="shared" si="8"/>
        <v>88</v>
      </c>
      <c r="L31" s="4">
        <f t="shared" si="4"/>
        <v>0.28490028490028491</v>
      </c>
      <c r="M31" s="4">
        <f t="shared" si="16"/>
        <v>1</v>
      </c>
      <c r="N31" s="4"/>
      <c r="O31" s="4"/>
      <c r="P31" s="4"/>
      <c r="Q31" s="4"/>
      <c r="R31" s="4"/>
      <c r="S31" s="4"/>
      <c r="T31" s="4"/>
      <c r="U31" s="4"/>
      <c r="V31" s="4"/>
      <c r="W31" s="4"/>
      <c r="X31" s="4"/>
      <c r="Y31" s="4"/>
      <c r="Z31" s="10" t="s">
        <v>146</v>
      </c>
      <c r="AA31" s="4"/>
      <c r="AB31" s="4"/>
      <c r="AC31" s="4"/>
      <c r="AD31" s="4"/>
      <c r="AE31" s="4"/>
    </row>
    <row r="32" spans="1:31" ht="13.5" customHeight="1" x14ac:dyDescent="0.3">
      <c r="A32" s="4" t="s">
        <v>147</v>
      </c>
      <c r="B32" s="4">
        <f t="shared" si="7"/>
        <v>210</v>
      </c>
      <c r="C32" s="5">
        <f t="shared" si="2"/>
        <v>0.41493775933609961</v>
      </c>
      <c r="D32" s="4">
        <v>1</v>
      </c>
      <c r="E32" s="4">
        <v>6</v>
      </c>
      <c r="F32" s="4">
        <v>120</v>
      </c>
      <c r="G32" s="4">
        <f t="shared" ca="1" si="3"/>
        <v>92</v>
      </c>
      <c r="H32" s="4"/>
      <c r="I32" s="4"/>
      <c r="J32" s="4" t="s">
        <v>148</v>
      </c>
      <c r="K32" s="4">
        <f t="shared" si="8"/>
        <v>89</v>
      </c>
      <c r="L32" s="4">
        <f t="shared" si="4"/>
        <v>0.28490028490028491</v>
      </c>
      <c r="M32" s="4">
        <f t="shared" si="16"/>
        <v>1</v>
      </c>
      <c r="N32" s="4"/>
      <c r="O32" s="4"/>
      <c r="P32" s="4"/>
      <c r="Q32" s="4"/>
      <c r="R32" s="4"/>
      <c r="S32" s="4"/>
      <c r="T32" s="4"/>
      <c r="U32" s="4"/>
      <c r="V32" s="4"/>
      <c r="W32" s="4"/>
      <c r="X32" s="4"/>
      <c r="Y32" s="4"/>
      <c r="Z32" s="10" t="s">
        <v>149</v>
      </c>
      <c r="AA32" s="4"/>
      <c r="AB32" s="4"/>
      <c r="AC32" s="4"/>
      <c r="AD32" s="4"/>
      <c r="AE32" s="4"/>
    </row>
    <row r="33" spans="1:31" ht="13.5" customHeight="1" x14ac:dyDescent="0.3">
      <c r="A33" s="4" t="s">
        <v>150</v>
      </c>
      <c r="B33" s="4">
        <f t="shared" si="7"/>
        <v>211</v>
      </c>
      <c r="C33" s="5">
        <f t="shared" si="2"/>
        <v>2.0746887966804977</v>
      </c>
      <c r="D33" s="4">
        <v>5</v>
      </c>
      <c r="E33" s="4">
        <v>16</v>
      </c>
      <c r="F33" s="4">
        <v>80</v>
      </c>
      <c r="G33" s="4">
        <f t="shared" ca="1" si="3"/>
        <v>36</v>
      </c>
      <c r="H33" s="4"/>
      <c r="I33" s="4"/>
      <c r="J33" s="4" t="s">
        <v>151</v>
      </c>
      <c r="K33" s="4">
        <f t="shared" si="8"/>
        <v>90</v>
      </c>
      <c r="L33" s="4">
        <f t="shared" si="4"/>
        <v>0.28490028490028491</v>
      </c>
      <c r="M33" s="4">
        <f t="shared" si="16"/>
        <v>1</v>
      </c>
      <c r="N33" s="4"/>
      <c r="O33" s="4"/>
      <c r="P33" s="4"/>
      <c r="Q33" s="4"/>
      <c r="R33" s="4"/>
      <c r="S33" s="4"/>
      <c r="T33" s="4"/>
      <c r="U33" s="4"/>
      <c r="V33" s="4"/>
      <c r="W33" s="4"/>
      <c r="X33" s="4"/>
      <c r="Y33" s="4"/>
      <c r="Z33" s="10" t="s">
        <v>152</v>
      </c>
      <c r="AA33" s="4"/>
      <c r="AB33" s="4"/>
      <c r="AC33" s="4"/>
      <c r="AD33" s="4"/>
      <c r="AE33" s="4"/>
    </row>
    <row r="34" spans="1:31" ht="13.5" customHeight="1" x14ac:dyDescent="0.3">
      <c r="A34" s="4" t="s">
        <v>153</v>
      </c>
      <c r="B34" s="4">
        <f t="shared" si="7"/>
        <v>216</v>
      </c>
      <c r="C34" s="5">
        <f t="shared" si="2"/>
        <v>0.41493775933609961</v>
      </c>
      <c r="D34" s="4">
        <v>1</v>
      </c>
      <c r="E34" s="4">
        <v>14</v>
      </c>
      <c r="F34" s="4">
        <v>60</v>
      </c>
      <c r="G34" s="4">
        <f t="shared" ca="1" si="3"/>
        <v>34</v>
      </c>
      <c r="H34" s="4"/>
      <c r="I34" s="4"/>
      <c r="J34" s="4" t="s">
        <v>154</v>
      </c>
      <c r="K34" s="4">
        <f t="shared" si="8"/>
        <v>91</v>
      </c>
      <c r="L34" s="4">
        <f t="shared" si="4"/>
        <v>0.28490028490028491</v>
      </c>
      <c r="M34" s="4">
        <f t="shared" si="16"/>
        <v>1</v>
      </c>
      <c r="N34" s="4" t="s">
        <v>155</v>
      </c>
      <c r="O34" s="4"/>
      <c r="P34" s="4"/>
      <c r="Q34" s="4"/>
      <c r="R34" s="4"/>
      <c r="S34" s="4"/>
      <c r="T34" s="4"/>
      <c r="U34" s="4"/>
      <c r="V34" s="4"/>
      <c r="W34" s="4"/>
      <c r="X34" s="4"/>
      <c r="Y34" s="4"/>
      <c r="Z34" s="10" t="s">
        <v>156</v>
      </c>
      <c r="AA34" s="4"/>
      <c r="AB34" s="4"/>
      <c r="AC34" s="4"/>
      <c r="AD34" s="4"/>
      <c r="AE34" s="4"/>
    </row>
    <row r="35" spans="1:31" ht="13.5" customHeight="1" x14ac:dyDescent="0.3">
      <c r="A35" s="4" t="s">
        <v>157</v>
      </c>
      <c r="B35" s="4">
        <f t="shared" si="7"/>
        <v>217</v>
      </c>
      <c r="C35" s="5">
        <f t="shared" si="2"/>
        <v>0.41493775933609961</v>
      </c>
      <c r="D35" s="4">
        <v>1</v>
      </c>
      <c r="E35" s="4">
        <v>16</v>
      </c>
      <c r="F35" s="4">
        <v>450</v>
      </c>
      <c r="G35" s="4">
        <f t="shared" ca="1" si="3"/>
        <v>314</v>
      </c>
      <c r="H35" s="4"/>
      <c r="I35" s="4"/>
      <c r="J35" s="4" t="s">
        <v>158</v>
      </c>
      <c r="K35" s="4">
        <f t="shared" si="8"/>
        <v>92</v>
      </c>
      <c r="L35" s="4">
        <f t="shared" si="4"/>
        <v>0.28490028490028491</v>
      </c>
      <c r="M35" s="4">
        <v>1</v>
      </c>
      <c r="N35" s="4">
        <f>SUM(L35:L40)</f>
        <v>1.7094017094017093</v>
      </c>
      <c r="O35" s="4"/>
      <c r="P35" s="4"/>
      <c r="Q35" s="4"/>
      <c r="R35" s="4"/>
      <c r="S35" s="4"/>
      <c r="T35" s="4"/>
      <c r="U35" s="4"/>
      <c r="V35" s="4"/>
      <c r="W35" s="4"/>
      <c r="X35" s="4"/>
      <c r="Y35" s="4"/>
      <c r="Z35" s="10" t="s">
        <v>159</v>
      </c>
      <c r="AA35" s="4"/>
      <c r="AB35" s="4"/>
      <c r="AC35" s="4"/>
      <c r="AD35" s="4"/>
      <c r="AE35" s="4"/>
    </row>
    <row r="36" spans="1:31" ht="13.5" customHeight="1" x14ac:dyDescent="0.3">
      <c r="A36" s="4" t="s">
        <v>160</v>
      </c>
      <c r="B36" s="4">
        <f t="shared" si="7"/>
        <v>218</v>
      </c>
      <c r="C36" s="5">
        <f t="shared" si="2"/>
        <v>1.2448132780082988</v>
      </c>
      <c r="D36" s="4">
        <v>3</v>
      </c>
      <c r="E36" s="4">
        <v>20</v>
      </c>
      <c r="F36" s="4">
        <v>120</v>
      </c>
      <c r="G36" s="4">
        <f t="shared" ca="1" si="3"/>
        <v>104</v>
      </c>
      <c r="H36" s="4"/>
      <c r="I36" s="4"/>
      <c r="J36" s="4" t="s">
        <v>161</v>
      </c>
      <c r="K36" s="4">
        <f t="shared" si="8"/>
        <v>93</v>
      </c>
      <c r="L36" s="4">
        <f t="shared" si="4"/>
        <v>0.28490028490028491</v>
      </c>
      <c r="M36" s="4">
        <f t="shared" ref="M36:M40" si="17">M35</f>
        <v>1</v>
      </c>
      <c r="N36" s="4"/>
      <c r="O36" s="4"/>
      <c r="P36" s="4"/>
      <c r="Q36" s="4"/>
      <c r="R36" s="4"/>
      <c r="S36" s="4"/>
      <c r="T36" s="4"/>
      <c r="U36" s="4"/>
      <c r="V36" s="4"/>
      <c r="W36" s="4"/>
      <c r="X36" s="4"/>
      <c r="Y36" s="4"/>
      <c r="Z36" s="10" t="s">
        <v>162</v>
      </c>
      <c r="AA36" s="4"/>
      <c r="AB36" s="4"/>
      <c r="AC36" s="4"/>
      <c r="AD36" s="4"/>
      <c r="AE36" s="4"/>
    </row>
    <row r="37" spans="1:31" ht="13.5" customHeight="1" x14ac:dyDescent="0.3">
      <c r="A37" s="4" t="s">
        <v>163</v>
      </c>
      <c r="B37" s="4">
        <f t="shared" si="7"/>
        <v>221</v>
      </c>
      <c r="C37" s="5">
        <f t="shared" si="2"/>
        <v>0.41493775933609961</v>
      </c>
      <c r="D37" s="4">
        <v>1</v>
      </c>
      <c r="E37" s="4">
        <v>20</v>
      </c>
      <c r="F37" s="4">
        <v>40</v>
      </c>
      <c r="G37" s="4">
        <f t="shared" ca="1" si="3"/>
        <v>21</v>
      </c>
      <c r="H37" s="4"/>
      <c r="I37" s="4"/>
      <c r="J37" s="4" t="s">
        <v>164</v>
      </c>
      <c r="K37" s="4">
        <f t="shared" si="8"/>
        <v>94</v>
      </c>
      <c r="L37" s="4">
        <f t="shared" si="4"/>
        <v>0.28490028490028491</v>
      </c>
      <c r="M37" s="4">
        <f t="shared" si="17"/>
        <v>1</v>
      </c>
      <c r="N37" s="4"/>
      <c r="O37" s="4"/>
      <c r="P37" s="4"/>
      <c r="Q37" s="4"/>
      <c r="R37" s="4"/>
      <c r="S37" s="4"/>
      <c r="T37" s="4"/>
      <c r="U37" s="4"/>
      <c r="V37" s="4"/>
      <c r="W37" s="4"/>
      <c r="X37" s="4"/>
      <c r="Y37" s="4"/>
      <c r="Z37" s="10" t="s">
        <v>165</v>
      </c>
      <c r="AA37" s="4"/>
      <c r="AB37" s="4"/>
      <c r="AC37" s="4"/>
      <c r="AD37" s="4"/>
      <c r="AE37" s="4"/>
    </row>
    <row r="38" spans="1:31" ht="13.5" customHeight="1" x14ac:dyDescent="0.3">
      <c r="A38" s="4" t="s">
        <v>166</v>
      </c>
      <c r="B38" s="4">
        <f t="shared" si="7"/>
        <v>222</v>
      </c>
      <c r="C38" s="5">
        <f t="shared" si="2"/>
        <v>0.41493775933609961</v>
      </c>
      <c r="D38" s="4">
        <v>1</v>
      </c>
      <c r="E38" s="4">
        <v>17</v>
      </c>
      <c r="F38" s="4">
        <v>130</v>
      </c>
      <c r="G38" s="4">
        <f t="shared" ca="1" si="3"/>
        <v>29</v>
      </c>
      <c r="H38" s="4"/>
      <c r="I38" s="4"/>
      <c r="J38" s="4" t="s">
        <v>167</v>
      </c>
      <c r="K38" s="4">
        <f t="shared" si="8"/>
        <v>95</v>
      </c>
      <c r="L38" s="4">
        <f t="shared" si="4"/>
        <v>0.28490028490028491</v>
      </c>
      <c r="M38" s="4">
        <f t="shared" si="17"/>
        <v>1</v>
      </c>
      <c r="N38" s="4"/>
      <c r="O38" s="4"/>
      <c r="P38" s="4"/>
      <c r="Q38" s="4"/>
      <c r="R38" s="4"/>
      <c r="S38" s="4"/>
      <c r="T38" s="4"/>
      <c r="U38" s="4"/>
      <c r="V38" s="4"/>
      <c r="W38" s="4"/>
      <c r="X38" s="4"/>
      <c r="Y38" s="4"/>
      <c r="Z38" s="10"/>
      <c r="AA38" s="4"/>
      <c r="AB38" s="4"/>
      <c r="AC38" s="4"/>
      <c r="AD38" s="4"/>
      <c r="AE38" s="4"/>
    </row>
    <row r="39" spans="1:31" ht="13.5" customHeight="1" x14ac:dyDescent="0.3">
      <c r="A39" s="4" t="s">
        <v>168</v>
      </c>
      <c r="B39" s="4">
        <f t="shared" si="7"/>
        <v>223</v>
      </c>
      <c r="C39" s="5">
        <f t="shared" si="2"/>
        <v>0.41493775933609961</v>
      </c>
      <c r="D39" s="4">
        <v>1</v>
      </c>
      <c r="E39" s="4">
        <v>12</v>
      </c>
      <c r="F39" s="4">
        <v>50</v>
      </c>
      <c r="G39" s="4">
        <f t="shared" ca="1" si="3"/>
        <v>17</v>
      </c>
      <c r="H39" s="4"/>
      <c r="I39" s="4"/>
      <c r="J39" s="4" t="s">
        <v>169</v>
      </c>
      <c r="K39" s="4">
        <f t="shared" si="8"/>
        <v>96</v>
      </c>
      <c r="L39" s="4">
        <f t="shared" si="4"/>
        <v>0.28490028490028491</v>
      </c>
      <c r="M39" s="4">
        <f t="shared" si="17"/>
        <v>1</v>
      </c>
      <c r="N39" s="4"/>
      <c r="O39" s="4"/>
      <c r="P39" s="4"/>
      <c r="Q39" s="4"/>
      <c r="R39" s="4"/>
      <c r="S39" s="4"/>
      <c r="T39" s="4"/>
      <c r="U39" s="4"/>
      <c r="V39" s="4"/>
      <c r="W39" s="4"/>
      <c r="X39" s="4"/>
      <c r="Y39" s="4"/>
      <c r="Z39" s="10"/>
      <c r="AA39" s="4"/>
      <c r="AB39" s="4"/>
      <c r="AC39" s="4"/>
      <c r="AD39" s="4"/>
      <c r="AE39" s="4"/>
    </row>
    <row r="40" spans="1:31" ht="13.5" customHeight="1" x14ac:dyDescent="0.3">
      <c r="A40" s="4" t="s">
        <v>170</v>
      </c>
      <c r="B40" s="4">
        <f t="shared" si="7"/>
        <v>224</v>
      </c>
      <c r="C40" s="5">
        <f t="shared" si="2"/>
        <v>0.41493775933609961</v>
      </c>
      <c r="D40" s="4">
        <v>1</v>
      </c>
      <c r="E40" s="4">
        <v>10</v>
      </c>
      <c r="F40" s="4">
        <v>70</v>
      </c>
      <c r="G40" s="4">
        <f t="shared" ca="1" si="3"/>
        <v>70</v>
      </c>
      <c r="H40" s="4"/>
      <c r="I40" s="4"/>
      <c r="J40" s="4" t="s">
        <v>171</v>
      </c>
      <c r="K40" s="4">
        <f t="shared" si="8"/>
        <v>97</v>
      </c>
      <c r="L40" s="4">
        <f t="shared" si="4"/>
        <v>0.28490028490028491</v>
      </c>
      <c r="M40" s="4">
        <f t="shared" si="17"/>
        <v>1</v>
      </c>
      <c r="N40" s="4" t="s">
        <v>172</v>
      </c>
      <c r="O40" s="4"/>
      <c r="P40" s="4"/>
      <c r="Q40" s="4"/>
      <c r="R40" s="4"/>
      <c r="S40" s="4"/>
      <c r="T40" s="4"/>
      <c r="U40" s="4"/>
      <c r="V40" s="4"/>
      <c r="W40" s="4"/>
      <c r="X40" s="4"/>
      <c r="Y40" s="4"/>
      <c r="Z40" s="10"/>
      <c r="AA40" s="4"/>
      <c r="AB40" s="4"/>
      <c r="AC40" s="4"/>
      <c r="AD40" s="4"/>
      <c r="AE40" s="4"/>
    </row>
    <row r="41" spans="1:31" ht="13.5" customHeight="1" x14ac:dyDescent="0.3">
      <c r="A41" s="4" t="s">
        <v>173</v>
      </c>
      <c r="B41" s="4">
        <f t="shared" si="7"/>
        <v>225</v>
      </c>
      <c r="C41" s="5">
        <f t="shared" si="2"/>
        <v>0.41493775933609961</v>
      </c>
      <c r="D41" s="4">
        <v>1</v>
      </c>
      <c r="E41" s="4">
        <v>0</v>
      </c>
      <c r="F41" s="4">
        <v>60</v>
      </c>
      <c r="G41" s="4">
        <f t="shared" ca="1" si="3"/>
        <v>30</v>
      </c>
      <c r="H41" s="4"/>
      <c r="I41" s="4"/>
      <c r="J41" s="4" t="s">
        <v>174</v>
      </c>
      <c r="K41" s="4">
        <f t="shared" si="8"/>
        <v>98</v>
      </c>
      <c r="L41" s="4">
        <f t="shared" si="4"/>
        <v>1.4245014245014245</v>
      </c>
      <c r="M41" s="4">
        <v>5</v>
      </c>
      <c r="N41" s="4">
        <f>SUM(L41:L51)</f>
        <v>15.669515669515672</v>
      </c>
      <c r="O41" s="4"/>
      <c r="P41" s="4"/>
      <c r="Q41" s="4"/>
      <c r="R41" s="4"/>
      <c r="S41" s="4"/>
      <c r="T41" s="4"/>
      <c r="U41" s="4"/>
      <c r="V41" s="4"/>
      <c r="W41" s="4"/>
      <c r="X41" s="4"/>
      <c r="Y41" s="4"/>
      <c r="Z41" s="10"/>
      <c r="AA41" s="4"/>
      <c r="AB41" s="4"/>
      <c r="AC41" s="4"/>
      <c r="AD41" s="4"/>
      <c r="AE41" s="4"/>
    </row>
    <row r="42" spans="1:31" ht="13.5" customHeight="1" x14ac:dyDescent="0.3">
      <c r="A42" s="4" t="s">
        <v>175</v>
      </c>
      <c r="B42" s="4">
        <f t="shared" si="7"/>
        <v>226</v>
      </c>
      <c r="C42" s="5">
        <f t="shared" si="2"/>
        <v>1.2448132780082988</v>
      </c>
      <c r="D42" s="4">
        <v>3</v>
      </c>
      <c r="E42" s="4">
        <v>16</v>
      </c>
      <c r="F42" s="4">
        <v>80</v>
      </c>
      <c r="G42" s="4">
        <f t="shared" ca="1" si="3"/>
        <v>30</v>
      </c>
      <c r="H42" s="4"/>
      <c r="I42" s="4"/>
      <c r="J42" s="4" t="s">
        <v>176</v>
      </c>
      <c r="K42" s="4">
        <f t="shared" si="8"/>
        <v>103</v>
      </c>
      <c r="L42" s="4">
        <f t="shared" si="4"/>
        <v>1.4245014245014245</v>
      </c>
      <c r="M42" s="4">
        <f t="shared" ref="M42:M51" si="18">M41</f>
        <v>5</v>
      </c>
      <c r="N42" s="4"/>
      <c r="O42" s="4"/>
      <c r="P42" s="4"/>
      <c r="Q42" s="4"/>
      <c r="R42" s="4"/>
      <c r="S42" s="4"/>
      <c r="T42" s="4"/>
      <c r="U42" s="4"/>
      <c r="V42" s="4"/>
      <c r="W42" s="4"/>
      <c r="X42" s="4"/>
      <c r="Y42" s="4"/>
      <c r="Z42" s="10"/>
      <c r="AA42" s="4"/>
      <c r="AB42" s="4"/>
      <c r="AC42" s="4"/>
      <c r="AD42" s="4"/>
      <c r="AE42" s="4"/>
    </row>
    <row r="43" spans="1:31" ht="13.5" customHeight="1" x14ac:dyDescent="0.3">
      <c r="A43" s="4" t="s">
        <v>177</v>
      </c>
      <c r="B43" s="4">
        <f t="shared" si="7"/>
        <v>229</v>
      </c>
      <c r="C43" s="5">
        <f t="shared" si="2"/>
        <v>3.3195020746887969</v>
      </c>
      <c r="D43" s="4">
        <v>8</v>
      </c>
      <c r="E43" s="4">
        <v>16</v>
      </c>
      <c r="F43" s="4">
        <v>100</v>
      </c>
      <c r="G43" s="4">
        <f t="shared" ca="1" si="3"/>
        <v>91</v>
      </c>
      <c r="H43" s="4"/>
      <c r="I43" s="4"/>
      <c r="J43" s="4" t="s">
        <v>178</v>
      </c>
      <c r="K43" s="4">
        <f t="shared" si="8"/>
        <v>108</v>
      </c>
      <c r="L43" s="4">
        <f t="shared" si="4"/>
        <v>1.4245014245014245</v>
      </c>
      <c r="M43" s="4">
        <f t="shared" si="18"/>
        <v>5</v>
      </c>
      <c r="N43" s="4"/>
      <c r="O43" s="4"/>
      <c r="P43" s="4"/>
      <c r="Q43" s="4"/>
      <c r="R43" s="4"/>
      <c r="S43" s="4"/>
      <c r="T43" s="4"/>
      <c r="U43" s="4"/>
      <c r="V43" s="4"/>
      <c r="W43" s="4"/>
      <c r="X43" s="4"/>
      <c r="Y43" s="4"/>
      <c r="Z43" s="10"/>
      <c r="AA43" s="4"/>
      <c r="AB43" s="4"/>
      <c r="AC43" s="4"/>
      <c r="AD43" s="4"/>
      <c r="AE43" s="4"/>
    </row>
    <row r="44" spans="1:31" ht="13.5" customHeight="1" x14ac:dyDescent="0.3">
      <c r="A44" s="4" t="s">
        <v>179</v>
      </c>
      <c r="B44" s="4">
        <f t="shared" si="7"/>
        <v>237</v>
      </c>
      <c r="C44" s="5">
        <f t="shared" si="2"/>
        <v>0.41493775933609961</v>
      </c>
      <c r="D44" s="4">
        <v>1</v>
      </c>
      <c r="E44" s="4">
        <v>15</v>
      </c>
      <c r="F44" s="4">
        <v>200</v>
      </c>
      <c r="G44" s="4">
        <f t="shared" ca="1" si="3"/>
        <v>114</v>
      </c>
      <c r="H44" s="4"/>
      <c r="I44" s="4"/>
      <c r="J44" s="4" t="s">
        <v>180</v>
      </c>
      <c r="K44" s="4">
        <f t="shared" si="8"/>
        <v>113</v>
      </c>
      <c r="L44" s="4">
        <f t="shared" si="4"/>
        <v>1.4245014245014245</v>
      </c>
      <c r="M44" s="4">
        <f t="shared" si="18"/>
        <v>5</v>
      </c>
      <c r="N44" s="4"/>
      <c r="O44" s="4"/>
      <c r="P44" s="4"/>
      <c r="Q44" s="4"/>
      <c r="R44" s="4"/>
      <c r="S44" s="4"/>
      <c r="T44" s="4"/>
      <c r="U44" s="4"/>
      <c r="V44" s="4"/>
      <c r="W44" s="4"/>
      <c r="X44" s="4"/>
      <c r="Y44" s="4"/>
      <c r="Z44" s="10"/>
      <c r="AA44" s="4"/>
      <c r="AB44" s="4"/>
      <c r="AC44" s="4"/>
      <c r="AD44" s="4"/>
      <c r="AE44" s="4"/>
    </row>
    <row r="45" spans="1:31" ht="13.5" customHeight="1" x14ac:dyDescent="0.3">
      <c r="A45" s="4" t="s">
        <v>181</v>
      </c>
      <c r="B45" s="4">
        <f t="shared" si="7"/>
        <v>238</v>
      </c>
      <c r="C45" s="5">
        <f t="shared" si="2"/>
        <v>0.41493775933609961</v>
      </c>
      <c r="D45" s="4">
        <v>1</v>
      </c>
      <c r="E45" s="4">
        <v>16</v>
      </c>
      <c r="F45" s="4">
        <v>1000</v>
      </c>
      <c r="G45" s="4">
        <f t="shared" ca="1" si="3"/>
        <v>323</v>
      </c>
      <c r="H45" s="4"/>
      <c r="I45" s="4"/>
      <c r="J45" s="4" t="s">
        <v>182</v>
      </c>
      <c r="K45" s="4">
        <f t="shared" si="8"/>
        <v>118</v>
      </c>
      <c r="L45" s="4">
        <f t="shared" si="4"/>
        <v>1.4245014245014245</v>
      </c>
      <c r="M45" s="4">
        <f t="shared" si="18"/>
        <v>5</v>
      </c>
      <c r="N45" s="4"/>
      <c r="O45" s="4"/>
      <c r="P45" s="4"/>
      <c r="Q45" s="4"/>
      <c r="R45" s="4"/>
      <c r="S45" s="4"/>
      <c r="T45" s="4"/>
      <c r="U45" s="4"/>
      <c r="V45" s="4"/>
      <c r="W45" s="4"/>
      <c r="X45" s="4"/>
      <c r="Y45" s="4"/>
      <c r="Z45" s="10"/>
      <c r="AA45" s="4"/>
      <c r="AB45" s="4"/>
      <c r="AC45" s="4"/>
      <c r="AD45" s="4"/>
      <c r="AE45" s="4"/>
    </row>
    <row r="46" spans="1:31" ht="13.5" customHeight="1" x14ac:dyDescent="0.3">
      <c r="A46" s="4" t="s">
        <v>183</v>
      </c>
      <c r="B46" s="4">
        <f t="shared" si="7"/>
        <v>239</v>
      </c>
      <c r="C46" s="5">
        <f t="shared" si="2"/>
        <v>0.41493775933609961</v>
      </c>
      <c r="D46" s="4">
        <v>1</v>
      </c>
      <c r="E46" s="4">
        <v>40</v>
      </c>
      <c r="F46" s="4">
        <v>500</v>
      </c>
      <c r="G46" s="4">
        <f t="shared" ca="1" si="3"/>
        <v>98</v>
      </c>
      <c r="H46" s="4"/>
      <c r="I46" s="4"/>
      <c r="J46" s="4" t="s">
        <v>184</v>
      </c>
      <c r="K46" s="4">
        <f t="shared" si="8"/>
        <v>123</v>
      </c>
      <c r="L46" s="4">
        <f t="shared" si="4"/>
        <v>1.4245014245014245</v>
      </c>
      <c r="M46" s="4">
        <f t="shared" si="18"/>
        <v>5</v>
      </c>
      <c r="N46" s="4"/>
      <c r="O46" s="4"/>
      <c r="P46" s="4"/>
      <c r="Q46" s="4"/>
      <c r="R46" s="4"/>
      <c r="S46" s="4"/>
      <c r="T46" s="4"/>
      <c r="U46" s="4"/>
      <c r="V46" s="4"/>
      <c r="W46" s="4"/>
      <c r="X46" s="4"/>
      <c r="Y46" s="4"/>
      <c r="Z46" s="10"/>
      <c r="AA46" s="4"/>
      <c r="AB46" s="4"/>
      <c r="AC46" s="4"/>
      <c r="AD46" s="4"/>
      <c r="AE46" s="4"/>
    </row>
    <row r="47" spans="1:31" ht="13.5" customHeight="1" x14ac:dyDescent="0.3">
      <c r="A47" s="4" t="s">
        <v>185</v>
      </c>
      <c r="B47" s="4">
        <f t="shared" si="7"/>
        <v>240</v>
      </c>
      <c r="C47" s="5">
        <f t="shared" si="2"/>
        <v>0.41493775933609961</v>
      </c>
      <c r="D47" s="4">
        <v>1</v>
      </c>
      <c r="E47" s="4">
        <v>3</v>
      </c>
      <c r="F47" s="4">
        <v>1000</v>
      </c>
      <c r="G47" s="4">
        <f t="shared" ca="1" si="3"/>
        <v>536</v>
      </c>
      <c r="H47" s="4"/>
      <c r="I47" s="4"/>
      <c r="J47" s="4" t="s">
        <v>186</v>
      </c>
      <c r="K47" s="4">
        <f t="shared" si="8"/>
        <v>128</v>
      </c>
      <c r="L47" s="4">
        <f t="shared" si="4"/>
        <v>1.4245014245014245</v>
      </c>
      <c r="M47" s="4">
        <f t="shared" si="18"/>
        <v>5</v>
      </c>
      <c r="N47" s="4"/>
      <c r="O47" s="4"/>
      <c r="P47" s="4"/>
      <c r="Q47" s="4"/>
      <c r="R47" s="4"/>
      <c r="S47" s="4"/>
      <c r="T47" s="4"/>
      <c r="U47" s="4"/>
      <c r="V47" s="4"/>
      <c r="W47" s="4"/>
      <c r="X47" s="4"/>
      <c r="Y47" s="4"/>
      <c r="Z47" s="10"/>
      <c r="AA47" s="4"/>
      <c r="AB47" s="4"/>
      <c r="AC47" s="4"/>
      <c r="AD47" s="4"/>
      <c r="AE47" s="4"/>
    </row>
    <row r="48" spans="1:31" ht="13.5" customHeight="1" x14ac:dyDescent="0.3">
      <c r="A48" s="4" t="s">
        <v>187</v>
      </c>
      <c r="B48" s="4">
        <f t="shared" si="7"/>
        <v>241</v>
      </c>
      <c r="C48" s="5">
        <f t="shared" si="2"/>
        <v>0.41493775933609961</v>
      </c>
      <c r="D48" s="4">
        <v>1</v>
      </c>
      <c r="E48" s="4">
        <v>16</v>
      </c>
      <c r="F48" s="4">
        <v>80</v>
      </c>
      <c r="G48" s="4">
        <f t="shared" ca="1" si="3"/>
        <v>62</v>
      </c>
      <c r="H48" s="4"/>
      <c r="I48" s="4"/>
      <c r="J48" s="4" t="s">
        <v>188</v>
      </c>
      <c r="K48" s="4">
        <f t="shared" si="8"/>
        <v>133</v>
      </c>
      <c r="L48" s="4">
        <f t="shared" si="4"/>
        <v>1.4245014245014245</v>
      </c>
      <c r="M48" s="4">
        <f t="shared" si="18"/>
        <v>5</v>
      </c>
      <c r="N48" s="4"/>
      <c r="O48" s="4"/>
      <c r="P48" s="4"/>
      <c r="Q48" s="4"/>
      <c r="R48" s="4"/>
      <c r="S48" s="4"/>
      <c r="T48" s="4"/>
      <c r="U48" s="4"/>
      <c r="V48" s="4"/>
      <c r="W48" s="4"/>
      <c r="X48" s="4"/>
      <c r="Y48" s="4"/>
      <c r="Z48" s="10"/>
      <c r="AA48" s="4"/>
      <c r="AB48" s="4"/>
      <c r="AC48" s="4"/>
      <c r="AD48" s="4"/>
      <c r="AE48" s="4"/>
    </row>
    <row r="49" spans="1:31" ht="13.5" customHeight="1" x14ac:dyDescent="0.3">
      <c r="A49" s="4"/>
      <c r="B49" s="4">
        <f t="shared" si="7"/>
        <v>242</v>
      </c>
      <c r="C49" s="5">
        <f t="shared" si="2"/>
        <v>0</v>
      </c>
      <c r="D49" s="4"/>
      <c r="E49" s="4"/>
      <c r="F49" s="4"/>
      <c r="G49" s="4">
        <f t="shared" ca="1" si="3"/>
        <v>0</v>
      </c>
      <c r="H49" s="4"/>
      <c r="I49" s="4"/>
      <c r="J49" s="4" t="s">
        <v>189</v>
      </c>
      <c r="K49" s="4">
        <f t="shared" si="8"/>
        <v>138</v>
      </c>
      <c r="L49" s="4">
        <f t="shared" si="4"/>
        <v>1.4245014245014245</v>
      </c>
      <c r="M49" s="4">
        <f t="shared" si="18"/>
        <v>5</v>
      </c>
      <c r="N49" s="4"/>
      <c r="O49" s="4"/>
      <c r="P49" s="4"/>
      <c r="Q49" s="4"/>
      <c r="R49" s="4"/>
      <c r="S49" s="4"/>
      <c r="T49" s="4"/>
      <c r="U49" s="4"/>
      <c r="V49" s="4"/>
      <c r="W49" s="4"/>
      <c r="X49" s="4"/>
      <c r="Y49" s="4"/>
      <c r="Z49" s="10"/>
      <c r="AA49" s="4"/>
      <c r="AB49" s="4"/>
      <c r="AC49" s="4"/>
      <c r="AD49" s="4"/>
      <c r="AE49" s="4"/>
    </row>
    <row r="50" spans="1:31" ht="13.5" customHeight="1" x14ac:dyDescent="0.3">
      <c r="A50" s="4"/>
      <c r="B50" s="4">
        <f t="shared" si="7"/>
        <v>242</v>
      </c>
      <c r="C50" s="5">
        <f t="shared" si="2"/>
        <v>0</v>
      </c>
      <c r="D50" s="4"/>
      <c r="E50" s="4"/>
      <c r="F50" s="4"/>
      <c r="G50" s="4">
        <f t="shared" ca="1" si="3"/>
        <v>0</v>
      </c>
      <c r="H50" s="4"/>
      <c r="I50" s="4"/>
      <c r="J50" s="4" t="s">
        <v>190</v>
      </c>
      <c r="K50" s="4">
        <f t="shared" si="8"/>
        <v>143</v>
      </c>
      <c r="L50" s="4">
        <f t="shared" si="4"/>
        <v>1.4245014245014245</v>
      </c>
      <c r="M50" s="4">
        <f t="shared" si="18"/>
        <v>5</v>
      </c>
      <c r="N50" s="4"/>
      <c r="O50" s="4"/>
      <c r="P50" s="4"/>
      <c r="Q50" s="4"/>
      <c r="R50" s="4"/>
      <c r="S50" s="4"/>
      <c r="T50" s="4"/>
      <c r="U50" s="4"/>
      <c r="V50" s="4"/>
      <c r="W50" s="4"/>
      <c r="X50" s="4"/>
      <c r="Y50" s="4"/>
      <c r="Z50" s="10"/>
      <c r="AA50" s="4"/>
      <c r="AB50" s="4"/>
      <c r="AC50" s="4"/>
      <c r="AD50" s="4"/>
      <c r="AE50" s="4"/>
    </row>
    <row r="51" spans="1:31" ht="13.5" customHeight="1" x14ac:dyDescent="0.3">
      <c r="A51" s="4"/>
      <c r="B51" s="4">
        <f t="shared" si="7"/>
        <v>242</v>
      </c>
      <c r="C51" s="5">
        <f t="shared" si="2"/>
        <v>0</v>
      </c>
      <c r="D51" s="4"/>
      <c r="E51" s="4"/>
      <c r="F51" s="4"/>
      <c r="G51" s="4">
        <f t="shared" ca="1" si="3"/>
        <v>0</v>
      </c>
      <c r="H51" s="4"/>
      <c r="I51" s="4"/>
      <c r="J51" s="4" t="s">
        <v>191</v>
      </c>
      <c r="K51" s="4">
        <f t="shared" si="8"/>
        <v>148</v>
      </c>
      <c r="L51" s="4">
        <f t="shared" si="4"/>
        <v>1.4245014245014245</v>
      </c>
      <c r="M51" s="4">
        <f t="shared" si="18"/>
        <v>5</v>
      </c>
      <c r="N51" s="4" t="s">
        <v>192</v>
      </c>
      <c r="O51" s="4"/>
      <c r="P51" s="4"/>
      <c r="Q51" s="4"/>
      <c r="R51" s="4"/>
      <c r="S51" s="4"/>
      <c r="T51" s="4"/>
      <c r="U51" s="4"/>
      <c r="V51" s="4"/>
      <c r="W51" s="4"/>
      <c r="X51" s="4"/>
      <c r="Y51" s="4"/>
      <c r="Z51" s="10"/>
      <c r="AA51" s="4"/>
      <c r="AB51" s="4"/>
      <c r="AC51" s="4"/>
      <c r="AD51" s="4"/>
      <c r="AE51" s="4"/>
    </row>
    <row r="52" spans="1:31" ht="13.5" customHeight="1" x14ac:dyDescent="0.3">
      <c r="A52" s="4"/>
      <c r="B52" s="4">
        <f t="shared" si="7"/>
        <v>242</v>
      </c>
      <c r="C52" s="5">
        <f t="shared" si="2"/>
        <v>0</v>
      </c>
      <c r="D52" s="4"/>
      <c r="E52" s="4"/>
      <c r="F52" s="4"/>
      <c r="G52" s="4">
        <f t="shared" ca="1" si="3"/>
        <v>0</v>
      </c>
      <c r="H52" s="4"/>
      <c r="I52" s="4"/>
      <c r="J52" s="4" t="s">
        <v>193</v>
      </c>
      <c r="K52" s="4">
        <f t="shared" si="8"/>
        <v>153</v>
      </c>
      <c r="L52" s="4">
        <f t="shared" si="4"/>
        <v>0.85470085470085477</v>
      </c>
      <c r="M52" s="4">
        <v>3</v>
      </c>
      <c r="N52" s="4">
        <f>SUM(L52:L59)</f>
        <v>6.83760683760684</v>
      </c>
      <c r="O52" s="4"/>
      <c r="P52" s="4"/>
      <c r="Q52" s="4"/>
      <c r="R52" s="4"/>
      <c r="S52" s="4"/>
      <c r="T52" s="4"/>
      <c r="U52" s="4"/>
      <c r="V52" s="4"/>
      <c r="W52" s="4"/>
      <c r="X52" s="4"/>
      <c r="Y52" s="4"/>
      <c r="Z52" s="10"/>
      <c r="AA52" s="4"/>
      <c r="AB52" s="4"/>
      <c r="AC52" s="4"/>
      <c r="AD52" s="4"/>
      <c r="AE52" s="4"/>
    </row>
    <row r="53" spans="1:31" ht="13.5" customHeight="1" x14ac:dyDescent="0.3">
      <c r="A53" s="4"/>
      <c r="B53" s="4">
        <f t="shared" si="7"/>
        <v>242</v>
      </c>
      <c r="C53" s="5">
        <f t="shared" si="2"/>
        <v>0</v>
      </c>
      <c r="D53" s="4"/>
      <c r="E53" s="4"/>
      <c r="F53" s="4"/>
      <c r="G53" s="4">
        <f t="shared" ca="1" si="3"/>
        <v>0</v>
      </c>
      <c r="H53" s="4"/>
      <c r="I53" s="4"/>
      <c r="J53" s="4" t="s">
        <v>194</v>
      </c>
      <c r="K53" s="4">
        <f t="shared" si="8"/>
        <v>156</v>
      </c>
      <c r="L53" s="4">
        <f t="shared" si="4"/>
        <v>0.85470085470085477</v>
      </c>
      <c r="M53" s="4">
        <f t="shared" ref="M53:M59" si="19">M52</f>
        <v>3</v>
      </c>
      <c r="N53" s="4"/>
      <c r="O53" s="4"/>
      <c r="P53" s="4"/>
      <c r="Q53" s="4"/>
      <c r="R53" s="4"/>
      <c r="S53" s="4"/>
      <c r="T53" s="4"/>
      <c r="U53" s="4"/>
      <c r="V53" s="4"/>
      <c r="W53" s="4"/>
      <c r="X53" s="4"/>
      <c r="Y53" s="4"/>
      <c r="Z53" s="10"/>
      <c r="AA53" s="4"/>
      <c r="AB53" s="4"/>
      <c r="AC53" s="4"/>
      <c r="AD53" s="4"/>
      <c r="AE53" s="4"/>
    </row>
    <row r="54" spans="1:31" ht="13.5" customHeight="1" x14ac:dyDescent="0.3">
      <c r="A54" s="4"/>
      <c r="B54" s="4">
        <f t="shared" si="7"/>
        <v>242</v>
      </c>
      <c r="C54" s="5">
        <f t="shared" si="2"/>
        <v>0</v>
      </c>
      <c r="D54" s="4"/>
      <c r="E54" s="4"/>
      <c r="F54" s="4"/>
      <c r="G54" s="4">
        <f t="shared" ca="1" si="3"/>
        <v>0</v>
      </c>
      <c r="H54" s="4"/>
      <c r="I54" s="4"/>
      <c r="J54" s="4" t="s">
        <v>195</v>
      </c>
      <c r="K54" s="4">
        <f t="shared" si="8"/>
        <v>159</v>
      </c>
      <c r="L54" s="4">
        <f t="shared" si="4"/>
        <v>0.85470085470085477</v>
      </c>
      <c r="M54" s="4">
        <f t="shared" si="19"/>
        <v>3</v>
      </c>
      <c r="N54" s="4"/>
      <c r="O54" s="4"/>
      <c r="P54" s="4"/>
      <c r="Q54" s="4"/>
      <c r="R54" s="4"/>
      <c r="S54" s="4"/>
      <c r="T54" s="4"/>
      <c r="U54" s="4"/>
      <c r="V54" s="4"/>
      <c r="W54" s="4"/>
      <c r="X54" s="4"/>
      <c r="Y54" s="4"/>
      <c r="Z54" s="10"/>
      <c r="AA54" s="4"/>
      <c r="AB54" s="4"/>
      <c r="AC54" s="4"/>
      <c r="AD54" s="4"/>
      <c r="AE54" s="4"/>
    </row>
    <row r="55" spans="1:31" ht="13.5" customHeight="1" x14ac:dyDescent="0.3">
      <c r="A55" s="4"/>
      <c r="B55" s="4">
        <f t="shared" si="7"/>
        <v>242</v>
      </c>
      <c r="C55" s="5">
        <f t="shared" si="2"/>
        <v>0</v>
      </c>
      <c r="D55" s="4"/>
      <c r="E55" s="4"/>
      <c r="F55" s="4"/>
      <c r="G55" s="4">
        <f t="shared" ca="1" si="3"/>
        <v>0</v>
      </c>
      <c r="H55" s="4"/>
      <c r="I55" s="4"/>
      <c r="J55" s="4" t="s">
        <v>196</v>
      </c>
      <c r="K55" s="4">
        <f t="shared" si="8"/>
        <v>162</v>
      </c>
      <c r="L55" s="4">
        <f t="shared" si="4"/>
        <v>0.85470085470085477</v>
      </c>
      <c r="M55" s="4">
        <f t="shared" si="19"/>
        <v>3</v>
      </c>
      <c r="N55" s="4"/>
      <c r="O55" s="4"/>
      <c r="P55" s="4"/>
      <c r="Q55" s="4"/>
      <c r="R55" s="4"/>
      <c r="S55" s="4"/>
      <c r="T55" s="4"/>
      <c r="U55" s="4"/>
      <c r="V55" s="4"/>
      <c r="W55" s="4"/>
      <c r="X55" s="4"/>
      <c r="Y55" s="4"/>
      <c r="Z55" s="10"/>
      <c r="AA55" s="4"/>
      <c r="AB55" s="4"/>
      <c r="AC55" s="4"/>
      <c r="AD55" s="4"/>
      <c r="AE55" s="4"/>
    </row>
    <row r="56" spans="1:31" ht="13.5" customHeight="1" x14ac:dyDescent="0.3">
      <c r="A56" s="4"/>
      <c r="B56" s="4">
        <f t="shared" si="7"/>
        <v>242</v>
      </c>
      <c r="C56" s="5">
        <f t="shared" si="2"/>
        <v>0</v>
      </c>
      <c r="D56" s="4"/>
      <c r="E56" s="4"/>
      <c r="F56" s="4"/>
      <c r="G56" s="4">
        <f t="shared" ca="1" si="3"/>
        <v>0</v>
      </c>
      <c r="H56" s="4"/>
      <c r="I56" s="4"/>
      <c r="J56" s="4" t="s">
        <v>197</v>
      </c>
      <c r="K56" s="4">
        <f t="shared" si="8"/>
        <v>165</v>
      </c>
      <c r="L56" s="4">
        <f t="shared" si="4"/>
        <v>0.85470085470085477</v>
      </c>
      <c r="M56" s="4">
        <f t="shared" si="19"/>
        <v>3</v>
      </c>
      <c r="N56" s="4"/>
      <c r="O56" s="4"/>
      <c r="P56" s="4"/>
      <c r="Q56" s="4"/>
      <c r="R56" s="4"/>
      <c r="S56" s="4"/>
      <c r="T56" s="4"/>
      <c r="U56" s="4"/>
      <c r="V56" s="4"/>
      <c r="W56" s="4"/>
      <c r="X56" s="4"/>
      <c r="Y56" s="4"/>
      <c r="Z56" s="10"/>
      <c r="AA56" s="4"/>
      <c r="AB56" s="4"/>
      <c r="AC56" s="4"/>
      <c r="AD56" s="4"/>
      <c r="AE56" s="4"/>
    </row>
    <row r="57" spans="1:31" ht="13.5" customHeight="1" x14ac:dyDescent="0.3">
      <c r="A57" s="4"/>
      <c r="B57" s="4">
        <f t="shared" si="7"/>
        <v>242</v>
      </c>
      <c r="C57" s="5">
        <f t="shared" si="2"/>
        <v>0</v>
      </c>
      <c r="D57" s="4"/>
      <c r="E57" s="4"/>
      <c r="F57" s="4"/>
      <c r="G57" s="4">
        <f t="shared" ca="1" si="3"/>
        <v>0</v>
      </c>
      <c r="H57" s="4"/>
      <c r="I57" s="4"/>
      <c r="J57" s="4" t="s">
        <v>198</v>
      </c>
      <c r="K57" s="4">
        <f t="shared" si="8"/>
        <v>168</v>
      </c>
      <c r="L57" s="4">
        <f t="shared" si="4"/>
        <v>0.85470085470085477</v>
      </c>
      <c r="M57" s="4">
        <f t="shared" si="19"/>
        <v>3</v>
      </c>
      <c r="N57" s="4"/>
      <c r="O57" s="4"/>
      <c r="P57" s="4"/>
      <c r="Q57" s="4"/>
      <c r="R57" s="4"/>
      <c r="S57" s="4"/>
      <c r="T57" s="4"/>
      <c r="U57" s="4"/>
      <c r="V57" s="4"/>
      <c r="W57" s="4"/>
      <c r="X57" s="4"/>
      <c r="Y57" s="4"/>
      <c r="Z57" s="10"/>
      <c r="AA57" s="4"/>
      <c r="AB57" s="4"/>
      <c r="AC57" s="4"/>
      <c r="AD57" s="4"/>
      <c r="AE57" s="4"/>
    </row>
    <row r="58" spans="1:31" ht="13.5" customHeight="1" x14ac:dyDescent="0.3">
      <c r="A58" s="4"/>
      <c r="B58" s="4">
        <f t="shared" si="7"/>
        <v>242</v>
      </c>
      <c r="C58" s="5">
        <f t="shared" si="2"/>
        <v>0</v>
      </c>
      <c r="D58" s="4"/>
      <c r="E58" s="4"/>
      <c r="F58" s="4"/>
      <c r="G58" s="4">
        <f t="shared" ca="1" si="3"/>
        <v>0</v>
      </c>
      <c r="H58" s="4"/>
      <c r="I58" s="4"/>
      <c r="J58" s="4" t="s">
        <v>199</v>
      </c>
      <c r="K58" s="4">
        <f t="shared" si="8"/>
        <v>171</v>
      </c>
      <c r="L58" s="4">
        <f t="shared" si="4"/>
        <v>0.85470085470085477</v>
      </c>
      <c r="M58" s="4">
        <f t="shared" si="19"/>
        <v>3</v>
      </c>
      <c r="N58" s="4"/>
      <c r="O58" s="4"/>
      <c r="P58" s="4"/>
      <c r="Q58" s="4"/>
      <c r="R58" s="4"/>
      <c r="S58" s="4"/>
      <c r="T58" s="4"/>
      <c r="U58" s="4"/>
      <c r="V58" s="4"/>
      <c r="W58" s="4"/>
      <c r="X58" s="4"/>
      <c r="Y58" s="4"/>
      <c r="Z58" s="10"/>
      <c r="AA58" s="4"/>
      <c r="AB58" s="4"/>
      <c r="AC58" s="4"/>
      <c r="AD58" s="4"/>
      <c r="AE58" s="4"/>
    </row>
    <row r="59" spans="1:31" ht="13.5" customHeight="1" x14ac:dyDescent="0.3">
      <c r="A59" s="4"/>
      <c r="B59" s="4">
        <f t="shared" si="7"/>
        <v>242</v>
      </c>
      <c r="C59" s="5">
        <f t="shared" si="2"/>
        <v>0</v>
      </c>
      <c r="D59" s="4"/>
      <c r="E59" s="4"/>
      <c r="F59" s="4"/>
      <c r="G59" s="4">
        <f t="shared" ca="1" si="3"/>
        <v>0</v>
      </c>
      <c r="H59" s="4"/>
      <c r="I59" s="4"/>
      <c r="J59" s="4" t="s">
        <v>200</v>
      </c>
      <c r="K59" s="4">
        <f t="shared" si="8"/>
        <v>174</v>
      </c>
      <c r="L59" s="4">
        <f t="shared" si="4"/>
        <v>0.85470085470085477</v>
      </c>
      <c r="M59" s="4">
        <f t="shared" si="19"/>
        <v>3</v>
      </c>
      <c r="N59" s="4" t="s">
        <v>201</v>
      </c>
      <c r="O59" s="4"/>
      <c r="P59" s="4"/>
      <c r="Q59" s="4"/>
      <c r="R59" s="4"/>
      <c r="S59" s="4"/>
      <c r="T59" s="4"/>
      <c r="U59" s="4"/>
      <c r="V59" s="4"/>
      <c r="W59" s="4"/>
      <c r="X59" s="4"/>
      <c r="Y59" s="4"/>
      <c r="Z59" s="10"/>
      <c r="AA59" s="4"/>
      <c r="AB59" s="4"/>
      <c r="AC59" s="4"/>
      <c r="AD59" s="4"/>
      <c r="AE59" s="4"/>
    </row>
    <row r="60" spans="1:31" ht="13.5" customHeight="1" x14ac:dyDescent="0.3">
      <c r="A60" s="4"/>
      <c r="B60" s="4">
        <f t="shared" si="7"/>
        <v>242</v>
      </c>
      <c r="C60" s="5">
        <f t="shared" si="2"/>
        <v>0</v>
      </c>
      <c r="D60" s="4"/>
      <c r="E60" s="4"/>
      <c r="F60" s="4"/>
      <c r="G60" s="4">
        <f t="shared" ca="1" si="3"/>
        <v>0</v>
      </c>
      <c r="H60" s="4"/>
      <c r="I60" s="4"/>
      <c r="J60" s="4" t="s">
        <v>202</v>
      </c>
      <c r="K60" s="4">
        <f t="shared" si="8"/>
        <v>177</v>
      </c>
      <c r="L60" s="4">
        <f t="shared" si="4"/>
        <v>0</v>
      </c>
      <c r="M60" s="4">
        <v>0</v>
      </c>
      <c r="N60" s="4">
        <f>SUM(L60:L65)</f>
        <v>0</v>
      </c>
      <c r="O60" s="4"/>
      <c r="P60" s="4"/>
      <c r="Q60" s="4"/>
      <c r="R60" s="4"/>
      <c r="S60" s="4"/>
      <c r="T60" s="4"/>
      <c r="U60" s="4"/>
      <c r="V60" s="4"/>
      <c r="W60" s="4"/>
      <c r="X60" s="4"/>
      <c r="Y60" s="4"/>
      <c r="Z60" s="10"/>
      <c r="AA60" s="4"/>
      <c r="AB60" s="4"/>
      <c r="AC60" s="4"/>
      <c r="AD60" s="4"/>
      <c r="AE60" s="4"/>
    </row>
    <row r="61" spans="1:31" ht="13.5" customHeight="1" x14ac:dyDescent="0.3">
      <c r="A61" s="4"/>
      <c r="B61" s="4">
        <f t="shared" si="7"/>
        <v>242</v>
      </c>
      <c r="C61" s="5">
        <f t="shared" si="2"/>
        <v>0</v>
      </c>
      <c r="D61" s="4"/>
      <c r="E61" s="4"/>
      <c r="F61" s="4"/>
      <c r="G61" s="4">
        <f t="shared" ca="1" si="3"/>
        <v>0</v>
      </c>
      <c r="H61" s="4"/>
      <c r="I61" s="4"/>
      <c r="J61" s="4" t="s">
        <v>203</v>
      </c>
      <c r="K61" s="4">
        <f t="shared" si="8"/>
        <v>177</v>
      </c>
      <c r="L61" s="4">
        <f t="shared" si="4"/>
        <v>0</v>
      </c>
      <c r="M61" s="4">
        <v>0</v>
      </c>
      <c r="N61" s="4"/>
      <c r="O61" s="4"/>
      <c r="P61" s="4"/>
      <c r="Q61" s="4"/>
      <c r="R61" s="4"/>
      <c r="S61" s="4"/>
      <c r="T61" s="4"/>
      <c r="U61" s="4"/>
      <c r="V61" s="4"/>
      <c r="W61" s="4"/>
      <c r="X61" s="4"/>
      <c r="Y61" s="4"/>
      <c r="Z61" s="10"/>
      <c r="AA61" s="4"/>
      <c r="AB61" s="4"/>
      <c r="AC61" s="4"/>
      <c r="AD61" s="4"/>
      <c r="AE61" s="4"/>
    </row>
    <row r="62" spans="1:31" ht="13.5" customHeight="1" x14ac:dyDescent="0.3">
      <c r="A62" s="4"/>
      <c r="B62" s="4">
        <f t="shared" si="7"/>
        <v>242</v>
      </c>
      <c r="C62" s="5">
        <f t="shared" si="2"/>
        <v>0</v>
      </c>
      <c r="D62" s="4"/>
      <c r="E62" s="4"/>
      <c r="F62" s="4"/>
      <c r="G62" s="4">
        <f t="shared" ca="1" si="3"/>
        <v>0</v>
      </c>
      <c r="H62" s="4"/>
      <c r="I62" s="4"/>
      <c r="J62" s="4" t="s">
        <v>204</v>
      </c>
      <c r="K62" s="4">
        <f t="shared" si="8"/>
        <v>177</v>
      </c>
      <c r="L62" s="4">
        <f t="shared" si="4"/>
        <v>0</v>
      </c>
      <c r="M62" s="4">
        <v>0</v>
      </c>
      <c r="N62" s="4"/>
      <c r="O62" s="4"/>
      <c r="P62" s="4"/>
      <c r="Q62" s="4"/>
      <c r="R62" s="4"/>
      <c r="S62" s="4"/>
      <c r="T62" s="4"/>
      <c r="U62" s="4"/>
      <c r="V62" s="4"/>
      <c r="W62" s="4"/>
      <c r="X62" s="4"/>
      <c r="Y62" s="4"/>
      <c r="Z62" s="10"/>
      <c r="AA62" s="4"/>
      <c r="AB62" s="4"/>
      <c r="AC62" s="4"/>
      <c r="AD62" s="4"/>
      <c r="AE62" s="4"/>
    </row>
    <row r="63" spans="1:31" ht="13.5" customHeight="1" x14ac:dyDescent="0.3">
      <c r="A63" s="4"/>
      <c r="B63" s="4">
        <f t="shared" si="7"/>
        <v>242</v>
      </c>
      <c r="C63" s="5">
        <f t="shared" si="2"/>
        <v>0</v>
      </c>
      <c r="D63" s="4"/>
      <c r="E63" s="4"/>
      <c r="F63" s="4"/>
      <c r="G63" s="4">
        <f t="shared" ca="1" si="3"/>
        <v>0</v>
      </c>
      <c r="H63" s="4"/>
      <c r="I63" s="4"/>
      <c r="J63" s="4" t="s">
        <v>205</v>
      </c>
      <c r="K63" s="4">
        <f t="shared" si="8"/>
        <v>177</v>
      </c>
      <c r="L63" s="4">
        <f t="shared" si="4"/>
        <v>0</v>
      </c>
      <c r="M63" s="4">
        <v>0</v>
      </c>
      <c r="N63" s="4"/>
      <c r="O63" s="4"/>
      <c r="P63" s="4"/>
      <c r="Q63" s="4"/>
      <c r="R63" s="4"/>
      <c r="S63" s="4"/>
      <c r="T63" s="4"/>
      <c r="U63" s="4"/>
      <c r="V63" s="4"/>
      <c r="W63" s="4"/>
      <c r="X63" s="4"/>
      <c r="Y63" s="4"/>
      <c r="Z63" s="10"/>
      <c r="AA63" s="4"/>
      <c r="AB63" s="4"/>
      <c r="AC63" s="4"/>
      <c r="AD63" s="4"/>
      <c r="AE63" s="4"/>
    </row>
    <row r="64" spans="1:31" ht="13.5" customHeight="1" x14ac:dyDescent="0.3">
      <c r="A64" s="4"/>
      <c r="B64" s="4">
        <f t="shared" si="7"/>
        <v>242</v>
      </c>
      <c r="C64" s="5">
        <f t="shared" si="2"/>
        <v>0</v>
      </c>
      <c r="D64" s="4"/>
      <c r="E64" s="4"/>
      <c r="F64" s="4"/>
      <c r="G64" s="4">
        <f t="shared" ca="1" si="3"/>
        <v>0</v>
      </c>
      <c r="H64" s="4"/>
      <c r="I64" s="4"/>
      <c r="J64" s="4" t="s">
        <v>206</v>
      </c>
      <c r="K64" s="4">
        <f t="shared" si="8"/>
        <v>177</v>
      </c>
      <c r="L64" s="4">
        <f t="shared" si="4"/>
        <v>0</v>
      </c>
      <c r="M64" s="4">
        <v>0</v>
      </c>
      <c r="N64" s="4"/>
      <c r="O64" s="4"/>
      <c r="P64" s="4"/>
      <c r="Q64" s="4"/>
      <c r="R64" s="4"/>
      <c r="S64" s="4"/>
      <c r="T64" s="4"/>
      <c r="U64" s="4"/>
      <c r="V64" s="4"/>
      <c r="W64" s="4"/>
      <c r="X64" s="4"/>
      <c r="Y64" s="4"/>
      <c r="Z64" s="10"/>
      <c r="AA64" s="4"/>
      <c r="AB64" s="4"/>
      <c r="AC64" s="4"/>
      <c r="AD64" s="4"/>
      <c r="AE64" s="4"/>
    </row>
    <row r="65" spans="1:31" ht="13.5" customHeight="1" x14ac:dyDescent="0.3">
      <c r="A65" s="4"/>
      <c r="B65" s="4">
        <f t="shared" si="7"/>
        <v>242</v>
      </c>
      <c r="C65" s="5">
        <f t="shared" si="2"/>
        <v>0</v>
      </c>
      <c r="D65" s="4"/>
      <c r="E65" s="4"/>
      <c r="F65" s="4"/>
      <c r="G65" s="4">
        <f t="shared" ca="1" si="3"/>
        <v>0</v>
      </c>
      <c r="H65" s="4"/>
      <c r="I65" s="4"/>
      <c r="J65" s="4" t="s">
        <v>207</v>
      </c>
      <c r="K65" s="4">
        <f t="shared" si="8"/>
        <v>177</v>
      </c>
      <c r="L65" s="4">
        <f t="shared" si="4"/>
        <v>0</v>
      </c>
      <c r="M65" s="4">
        <v>0</v>
      </c>
      <c r="N65" s="4" t="s">
        <v>208</v>
      </c>
      <c r="O65" s="4"/>
      <c r="P65" s="4"/>
      <c r="Q65" s="4"/>
      <c r="R65" s="4"/>
      <c r="S65" s="4"/>
      <c r="T65" s="4"/>
      <c r="U65" s="4"/>
      <c r="V65" s="4"/>
      <c r="W65" s="4"/>
      <c r="X65" s="4"/>
      <c r="Y65" s="4"/>
      <c r="Z65" s="10"/>
      <c r="AA65" s="4"/>
      <c r="AB65" s="4"/>
      <c r="AC65" s="4"/>
      <c r="AD65" s="4"/>
      <c r="AE65" s="4"/>
    </row>
    <row r="66" spans="1:31" ht="13.5" customHeight="1" x14ac:dyDescent="0.3">
      <c r="A66" s="4"/>
      <c r="B66" s="4">
        <f t="shared" si="7"/>
        <v>242</v>
      </c>
      <c r="C66" s="5">
        <f t="shared" si="2"/>
        <v>0</v>
      </c>
      <c r="D66" s="4"/>
      <c r="E66" s="4"/>
      <c r="F66" s="4"/>
      <c r="G66" s="4">
        <f t="shared" ca="1" si="3"/>
        <v>0</v>
      </c>
      <c r="H66" s="4"/>
      <c r="I66" s="4"/>
      <c r="J66" s="4" t="s">
        <v>209</v>
      </c>
      <c r="K66" s="4">
        <f t="shared" si="8"/>
        <v>177</v>
      </c>
      <c r="L66" s="4">
        <f t="shared" si="4"/>
        <v>0.85470085470085477</v>
      </c>
      <c r="M66" s="4">
        <v>3</v>
      </c>
      <c r="N66" s="4">
        <f>SUM(L66:L71)</f>
        <v>5.1282051282051295</v>
      </c>
      <c r="O66" s="4"/>
      <c r="P66" s="4"/>
      <c r="Q66" s="4"/>
      <c r="R66" s="4"/>
      <c r="S66" s="4"/>
      <c r="T66" s="4"/>
      <c r="U66" s="4"/>
      <c r="V66" s="4"/>
      <c r="W66" s="4"/>
      <c r="X66" s="4"/>
      <c r="Y66" s="4"/>
      <c r="Z66" s="10"/>
      <c r="AA66" s="4"/>
      <c r="AB66" s="4"/>
      <c r="AC66" s="4"/>
      <c r="AD66" s="4"/>
      <c r="AE66" s="4"/>
    </row>
    <row r="67" spans="1:31" ht="13.5" customHeight="1" x14ac:dyDescent="0.3">
      <c r="A67" s="4"/>
      <c r="B67" s="4">
        <f t="shared" si="7"/>
        <v>242</v>
      </c>
      <c r="C67" s="5">
        <f t="shared" si="2"/>
        <v>0</v>
      </c>
      <c r="D67" s="4"/>
      <c r="E67" s="4"/>
      <c r="F67" s="4"/>
      <c r="G67" s="4">
        <f t="shared" ca="1" si="3"/>
        <v>0</v>
      </c>
      <c r="H67" s="4"/>
      <c r="I67" s="4"/>
      <c r="J67" s="4" t="s">
        <v>210</v>
      </c>
      <c r="K67" s="4">
        <f t="shared" si="8"/>
        <v>180</v>
      </c>
      <c r="L67" s="4">
        <f t="shared" si="4"/>
        <v>0.85470085470085477</v>
      </c>
      <c r="M67" s="4">
        <f t="shared" ref="M67:M71" si="20">M66</f>
        <v>3</v>
      </c>
      <c r="N67" s="4"/>
      <c r="O67" s="4"/>
      <c r="P67" s="4"/>
      <c r="Q67" s="4"/>
      <c r="R67" s="4"/>
      <c r="S67" s="4"/>
      <c r="T67" s="4"/>
      <c r="U67" s="4"/>
      <c r="V67" s="4"/>
      <c r="W67" s="4"/>
      <c r="X67" s="4"/>
      <c r="Y67" s="4"/>
      <c r="Z67" s="10"/>
      <c r="AA67" s="4"/>
      <c r="AB67" s="4"/>
      <c r="AC67" s="4"/>
      <c r="AD67" s="4"/>
      <c r="AE67" s="4"/>
    </row>
    <row r="68" spans="1:31" ht="13.5" customHeight="1" x14ac:dyDescent="0.3">
      <c r="A68" s="4"/>
      <c r="B68" s="4">
        <f t="shared" si="7"/>
        <v>242</v>
      </c>
      <c r="C68" s="5">
        <f t="shared" si="2"/>
        <v>0</v>
      </c>
      <c r="D68" s="4"/>
      <c r="E68" s="4"/>
      <c r="F68" s="4"/>
      <c r="G68" s="4">
        <f t="shared" ca="1" si="3"/>
        <v>0</v>
      </c>
      <c r="H68" s="4"/>
      <c r="I68" s="4"/>
      <c r="J68" s="4" t="s">
        <v>211</v>
      </c>
      <c r="K68" s="4">
        <f t="shared" si="8"/>
        <v>183</v>
      </c>
      <c r="L68" s="4">
        <f t="shared" si="4"/>
        <v>0.85470085470085477</v>
      </c>
      <c r="M68" s="4">
        <f t="shared" si="20"/>
        <v>3</v>
      </c>
      <c r="N68" s="4"/>
      <c r="O68" s="4"/>
      <c r="P68" s="4"/>
      <c r="Q68" s="4"/>
      <c r="R68" s="4"/>
      <c r="S68" s="4"/>
      <c r="T68" s="4"/>
      <c r="U68" s="4"/>
      <c r="V68" s="4"/>
      <c r="W68" s="4"/>
      <c r="X68" s="4"/>
      <c r="Y68" s="4"/>
      <c r="Z68" s="10"/>
      <c r="AA68" s="4"/>
      <c r="AB68" s="4"/>
      <c r="AC68" s="4"/>
      <c r="AD68" s="4"/>
      <c r="AE68" s="4"/>
    </row>
    <row r="69" spans="1:31" ht="13.5" customHeight="1" x14ac:dyDescent="0.3">
      <c r="A69" s="4"/>
      <c r="B69" s="4">
        <f t="shared" si="7"/>
        <v>242</v>
      </c>
      <c r="C69" s="5">
        <f t="shared" si="2"/>
        <v>0</v>
      </c>
      <c r="D69" s="4"/>
      <c r="E69" s="4"/>
      <c r="F69" s="4"/>
      <c r="G69" s="4">
        <f t="shared" ca="1" si="3"/>
        <v>0</v>
      </c>
      <c r="H69" s="4"/>
      <c r="I69" s="4"/>
      <c r="J69" s="4" t="s">
        <v>212</v>
      </c>
      <c r="K69" s="4">
        <f t="shared" si="8"/>
        <v>186</v>
      </c>
      <c r="L69" s="4">
        <f t="shared" si="4"/>
        <v>0.85470085470085477</v>
      </c>
      <c r="M69" s="4">
        <f t="shared" si="20"/>
        <v>3</v>
      </c>
      <c r="N69" s="4"/>
      <c r="O69" s="4"/>
      <c r="P69" s="4"/>
      <c r="Q69" s="4"/>
      <c r="R69" s="4"/>
      <c r="S69" s="4"/>
      <c r="T69" s="4"/>
      <c r="U69" s="4"/>
      <c r="V69" s="4"/>
      <c r="W69" s="4"/>
      <c r="X69" s="4"/>
      <c r="Y69" s="4"/>
      <c r="Z69" s="10"/>
      <c r="AA69" s="4"/>
      <c r="AB69" s="4"/>
      <c r="AC69" s="4"/>
      <c r="AD69" s="4"/>
      <c r="AE69" s="4"/>
    </row>
    <row r="70" spans="1:31" ht="13.5" customHeight="1" x14ac:dyDescent="0.3">
      <c r="A70" s="4"/>
      <c r="B70" s="4">
        <f t="shared" si="7"/>
        <v>242</v>
      </c>
      <c r="C70" s="5">
        <f t="shared" si="2"/>
        <v>0</v>
      </c>
      <c r="D70" s="4"/>
      <c r="E70" s="4"/>
      <c r="F70" s="4"/>
      <c r="G70" s="4">
        <f t="shared" ca="1" si="3"/>
        <v>0</v>
      </c>
      <c r="H70" s="4"/>
      <c r="I70" s="4"/>
      <c r="J70" s="4" t="s">
        <v>213</v>
      </c>
      <c r="K70" s="4">
        <f t="shared" si="8"/>
        <v>189</v>
      </c>
      <c r="L70" s="4">
        <f t="shared" si="4"/>
        <v>0.85470085470085477</v>
      </c>
      <c r="M70" s="4">
        <f t="shared" si="20"/>
        <v>3</v>
      </c>
      <c r="N70" s="4"/>
      <c r="O70" s="4"/>
      <c r="P70" s="4"/>
      <c r="Q70" s="4"/>
      <c r="R70" s="4"/>
      <c r="S70" s="4"/>
      <c r="T70" s="4"/>
      <c r="U70" s="4"/>
      <c r="V70" s="4"/>
      <c r="W70" s="4"/>
      <c r="X70" s="4"/>
      <c r="Y70" s="4"/>
      <c r="Z70" s="10"/>
      <c r="AA70" s="4"/>
      <c r="AB70" s="4"/>
      <c r="AC70" s="4"/>
      <c r="AD70" s="4"/>
      <c r="AE70" s="4"/>
    </row>
    <row r="71" spans="1:31" ht="13.5" customHeight="1" x14ac:dyDescent="0.3">
      <c r="A71" s="4"/>
      <c r="B71" s="4">
        <f t="shared" si="7"/>
        <v>242</v>
      </c>
      <c r="C71" s="5">
        <f t="shared" si="2"/>
        <v>0</v>
      </c>
      <c r="D71" s="4"/>
      <c r="E71" s="4"/>
      <c r="F71" s="4"/>
      <c r="G71" s="4">
        <f t="shared" ca="1" si="3"/>
        <v>0</v>
      </c>
      <c r="H71" s="4"/>
      <c r="I71" s="4"/>
      <c r="J71" s="4" t="s">
        <v>214</v>
      </c>
      <c r="K71" s="4">
        <f t="shared" si="8"/>
        <v>192</v>
      </c>
      <c r="L71" s="4">
        <f t="shared" si="4"/>
        <v>0.85470085470085477</v>
      </c>
      <c r="M71" s="4">
        <f t="shared" si="20"/>
        <v>3</v>
      </c>
      <c r="N71" s="4" t="s">
        <v>215</v>
      </c>
      <c r="O71" s="4"/>
      <c r="P71" s="4"/>
      <c r="Q71" s="4"/>
      <c r="R71" s="4"/>
      <c r="S71" s="4"/>
      <c r="T71" s="4"/>
      <c r="U71" s="4"/>
      <c r="V71" s="4"/>
      <c r="W71" s="4"/>
      <c r="X71" s="4"/>
      <c r="Y71" s="4"/>
      <c r="Z71" s="10"/>
      <c r="AA71" s="4"/>
      <c r="AB71" s="4"/>
      <c r="AC71" s="4"/>
      <c r="AD71" s="4"/>
      <c r="AE71" s="4"/>
    </row>
    <row r="72" spans="1:31" ht="13.5" customHeight="1" x14ac:dyDescent="0.3">
      <c r="A72" s="4"/>
      <c r="B72" s="4">
        <f t="shared" si="7"/>
        <v>242</v>
      </c>
      <c r="C72" s="5">
        <f t="shared" si="2"/>
        <v>0</v>
      </c>
      <c r="D72" s="4"/>
      <c r="E72" s="4"/>
      <c r="F72" s="4"/>
      <c r="G72" s="4">
        <f t="shared" ca="1" si="3"/>
        <v>0</v>
      </c>
      <c r="H72" s="4"/>
      <c r="I72" s="4"/>
      <c r="J72" s="4" t="s">
        <v>216</v>
      </c>
      <c r="K72" s="4">
        <f t="shared" si="8"/>
        <v>195</v>
      </c>
      <c r="L72" s="4">
        <f t="shared" si="4"/>
        <v>0.85470085470085477</v>
      </c>
      <c r="M72" s="4">
        <v>3</v>
      </c>
      <c r="N72" s="4">
        <f>SUM(L72:L77)</f>
        <v>5.1282051282051295</v>
      </c>
      <c r="O72" s="4"/>
      <c r="P72" s="4"/>
      <c r="Q72" s="4"/>
      <c r="R72" s="4"/>
      <c r="S72" s="4"/>
      <c r="T72" s="4"/>
      <c r="U72" s="4"/>
      <c r="V72" s="4"/>
      <c r="W72" s="4"/>
      <c r="X72" s="4"/>
      <c r="Y72" s="4"/>
      <c r="Z72" s="10"/>
      <c r="AA72" s="4"/>
      <c r="AB72" s="4"/>
      <c r="AC72" s="4"/>
      <c r="AD72" s="4"/>
      <c r="AE72" s="4"/>
    </row>
    <row r="73" spans="1:31" ht="13.5" customHeight="1" x14ac:dyDescent="0.3">
      <c r="A73" s="4"/>
      <c r="B73" s="4">
        <f t="shared" si="7"/>
        <v>242</v>
      </c>
      <c r="C73" s="5">
        <f t="shared" si="2"/>
        <v>0</v>
      </c>
      <c r="D73" s="4"/>
      <c r="E73" s="4"/>
      <c r="F73" s="4"/>
      <c r="G73" s="4">
        <f t="shared" ca="1" si="3"/>
        <v>0</v>
      </c>
      <c r="H73" s="4"/>
      <c r="I73" s="4"/>
      <c r="J73" s="4" t="s">
        <v>217</v>
      </c>
      <c r="K73" s="4">
        <f t="shared" si="8"/>
        <v>198</v>
      </c>
      <c r="L73" s="4">
        <f t="shared" si="4"/>
        <v>0.85470085470085477</v>
      </c>
      <c r="M73" s="4">
        <f t="shared" ref="M73:M77" si="21">M72</f>
        <v>3</v>
      </c>
      <c r="N73" s="4"/>
      <c r="O73" s="4"/>
      <c r="P73" s="4"/>
      <c r="Q73" s="4"/>
      <c r="R73" s="4"/>
      <c r="S73" s="4"/>
      <c r="T73" s="4"/>
      <c r="U73" s="4"/>
      <c r="V73" s="4"/>
      <c r="W73" s="4"/>
      <c r="X73" s="4"/>
      <c r="Y73" s="4"/>
      <c r="Z73" s="10"/>
      <c r="AA73" s="4"/>
      <c r="AB73" s="4"/>
      <c r="AC73" s="4"/>
      <c r="AD73" s="4"/>
      <c r="AE73" s="4"/>
    </row>
    <row r="74" spans="1:31" ht="13.5" customHeight="1" x14ac:dyDescent="0.3">
      <c r="A74" s="4"/>
      <c r="B74" s="4">
        <f t="shared" si="7"/>
        <v>242</v>
      </c>
      <c r="C74" s="5">
        <f t="shared" si="2"/>
        <v>0</v>
      </c>
      <c r="D74" s="4"/>
      <c r="E74" s="4"/>
      <c r="F74" s="4"/>
      <c r="G74" s="4">
        <f t="shared" ca="1" si="3"/>
        <v>0</v>
      </c>
      <c r="H74" s="4"/>
      <c r="I74" s="4"/>
      <c r="J74" s="4" t="s">
        <v>218</v>
      </c>
      <c r="K74" s="4">
        <f t="shared" si="8"/>
        <v>201</v>
      </c>
      <c r="L74" s="4">
        <f t="shared" si="4"/>
        <v>0.85470085470085477</v>
      </c>
      <c r="M74" s="4">
        <f t="shared" si="21"/>
        <v>3</v>
      </c>
      <c r="N74" s="4"/>
      <c r="O74" s="4"/>
      <c r="P74" s="4"/>
      <c r="Q74" s="4"/>
      <c r="R74" s="4"/>
      <c r="S74" s="4"/>
      <c r="T74" s="4"/>
      <c r="U74" s="4"/>
      <c r="V74" s="4"/>
      <c r="W74" s="4"/>
      <c r="X74" s="4"/>
      <c r="Y74" s="4"/>
      <c r="Z74" s="10"/>
      <c r="AA74" s="4"/>
      <c r="AB74" s="4"/>
      <c r="AC74" s="4"/>
      <c r="AD74" s="4"/>
      <c r="AE74" s="4"/>
    </row>
    <row r="75" spans="1:31" ht="13.5" customHeight="1" x14ac:dyDescent="0.3">
      <c r="A75" s="4"/>
      <c r="B75" s="4">
        <f t="shared" si="7"/>
        <v>242</v>
      </c>
      <c r="C75" s="5">
        <f t="shared" si="2"/>
        <v>0</v>
      </c>
      <c r="D75" s="4"/>
      <c r="E75" s="4"/>
      <c r="F75" s="4"/>
      <c r="G75" s="4">
        <f t="shared" ca="1" si="3"/>
        <v>0</v>
      </c>
      <c r="H75" s="4"/>
      <c r="I75" s="4"/>
      <c r="J75" s="4" t="s">
        <v>219</v>
      </c>
      <c r="K75" s="4">
        <f t="shared" si="8"/>
        <v>204</v>
      </c>
      <c r="L75" s="4">
        <f t="shared" si="4"/>
        <v>0.85470085470085477</v>
      </c>
      <c r="M75" s="4">
        <f t="shared" si="21"/>
        <v>3</v>
      </c>
      <c r="N75" s="4"/>
      <c r="O75" s="4"/>
      <c r="P75" s="4"/>
      <c r="Q75" s="4"/>
      <c r="R75" s="4"/>
      <c r="S75" s="4"/>
      <c r="T75" s="4"/>
      <c r="U75" s="4"/>
      <c r="V75" s="4"/>
      <c r="W75" s="4"/>
      <c r="X75" s="4"/>
      <c r="Y75" s="4"/>
      <c r="Z75" s="10"/>
      <c r="AA75" s="4"/>
      <c r="AB75" s="4"/>
      <c r="AC75" s="4"/>
      <c r="AD75" s="4"/>
      <c r="AE75" s="4"/>
    </row>
    <row r="76" spans="1:31" ht="13.5" customHeight="1" x14ac:dyDescent="0.3">
      <c r="A76" s="4"/>
      <c r="B76" s="4">
        <f t="shared" si="7"/>
        <v>242</v>
      </c>
      <c r="C76" s="5">
        <f t="shared" si="2"/>
        <v>0</v>
      </c>
      <c r="D76" s="4"/>
      <c r="E76" s="4"/>
      <c r="F76" s="4"/>
      <c r="G76" s="4">
        <f t="shared" ca="1" si="3"/>
        <v>0</v>
      </c>
      <c r="H76" s="4"/>
      <c r="I76" s="4"/>
      <c r="J76" s="4" t="s">
        <v>220</v>
      </c>
      <c r="K76" s="4">
        <f t="shared" si="8"/>
        <v>207</v>
      </c>
      <c r="L76" s="4">
        <f t="shared" si="4"/>
        <v>0.85470085470085477</v>
      </c>
      <c r="M76" s="4">
        <f t="shared" si="21"/>
        <v>3</v>
      </c>
      <c r="N76" s="4"/>
      <c r="O76" s="4"/>
      <c r="P76" s="4"/>
      <c r="Q76" s="4"/>
      <c r="R76" s="4"/>
      <c r="S76" s="4"/>
      <c r="T76" s="4"/>
      <c r="U76" s="4"/>
      <c r="V76" s="4"/>
      <c r="W76" s="4"/>
      <c r="X76" s="4"/>
      <c r="Y76" s="4"/>
      <c r="Z76" s="10"/>
      <c r="AA76" s="4"/>
      <c r="AB76" s="4"/>
      <c r="AC76" s="4"/>
      <c r="AD76" s="4"/>
      <c r="AE76" s="4"/>
    </row>
    <row r="77" spans="1:31" ht="13.5" customHeight="1" x14ac:dyDescent="0.3">
      <c r="A77" s="4"/>
      <c r="B77" s="4">
        <f t="shared" si="7"/>
        <v>242</v>
      </c>
      <c r="C77" s="5">
        <f t="shared" si="2"/>
        <v>0</v>
      </c>
      <c r="D77" s="4"/>
      <c r="E77" s="4"/>
      <c r="F77" s="4"/>
      <c r="G77" s="4">
        <f t="shared" ca="1" si="3"/>
        <v>0</v>
      </c>
      <c r="H77" s="4"/>
      <c r="I77" s="4"/>
      <c r="J77" s="4" t="s">
        <v>221</v>
      </c>
      <c r="K77" s="4">
        <f t="shared" si="8"/>
        <v>210</v>
      </c>
      <c r="L77" s="4">
        <f t="shared" si="4"/>
        <v>0.85470085470085477</v>
      </c>
      <c r="M77" s="4">
        <f t="shared" si="21"/>
        <v>3</v>
      </c>
      <c r="N77" s="4" t="s">
        <v>222</v>
      </c>
      <c r="O77" s="4"/>
      <c r="P77" s="4"/>
      <c r="Q77" s="4"/>
      <c r="R77" s="4"/>
      <c r="S77" s="4"/>
      <c r="T77" s="4"/>
      <c r="U77" s="4"/>
      <c r="V77" s="4"/>
      <c r="W77" s="4"/>
      <c r="X77" s="4"/>
      <c r="Y77" s="4"/>
      <c r="Z77" s="10"/>
      <c r="AA77" s="4"/>
      <c r="AB77" s="4"/>
      <c r="AC77" s="4"/>
      <c r="AD77" s="4"/>
      <c r="AE77" s="4"/>
    </row>
    <row r="78" spans="1:31" ht="13.5" customHeight="1" x14ac:dyDescent="0.3">
      <c r="A78" s="4"/>
      <c r="B78" s="4">
        <f t="shared" si="7"/>
        <v>242</v>
      </c>
      <c r="C78" s="5">
        <f t="shared" si="2"/>
        <v>0</v>
      </c>
      <c r="D78" s="4"/>
      <c r="E78" s="4"/>
      <c r="F78" s="4"/>
      <c r="G78" s="4">
        <f t="shared" ca="1" si="3"/>
        <v>0</v>
      </c>
      <c r="H78" s="4"/>
      <c r="I78" s="4"/>
      <c r="J78" s="4" t="s">
        <v>223</v>
      </c>
      <c r="K78" s="4">
        <f t="shared" si="8"/>
        <v>213</v>
      </c>
      <c r="L78" s="4">
        <f t="shared" si="4"/>
        <v>2.2792022792022792</v>
      </c>
      <c r="M78" s="4">
        <v>8</v>
      </c>
      <c r="N78" s="4">
        <f>SUM(L78:L84)</f>
        <v>15.954415954415953</v>
      </c>
      <c r="O78" s="4"/>
      <c r="P78" s="4"/>
      <c r="Q78" s="4"/>
      <c r="R78" s="4"/>
      <c r="S78" s="4"/>
      <c r="T78" s="4"/>
      <c r="U78" s="4"/>
      <c r="V78" s="4"/>
      <c r="W78" s="4"/>
      <c r="X78" s="4"/>
      <c r="Y78" s="4"/>
      <c r="Z78" s="10"/>
      <c r="AA78" s="4"/>
      <c r="AB78" s="4"/>
      <c r="AC78" s="4"/>
      <c r="AD78" s="4"/>
      <c r="AE78" s="4"/>
    </row>
    <row r="79" spans="1:31" ht="13.5" customHeight="1" x14ac:dyDescent="0.3">
      <c r="A79" s="4"/>
      <c r="B79" s="4">
        <f t="shared" si="7"/>
        <v>242</v>
      </c>
      <c r="C79" s="5">
        <f t="shared" si="2"/>
        <v>0</v>
      </c>
      <c r="D79" s="4"/>
      <c r="E79" s="4"/>
      <c r="F79" s="4"/>
      <c r="G79" s="4">
        <f t="shared" ca="1" si="3"/>
        <v>0</v>
      </c>
      <c r="H79" s="4"/>
      <c r="I79" s="4"/>
      <c r="J79" s="4" t="s">
        <v>224</v>
      </c>
      <c r="K79" s="4">
        <f t="shared" si="8"/>
        <v>221</v>
      </c>
      <c r="L79" s="4">
        <f t="shared" si="4"/>
        <v>2.2792022792022792</v>
      </c>
      <c r="M79" s="4">
        <f t="shared" ref="M79:M84" si="22">M78</f>
        <v>8</v>
      </c>
      <c r="N79" s="4"/>
      <c r="O79" s="4"/>
      <c r="P79" s="4"/>
      <c r="Q79" s="4"/>
      <c r="R79" s="4"/>
      <c r="S79" s="4"/>
      <c r="T79" s="4"/>
      <c r="U79" s="4"/>
      <c r="V79" s="4"/>
      <c r="W79" s="4"/>
      <c r="X79" s="4"/>
      <c r="Y79" s="4"/>
      <c r="Z79" s="10"/>
      <c r="AA79" s="4"/>
      <c r="AB79" s="4"/>
      <c r="AC79" s="4"/>
      <c r="AD79" s="4"/>
      <c r="AE79" s="4"/>
    </row>
    <row r="80" spans="1:31" ht="13.5" customHeight="1" x14ac:dyDescent="0.3">
      <c r="A80" s="4"/>
      <c r="B80" s="4">
        <f t="shared" si="7"/>
        <v>242</v>
      </c>
      <c r="C80" s="5">
        <f t="shared" si="2"/>
        <v>0</v>
      </c>
      <c r="D80" s="4"/>
      <c r="E80" s="4"/>
      <c r="F80" s="4"/>
      <c r="G80" s="4">
        <f t="shared" ca="1" si="3"/>
        <v>0</v>
      </c>
      <c r="H80" s="4"/>
      <c r="I80" s="4"/>
      <c r="J80" s="4" t="s">
        <v>225</v>
      </c>
      <c r="K80" s="4">
        <f t="shared" si="8"/>
        <v>229</v>
      </c>
      <c r="L80" s="4">
        <f t="shared" si="4"/>
        <v>2.2792022792022792</v>
      </c>
      <c r="M80" s="4">
        <f t="shared" si="22"/>
        <v>8</v>
      </c>
      <c r="N80" s="4"/>
      <c r="O80" s="4"/>
      <c r="P80" s="4"/>
      <c r="Q80" s="4"/>
      <c r="R80" s="4"/>
      <c r="S80" s="4"/>
      <c r="T80" s="4"/>
      <c r="U80" s="4"/>
      <c r="V80" s="4"/>
      <c r="W80" s="4"/>
      <c r="X80" s="4"/>
      <c r="Y80" s="4"/>
      <c r="Z80" s="10"/>
      <c r="AA80" s="4"/>
      <c r="AB80" s="4"/>
      <c r="AC80" s="4"/>
      <c r="AD80" s="4"/>
      <c r="AE80" s="4"/>
    </row>
    <row r="81" spans="1:31" ht="13.5" customHeight="1" x14ac:dyDescent="0.3">
      <c r="A81" s="4"/>
      <c r="B81" s="4">
        <f t="shared" si="7"/>
        <v>242</v>
      </c>
      <c r="C81" s="5">
        <f t="shared" si="2"/>
        <v>0</v>
      </c>
      <c r="D81" s="4"/>
      <c r="E81" s="4"/>
      <c r="F81" s="4"/>
      <c r="G81" s="4">
        <f t="shared" ca="1" si="3"/>
        <v>0</v>
      </c>
      <c r="H81" s="4"/>
      <c r="I81" s="4"/>
      <c r="J81" s="4" t="s">
        <v>226</v>
      </c>
      <c r="K81" s="4">
        <f t="shared" si="8"/>
        <v>237</v>
      </c>
      <c r="L81" s="4">
        <f t="shared" si="4"/>
        <v>2.2792022792022792</v>
      </c>
      <c r="M81" s="4">
        <f t="shared" si="22"/>
        <v>8</v>
      </c>
      <c r="N81" s="4"/>
      <c r="O81" s="4"/>
      <c r="P81" s="4"/>
      <c r="Q81" s="4"/>
      <c r="R81" s="4"/>
      <c r="S81" s="4"/>
      <c r="T81" s="4"/>
      <c r="U81" s="4"/>
      <c r="V81" s="4"/>
      <c r="W81" s="4"/>
      <c r="X81" s="4"/>
      <c r="Y81" s="4"/>
      <c r="Z81" s="10"/>
      <c r="AA81" s="4"/>
      <c r="AB81" s="4"/>
      <c r="AC81" s="4"/>
      <c r="AD81" s="4"/>
      <c r="AE81" s="4"/>
    </row>
    <row r="82" spans="1:31" ht="13.5" customHeight="1" x14ac:dyDescent="0.3">
      <c r="A82" s="4"/>
      <c r="B82" s="4">
        <f t="shared" si="7"/>
        <v>242</v>
      </c>
      <c r="C82" s="5">
        <f t="shared" si="2"/>
        <v>0</v>
      </c>
      <c r="D82" s="4"/>
      <c r="E82" s="4"/>
      <c r="F82" s="4"/>
      <c r="G82" s="4">
        <f t="shared" ca="1" si="3"/>
        <v>0</v>
      </c>
      <c r="H82" s="4"/>
      <c r="I82" s="4"/>
      <c r="J82" s="4" t="s">
        <v>227</v>
      </c>
      <c r="K82" s="4">
        <f t="shared" si="8"/>
        <v>245</v>
      </c>
      <c r="L82" s="4">
        <f t="shared" si="4"/>
        <v>2.2792022792022792</v>
      </c>
      <c r="M82" s="4">
        <f t="shared" si="22"/>
        <v>8</v>
      </c>
      <c r="N82" s="4"/>
      <c r="O82" s="4"/>
      <c r="P82" s="4"/>
      <c r="Q82" s="4"/>
      <c r="R82" s="4"/>
      <c r="S82" s="4"/>
      <c r="T82" s="4"/>
      <c r="U82" s="4"/>
      <c r="V82" s="4"/>
      <c r="W82" s="4"/>
      <c r="X82" s="4"/>
      <c r="Y82" s="4"/>
      <c r="Z82" s="10"/>
      <c r="AA82" s="4"/>
      <c r="AB82" s="4"/>
      <c r="AC82" s="4"/>
      <c r="AD82" s="4"/>
      <c r="AE82" s="4"/>
    </row>
    <row r="83" spans="1:31" ht="13.5" customHeight="1" x14ac:dyDescent="0.3">
      <c r="A83" s="4"/>
      <c r="B83" s="4">
        <f t="shared" si="7"/>
        <v>242</v>
      </c>
      <c r="C83" s="5">
        <f t="shared" si="2"/>
        <v>0</v>
      </c>
      <c r="D83" s="4"/>
      <c r="E83" s="4"/>
      <c r="F83" s="4"/>
      <c r="G83" s="4">
        <f t="shared" ca="1" si="3"/>
        <v>0</v>
      </c>
      <c r="H83" s="4"/>
      <c r="I83" s="4"/>
      <c r="J83" s="4" t="s">
        <v>228</v>
      </c>
      <c r="K83" s="4">
        <f t="shared" si="8"/>
        <v>253</v>
      </c>
      <c r="L83" s="4">
        <f t="shared" si="4"/>
        <v>2.2792022792022792</v>
      </c>
      <c r="M83" s="4">
        <f t="shared" si="22"/>
        <v>8</v>
      </c>
      <c r="N83" s="4"/>
      <c r="O83" s="4"/>
      <c r="P83" s="4"/>
      <c r="Q83" s="4"/>
      <c r="R83" s="4"/>
      <c r="S83" s="4"/>
      <c r="T83" s="4"/>
      <c r="U83" s="4"/>
      <c r="V83" s="4"/>
      <c r="W83" s="4"/>
      <c r="X83" s="4"/>
      <c r="Y83" s="4"/>
      <c r="Z83" s="10"/>
      <c r="AA83" s="4"/>
      <c r="AB83" s="4"/>
      <c r="AC83" s="4"/>
      <c r="AD83" s="4"/>
      <c r="AE83" s="4"/>
    </row>
    <row r="84" spans="1:31" ht="13.5" customHeight="1" x14ac:dyDescent="0.3">
      <c r="A84" s="4"/>
      <c r="B84" s="4">
        <f t="shared" si="7"/>
        <v>242</v>
      </c>
      <c r="C84" s="5">
        <f t="shared" si="2"/>
        <v>0</v>
      </c>
      <c r="D84" s="4"/>
      <c r="E84" s="4"/>
      <c r="F84" s="4"/>
      <c r="G84" s="4">
        <f t="shared" ca="1" si="3"/>
        <v>0</v>
      </c>
      <c r="H84" s="4"/>
      <c r="I84" s="4"/>
      <c r="J84" s="4" t="s">
        <v>229</v>
      </c>
      <c r="K84" s="4">
        <f t="shared" si="8"/>
        <v>261</v>
      </c>
      <c r="L84" s="4">
        <f t="shared" si="4"/>
        <v>2.2792022792022792</v>
      </c>
      <c r="M84" s="4">
        <f t="shared" si="22"/>
        <v>8</v>
      </c>
      <c r="N84" s="4" t="s">
        <v>230</v>
      </c>
      <c r="O84" s="4"/>
      <c r="P84" s="4"/>
      <c r="Q84" s="4"/>
      <c r="R84" s="4"/>
      <c r="S84" s="4"/>
      <c r="T84" s="4"/>
      <c r="U84" s="4"/>
      <c r="V84" s="4"/>
      <c r="W84" s="4"/>
      <c r="X84" s="4"/>
      <c r="Y84" s="4"/>
      <c r="Z84" s="10"/>
      <c r="AA84" s="4"/>
      <c r="AB84" s="4"/>
      <c r="AC84" s="4"/>
      <c r="AD84" s="4"/>
      <c r="AE84" s="4"/>
    </row>
    <row r="85" spans="1:31" ht="13.5" customHeight="1" x14ac:dyDescent="0.3">
      <c r="A85" s="4"/>
      <c r="B85" s="4">
        <f t="shared" si="7"/>
        <v>242</v>
      </c>
      <c r="C85" s="5">
        <f t="shared" si="2"/>
        <v>0</v>
      </c>
      <c r="D85" s="4"/>
      <c r="E85" s="4"/>
      <c r="F85" s="4"/>
      <c r="G85" s="4">
        <f t="shared" ca="1" si="3"/>
        <v>0</v>
      </c>
      <c r="H85" s="4"/>
      <c r="I85" s="4"/>
      <c r="J85" s="4" t="s">
        <v>231</v>
      </c>
      <c r="K85" s="4">
        <f t="shared" si="8"/>
        <v>269</v>
      </c>
      <c r="L85" s="4">
        <f t="shared" si="4"/>
        <v>1.1396011396011396</v>
      </c>
      <c r="M85" s="4">
        <v>4</v>
      </c>
      <c r="N85" s="4">
        <f>SUM(L85:L93)</f>
        <v>9.6866096866096871</v>
      </c>
      <c r="O85" s="4"/>
      <c r="P85" s="4"/>
      <c r="Q85" s="4"/>
      <c r="R85" s="4"/>
      <c r="S85" s="4"/>
      <c r="T85" s="4"/>
      <c r="U85" s="4"/>
      <c r="V85" s="4"/>
      <c r="W85" s="4"/>
      <c r="X85" s="4"/>
      <c r="Y85" s="4"/>
      <c r="Z85" s="10"/>
      <c r="AA85" s="4"/>
      <c r="AB85" s="4"/>
      <c r="AC85" s="4"/>
      <c r="AD85" s="4"/>
      <c r="AE85" s="4"/>
    </row>
    <row r="86" spans="1:31" ht="13.5" customHeight="1" x14ac:dyDescent="0.3">
      <c r="A86" s="4"/>
      <c r="B86" s="4">
        <f t="shared" si="7"/>
        <v>242</v>
      </c>
      <c r="C86" s="5">
        <f t="shared" si="2"/>
        <v>0</v>
      </c>
      <c r="D86" s="4"/>
      <c r="E86" s="4"/>
      <c r="F86" s="4"/>
      <c r="G86" s="4">
        <f t="shared" ca="1" si="3"/>
        <v>0</v>
      </c>
      <c r="H86" s="4"/>
      <c r="I86" s="4"/>
      <c r="J86" s="4" t="s">
        <v>232</v>
      </c>
      <c r="K86" s="4">
        <f t="shared" si="8"/>
        <v>273</v>
      </c>
      <c r="L86" s="4">
        <f t="shared" si="4"/>
        <v>1.1396011396011396</v>
      </c>
      <c r="M86" s="4">
        <f t="shared" ref="M86:M92" si="23">M85</f>
        <v>4</v>
      </c>
      <c r="N86" s="4"/>
      <c r="O86" s="4"/>
      <c r="P86" s="4"/>
      <c r="Q86" s="4"/>
      <c r="R86" s="4"/>
      <c r="S86" s="4"/>
      <c r="T86" s="4"/>
      <c r="U86" s="4"/>
      <c r="V86" s="4"/>
      <c r="W86" s="4"/>
      <c r="X86" s="4"/>
      <c r="Y86" s="4"/>
      <c r="Z86" s="10"/>
      <c r="AA86" s="4"/>
      <c r="AB86" s="4"/>
      <c r="AC86" s="4"/>
      <c r="AD86" s="4"/>
      <c r="AE86" s="4"/>
    </row>
    <row r="87" spans="1:31" ht="13.5" customHeight="1" x14ac:dyDescent="0.3">
      <c r="A87" s="4"/>
      <c r="B87" s="4">
        <f t="shared" si="7"/>
        <v>242</v>
      </c>
      <c r="C87" s="5">
        <f t="shared" si="2"/>
        <v>0</v>
      </c>
      <c r="D87" s="4"/>
      <c r="E87" s="4"/>
      <c r="F87" s="4"/>
      <c r="G87" s="4">
        <f t="shared" ca="1" si="3"/>
        <v>0</v>
      </c>
      <c r="H87" s="4"/>
      <c r="I87" s="4"/>
      <c r="J87" s="4" t="s">
        <v>233</v>
      </c>
      <c r="K87" s="4">
        <f t="shared" si="8"/>
        <v>277</v>
      </c>
      <c r="L87" s="4">
        <f t="shared" si="4"/>
        <v>1.1396011396011396</v>
      </c>
      <c r="M87" s="4">
        <f t="shared" si="23"/>
        <v>4</v>
      </c>
      <c r="N87" s="4"/>
      <c r="O87" s="4"/>
      <c r="P87" s="4"/>
      <c r="Q87" s="4"/>
      <c r="R87" s="4"/>
      <c r="S87" s="4"/>
      <c r="T87" s="4"/>
      <c r="U87" s="4"/>
      <c r="V87" s="4"/>
      <c r="W87" s="4"/>
      <c r="X87" s="4"/>
      <c r="Y87" s="4"/>
      <c r="Z87" s="10"/>
      <c r="AA87" s="4"/>
      <c r="AB87" s="4"/>
      <c r="AC87" s="4"/>
      <c r="AD87" s="4"/>
      <c r="AE87" s="4"/>
    </row>
    <row r="88" spans="1:31" ht="13.5" customHeight="1" x14ac:dyDescent="0.3">
      <c r="A88" s="4"/>
      <c r="B88" s="4">
        <f t="shared" si="7"/>
        <v>242</v>
      </c>
      <c r="C88" s="5">
        <f t="shared" si="2"/>
        <v>0</v>
      </c>
      <c r="D88" s="4"/>
      <c r="E88" s="4"/>
      <c r="F88" s="4"/>
      <c r="G88" s="4">
        <f t="shared" ca="1" si="3"/>
        <v>0</v>
      </c>
      <c r="H88" s="4"/>
      <c r="I88" s="4"/>
      <c r="J88" s="4" t="s">
        <v>234</v>
      </c>
      <c r="K88" s="4">
        <f t="shared" si="8"/>
        <v>281</v>
      </c>
      <c r="L88" s="4">
        <f t="shared" si="4"/>
        <v>1.1396011396011396</v>
      </c>
      <c r="M88" s="4">
        <f t="shared" si="23"/>
        <v>4</v>
      </c>
      <c r="N88" s="4"/>
      <c r="O88" s="4"/>
      <c r="P88" s="4"/>
      <c r="Q88" s="4"/>
      <c r="R88" s="4"/>
      <c r="S88" s="4"/>
      <c r="T88" s="4"/>
      <c r="U88" s="4"/>
      <c r="V88" s="4"/>
      <c r="W88" s="4"/>
      <c r="X88" s="4"/>
      <c r="Y88" s="4"/>
      <c r="Z88" s="10"/>
      <c r="AA88" s="4"/>
      <c r="AB88" s="4"/>
      <c r="AC88" s="4"/>
      <c r="AD88" s="4"/>
      <c r="AE88" s="4"/>
    </row>
    <row r="89" spans="1:31" ht="13.5" customHeight="1" x14ac:dyDescent="0.3">
      <c r="A89" s="4"/>
      <c r="B89" s="4">
        <f t="shared" si="7"/>
        <v>242</v>
      </c>
      <c r="C89" s="5">
        <f t="shared" si="2"/>
        <v>0</v>
      </c>
      <c r="D89" s="4"/>
      <c r="E89" s="4"/>
      <c r="F89" s="4"/>
      <c r="G89" s="4">
        <f t="shared" ca="1" si="3"/>
        <v>0</v>
      </c>
      <c r="H89" s="4"/>
      <c r="I89" s="4"/>
      <c r="J89" s="4" t="s">
        <v>235</v>
      </c>
      <c r="K89" s="4">
        <f t="shared" si="8"/>
        <v>285</v>
      </c>
      <c r="L89" s="4">
        <f t="shared" si="4"/>
        <v>1.1396011396011396</v>
      </c>
      <c r="M89" s="4">
        <f t="shared" si="23"/>
        <v>4</v>
      </c>
      <c r="N89" s="4"/>
      <c r="O89" s="4"/>
      <c r="P89" s="4"/>
      <c r="Q89" s="4"/>
      <c r="R89" s="4"/>
      <c r="S89" s="4"/>
      <c r="T89" s="4"/>
      <c r="U89" s="4"/>
      <c r="V89" s="4"/>
      <c r="W89" s="4"/>
      <c r="X89" s="4"/>
      <c r="Y89" s="4"/>
      <c r="Z89" s="10"/>
      <c r="AA89" s="4"/>
      <c r="AB89" s="4"/>
      <c r="AC89" s="4"/>
      <c r="AD89" s="4"/>
      <c r="AE89" s="4"/>
    </row>
    <row r="90" spans="1:31" ht="13.5" customHeight="1" x14ac:dyDescent="0.3">
      <c r="A90" s="4"/>
      <c r="B90" s="4">
        <f t="shared" si="7"/>
        <v>242</v>
      </c>
      <c r="C90" s="5">
        <f t="shared" si="2"/>
        <v>0</v>
      </c>
      <c r="D90" s="4"/>
      <c r="E90" s="4"/>
      <c r="F90" s="4"/>
      <c r="G90" s="4">
        <f t="shared" ca="1" si="3"/>
        <v>0</v>
      </c>
      <c r="H90" s="4"/>
      <c r="I90" s="4"/>
      <c r="J90" s="4" t="s">
        <v>236</v>
      </c>
      <c r="K90" s="4">
        <f t="shared" si="8"/>
        <v>289</v>
      </c>
      <c r="L90" s="4">
        <f t="shared" si="4"/>
        <v>1.1396011396011396</v>
      </c>
      <c r="M90" s="4">
        <f t="shared" si="23"/>
        <v>4</v>
      </c>
      <c r="N90" s="4"/>
      <c r="O90" s="4"/>
      <c r="P90" s="4"/>
      <c r="Q90" s="4"/>
      <c r="R90" s="4"/>
      <c r="S90" s="4"/>
      <c r="T90" s="4"/>
      <c r="U90" s="4"/>
      <c r="V90" s="4"/>
      <c r="W90" s="4"/>
      <c r="X90" s="4"/>
      <c r="Y90" s="4"/>
      <c r="Z90" s="10"/>
      <c r="AA90" s="4"/>
      <c r="AB90" s="4"/>
      <c r="AC90" s="4"/>
      <c r="AD90" s="4"/>
      <c r="AE90" s="4"/>
    </row>
    <row r="91" spans="1:31" ht="13.5" customHeight="1" x14ac:dyDescent="0.3">
      <c r="A91" s="4"/>
      <c r="B91" s="4">
        <f t="shared" si="7"/>
        <v>242</v>
      </c>
      <c r="C91" s="5">
        <f t="shared" si="2"/>
        <v>0</v>
      </c>
      <c r="D91" s="4"/>
      <c r="E91" s="4"/>
      <c r="F91" s="4"/>
      <c r="G91" s="4">
        <f t="shared" ca="1" si="3"/>
        <v>0</v>
      </c>
      <c r="H91" s="4"/>
      <c r="I91" s="4"/>
      <c r="J91" s="4" t="s">
        <v>237</v>
      </c>
      <c r="K91" s="4">
        <f t="shared" si="8"/>
        <v>293</v>
      </c>
      <c r="L91" s="4">
        <f t="shared" si="4"/>
        <v>1.1396011396011396</v>
      </c>
      <c r="M91" s="4">
        <f t="shared" si="23"/>
        <v>4</v>
      </c>
      <c r="N91" s="4"/>
      <c r="O91" s="4"/>
      <c r="P91" s="4"/>
      <c r="Q91" s="4"/>
      <c r="R91" s="4"/>
      <c r="S91" s="4"/>
      <c r="T91" s="4"/>
      <c r="U91" s="4"/>
      <c r="V91" s="4"/>
      <c r="W91" s="4"/>
      <c r="X91" s="4"/>
      <c r="Y91" s="4"/>
      <c r="Z91" s="10"/>
      <c r="AA91" s="4"/>
      <c r="AB91" s="4"/>
      <c r="AC91" s="4"/>
      <c r="AD91" s="4"/>
      <c r="AE91" s="4"/>
    </row>
    <row r="92" spans="1:31" ht="13.5" customHeight="1" x14ac:dyDescent="0.3">
      <c r="A92" s="4"/>
      <c r="B92" s="4">
        <f t="shared" si="7"/>
        <v>242</v>
      </c>
      <c r="C92" s="5">
        <f t="shared" si="2"/>
        <v>0</v>
      </c>
      <c r="D92" s="4"/>
      <c r="E92" s="4"/>
      <c r="F92" s="4"/>
      <c r="G92" s="4">
        <f t="shared" ca="1" si="3"/>
        <v>0</v>
      </c>
      <c r="H92" s="4"/>
      <c r="I92" s="4"/>
      <c r="J92" s="4" t="s">
        <v>238</v>
      </c>
      <c r="K92" s="4">
        <f t="shared" si="8"/>
        <v>297</v>
      </c>
      <c r="L92" s="4">
        <f t="shared" si="4"/>
        <v>1.1396011396011396</v>
      </c>
      <c r="M92" s="4">
        <f t="shared" si="23"/>
        <v>4</v>
      </c>
      <c r="N92" s="4"/>
      <c r="O92" s="4"/>
      <c r="P92" s="4"/>
      <c r="Q92" s="4"/>
      <c r="R92" s="4"/>
      <c r="S92" s="4"/>
      <c r="T92" s="4"/>
      <c r="U92" s="4"/>
      <c r="V92" s="4"/>
      <c r="W92" s="4"/>
      <c r="X92" s="4"/>
      <c r="Y92" s="4"/>
      <c r="Z92" s="10"/>
      <c r="AA92" s="4"/>
      <c r="AB92" s="4"/>
      <c r="AC92" s="4"/>
      <c r="AD92" s="4"/>
      <c r="AE92" s="4"/>
    </row>
    <row r="93" spans="1:31" ht="13.5" customHeight="1" x14ac:dyDescent="0.3">
      <c r="A93" s="4"/>
      <c r="B93" s="4">
        <f t="shared" si="7"/>
        <v>242</v>
      </c>
      <c r="C93" s="5">
        <f t="shared" si="2"/>
        <v>0</v>
      </c>
      <c r="D93" s="4"/>
      <c r="E93" s="4"/>
      <c r="F93" s="4"/>
      <c r="G93" s="4">
        <f t="shared" ca="1" si="3"/>
        <v>0</v>
      </c>
      <c r="H93" s="4"/>
      <c r="I93" s="4"/>
      <c r="J93" s="4" t="s">
        <v>239</v>
      </c>
      <c r="K93" s="4">
        <f t="shared" si="8"/>
        <v>301</v>
      </c>
      <c r="L93" s="4">
        <f t="shared" si="4"/>
        <v>0.56980056980056981</v>
      </c>
      <c r="M93" s="4">
        <v>2</v>
      </c>
      <c r="N93" s="4" t="s">
        <v>240</v>
      </c>
      <c r="O93" s="4"/>
      <c r="P93" s="4"/>
      <c r="Q93" s="4"/>
      <c r="R93" s="4"/>
      <c r="S93" s="4"/>
      <c r="T93" s="4"/>
      <c r="U93" s="4"/>
      <c r="V93" s="4"/>
      <c r="W93" s="4"/>
      <c r="X93" s="4"/>
      <c r="Y93" s="4"/>
      <c r="Z93" s="10"/>
      <c r="AA93" s="4"/>
      <c r="AB93" s="4"/>
      <c r="AC93" s="4"/>
      <c r="AD93" s="4"/>
      <c r="AE93" s="4"/>
    </row>
    <row r="94" spans="1:31" ht="13.5" customHeight="1" x14ac:dyDescent="0.3">
      <c r="A94" s="4"/>
      <c r="B94" s="4">
        <f t="shared" si="7"/>
        <v>242</v>
      </c>
      <c r="C94" s="5">
        <f t="shared" si="2"/>
        <v>0</v>
      </c>
      <c r="D94" s="4"/>
      <c r="E94" s="4"/>
      <c r="F94" s="4"/>
      <c r="G94" s="4">
        <f t="shared" ca="1" si="3"/>
        <v>0</v>
      </c>
      <c r="H94" s="4"/>
      <c r="I94" s="4"/>
      <c r="J94" s="4" t="s">
        <v>241</v>
      </c>
      <c r="K94" s="4">
        <f t="shared" si="8"/>
        <v>303</v>
      </c>
      <c r="L94" s="4">
        <f t="shared" si="4"/>
        <v>1.1396011396011396</v>
      </c>
      <c r="M94" s="4">
        <v>4</v>
      </c>
      <c r="N94" s="4">
        <f>SUM(L94:L102)</f>
        <v>10.256410256410257</v>
      </c>
      <c r="O94" s="4"/>
      <c r="P94" s="4"/>
      <c r="Q94" s="4"/>
      <c r="R94" s="4"/>
      <c r="S94" s="4"/>
      <c r="T94" s="4"/>
      <c r="U94" s="4"/>
      <c r="V94" s="4"/>
      <c r="W94" s="4"/>
      <c r="X94" s="4"/>
      <c r="Y94" s="4"/>
      <c r="Z94" s="10"/>
      <c r="AA94" s="4"/>
      <c r="AB94" s="4"/>
      <c r="AC94" s="4"/>
      <c r="AD94" s="4"/>
      <c r="AE94" s="4"/>
    </row>
    <row r="95" spans="1:31" ht="13.5" customHeight="1" x14ac:dyDescent="0.3">
      <c r="A95" s="4"/>
      <c r="B95" s="4">
        <f t="shared" si="7"/>
        <v>242</v>
      </c>
      <c r="C95" s="5">
        <f t="shared" si="2"/>
        <v>0</v>
      </c>
      <c r="D95" s="4"/>
      <c r="E95" s="4"/>
      <c r="F95" s="4"/>
      <c r="G95" s="4">
        <f t="shared" ca="1" si="3"/>
        <v>0</v>
      </c>
      <c r="H95" s="4"/>
      <c r="I95" s="4"/>
      <c r="J95" s="4" t="s">
        <v>242</v>
      </c>
      <c r="K95" s="4">
        <f t="shared" si="8"/>
        <v>307</v>
      </c>
      <c r="L95" s="4">
        <f t="shared" si="4"/>
        <v>1.1396011396011396</v>
      </c>
      <c r="M95" s="4">
        <f t="shared" ref="M95:M102" si="24">M94</f>
        <v>4</v>
      </c>
      <c r="N95" s="4"/>
      <c r="O95" s="4"/>
      <c r="P95" s="4"/>
      <c r="Q95" s="4"/>
      <c r="R95" s="4"/>
      <c r="S95" s="4"/>
      <c r="T95" s="4"/>
      <c r="U95" s="4"/>
      <c r="V95" s="4"/>
      <c r="W95" s="4"/>
      <c r="X95" s="4"/>
      <c r="Y95" s="4"/>
      <c r="Z95" s="10"/>
      <c r="AA95" s="4"/>
      <c r="AB95" s="4"/>
      <c r="AC95" s="4"/>
      <c r="AD95" s="4"/>
      <c r="AE95" s="4"/>
    </row>
    <row r="96" spans="1:31" ht="13.5" customHeight="1" x14ac:dyDescent="0.3">
      <c r="A96" s="4"/>
      <c r="B96" s="4">
        <f t="shared" si="7"/>
        <v>242</v>
      </c>
      <c r="C96" s="5">
        <f t="shared" si="2"/>
        <v>0</v>
      </c>
      <c r="D96" s="4"/>
      <c r="E96" s="4"/>
      <c r="F96" s="4"/>
      <c r="G96" s="4">
        <f t="shared" ca="1" si="3"/>
        <v>0</v>
      </c>
      <c r="H96" s="4"/>
      <c r="I96" s="4"/>
      <c r="J96" s="4" t="s">
        <v>243</v>
      </c>
      <c r="K96" s="4">
        <f t="shared" si="8"/>
        <v>311</v>
      </c>
      <c r="L96" s="4">
        <f t="shared" si="4"/>
        <v>1.1396011396011396</v>
      </c>
      <c r="M96" s="4">
        <f t="shared" si="24"/>
        <v>4</v>
      </c>
      <c r="N96" s="4"/>
      <c r="O96" s="4"/>
      <c r="P96" s="4"/>
      <c r="Q96" s="4"/>
      <c r="R96" s="4"/>
      <c r="S96" s="4"/>
      <c r="T96" s="4"/>
      <c r="U96" s="4"/>
      <c r="V96" s="4"/>
      <c r="W96" s="4"/>
      <c r="X96" s="4"/>
      <c r="Y96" s="4"/>
      <c r="Z96" s="10"/>
      <c r="AA96" s="4"/>
      <c r="AB96" s="4"/>
      <c r="AC96" s="4"/>
      <c r="AD96" s="4"/>
      <c r="AE96" s="4"/>
    </row>
    <row r="97" spans="1:31" ht="13.5" customHeight="1" x14ac:dyDescent="0.3">
      <c r="A97" s="4"/>
      <c r="B97" s="4">
        <f t="shared" si="7"/>
        <v>242</v>
      </c>
      <c r="C97" s="5">
        <f t="shared" si="2"/>
        <v>0</v>
      </c>
      <c r="D97" s="4"/>
      <c r="E97" s="4"/>
      <c r="F97" s="4"/>
      <c r="G97" s="4">
        <f t="shared" ca="1" si="3"/>
        <v>0</v>
      </c>
      <c r="H97" s="4"/>
      <c r="I97" s="4"/>
      <c r="J97" s="4" t="s">
        <v>244</v>
      </c>
      <c r="K97" s="4">
        <f t="shared" si="8"/>
        <v>315</v>
      </c>
      <c r="L97" s="4">
        <f t="shared" si="4"/>
        <v>1.1396011396011396</v>
      </c>
      <c r="M97" s="4">
        <f t="shared" si="24"/>
        <v>4</v>
      </c>
      <c r="N97" s="4"/>
      <c r="O97" s="4"/>
      <c r="P97" s="4"/>
      <c r="Q97" s="4"/>
      <c r="R97" s="4"/>
      <c r="S97" s="4"/>
      <c r="T97" s="4"/>
      <c r="U97" s="4"/>
      <c r="V97" s="4"/>
      <c r="W97" s="4"/>
      <c r="X97" s="4"/>
      <c r="Y97" s="4"/>
      <c r="Z97" s="10"/>
      <c r="AA97" s="4"/>
      <c r="AB97" s="4"/>
      <c r="AC97" s="4"/>
      <c r="AD97" s="4"/>
      <c r="AE97" s="4"/>
    </row>
    <row r="98" spans="1:31" ht="13.5" customHeight="1" x14ac:dyDescent="0.3">
      <c r="A98" s="4"/>
      <c r="B98" s="4">
        <f t="shared" si="7"/>
        <v>242</v>
      </c>
      <c r="C98" s="5">
        <f t="shared" si="2"/>
        <v>0</v>
      </c>
      <c r="D98" s="4"/>
      <c r="E98" s="4"/>
      <c r="F98" s="4"/>
      <c r="G98" s="4">
        <f t="shared" ca="1" si="3"/>
        <v>0</v>
      </c>
      <c r="H98" s="4"/>
      <c r="I98" s="4"/>
      <c r="J98" s="4" t="s">
        <v>245</v>
      </c>
      <c r="K98" s="4">
        <f t="shared" si="8"/>
        <v>319</v>
      </c>
      <c r="L98" s="4">
        <f t="shared" si="4"/>
        <v>1.1396011396011396</v>
      </c>
      <c r="M98" s="4">
        <f t="shared" si="24"/>
        <v>4</v>
      </c>
      <c r="N98" s="4"/>
      <c r="O98" s="4"/>
      <c r="P98" s="4"/>
      <c r="Q98" s="4"/>
      <c r="R98" s="4"/>
      <c r="S98" s="4"/>
      <c r="T98" s="4"/>
      <c r="U98" s="4"/>
      <c r="V98" s="4"/>
      <c r="W98" s="4"/>
      <c r="X98" s="4"/>
      <c r="Y98" s="4"/>
      <c r="Z98" s="10"/>
      <c r="AA98" s="4"/>
      <c r="AB98" s="4"/>
      <c r="AC98" s="4"/>
      <c r="AD98" s="4"/>
      <c r="AE98" s="4"/>
    </row>
    <row r="99" spans="1:31" ht="13.5" customHeight="1" x14ac:dyDescent="0.3">
      <c r="A99" s="4"/>
      <c r="B99" s="4">
        <f t="shared" si="7"/>
        <v>242</v>
      </c>
      <c r="C99" s="5">
        <f t="shared" si="2"/>
        <v>0</v>
      </c>
      <c r="D99" s="4"/>
      <c r="E99" s="4"/>
      <c r="F99" s="4"/>
      <c r="G99" s="4">
        <f t="shared" ca="1" si="3"/>
        <v>0</v>
      </c>
      <c r="H99" s="4"/>
      <c r="I99" s="4"/>
      <c r="J99" s="4" t="s">
        <v>246</v>
      </c>
      <c r="K99" s="4">
        <f t="shared" si="8"/>
        <v>323</v>
      </c>
      <c r="L99" s="4">
        <f t="shared" si="4"/>
        <v>1.1396011396011396</v>
      </c>
      <c r="M99" s="4">
        <f t="shared" si="24"/>
        <v>4</v>
      </c>
      <c r="N99" s="4"/>
      <c r="O99" s="4"/>
      <c r="P99" s="4"/>
      <c r="Q99" s="4"/>
      <c r="R99" s="4"/>
      <c r="S99" s="4"/>
      <c r="T99" s="4"/>
      <c r="U99" s="4"/>
      <c r="V99" s="4"/>
      <c r="W99" s="4"/>
      <c r="X99" s="4"/>
      <c r="Y99" s="4"/>
      <c r="Z99" s="10"/>
      <c r="AA99" s="4"/>
      <c r="AB99" s="4"/>
      <c r="AC99" s="4"/>
      <c r="AD99" s="4"/>
      <c r="AE99" s="4"/>
    </row>
    <row r="100" spans="1:31" ht="13.5" customHeight="1" x14ac:dyDescent="0.3">
      <c r="A100" s="4"/>
      <c r="B100" s="4">
        <f t="shared" si="7"/>
        <v>242</v>
      </c>
      <c r="C100" s="5">
        <f t="shared" si="2"/>
        <v>0</v>
      </c>
      <c r="D100" s="4"/>
      <c r="E100" s="4"/>
      <c r="F100" s="4"/>
      <c r="G100" s="4">
        <f t="shared" ca="1" si="3"/>
        <v>0</v>
      </c>
      <c r="H100" s="4"/>
      <c r="I100" s="4"/>
      <c r="J100" s="4" t="s">
        <v>247</v>
      </c>
      <c r="K100" s="4">
        <f t="shared" si="8"/>
        <v>327</v>
      </c>
      <c r="L100" s="4">
        <f t="shared" si="4"/>
        <v>1.1396011396011396</v>
      </c>
      <c r="M100" s="4">
        <f t="shared" si="24"/>
        <v>4</v>
      </c>
      <c r="N100" s="4"/>
      <c r="O100" s="4"/>
      <c r="P100" s="4"/>
      <c r="Q100" s="4"/>
      <c r="R100" s="4"/>
      <c r="S100" s="4"/>
      <c r="T100" s="4"/>
      <c r="U100" s="4"/>
      <c r="V100" s="4"/>
      <c r="W100" s="4"/>
      <c r="X100" s="4"/>
      <c r="Y100" s="4"/>
      <c r="Z100" s="10"/>
      <c r="AA100" s="4"/>
      <c r="AB100" s="4"/>
      <c r="AC100" s="4"/>
      <c r="AD100" s="4"/>
      <c r="AE100" s="4"/>
    </row>
    <row r="101" spans="1:31" ht="13.5" customHeight="1" x14ac:dyDescent="0.3">
      <c r="A101" s="4"/>
      <c r="B101" s="4">
        <f t="shared" si="7"/>
        <v>242</v>
      </c>
      <c r="C101" s="5">
        <f t="shared" si="2"/>
        <v>0</v>
      </c>
      <c r="D101" s="4"/>
      <c r="E101" s="4"/>
      <c r="F101" s="4"/>
      <c r="G101" s="4">
        <f t="shared" ca="1" si="3"/>
        <v>0</v>
      </c>
      <c r="H101" s="4"/>
      <c r="I101" s="4"/>
      <c r="J101" s="4" t="s">
        <v>248</v>
      </c>
      <c r="K101" s="4">
        <f t="shared" si="8"/>
        <v>331</v>
      </c>
      <c r="L101" s="4">
        <f t="shared" si="4"/>
        <v>1.1396011396011396</v>
      </c>
      <c r="M101" s="4">
        <f t="shared" si="24"/>
        <v>4</v>
      </c>
      <c r="N101" s="4"/>
      <c r="O101" s="4"/>
      <c r="P101" s="4"/>
      <c r="Q101" s="4"/>
      <c r="R101" s="4"/>
      <c r="S101" s="4"/>
      <c r="T101" s="4"/>
      <c r="U101" s="4"/>
      <c r="V101" s="4"/>
      <c r="W101" s="4"/>
      <c r="X101" s="4"/>
      <c r="Y101" s="4"/>
      <c r="Z101" s="10"/>
      <c r="AA101" s="4"/>
      <c r="AB101" s="4"/>
      <c r="AC101" s="4"/>
      <c r="AD101" s="4"/>
      <c r="AE101" s="4"/>
    </row>
    <row r="102" spans="1:31" ht="13.5" customHeight="1" x14ac:dyDescent="0.3">
      <c r="A102" s="4"/>
      <c r="B102" s="4">
        <f t="shared" si="7"/>
        <v>242</v>
      </c>
      <c r="C102" s="5">
        <f t="shared" si="2"/>
        <v>0</v>
      </c>
      <c r="D102" s="4"/>
      <c r="E102" s="4"/>
      <c r="F102" s="4"/>
      <c r="G102" s="4">
        <f t="shared" ca="1" si="3"/>
        <v>0</v>
      </c>
      <c r="H102" s="4"/>
      <c r="I102" s="4"/>
      <c r="J102" s="4" t="s">
        <v>249</v>
      </c>
      <c r="K102" s="4">
        <f t="shared" si="8"/>
        <v>335</v>
      </c>
      <c r="L102" s="4">
        <f t="shared" si="4"/>
        <v>1.1396011396011396</v>
      </c>
      <c r="M102" s="4">
        <f t="shared" si="24"/>
        <v>4</v>
      </c>
      <c r="N102" s="4" t="s">
        <v>250</v>
      </c>
      <c r="O102" s="4"/>
      <c r="P102" s="4"/>
      <c r="Q102" s="4"/>
      <c r="R102" s="4"/>
      <c r="S102" s="4"/>
      <c r="T102" s="4"/>
      <c r="U102" s="4"/>
      <c r="V102" s="4"/>
      <c r="W102" s="4"/>
      <c r="X102" s="4"/>
      <c r="Y102" s="4"/>
      <c r="Z102" s="10"/>
      <c r="AA102" s="4"/>
      <c r="AB102" s="4"/>
      <c r="AC102" s="4"/>
      <c r="AD102" s="4"/>
      <c r="AE102" s="4"/>
    </row>
    <row r="103" spans="1:31" ht="13.5" customHeight="1" x14ac:dyDescent="0.3">
      <c r="A103" s="4"/>
      <c r="B103" s="4">
        <f t="shared" si="7"/>
        <v>242</v>
      </c>
      <c r="C103" s="5">
        <f t="shared" si="2"/>
        <v>0</v>
      </c>
      <c r="D103" s="4"/>
      <c r="E103" s="4"/>
      <c r="F103" s="4"/>
      <c r="G103" s="4">
        <f t="shared" ca="1" si="3"/>
        <v>0</v>
      </c>
      <c r="H103" s="4"/>
      <c r="I103" s="4"/>
      <c r="J103" s="4" t="s">
        <v>251</v>
      </c>
      <c r="K103" s="4">
        <f t="shared" si="8"/>
        <v>339</v>
      </c>
      <c r="L103" s="4">
        <f t="shared" si="4"/>
        <v>0.28490028490028491</v>
      </c>
      <c r="M103" s="4">
        <v>1</v>
      </c>
      <c r="N103" s="4">
        <f>SUM(L103:L116)</f>
        <v>3.7037037037037046</v>
      </c>
      <c r="O103" s="4"/>
      <c r="P103" s="4"/>
      <c r="Q103" s="4"/>
      <c r="R103" s="4"/>
      <c r="S103" s="4"/>
      <c r="T103" s="4"/>
      <c r="U103" s="4"/>
      <c r="V103" s="4"/>
      <c r="W103" s="4"/>
      <c r="X103" s="4"/>
      <c r="Y103" s="4"/>
      <c r="Z103" s="10"/>
      <c r="AA103" s="4"/>
      <c r="AB103" s="4"/>
      <c r="AC103" s="4"/>
      <c r="AD103" s="4"/>
      <c r="AE103" s="4"/>
    </row>
    <row r="104" spans="1:31" ht="13.5" customHeight="1" x14ac:dyDescent="0.3">
      <c r="A104" s="4"/>
      <c r="B104" s="4">
        <f t="shared" si="7"/>
        <v>242</v>
      </c>
      <c r="C104" s="5">
        <f t="shared" si="2"/>
        <v>0</v>
      </c>
      <c r="D104" s="4"/>
      <c r="E104" s="4"/>
      <c r="F104" s="4"/>
      <c r="G104" s="4">
        <f t="shared" ca="1" si="3"/>
        <v>0</v>
      </c>
      <c r="H104" s="4"/>
      <c r="I104" s="4"/>
      <c r="J104" s="4" t="s">
        <v>252</v>
      </c>
      <c r="K104" s="4">
        <f t="shared" si="8"/>
        <v>340</v>
      </c>
      <c r="L104" s="4">
        <f t="shared" si="4"/>
        <v>0.28490028490028491</v>
      </c>
      <c r="M104" s="4">
        <f t="shared" ref="M104:M113" si="25">M103</f>
        <v>1</v>
      </c>
      <c r="N104" s="4"/>
      <c r="O104" s="4"/>
      <c r="P104" s="4"/>
      <c r="Q104" s="4"/>
      <c r="R104" s="4"/>
      <c r="S104" s="4"/>
      <c r="T104" s="4"/>
      <c r="U104" s="4"/>
      <c r="V104" s="4"/>
      <c r="W104" s="4"/>
      <c r="X104" s="4"/>
      <c r="Y104" s="4"/>
      <c r="Z104" s="10"/>
      <c r="AA104" s="4"/>
      <c r="AB104" s="4"/>
      <c r="AC104" s="4"/>
      <c r="AD104" s="4"/>
      <c r="AE104" s="4"/>
    </row>
    <row r="105" spans="1:31" ht="13.5" customHeight="1" x14ac:dyDescent="0.3">
      <c r="A105" s="4"/>
      <c r="B105" s="4">
        <f t="shared" si="7"/>
        <v>242</v>
      </c>
      <c r="C105" s="5">
        <f t="shared" si="2"/>
        <v>0</v>
      </c>
      <c r="D105" s="4"/>
      <c r="E105" s="4"/>
      <c r="F105" s="4"/>
      <c r="G105" s="4">
        <f t="shared" ca="1" si="3"/>
        <v>0</v>
      </c>
      <c r="H105" s="4"/>
      <c r="I105" s="4"/>
      <c r="J105" s="4" t="s">
        <v>253</v>
      </c>
      <c r="K105" s="4">
        <f t="shared" si="8"/>
        <v>341</v>
      </c>
      <c r="L105" s="4">
        <f t="shared" si="4"/>
        <v>0.28490028490028491</v>
      </c>
      <c r="M105" s="4">
        <f t="shared" si="25"/>
        <v>1</v>
      </c>
      <c r="N105" s="4"/>
      <c r="O105" s="4"/>
      <c r="P105" s="4"/>
      <c r="Q105" s="4"/>
      <c r="R105" s="4"/>
      <c r="S105" s="4"/>
      <c r="T105" s="4"/>
      <c r="U105" s="4"/>
      <c r="V105" s="4"/>
      <c r="W105" s="4"/>
      <c r="X105" s="4"/>
      <c r="Y105" s="4"/>
      <c r="Z105" s="10"/>
      <c r="AA105" s="4"/>
      <c r="AB105" s="4"/>
      <c r="AC105" s="4"/>
      <c r="AD105" s="4"/>
      <c r="AE105" s="4"/>
    </row>
    <row r="106" spans="1:31" ht="13.5" customHeight="1" x14ac:dyDescent="0.3">
      <c r="A106" s="4"/>
      <c r="B106" s="4">
        <f t="shared" si="7"/>
        <v>242</v>
      </c>
      <c r="C106" s="5">
        <f t="shared" si="2"/>
        <v>0</v>
      </c>
      <c r="D106" s="4"/>
      <c r="E106" s="4"/>
      <c r="F106" s="4"/>
      <c r="G106" s="4">
        <f t="shared" ca="1" si="3"/>
        <v>0</v>
      </c>
      <c r="H106" s="4"/>
      <c r="I106" s="4"/>
      <c r="J106" s="4" t="s">
        <v>254</v>
      </c>
      <c r="K106" s="4">
        <f t="shared" si="8"/>
        <v>342</v>
      </c>
      <c r="L106" s="4">
        <f t="shared" si="4"/>
        <v>0.28490028490028491</v>
      </c>
      <c r="M106" s="4">
        <f t="shared" si="25"/>
        <v>1</v>
      </c>
      <c r="N106" s="4"/>
      <c r="O106" s="4"/>
      <c r="P106" s="4"/>
      <c r="Q106" s="4"/>
      <c r="R106" s="4"/>
      <c r="S106" s="4"/>
      <c r="T106" s="4"/>
      <c r="U106" s="4"/>
      <c r="V106" s="4"/>
      <c r="W106" s="4"/>
      <c r="X106" s="4"/>
      <c r="Y106" s="4"/>
      <c r="Z106" s="10"/>
      <c r="AA106" s="4"/>
      <c r="AB106" s="4"/>
      <c r="AC106" s="4"/>
      <c r="AD106" s="4"/>
      <c r="AE106" s="4"/>
    </row>
    <row r="107" spans="1:31" ht="13.5" customHeight="1" x14ac:dyDescent="0.3">
      <c r="A107" s="4"/>
      <c r="B107" s="4">
        <f t="shared" si="7"/>
        <v>242</v>
      </c>
      <c r="C107" s="5">
        <f t="shared" si="2"/>
        <v>0</v>
      </c>
      <c r="D107" s="4"/>
      <c r="E107" s="4"/>
      <c r="F107" s="4"/>
      <c r="G107" s="4">
        <f t="shared" ca="1" si="3"/>
        <v>0</v>
      </c>
      <c r="H107" s="4"/>
      <c r="I107" s="4"/>
      <c r="J107" s="4" t="s">
        <v>255</v>
      </c>
      <c r="K107" s="4">
        <f t="shared" si="8"/>
        <v>343</v>
      </c>
      <c r="L107" s="4">
        <f t="shared" si="4"/>
        <v>0.28490028490028491</v>
      </c>
      <c r="M107" s="4">
        <f t="shared" si="25"/>
        <v>1</v>
      </c>
      <c r="N107" s="4"/>
      <c r="O107" s="4"/>
      <c r="P107" s="4"/>
      <c r="Q107" s="4"/>
      <c r="R107" s="4"/>
      <c r="S107" s="4"/>
      <c r="T107" s="4"/>
      <c r="U107" s="4"/>
      <c r="V107" s="4"/>
      <c r="W107" s="4"/>
      <c r="X107" s="4"/>
      <c r="Y107" s="4"/>
      <c r="Z107" s="10"/>
      <c r="AA107" s="4"/>
      <c r="AB107" s="4"/>
      <c r="AC107" s="4"/>
      <c r="AD107" s="4"/>
      <c r="AE107" s="4"/>
    </row>
    <row r="108" spans="1:31" ht="13.5" customHeight="1" x14ac:dyDescent="0.3">
      <c r="A108" s="4"/>
      <c r="B108" s="4">
        <f t="shared" si="7"/>
        <v>242</v>
      </c>
      <c r="C108" s="5">
        <f t="shared" si="2"/>
        <v>0</v>
      </c>
      <c r="D108" s="4"/>
      <c r="E108" s="4"/>
      <c r="F108" s="4"/>
      <c r="G108" s="4">
        <f t="shared" ca="1" si="3"/>
        <v>0</v>
      </c>
      <c r="H108" s="4"/>
      <c r="I108" s="4"/>
      <c r="J108" s="4" t="s">
        <v>256</v>
      </c>
      <c r="K108" s="4">
        <f t="shared" si="8"/>
        <v>344</v>
      </c>
      <c r="L108" s="4">
        <f t="shared" si="4"/>
        <v>0.28490028490028491</v>
      </c>
      <c r="M108" s="4">
        <f t="shared" si="25"/>
        <v>1</v>
      </c>
      <c r="N108" s="4"/>
      <c r="O108" s="4"/>
      <c r="P108" s="4"/>
      <c r="Q108" s="4"/>
      <c r="R108" s="4"/>
      <c r="S108" s="4"/>
      <c r="T108" s="4"/>
      <c r="U108" s="4"/>
      <c r="V108" s="4"/>
      <c r="W108" s="4"/>
      <c r="X108" s="4"/>
      <c r="Y108" s="4"/>
      <c r="Z108" s="10"/>
      <c r="AA108" s="4"/>
      <c r="AB108" s="4"/>
      <c r="AC108" s="4"/>
      <c r="AD108" s="4"/>
      <c r="AE108" s="4"/>
    </row>
    <row r="109" spans="1:31" ht="13.5" customHeight="1" x14ac:dyDescent="0.3">
      <c r="A109" s="4"/>
      <c r="B109" s="4">
        <f t="shared" si="7"/>
        <v>242</v>
      </c>
      <c r="C109" s="5">
        <f t="shared" si="2"/>
        <v>0</v>
      </c>
      <c r="D109" s="4"/>
      <c r="E109" s="4"/>
      <c r="F109" s="4"/>
      <c r="G109" s="4">
        <f t="shared" ca="1" si="3"/>
        <v>0</v>
      </c>
      <c r="H109" s="4"/>
      <c r="I109" s="4"/>
      <c r="J109" s="4" t="s">
        <v>257</v>
      </c>
      <c r="K109" s="4">
        <f t="shared" si="8"/>
        <v>345</v>
      </c>
      <c r="L109" s="4">
        <f t="shared" si="4"/>
        <v>0.28490028490028491</v>
      </c>
      <c r="M109" s="4">
        <f t="shared" si="25"/>
        <v>1</v>
      </c>
      <c r="N109" s="4"/>
      <c r="O109" s="4"/>
      <c r="P109" s="4"/>
      <c r="Q109" s="4"/>
      <c r="R109" s="4"/>
      <c r="S109" s="4"/>
      <c r="T109" s="4"/>
      <c r="U109" s="4"/>
      <c r="V109" s="4"/>
      <c r="W109" s="4"/>
      <c r="X109" s="4"/>
      <c r="Y109" s="4"/>
      <c r="Z109" s="10"/>
      <c r="AA109" s="4"/>
      <c r="AB109" s="4"/>
      <c r="AC109" s="4"/>
      <c r="AD109" s="4"/>
      <c r="AE109" s="4"/>
    </row>
    <row r="110" spans="1:31" ht="13.5" customHeight="1" x14ac:dyDescent="0.3">
      <c r="A110" s="4"/>
      <c r="B110" s="4">
        <f t="shared" si="7"/>
        <v>242</v>
      </c>
      <c r="C110" s="5">
        <f t="shared" si="2"/>
        <v>0</v>
      </c>
      <c r="D110" s="4"/>
      <c r="E110" s="4"/>
      <c r="F110" s="4"/>
      <c r="G110" s="4">
        <f t="shared" ca="1" si="3"/>
        <v>0</v>
      </c>
      <c r="H110" s="4"/>
      <c r="I110" s="4"/>
      <c r="J110" s="4" t="s">
        <v>258</v>
      </c>
      <c r="K110" s="4">
        <f t="shared" si="8"/>
        <v>346</v>
      </c>
      <c r="L110" s="4">
        <f t="shared" si="4"/>
        <v>0.28490028490028491</v>
      </c>
      <c r="M110" s="4">
        <f t="shared" si="25"/>
        <v>1</v>
      </c>
      <c r="N110" s="4"/>
      <c r="O110" s="4"/>
      <c r="P110" s="4"/>
      <c r="Q110" s="4"/>
      <c r="R110" s="4"/>
      <c r="S110" s="4"/>
      <c r="T110" s="4"/>
      <c r="U110" s="4"/>
      <c r="V110" s="4"/>
      <c r="W110" s="4"/>
      <c r="X110" s="4"/>
      <c r="Y110" s="4"/>
      <c r="Z110" s="10"/>
      <c r="AA110" s="4"/>
      <c r="AB110" s="4"/>
      <c r="AC110" s="4"/>
      <c r="AD110" s="4"/>
      <c r="AE110" s="4"/>
    </row>
    <row r="111" spans="1:31" ht="13.5" customHeight="1" x14ac:dyDescent="0.3">
      <c r="A111" s="4"/>
      <c r="B111" s="4">
        <f t="shared" si="7"/>
        <v>242</v>
      </c>
      <c r="C111" s="5">
        <f t="shared" si="2"/>
        <v>0</v>
      </c>
      <c r="D111" s="4"/>
      <c r="E111" s="4"/>
      <c r="F111" s="4"/>
      <c r="G111" s="4">
        <f t="shared" ca="1" si="3"/>
        <v>0</v>
      </c>
      <c r="H111" s="4"/>
      <c r="I111" s="4"/>
      <c r="J111" s="4" t="s">
        <v>259</v>
      </c>
      <c r="K111" s="4">
        <f t="shared" si="8"/>
        <v>347</v>
      </c>
      <c r="L111" s="4">
        <f t="shared" si="4"/>
        <v>0.28490028490028491</v>
      </c>
      <c r="M111" s="4">
        <f t="shared" si="25"/>
        <v>1</v>
      </c>
      <c r="N111" s="4"/>
      <c r="O111" s="4"/>
      <c r="P111" s="4"/>
      <c r="Q111" s="4"/>
      <c r="R111" s="4"/>
      <c r="S111" s="4"/>
      <c r="T111" s="4"/>
      <c r="U111" s="4"/>
      <c r="V111" s="4"/>
      <c r="W111" s="4"/>
      <c r="X111" s="4"/>
      <c r="Y111" s="4"/>
      <c r="Z111" s="10"/>
      <c r="AA111" s="4"/>
      <c r="AB111" s="4"/>
      <c r="AC111" s="4"/>
      <c r="AD111" s="4"/>
      <c r="AE111" s="4"/>
    </row>
    <row r="112" spans="1:31" ht="13.5" customHeight="1" x14ac:dyDescent="0.3">
      <c r="A112" s="4"/>
      <c r="B112" s="4">
        <f t="shared" si="7"/>
        <v>242</v>
      </c>
      <c r="C112" s="5">
        <f t="shared" si="2"/>
        <v>0</v>
      </c>
      <c r="D112" s="4"/>
      <c r="E112" s="4"/>
      <c r="F112" s="4"/>
      <c r="G112" s="4">
        <f t="shared" ca="1" si="3"/>
        <v>0</v>
      </c>
      <c r="H112" s="4"/>
      <c r="I112" s="4"/>
      <c r="J112" s="4" t="s">
        <v>260</v>
      </c>
      <c r="K112" s="4">
        <f t="shared" si="8"/>
        <v>348</v>
      </c>
      <c r="L112" s="4">
        <f t="shared" si="4"/>
        <v>0.28490028490028491</v>
      </c>
      <c r="M112" s="4">
        <f t="shared" si="25"/>
        <v>1</v>
      </c>
      <c r="N112" s="4"/>
      <c r="O112" s="4"/>
      <c r="P112" s="4"/>
      <c r="Q112" s="4"/>
      <c r="R112" s="4"/>
      <c r="S112" s="4"/>
      <c r="T112" s="4"/>
      <c r="U112" s="4"/>
      <c r="V112" s="4"/>
      <c r="W112" s="4"/>
      <c r="X112" s="4"/>
      <c r="Y112" s="4"/>
      <c r="Z112" s="10"/>
      <c r="AA112" s="4"/>
      <c r="AB112" s="4"/>
      <c r="AC112" s="4"/>
      <c r="AD112" s="4"/>
      <c r="AE112" s="4"/>
    </row>
    <row r="113" spans="1:31" ht="13.5" customHeight="1" x14ac:dyDescent="0.3">
      <c r="A113" s="4"/>
      <c r="B113" s="4">
        <f t="shared" si="7"/>
        <v>242</v>
      </c>
      <c r="C113" s="5">
        <f t="shared" si="2"/>
        <v>0</v>
      </c>
      <c r="D113" s="4"/>
      <c r="E113" s="4"/>
      <c r="F113" s="4"/>
      <c r="G113" s="4">
        <f t="shared" ca="1" si="3"/>
        <v>0</v>
      </c>
      <c r="H113" s="4"/>
      <c r="I113" s="4"/>
      <c r="J113" s="4" t="s">
        <v>261</v>
      </c>
      <c r="K113" s="4">
        <f t="shared" si="8"/>
        <v>349</v>
      </c>
      <c r="L113" s="4">
        <f t="shared" si="4"/>
        <v>0.28490028490028491</v>
      </c>
      <c r="M113" s="4">
        <f t="shared" si="25"/>
        <v>1</v>
      </c>
      <c r="N113" s="4"/>
      <c r="O113" s="4"/>
      <c r="P113" s="4"/>
      <c r="Q113" s="4"/>
      <c r="R113" s="4"/>
      <c r="S113" s="4"/>
      <c r="T113" s="4"/>
      <c r="U113" s="4"/>
      <c r="V113" s="4"/>
      <c r="W113" s="4"/>
      <c r="X113" s="4"/>
      <c r="Y113" s="4"/>
      <c r="Z113" s="10"/>
      <c r="AA113" s="4"/>
      <c r="AB113" s="4"/>
      <c r="AC113" s="4"/>
      <c r="AD113" s="4"/>
      <c r="AE113" s="4"/>
    </row>
    <row r="114" spans="1:31" ht="13.5" customHeight="1" x14ac:dyDescent="0.3">
      <c r="A114" s="4"/>
      <c r="B114" s="4">
        <f t="shared" si="7"/>
        <v>242</v>
      </c>
      <c r="C114" s="5">
        <f t="shared" si="2"/>
        <v>0</v>
      </c>
      <c r="D114" s="4"/>
      <c r="E114" s="4"/>
      <c r="F114" s="4"/>
      <c r="G114" s="4">
        <f t="shared" ca="1" si="3"/>
        <v>0</v>
      </c>
      <c r="H114" s="4"/>
      <c r="I114" s="4"/>
      <c r="J114" s="4" t="s">
        <v>262</v>
      </c>
      <c r="K114" s="4">
        <f t="shared" si="8"/>
        <v>350</v>
      </c>
      <c r="L114" s="4">
        <f t="shared" si="4"/>
        <v>0</v>
      </c>
      <c r="M114" s="4">
        <v>0</v>
      </c>
      <c r="N114" s="4"/>
      <c r="O114" s="4"/>
      <c r="P114" s="4"/>
      <c r="Q114" s="4"/>
      <c r="R114" s="4"/>
      <c r="S114" s="4"/>
      <c r="T114" s="4"/>
      <c r="U114" s="4"/>
      <c r="V114" s="4"/>
      <c r="W114" s="4"/>
      <c r="X114" s="4"/>
      <c r="Y114" s="4"/>
      <c r="Z114" s="10"/>
      <c r="AA114" s="4"/>
      <c r="AB114" s="4"/>
      <c r="AC114" s="4"/>
      <c r="AD114" s="4"/>
      <c r="AE114" s="4"/>
    </row>
    <row r="115" spans="1:31" ht="13.5" customHeight="1" x14ac:dyDescent="0.3">
      <c r="A115" s="4"/>
      <c r="B115" s="4">
        <f t="shared" si="7"/>
        <v>242</v>
      </c>
      <c r="C115" s="5">
        <f t="shared" si="2"/>
        <v>0</v>
      </c>
      <c r="D115" s="4"/>
      <c r="E115" s="4"/>
      <c r="F115" s="4"/>
      <c r="G115" s="4">
        <f t="shared" ca="1" si="3"/>
        <v>0</v>
      </c>
      <c r="H115" s="4"/>
      <c r="I115" s="4"/>
      <c r="J115" s="4" t="s">
        <v>263</v>
      </c>
      <c r="K115" s="4">
        <f t="shared" si="8"/>
        <v>350</v>
      </c>
      <c r="L115" s="4">
        <f t="shared" si="4"/>
        <v>0.28490028490028491</v>
      </c>
      <c r="M115" s="4">
        <f>M103</f>
        <v>1</v>
      </c>
      <c r="N115" s="4"/>
      <c r="O115" s="4"/>
      <c r="P115" s="4"/>
      <c r="Q115" s="4"/>
      <c r="R115" s="4"/>
      <c r="S115" s="4"/>
      <c r="T115" s="4"/>
      <c r="U115" s="4"/>
      <c r="V115" s="4"/>
      <c r="W115" s="4"/>
      <c r="X115" s="4"/>
      <c r="Y115" s="4"/>
      <c r="Z115" s="10"/>
      <c r="AA115" s="4"/>
      <c r="AB115" s="4"/>
      <c r="AC115" s="4"/>
      <c r="AD115" s="4"/>
      <c r="AE115" s="4"/>
    </row>
    <row r="116" spans="1:31" ht="13.5" customHeight="1" x14ac:dyDescent="0.3">
      <c r="A116" s="4"/>
      <c r="B116" s="4">
        <f t="shared" si="7"/>
        <v>242</v>
      </c>
      <c r="C116" s="5">
        <f t="shared" si="2"/>
        <v>0</v>
      </c>
      <c r="D116" s="4"/>
      <c r="E116" s="4"/>
      <c r="F116" s="4"/>
      <c r="G116" s="4">
        <f t="shared" ca="1" si="3"/>
        <v>0</v>
      </c>
      <c r="H116" s="4"/>
      <c r="I116" s="4"/>
      <c r="J116" s="4" t="s">
        <v>264</v>
      </c>
      <c r="K116" s="4">
        <f t="shared" si="8"/>
        <v>351</v>
      </c>
      <c r="L116" s="4">
        <f t="shared" si="4"/>
        <v>0.28490028490028491</v>
      </c>
      <c r="M116" s="4">
        <f>M115</f>
        <v>1</v>
      </c>
      <c r="N116" s="4"/>
      <c r="O116" s="4"/>
      <c r="P116" s="4"/>
      <c r="Q116" s="4"/>
      <c r="R116" s="4"/>
      <c r="S116" s="4"/>
      <c r="T116" s="4"/>
      <c r="U116" s="4"/>
      <c r="V116" s="4"/>
      <c r="W116" s="4"/>
      <c r="X116" s="4"/>
      <c r="Y116" s="4"/>
      <c r="Z116" s="11"/>
      <c r="AA116" s="4"/>
      <c r="AB116" s="4"/>
      <c r="AC116" s="4"/>
      <c r="AD116" s="4"/>
      <c r="AE116" s="4"/>
    </row>
    <row r="117" spans="1:31" ht="13.5" customHeight="1" x14ac:dyDescent="0.3">
      <c r="A117" s="4"/>
      <c r="B117" s="4">
        <f t="shared" si="7"/>
        <v>242</v>
      </c>
      <c r="C117" s="5">
        <f t="shared" si="2"/>
        <v>0</v>
      </c>
      <c r="D117" s="4"/>
      <c r="E117" s="4"/>
      <c r="F117" s="4"/>
      <c r="G117" s="4">
        <f t="shared" ca="1" si="3"/>
        <v>0</v>
      </c>
      <c r="H117" s="4"/>
      <c r="I117" s="4"/>
      <c r="J117" s="4"/>
      <c r="K117" s="12">
        <v>352</v>
      </c>
      <c r="L117" s="4">
        <f t="shared" si="4"/>
        <v>0</v>
      </c>
      <c r="M117" s="12">
        <v>0</v>
      </c>
      <c r="N117" s="4"/>
      <c r="O117" s="4"/>
      <c r="P117" s="4"/>
      <c r="Q117" s="4"/>
      <c r="R117" s="4"/>
      <c r="S117" s="4"/>
      <c r="T117" s="4"/>
      <c r="U117" s="4"/>
      <c r="V117" s="4"/>
      <c r="W117" s="4"/>
      <c r="X117" s="4"/>
      <c r="Y117" s="4"/>
      <c r="Z117" s="4"/>
      <c r="AA117" s="4"/>
      <c r="AB117" s="4"/>
      <c r="AC117" s="4"/>
      <c r="AD117" s="4"/>
      <c r="AE117" s="4"/>
    </row>
    <row r="118" spans="1:31" ht="13.5" customHeight="1" x14ac:dyDescent="0.3">
      <c r="A118" s="4"/>
      <c r="B118" s="4">
        <f t="shared" si="7"/>
        <v>242</v>
      </c>
      <c r="C118" s="5">
        <f t="shared" si="2"/>
        <v>0</v>
      </c>
      <c r="D118" s="4"/>
      <c r="E118" s="4"/>
      <c r="F118" s="4"/>
      <c r="G118" s="4">
        <f t="shared" ca="1" si="3"/>
        <v>0</v>
      </c>
      <c r="H118" s="4"/>
      <c r="I118" s="4"/>
      <c r="J118" s="4"/>
      <c r="K118" s="12">
        <v>352</v>
      </c>
      <c r="L118" s="4">
        <f t="shared" si="4"/>
        <v>0</v>
      </c>
      <c r="M118" s="12">
        <v>0</v>
      </c>
      <c r="N118" s="4"/>
      <c r="O118" s="4"/>
      <c r="P118" s="4"/>
      <c r="Q118" s="4"/>
      <c r="R118" s="4"/>
      <c r="S118" s="4"/>
      <c r="T118" s="4"/>
      <c r="U118" s="4"/>
      <c r="V118" s="4"/>
      <c r="W118" s="4"/>
      <c r="X118" s="4"/>
      <c r="Y118" s="4"/>
      <c r="Z118" s="4"/>
      <c r="AA118" s="4"/>
      <c r="AB118" s="4"/>
      <c r="AC118" s="4"/>
      <c r="AD118" s="4"/>
      <c r="AE118" s="4"/>
    </row>
    <row r="119" spans="1:31" ht="13.5" customHeight="1" x14ac:dyDescent="0.3">
      <c r="A119" s="4"/>
      <c r="B119" s="4">
        <f t="shared" si="7"/>
        <v>242</v>
      </c>
      <c r="C119" s="5">
        <f t="shared" si="2"/>
        <v>0</v>
      </c>
      <c r="D119" s="4"/>
      <c r="E119" s="4"/>
      <c r="F119" s="4"/>
      <c r="G119" s="4">
        <f t="shared" ca="1" si="3"/>
        <v>0</v>
      </c>
      <c r="H119" s="4"/>
      <c r="I119" s="4"/>
      <c r="J119" s="4"/>
      <c r="K119" s="12">
        <v>352</v>
      </c>
      <c r="L119" s="4">
        <f t="shared" si="4"/>
        <v>0</v>
      </c>
      <c r="M119" s="12">
        <v>0</v>
      </c>
      <c r="N119" s="4"/>
      <c r="O119" s="4"/>
      <c r="P119" s="4"/>
      <c r="Q119" s="4"/>
      <c r="R119" s="4"/>
      <c r="S119" s="4"/>
      <c r="T119" s="4"/>
      <c r="U119" s="4"/>
      <c r="V119" s="4"/>
      <c r="W119" s="4"/>
      <c r="X119" s="4"/>
      <c r="Y119" s="4"/>
      <c r="Z119" s="4"/>
      <c r="AA119" s="4"/>
      <c r="AB119" s="4"/>
      <c r="AC119" s="4"/>
      <c r="AD119" s="4"/>
      <c r="AE119" s="4"/>
    </row>
    <row r="120" spans="1:31" ht="13.5" customHeight="1" x14ac:dyDescent="0.3">
      <c r="A120" s="4"/>
      <c r="B120" s="4"/>
      <c r="C120" s="4"/>
      <c r="D120" s="4"/>
      <c r="E120" s="4"/>
      <c r="F120" s="4"/>
      <c r="G120" s="4"/>
      <c r="H120" s="4"/>
      <c r="I120" s="4"/>
      <c r="J120" s="4"/>
      <c r="K120" s="12">
        <v>352</v>
      </c>
      <c r="L120" s="4">
        <f t="shared" si="4"/>
        <v>0</v>
      </c>
      <c r="M120" s="12">
        <v>0</v>
      </c>
      <c r="N120" s="4"/>
      <c r="O120" s="4"/>
      <c r="P120" s="4"/>
      <c r="Q120" s="4"/>
      <c r="R120" s="4"/>
      <c r="S120" s="4"/>
      <c r="T120" s="4"/>
      <c r="U120" s="4"/>
      <c r="V120" s="4"/>
      <c r="W120" s="4"/>
      <c r="X120" s="4"/>
      <c r="Y120" s="4"/>
      <c r="Z120" s="4"/>
      <c r="AA120" s="4"/>
      <c r="AB120" s="4"/>
      <c r="AC120" s="4"/>
      <c r="AD120" s="4"/>
      <c r="AE120" s="4"/>
    </row>
    <row r="121" spans="1:31" ht="13.5" customHeight="1" x14ac:dyDescent="0.3">
      <c r="A121" s="4"/>
      <c r="B121" s="4"/>
      <c r="C121" s="4"/>
      <c r="D121" s="4"/>
      <c r="E121" s="4"/>
      <c r="F121" s="4"/>
      <c r="G121" s="4"/>
      <c r="H121" s="4"/>
      <c r="I121" s="4"/>
      <c r="J121" s="4"/>
      <c r="K121" s="12">
        <v>352</v>
      </c>
      <c r="L121" s="4">
        <f t="shared" si="4"/>
        <v>0</v>
      </c>
      <c r="M121" s="12">
        <v>0</v>
      </c>
      <c r="N121" s="4"/>
      <c r="O121" s="4"/>
      <c r="P121" s="4"/>
      <c r="Q121" s="4"/>
      <c r="R121" s="4"/>
      <c r="S121" s="4"/>
      <c r="T121" s="4"/>
      <c r="U121" s="4"/>
      <c r="V121" s="4"/>
      <c r="W121" s="4"/>
      <c r="X121" s="4"/>
      <c r="Y121" s="4"/>
      <c r="Z121" s="4"/>
      <c r="AA121" s="4"/>
      <c r="AB121" s="4"/>
      <c r="AC121" s="4"/>
      <c r="AD121" s="4"/>
      <c r="AE121" s="4"/>
    </row>
    <row r="122" spans="1:31" ht="13.5" customHeight="1" x14ac:dyDescent="0.3">
      <c r="A122" s="4"/>
      <c r="B122" s="4"/>
      <c r="C122" s="4"/>
      <c r="D122" s="4"/>
      <c r="E122" s="4"/>
      <c r="F122" s="4"/>
      <c r="G122" s="4"/>
      <c r="H122" s="4"/>
      <c r="I122" s="4"/>
      <c r="J122" s="4"/>
      <c r="K122" s="12">
        <v>352</v>
      </c>
      <c r="L122" s="4">
        <f t="shared" si="4"/>
        <v>0</v>
      </c>
      <c r="M122" s="12">
        <v>0</v>
      </c>
      <c r="N122" s="4"/>
      <c r="O122" s="4"/>
      <c r="P122" s="4"/>
      <c r="Q122" s="4"/>
      <c r="R122" s="4"/>
      <c r="S122" s="4"/>
      <c r="T122" s="4"/>
      <c r="U122" s="4"/>
      <c r="V122" s="4"/>
      <c r="W122" s="4"/>
      <c r="X122" s="4"/>
      <c r="Y122" s="4"/>
      <c r="Z122" s="4"/>
      <c r="AA122" s="4"/>
      <c r="AB122" s="4"/>
      <c r="AC122" s="4"/>
      <c r="AD122" s="4"/>
      <c r="AE122" s="4"/>
    </row>
    <row r="123" spans="1:31" ht="13.5" customHeight="1" x14ac:dyDescent="0.3">
      <c r="A123" s="4"/>
      <c r="B123" s="4"/>
      <c r="C123" s="4"/>
      <c r="D123" s="4"/>
      <c r="E123" s="4"/>
      <c r="F123" s="4"/>
      <c r="G123" s="4"/>
      <c r="H123" s="4"/>
      <c r="I123" s="4"/>
      <c r="J123" s="4"/>
      <c r="K123" s="12">
        <v>352</v>
      </c>
      <c r="L123" s="4">
        <f t="shared" si="4"/>
        <v>0</v>
      </c>
      <c r="M123" s="12">
        <v>0</v>
      </c>
      <c r="N123" s="4"/>
      <c r="O123" s="4"/>
      <c r="P123" s="4"/>
      <c r="Q123" s="4"/>
      <c r="R123" s="4"/>
      <c r="S123" s="4"/>
      <c r="T123" s="4"/>
      <c r="U123" s="4"/>
      <c r="V123" s="4"/>
      <c r="W123" s="4"/>
      <c r="X123" s="4"/>
      <c r="Y123" s="4"/>
      <c r="Z123" s="4"/>
      <c r="AA123" s="4"/>
      <c r="AB123" s="4"/>
      <c r="AC123" s="4"/>
      <c r="AD123" s="4"/>
      <c r="AE123" s="4"/>
    </row>
    <row r="124" spans="1:31" ht="13.5" customHeight="1" x14ac:dyDescent="0.3">
      <c r="A124" s="4"/>
      <c r="B124" s="4"/>
      <c r="C124" s="4"/>
      <c r="D124" s="4"/>
      <c r="E124" s="4"/>
      <c r="F124" s="4"/>
      <c r="G124" s="4"/>
      <c r="H124" s="4"/>
      <c r="I124" s="4"/>
      <c r="J124" s="4"/>
      <c r="K124" s="12">
        <v>352</v>
      </c>
      <c r="L124" s="4">
        <f t="shared" si="4"/>
        <v>0</v>
      </c>
      <c r="M124" s="12">
        <v>0</v>
      </c>
      <c r="N124" s="4"/>
      <c r="O124" s="4"/>
      <c r="P124" s="4"/>
      <c r="Q124" s="4"/>
      <c r="R124" s="4"/>
      <c r="S124" s="4"/>
      <c r="T124" s="4"/>
      <c r="U124" s="4"/>
      <c r="V124" s="4"/>
      <c r="W124" s="4"/>
      <c r="X124" s="4"/>
      <c r="Y124" s="4"/>
      <c r="Z124" s="4"/>
      <c r="AA124" s="4"/>
      <c r="AB124" s="4"/>
      <c r="AC124" s="4"/>
      <c r="AD124" s="4"/>
      <c r="AE124" s="4"/>
    </row>
    <row r="125" spans="1:31" ht="13.5" customHeight="1" x14ac:dyDescent="0.3">
      <c r="A125" s="4"/>
      <c r="B125" s="4"/>
      <c r="C125" s="4"/>
      <c r="D125" s="4"/>
      <c r="E125" s="4"/>
      <c r="F125" s="4"/>
      <c r="G125" s="4"/>
      <c r="H125" s="4"/>
      <c r="I125" s="4"/>
      <c r="J125" s="4"/>
      <c r="K125" s="12">
        <v>352</v>
      </c>
      <c r="L125" s="4">
        <f t="shared" si="4"/>
        <v>0</v>
      </c>
      <c r="M125" s="12">
        <v>0</v>
      </c>
      <c r="N125" s="4"/>
      <c r="O125" s="4"/>
      <c r="P125" s="4"/>
      <c r="Q125" s="4"/>
      <c r="R125" s="4"/>
      <c r="S125" s="4"/>
      <c r="T125" s="4"/>
      <c r="U125" s="4"/>
      <c r="V125" s="4"/>
      <c r="W125" s="4"/>
      <c r="X125" s="4"/>
      <c r="Y125" s="4"/>
      <c r="Z125" s="4"/>
      <c r="AA125" s="4"/>
      <c r="AB125" s="4"/>
      <c r="AC125" s="4"/>
      <c r="AD125" s="4"/>
      <c r="AE125" s="4"/>
    </row>
    <row r="126" spans="1:31" ht="13.5" customHeight="1" x14ac:dyDescent="0.3">
      <c r="A126" s="4"/>
      <c r="B126" s="4"/>
      <c r="C126" s="4"/>
      <c r="D126" s="4"/>
      <c r="E126" s="4"/>
      <c r="F126" s="4"/>
      <c r="G126" s="4"/>
      <c r="H126" s="4"/>
      <c r="I126" s="4"/>
      <c r="J126" s="4"/>
      <c r="K126" s="12">
        <v>352</v>
      </c>
      <c r="L126" s="4">
        <f t="shared" si="4"/>
        <v>0</v>
      </c>
      <c r="M126" s="12">
        <v>0</v>
      </c>
      <c r="N126" s="4"/>
      <c r="O126" s="4"/>
      <c r="P126" s="4"/>
      <c r="Q126" s="4"/>
      <c r="R126" s="4"/>
      <c r="S126" s="4"/>
      <c r="T126" s="4"/>
      <c r="U126" s="4"/>
      <c r="V126" s="4"/>
      <c r="W126" s="4"/>
      <c r="X126" s="4"/>
      <c r="Y126" s="4"/>
      <c r="Z126" s="4"/>
      <c r="AA126" s="4"/>
      <c r="AB126" s="4"/>
      <c r="AC126" s="4"/>
      <c r="AD126" s="4"/>
      <c r="AE126" s="4"/>
    </row>
    <row r="127" spans="1:31" ht="13.5" customHeight="1" x14ac:dyDescent="0.3">
      <c r="A127" s="4"/>
      <c r="B127" s="4"/>
      <c r="C127" s="4"/>
      <c r="D127" s="4"/>
      <c r="E127" s="4"/>
      <c r="F127" s="4"/>
      <c r="G127" s="4"/>
      <c r="H127" s="4"/>
      <c r="I127" s="4"/>
      <c r="J127" s="4"/>
      <c r="K127" s="12">
        <v>352</v>
      </c>
      <c r="L127" s="4">
        <f t="shared" si="4"/>
        <v>0</v>
      </c>
      <c r="M127" s="12">
        <v>0</v>
      </c>
      <c r="N127" s="4"/>
      <c r="O127" s="4"/>
      <c r="P127" s="4"/>
      <c r="Q127" s="4"/>
      <c r="R127" s="4"/>
      <c r="S127" s="4"/>
      <c r="T127" s="4"/>
      <c r="U127" s="4"/>
      <c r="V127" s="4"/>
      <c r="W127" s="4"/>
      <c r="X127" s="4"/>
      <c r="Y127" s="4"/>
      <c r="Z127" s="4"/>
      <c r="AA127" s="4"/>
      <c r="AB127" s="4"/>
      <c r="AC127" s="4"/>
      <c r="AD127" s="4"/>
      <c r="AE127" s="4"/>
    </row>
    <row r="128" spans="1:31" ht="13.5" customHeight="1" x14ac:dyDescent="0.3">
      <c r="A128" s="4"/>
      <c r="B128" s="4"/>
      <c r="C128" s="4"/>
      <c r="D128" s="4"/>
      <c r="E128" s="4"/>
      <c r="F128" s="4"/>
      <c r="G128" s="4"/>
      <c r="H128" s="4"/>
      <c r="I128" s="4"/>
      <c r="J128" s="4"/>
      <c r="K128" s="12">
        <v>352</v>
      </c>
      <c r="L128" s="4">
        <f t="shared" si="4"/>
        <v>0</v>
      </c>
      <c r="M128" s="12">
        <v>0</v>
      </c>
      <c r="N128" s="4"/>
      <c r="O128" s="4"/>
      <c r="P128" s="4"/>
      <c r="Q128" s="4"/>
      <c r="R128" s="4"/>
      <c r="S128" s="4"/>
      <c r="T128" s="4"/>
      <c r="U128" s="4"/>
      <c r="V128" s="4"/>
      <c r="W128" s="4"/>
      <c r="X128" s="4"/>
      <c r="Y128" s="4"/>
      <c r="Z128" s="4"/>
      <c r="AA128" s="4"/>
      <c r="AB128" s="4"/>
      <c r="AC128" s="4"/>
      <c r="AD128" s="4"/>
      <c r="AE128" s="4"/>
    </row>
    <row r="129" spans="1:31" ht="13.5" customHeight="1" x14ac:dyDescent="0.3">
      <c r="A129" s="4"/>
      <c r="B129" s="4"/>
      <c r="C129" s="4"/>
      <c r="D129" s="4"/>
      <c r="E129" s="4"/>
      <c r="F129" s="4"/>
      <c r="G129" s="4"/>
      <c r="H129" s="4"/>
      <c r="I129" s="4"/>
      <c r="J129" s="4"/>
      <c r="K129" s="12">
        <v>352</v>
      </c>
      <c r="L129" s="4">
        <f t="shared" si="4"/>
        <v>0</v>
      </c>
      <c r="M129" s="12">
        <v>0</v>
      </c>
      <c r="N129" s="4"/>
      <c r="O129" s="4"/>
      <c r="P129" s="4"/>
      <c r="Q129" s="4"/>
      <c r="R129" s="4"/>
      <c r="S129" s="4"/>
      <c r="T129" s="4"/>
      <c r="U129" s="4"/>
      <c r="V129" s="4"/>
      <c r="W129" s="4"/>
      <c r="X129" s="4"/>
      <c r="Y129" s="4"/>
      <c r="Z129" s="4"/>
      <c r="AA129" s="4"/>
      <c r="AB129" s="4"/>
      <c r="AC129" s="4"/>
      <c r="AD129" s="4"/>
      <c r="AE129" s="4"/>
    </row>
    <row r="130" spans="1:31" ht="13.5" customHeight="1" x14ac:dyDescent="0.3">
      <c r="A130" s="4"/>
      <c r="B130" s="4"/>
      <c r="C130" s="4"/>
      <c r="D130" s="4"/>
      <c r="E130" s="4"/>
      <c r="F130" s="4"/>
      <c r="G130" s="4"/>
      <c r="H130" s="4"/>
      <c r="I130" s="4"/>
      <c r="J130" s="4"/>
      <c r="K130" s="12">
        <v>352</v>
      </c>
      <c r="L130" s="4">
        <f t="shared" si="4"/>
        <v>0</v>
      </c>
      <c r="M130" s="12">
        <v>0</v>
      </c>
      <c r="N130" s="4"/>
      <c r="O130" s="4"/>
      <c r="P130" s="4"/>
      <c r="Q130" s="4"/>
      <c r="R130" s="4"/>
      <c r="S130" s="4"/>
      <c r="T130" s="4"/>
      <c r="U130" s="4"/>
      <c r="V130" s="4"/>
      <c r="W130" s="4"/>
      <c r="X130" s="4"/>
      <c r="Y130" s="4"/>
      <c r="Z130" s="4"/>
      <c r="AA130" s="4"/>
      <c r="AB130" s="4"/>
      <c r="AC130" s="4"/>
      <c r="AD130" s="4"/>
      <c r="AE130" s="4"/>
    </row>
    <row r="131" spans="1:31" ht="13.5" customHeight="1" x14ac:dyDescent="0.3">
      <c r="A131" s="4"/>
      <c r="B131" s="4"/>
      <c r="C131" s="4"/>
      <c r="D131" s="4"/>
      <c r="E131" s="4"/>
      <c r="F131" s="4"/>
      <c r="G131" s="4"/>
      <c r="H131" s="4"/>
      <c r="I131" s="4"/>
      <c r="J131" s="4"/>
      <c r="K131" s="12">
        <v>352</v>
      </c>
      <c r="L131" s="4">
        <f t="shared" si="4"/>
        <v>0</v>
      </c>
      <c r="M131" s="12">
        <v>0</v>
      </c>
      <c r="N131" s="4"/>
      <c r="O131" s="4"/>
      <c r="P131" s="4"/>
      <c r="Q131" s="4"/>
      <c r="R131" s="4"/>
      <c r="S131" s="4"/>
      <c r="T131" s="4"/>
      <c r="U131" s="4"/>
      <c r="V131" s="4"/>
      <c r="W131" s="4"/>
      <c r="X131" s="4"/>
      <c r="Y131" s="4"/>
      <c r="Z131" s="4"/>
      <c r="AA131" s="4"/>
      <c r="AB131" s="4"/>
      <c r="AC131" s="4"/>
      <c r="AD131" s="4"/>
      <c r="AE131" s="4"/>
    </row>
    <row r="132" spans="1:31" ht="13.5" customHeight="1" x14ac:dyDescent="0.3">
      <c r="A132" s="4"/>
      <c r="B132" s="4"/>
      <c r="C132" s="4"/>
      <c r="D132" s="4"/>
      <c r="E132" s="4"/>
      <c r="F132" s="4"/>
      <c r="G132" s="4"/>
      <c r="H132" s="4"/>
      <c r="I132" s="4"/>
      <c r="J132" s="4"/>
      <c r="K132" s="12">
        <v>352</v>
      </c>
      <c r="L132" s="4">
        <f t="shared" si="4"/>
        <v>0</v>
      </c>
      <c r="M132" s="12">
        <v>0</v>
      </c>
      <c r="N132" s="4"/>
      <c r="O132" s="4"/>
      <c r="P132" s="4"/>
      <c r="Q132" s="4"/>
      <c r="R132" s="4"/>
      <c r="S132" s="4"/>
      <c r="T132" s="4"/>
      <c r="U132" s="4"/>
      <c r="V132" s="4"/>
      <c r="W132" s="4"/>
      <c r="X132" s="4"/>
      <c r="Y132" s="4"/>
      <c r="Z132" s="4"/>
      <c r="AA132" s="4"/>
      <c r="AB132" s="4"/>
      <c r="AC132" s="4"/>
      <c r="AD132" s="4"/>
      <c r="AE132" s="4"/>
    </row>
    <row r="133" spans="1:31" ht="13.5" customHeight="1" x14ac:dyDescent="0.3">
      <c r="A133" s="4"/>
      <c r="B133" s="4"/>
      <c r="C133" s="4"/>
      <c r="D133" s="4"/>
      <c r="E133" s="4"/>
      <c r="F133" s="4"/>
      <c r="G133" s="4"/>
      <c r="H133" s="4"/>
      <c r="I133" s="4"/>
      <c r="J133" s="4"/>
      <c r="K133" s="12">
        <v>352</v>
      </c>
      <c r="L133" s="4">
        <f t="shared" si="4"/>
        <v>0</v>
      </c>
      <c r="M133" s="12">
        <v>0</v>
      </c>
      <c r="N133" s="4"/>
      <c r="O133" s="4"/>
      <c r="P133" s="4"/>
      <c r="Q133" s="4"/>
      <c r="R133" s="4"/>
      <c r="S133" s="4"/>
      <c r="T133" s="4"/>
      <c r="U133" s="4"/>
      <c r="V133" s="4"/>
      <c r="W133" s="4"/>
      <c r="X133" s="4"/>
      <c r="Y133" s="4"/>
      <c r="Z133" s="4"/>
      <c r="AA133" s="4"/>
      <c r="AB133" s="4"/>
      <c r="AC133" s="4"/>
      <c r="AD133" s="4"/>
      <c r="AE133" s="4"/>
    </row>
    <row r="134" spans="1:31" ht="13.5" customHeight="1" x14ac:dyDescent="0.3">
      <c r="A134" s="4"/>
      <c r="B134" s="4"/>
      <c r="C134" s="4"/>
      <c r="D134" s="4"/>
      <c r="E134" s="4"/>
      <c r="F134" s="4"/>
      <c r="G134" s="4"/>
      <c r="H134" s="4"/>
      <c r="I134" s="4"/>
      <c r="J134" s="4"/>
      <c r="K134" s="12">
        <v>352</v>
      </c>
      <c r="L134" s="4">
        <f t="shared" si="4"/>
        <v>0</v>
      </c>
      <c r="M134" s="12">
        <v>0</v>
      </c>
      <c r="N134" s="4"/>
      <c r="O134" s="4"/>
      <c r="P134" s="4"/>
      <c r="Q134" s="4"/>
      <c r="R134" s="4"/>
      <c r="S134" s="4"/>
      <c r="T134" s="4"/>
      <c r="U134" s="4"/>
      <c r="V134" s="4"/>
      <c r="W134" s="4"/>
      <c r="X134" s="4"/>
      <c r="Y134" s="4"/>
      <c r="Z134" s="4"/>
      <c r="AA134" s="4"/>
      <c r="AB134" s="4"/>
      <c r="AC134" s="4"/>
      <c r="AD134" s="4"/>
      <c r="AE134" s="4"/>
    </row>
    <row r="135" spans="1:31" ht="13.5" customHeight="1" x14ac:dyDescent="0.3">
      <c r="A135" s="4"/>
      <c r="B135" s="4"/>
      <c r="C135" s="4"/>
      <c r="D135" s="4"/>
      <c r="E135" s="4"/>
      <c r="F135" s="4"/>
      <c r="G135" s="4"/>
      <c r="H135" s="4"/>
      <c r="I135" s="4"/>
      <c r="J135" s="4"/>
      <c r="K135" s="12">
        <v>352</v>
      </c>
      <c r="L135" s="4">
        <f t="shared" si="4"/>
        <v>0</v>
      </c>
      <c r="M135" s="12">
        <v>0</v>
      </c>
      <c r="N135" s="4"/>
      <c r="O135" s="4"/>
      <c r="P135" s="4"/>
      <c r="Q135" s="4"/>
      <c r="R135" s="4"/>
      <c r="S135" s="4"/>
      <c r="T135" s="4"/>
      <c r="U135" s="4"/>
      <c r="V135" s="4"/>
      <c r="W135" s="4"/>
      <c r="X135" s="4"/>
      <c r="Y135" s="4"/>
      <c r="Z135" s="4"/>
      <c r="AA135" s="4"/>
      <c r="AB135" s="4"/>
      <c r="AC135" s="4"/>
      <c r="AD135" s="4"/>
      <c r="AE135" s="4"/>
    </row>
    <row r="136" spans="1:31" ht="13.5" customHeight="1" x14ac:dyDescent="0.3">
      <c r="A136" s="4"/>
      <c r="B136" s="4"/>
      <c r="C136" s="4"/>
      <c r="D136" s="4"/>
      <c r="E136" s="4"/>
      <c r="F136" s="4"/>
      <c r="G136" s="4"/>
      <c r="H136" s="4"/>
      <c r="I136" s="4"/>
      <c r="J136" s="4"/>
      <c r="K136" s="12">
        <v>352</v>
      </c>
      <c r="L136" s="4">
        <f t="shared" si="4"/>
        <v>0</v>
      </c>
      <c r="M136" s="12">
        <v>0</v>
      </c>
      <c r="N136" s="4"/>
      <c r="O136" s="4"/>
      <c r="P136" s="4"/>
      <c r="Q136" s="4"/>
      <c r="R136" s="4"/>
      <c r="S136" s="4"/>
      <c r="T136" s="4"/>
      <c r="U136" s="4"/>
      <c r="V136" s="4"/>
      <c r="W136" s="4"/>
      <c r="X136" s="4"/>
      <c r="Y136" s="4"/>
      <c r="Z136" s="4"/>
      <c r="AA136" s="4"/>
      <c r="AB136" s="4"/>
      <c r="AC136" s="4"/>
      <c r="AD136" s="4"/>
      <c r="AE136" s="4"/>
    </row>
    <row r="137" spans="1:31" ht="13.5" customHeight="1" x14ac:dyDescent="0.3">
      <c r="A137" s="4"/>
      <c r="B137" s="4"/>
      <c r="C137" s="4"/>
      <c r="D137" s="4"/>
      <c r="E137" s="4"/>
      <c r="F137" s="4"/>
      <c r="G137" s="4"/>
      <c r="H137" s="4"/>
      <c r="I137" s="4"/>
      <c r="J137" s="4"/>
      <c r="K137" s="12">
        <v>352</v>
      </c>
      <c r="L137" s="4">
        <f t="shared" si="4"/>
        <v>0</v>
      </c>
      <c r="M137" s="12">
        <v>0</v>
      </c>
      <c r="N137" s="4"/>
      <c r="O137" s="4"/>
      <c r="P137" s="4"/>
      <c r="Q137" s="4"/>
      <c r="R137" s="4"/>
      <c r="S137" s="4"/>
      <c r="T137" s="4"/>
      <c r="U137" s="4"/>
      <c r="V137" s="4"/>
      <c r="W137" s="4"/>
      <c r="X137" s="4"/>
      <c r="Y137" s="4"/>
      <c r="Z137" s="4"/>
      <c r="AA137" s="4"/>
      <c r="AB137" s="4"/>
      <c r="AC137" s="4"/>
      <c r="AD137" s="4"/>
      <c r="AE137" s="4"/>
    </row>
    <row r="138" spans="1:31" ht="13.5" customHeight="1" x14ac:dyDescent="0.3">
      <c r="A138" s="4"/>
      <c r="B138" s="4"/>
      <c r="C138" s="4"/>
      <c r="D138" s="4"/>
      <c r="E138" s="4"/>
      <c r="F138" s="4"/>
      <c r="G138" s="4"/>
      <c r="H138" s="4"/>
      <c r="I138" s="4"/>
      <c r="J138" s="4"/>
      <c r="K138" s="12">
        <v>352</v>
      </c>
      <c r="L138" s="4">
        <f t="shared" si="4"/>
        <v>0</v>
      </c>
      <c r="M138" s="12">
        <v>0</v>
      </c>
      <c r="N138" s="4"/>
      <c r="O138" s="4"/>
      <c r="P138" s="4"/>
      <c r="Q138" s="4"/>
      <c r="R138" s="4"/>
      <c r="S138" s="4"/>
      <c r="T138" s="4"/>
      <c r="U138" s="4"/>
      <c r="V138" s="4"/>
      <c r="W138" s="4"/>
      <c r="X138" s="4"/>
      <c r="Y138" s="4"/>
      <c r="Z138" s="4"/>
      <c r="AA138" s="4"/>
      <c r="AB138" s="4"/>
      <c r="AC138" s="4"/>
      <c r="AD138" s="4"/>
      <c r="AE138" s="4"/>
    </row>
    <row r="139" spans="1:31" ht="13.5" customHeight="1" x14ac:dyDescent="0.3">
      <c r="A139" s="4"/>
      <c r="B139" s="4"/>
      <c r="C139" s="4"/>
      <c r="D139" s="4"/>
      <c r="E139" s="4"/>
      <c r="F139" s="4"/>
      <c r="G139" s="4"/>
      <c r="H139" s="4"/>
      <c r="I139" s="4"/>
      <c r="J139" s="4"/>
      <c r="K139" s="12">
        <v>352</v>
      </c>
      <c r="L139" s="4">
        <f t="shared" si="4"/>
        <v>0</v>
      </c>
      <c r="M139" s="12">
        <v>0</v>
      </c>
      <c r="N139" s="4"/>
      <c r="O139" s="4"/>
      <c r="P139" s="4"/>
      <c r="Q139" s="4"/>
      <c r="R139" s="4"/>
      <c r="S139" s="4"/>
      <c r="T139" s="4"/>
      <c r="U139" s="4"/>
      <c r="V139" s="4"/>
      <c r="W139" s="4"/>
      <c r="X139" s="4"/>
      <c r="Y139" s="4"/>
      <c r="Z139" s="4"/>
      <c r="AA139" s="4"/>
      <c r="AB139" s="4"/>
      <c r="AC139" s="4"/>
      <c r="AD139" s="4"/>
      <c r="AE139" s="4"/>
    </row>
    <row r="140" spans="1:31" ht="13.5" customHeight="1" x14ac:dyDescent="0.3">
      <c r="A140" s="4"/>
      <c r="B140" s="4"/>
      <c r="C140" s="4"/>
      <c r="D140" s="4"/>
      <c r="E140" s="4"/>
      <c r="F140" s="4"/>
      <c r="G140" s="4"/>
      <c r="H140" s="4"/>
      <c r="I140" s="4"/>
      <c r="J140" s="4"/>
      <c r="K140" s="12">
        <v>352</v>
      </c>
      <c r="L140" s="4">
        <f t="shared" si="4"/>
        <v>0</v>
      </c>
      <c r="M140" s="12">
        <v>0</v>
      </c>
      <c r="N140" s="4"/>
      <c r="O140" s="4"/>
      <c r="P140" s="4"/>
      <c r="Q140" s="4"/>
      <c r="R140" s="4"/>
      <c r="S140" s="4"/>
      <c r="T140" s="4"/>
      <c r="U140" s="4"/>
      <c r="V140" s="4"/>
      <c r="W140" s="4"/>
      <c r="X140" s="4"/>
      <c r="Y140" s="4"/>
      <c r="Z140" s="4"/>
      <c r="AA140" s="4"/>
      <c r="AB140" s="4"/>
      <c r="AC140" s="4"/>
      <c r="AD140" s="4"/>
      <c r="AE140" s="4"/>
    </row>
    <row r="141" spans="1:31" ht="13.5" customHeight="1" x14ac:dyDescent="0.3">
      <c r="A141" s="4"/>
      <c r="B141" s="4"/>
      <c r="C141" s="4"/>
      <c r="D141" s="4"/>
      <c r="E141" s="4"/>
      <c r="F141" s="4"/>
      <c r="G141" s="4"/>
      <c r="H141" s="4"/>
      <c r="I141" s="4"/>
      <c r="J141" s="4"/>
      <c r="K141" s="12">
        <v>352</v>
      </c>
      <c r="L141" s="4">
        <f t="shared" si="4"/>
        <v>0</v>
      </c>
      <c r="M141" s="12">
        <v>0</v>
      </c>
      <c r="N141" s="4"/>
      <c r="O141" s="4"/>
      <c r="P141" s="4"/>
      <c r="Q141" s="4"/>
      <c r="R141" s="4"/>
      <c r="S141" s="4"/>
      <c r="T141" s="4"/>
      <c r="U141" s="4"/>
      <c r="V141" s="4"/>
      <c r="W141" s="4"/>
      <c r="X141" s="4"/>
      <c r="Y141" s="4"/>
      <c r="Z141" s="4"/>
      <c r="AA141" s="4"/>
      <c r="AB141" s="4"/>
      <c r="AC141" s="4"/>
      <c r="AD141" s="4"/>
      <c r="AE141" s="4"/>
    </row>
    <row r="142" spans="1:31" ht="13.5" customHeight="1" x14ac:dyDescent="0.3">
      <c r="A142" s="4"/>
      <c r="B142" s="4"/>
      <c r="C142" s="4"/>
      <c r="D142" s="4"/>
      <c r="E142" s="4"/>
      <c r="F142" s="4"/>
      <c r="G142" s="4"/>
      <c r="H142" s="4"/>
      <c r="I142" s="4"/>
      <c r="J142" s="4"/>
      <c r="K142" s="12">
        <v>352</v>
      </c>
      <c r="L142" s="4">
        <f t="shared" si="4"/>
        <v>0</v>
      </c>
      <c r="M142" s="12">
        <v>0</v>
      </c>
      <c r="N142" s="4"/>
      <c r="O142" s="4"/>
      <c r="P142" s="4"/>
      <c r="Q142" s="4"/>
      <c r="R142" s="4"/>
      <c r="S142" s="4"/>
      <c r="T142" s="4"/>
      <c r="U142" s="4"/>
      <c r="V142" s="4"/>
      <c r="W142" s="4"/>
      <c r="X142" s="4"/>
      <c r="Y142" s="4"/>
      <c r="Z142" s="4"/>
      <c r="AA142" s="4"/>
      <c r="AB142" s="4"/>
      <c r="AC142" s="4"/>
      <c r="AD142" s="4"/>
      <c r="AE142" s="4"/>
    </row>
    <row r="143" spans="1:31" ht="13.5" customHeight="1" x14ac:dyDescent="0.3">
      <c r="A143" s="4"/>
      <c r="B143" s="4"/>
      <c r="C143" s="4"/>
      <c r="D143" s="4"/>
      <c r="E143" s="4"/>
      <c r="F143" s="4"/>
      <c r="G143" s="4"/>
      <c r="H143" s="4"/>
      <c r="I143" s="4"/>
      <c r="J143" s="4"/>
      <c r="K143" s="12">
        <v>352</v>
      </c>
      <c r="L143" s="4">
        <f t="shared" si="4"/>
        <v>0</v>
      </c>
      <c r="M143" s="12">
        <v>0</v>
      </c>
      <c r="N143" s="4"/>
      <c r="O143" s="4"/>
      <c r="P143" s="4"/>
      <c r="Q143" s="4"/>
      <c r="R143" s="4"/>
      <c r="S143" s="4"/>
      <c r="T143" s="4"/>
      <c r="U143" s="4"/>
      <c r="V143" s="4"/>
      <c r="W143" s="4"/>
      <c r="X143" s="4"/>
      <c r="Y143" s="4"/>
      <c r="Z143" s="4"/>
      <c r="AA143" s="4"/>
      <c r="AB143" s="4"/>
      <c r="AC143" s="4"/>
      <c r="AD143" s="4"/>
      <c r="AE143" s="4"/>
    </row>
    <row r="144" spans="1:31" ht="13.5" customHeight="1" x14ac:dyDescent="0.3">
      <c r="A144" s="4"/>
      <c r="B144" s="4"/>
      <c r="C144" s="4"/>
      <c r="D144" s="4"/>
      <c r="E144" s="4"/>
      <c r="F144" s="4"/>
      <c r="G144" s="4"/>
      <c r="H144" s="4"/>
      <c r="I144" s="4"/>
      <c r="J144" s="4"/>
      <c r="K144" s="12">
        <v>352</v>
      </c>
      <c r="L144" s="4">
        <f t="shared" si="4"/>
        <v>0</v>
      </c>
      <c r="M144" s="12">
        <v>0</v>
      </c>
      <c r="N144" s="4"/>
      <c r="O144" s="4"/>
      <c r="P144" s="4"/>
      <c r="Q144" s="4"/>
      <c r="R144" s="4"/>
      <c r="S144" s="4"/>
      <c r="T144" s="4"/>
      <c r="U144" s="4"/>
      <c r="V144" s="4"/>
      <c r="W144" s="4"/>
      <c r="X144" s="4"/>
      <c r="Y144" s="4"/>
      <c r="Z144" s="4"/>
      <c r="AA144" s="4"/>
      <c r="AB144" s="4"/>
      <c r="AC144" s="4"/>
      <c r="AD144" s="4"/>
      <c r="AE144" s="4"/>
    </row>
    <row r="145" spans="1:31" ht="13.5" customHeight="1" x14ac:dyDescent="0.3">
      <c r="A145" s="4"/>
      <c r="B145" s="4"/>
      <c r="C145" s="4"/>
      <c r="D145" s="4"/>
      <c r="E145" s="4"/>
      <c r="F145" s="4"/>
      <c r="G145" s="4"/>
      <c r="H145" s="4"/>
      <c r="I145" s="4"/>
      <c r="J145" s="4"/>
      <c r="K145" s="12">
        <v>352</v>
      </c>
      <c r="L145" s="4">
        <f t="shared" si="4"/>
        <v>0</v>
      </c>
      <c r="M145" s="12">
        <v>0</v>
      </c>
      <c r="N145" s="4"/>
      <c r="O145" s="4"/>
      <c r="P145" s="4"/>
      <c r="Q145" s="4"/>
      <c r="R145" s="4"/>
      <c r="S145" s="4"/>
      <c r="T145" s="4"/>
      <c r="U145" s="4"/>
      <c r="V145" s="4"/>
      <c r="W145" s="4"/>
      <c r="X145" s="4"/>
      <c r="Y145" s="4"/>
      <c r="Z145" s="4"/>
      <c r="AA145" s="4"/>
      <c r="AB145" s="4"/>
      <c r="AC145" s="4"/>
      <c r="AD145" s="4"/>
      <c r="AE145" s="4"/>
    </row>
    <row r="146" spans="1:31" ht="13.5" customHeight="1" x14ac:dyDescent="0.3">
      <c r="A146" s="4"/>
      <c r="B146" s="4"/>
      <c r="C146" s="4"/>
      <c r="D146" s="4"/>
      <c r="E146" s="4"/>
      <c r="F146" s="4"/>
      <c r="G146" s="4"/>
      <c r="H146" s="4"/>
      <c r="I146" s="4"/>
      <c r="J146" s="4"/>
      <c r="K146" s="12">
        <v>352</v>
      </c>
      <c r="L146" s="4">
        <f t="shared" si="4"/>
        <v>0</v>
      </c>
      <c r="M146" s="12">
        <v>0</v>
      </c>
      <c r="N146" s="4"/>
      <c r="O146" s="4"/>
      <c r="P146" s="4"/>
      <c r="Q146" s="4"/>
      <c r="R146" s="4"/>
      <c r="S146" s="4"/>
      <c r="T146" s="4"/>
      <c r="U146" s="4"/>
      <c r="V146" s="4"/>
      <c r="W146" s="4"/>
      <c r="X146" s="4"/>
      <c r="Y146" s="4"/>
      <c r="Z146" s="4"/>
      <c r="AA146" s="4"/>
      <c r="AB146" s="4"/>
      <c r="AC146" s="4"/>
      <c r="AD146" s="4"/>
      <c r="AE146" s="4"/>
    </row>
    <row r="147" spans="1:31" ht="13.5" customHeight="1" x14ac:dyDescent="0.3">
      <c r="A147" s="4"/>
      <c r="B147" s="4"/>
      <c r="C147" s="4"/>
      <c r="D147" s="4"/>
      <c r="E147" s="4"/>
      <c r="F147" s="4"/>
      <c r="G147" s="4"/>
      <c r="H147" s="4"/>
      <c r="I147" s="4"/>
      <c r="J147" s="4"/>
      <c r="K147" s="12">
        <v>352</v>
      </c>
      <c r="L147" s="4">
        <f t="shared" si="4"/>
        <v>0</v>
      </c>
      <c r="M147" s="12">
        <v>0</v>
      </c>
      <c r="N147" s="4"/>
      <c r="O147" s="4"/>
      <c r="P147" s="4"/>
      <c r="Q147" s="4"/>
      <c r="R147" s="4"/>
      <c r="S147" s="4"/>
      <c r="T147" s="4"/>
      <c r="U147" s="4"/>
      <c r="V147" s="4"/>
      <c r="W147" s="4"/>
      <c r="X147" s="4"/>
      <c r="Y147" s="4"/>
      <c r="Z147" s="4"/>
      <c r="AA147" s="4"/>
      <c r="AB147" s="4"/>
      <c r="AC147" s="4"/>
      <c r="AD147" s="4"/>
      <c r="AE147" s="4"/>
    </row>
    <row r="148" spans="1:31" ht="13.5" customHeight="1" x14ac:dyDescent="0.3">
      <c r="A148" s="4"/>
      <c r="B148" s="4"/>
      <c r="C148" s="4"/>
      <c r="D148" s="4"/>
      <c r="E148" s="4"/>
      <c r="F148" s="4"/>
      <c r="G148" s="4"/>
      <c r="H148" s="4"/>
      <c r="I148" s="4"/>
      <c r="J148" s="4"/>
      <c r="K148" s="12">
        <v>352</v>
      </c>
      <c r="L148" s="4">
        <f t="shared" si="4"/>
        <v>0</v>
      </c>
      <c r="M148" s="12">
        <v>0</v>
      </c>
      <c r="N148" s="4"/>
      <c r="O148" s="4"/>
      <c r="P148" s="4"/>
      <c r="Q148" s="4"/>
      <c r="R148" s="4"/>
      <c r="S148" s="4"/>
      <c r="T148" s="4"/>
      <c r="U148" s="4"/>
      <c r="V148" s="4"/>
      <c r="W148" s="4"/>
      <c r="X148" s="4"/>
      <c r="Y148" s="4"/>
      <c r="Z148" s="4"/>
      <c r="AA148" s="4"/>
      <c r="AB148" s="4"/>
      <c r="AC148" s="4"/>
      <c r="AD148" s="4"/>
      <c r="AE148" s="4"/>
    </row>
    <row r="149" spans="1:31" ht="13.5" customHeight="1" x14ac:dyDescent="0.3">
      <c r="A149" s="4"/>
      <c r="B149" s="4"/>
      <c r="C149" s="4"/>
      <c r="D149" s="4"/>
      <c r="E149" s="4"/>
      <c r="F149" s="4"/>
      <c r="G149" s="4"/>
      <c r="H149" s="4"/>
      <c r="I149" s="4"/>
      <c r="J149" s="4"/>
      <c r="K149" s="12">
        <v>352</v>
      </c>
      <c r="L149" s="4">
        <f t="shared" si="4"/>
        <v>0</v>
      </c>
      <c r="M149" s="12">
        <v>0</v>
      </c>
      <c r="N149" s="4"/>
      <c r="O149" s="4"/>
      <c r="P149" s="4"/>
      <c r="Q149" s="4"/>
      <c r="R149" s="4"/>
      <c r="S149" s="4"/>
      <c r="T149" s="4"/>
      <c r="U149" s="4"/>
      <c r="V149" s="4"/>
      <c r="W149" s="4"/>
      <c r="X149" s="4"/>
      <c r="Y149" s="4"/>
      <c r="Z149" s="4"/>
      <c r="AA149" s="4"/>
      <c r="AB149" s="4"/>
      <c r="AC149" s="4"/>
      <c r="AD149" s="4"/>
      <c r="AE149" s="4"/>
    </row>
    <row r="150" spans="1:31" ht="13.5" customHeight="1" x14ac:dyDescent="0.3">
      <c r="A150" s="4"/>
      <c r="B150" s="4"/>
      <c r="C150" s="4"/>
      <c r="D150" s="4"/>
      <c r="E150" s="4"/>
      <c r="F150" s="4"/>
      <c r="G150" s="4"/>
      <c r="H150" s="4"/>
      <c r="I150" s="4"/>
      <c r="J150" s="4"/>
      <c r="K150" s="12">
        <v>352</v>
      </c>
      <c r="L150" s="4">
        <f t="shared" si="4"/>
        <v>0</v>
      </c>
      <c r="M150" s="12">
        <v>0</v>
      </c>
      <c r="N150" s="4"/>
      <c r="O150" s="4"/>
      <c r="P150" s="4"/>
      <c r="Q150" s="4"/>
      <c r="R150" s="4"/>
      <c r="S150" s="4"/>
      <c r="T150" s="4"/>
      <c r="U150" s="4"/>
      <c r="V150" s="4"/>
      <c r="W150" s="4"/>
      <c r="X150" s="4"/>
      <c r="Y150" s="4"/>
      <c r="Z150" s="4"/>
      <c r="AA150" s="4"/>
      <c r="AB150" s="4"/>
      <c r="AC150" s="4"/>
      <c r="AD150" s="4"/>
      <c r="AE150" s="4"/>
    </row>
    <row r="151" spans="1:31" ht="13.5" customHeight="1" x14ac:dyDescent="0.3">
      <c r="A151" s="4"/>
      <c r="B151" s="4"/>
      <c r="C151" s="4"/>
      <c r="D151" s="4"/>
      <c r="E151" s="4"/>
      <c r="F151" s="4"/>
      <c r="G151" s="4"/>
      <c r="H151" s="4"/>
      <c r="I151" s="4"/>
      <c r="J151" s="4"/>
      <c r="K151" s="12">
        <v>352</v>
      </c>
      <c r="L151" s="4">
        <f t="shared" si="4"/>
        <v>0</v>
      </c>
      <c r="M151" s="12">
        <v>0</v>
      </c>
      <c r="N151" s="4"/>
      <c r="O151" s="4"/>
      <c r="P151" s="4"/>
      <c r="Q151" s="4"/>
      <c r="R151" s="4"/>
      <c r="S151" s="4"/>
      <c r="T151" s="4"/>
      <c r="U151" s="4"/>
      <c r="V151" s="4"/>
      <c r="W151" s="4"/>
      <c r="X151" s="4"/>
      <c r="Y151" s="4"/>
      <c r="Z151" s="4"/>
      <c r="AA151" s="4"/>
      <c r="AB151" s="4"/>
      <c r="AC151" s="4"/>
      <c r="AD151" s="4"/>
      <c r="AE151" s="4"/>
    </row>
    <row r="152" spans="1:31" ht="13.5" customHeight="1" x14ac:dyDescent="0.3">
      <c r="A152" s="4"/>
      <c r="B152" s="4"/>
      <c r="C152" s="4"/>
      <c r="D152" s="4"/>
      <c r="E152" s="4"/>
      <c r="F152" s="4"/>
      <c r="G152" s="4"/>
      <c r="H152" s="4"/>
      <c r="I152" s="4"/>
      <c r="J152" s="4"/>
      <c r="K152" s="12">
        <v>352</v>
      </c>
      <c r="L152" s="4">
        <f t="shared" si="4"/>
        <v>0</v>
      </c>
      <c r="M152" s="12">
        <v>0</v>
      </c>
      <c r="N152" s="4"/>
      <c r="O152" s="4"/>
      <c r="P152" s="4"/>
      <c r="Q152" s="4"/>
      <c r="R152" s="4"/>
      <c r="S152" s="4"/>
      <c r="T152" s="4"/>
      <c r="U152" s="4"/>
      <c r="V152" s="4"/>
      <c r="W152" s="4"/>
      <c r="X152" s="4"/>
      <c r="Y152" s="4"/>
      <c r="Z152" s="4"/>
      <c r="AA152" s="4"/>
      <c r="AB152" s="4"/>
      <c r="AC152" s="4"/>
      <c r="AD152" s="4"/>
      <c r="AE152" s="4"/>
    </row>
    <row r="153" spans="1:31" ht="13.5" customHeight="1" x14ac:dyDescent="0.3">
      <c r="A153" s="4"/>
      <c r="B153" s="4"/>
      <c r="C153" s="4"/>
      <c r="D153" s="4"/>
      <c r="E153" s="4"/>
      <c r="F153" s="4"/>
      <c r="G153" s="4"/>
      <c r="H153" s="4"/>
      <c r="I153" s="4"/>
      <c r="J153" s="4"/>
      <c r="K153" s="12">
        <v>352</v>
      </c>
      <c r="L153" s="4">
        <f t="shared" si="4"/>
        <v>0</v>
      </c>
      <c r="M153" s="12">
        <v>0</v>
      </c>
      <c r="N153" s="4"/>
      <c r="O153" s="4"/>
      <c r="P153" s="4"/>
      <c r="Q153" s="4"/>
      <c r="R153" s="4"/>
      <c r="S153" s="4"/>
      <c r="T153" s="4"/>
      <c r="U153" s="4"/>
      <c r="V153" s="4"/>
      <c r="W153" s="4"/>
      <c r="X153" s="4"/>
      <c r="Y153" s="4"/>
      <c r="Z153" s="4"/>
      <c r="AA153" s="4"/>
      <c r="AB153" s="4"/>
      <c r="AC153" s="4"/>
      <c r="AD153" s="4"/>
      <c r="AE153" s="4"/>
    </row>
    <row r="154" spans="1:31" ht="13.5" customHeight="1" x14ac:dyDescent="0.3">
      <c r="A154" s="4"/>
      <c r="B154" s="4"/>
      <c r="C154" s="4"/>
      <c r="D154" s="4"/>
      <c r="E154" s="4"/>
      <c r="F154" s="4"/>
      <c r="G154" s="4"/>
      <c r="H154" s="4"/>
      <c r="I154" s="4"/>
      <c r="J154" s="4"/>
      <c r="K154" s="12">
        <v>352</v>
      </c>
      <c r="L154" s="4">
        <f t="shared" si="4"/>
        <v>0</v>
      </c>
      <c r="M154" s="12">
        <v>0</v>
      </c>
      <c r="N154" s="4"/>
      <c r="O154" s="4"/>
      <c r="P154" s="4"/>
      <c r="Q154" s="4"/>
      <c r="R154" s="4"/>
      <c r="S154" s="4"/>
      <c r="T154" s="4"/>
      <c r="U154" s="4"/>
      <c r="V154" s="4"/>
      <c r="W154" s="4"/>
      <c r="X154" s="4"/>
      <c r="Y154" s="4"/>
      <c r="Z154" s="4"/>
      <c r="AA154" s="4"/>
      <c r="AB154" s="4"/>
      <c r="AC154" s="4"/>
      <c r="AD154" s="4"/>
      <c r="AE154" s="4"/>
    </row>
    <row r="155" spans="1:31" ht="13.5" customHeight="1" x14ac:dyDescent="0.3">
      <c r="A155" s="4"/>
      <c r="B155" s="4"/>
      <c r="C155" s="4"/>
      <c r="D155" s="4"/>
      <c r="E155" s="4"/>
      <c r="F155" s="4"/>
      <c r="G155" s="4"/>
      <c r="H155" s="4"/>
      <c r="I155" s="4"/>
      <c r="J155" s="4"/>
      <c r="K155" s="12">
        <v>352</v>
      </c>
      <c r="L155" s="4">
        <f t="shared" si="4"/>
        <v>0</v>
      </c>
      <c r="M155" s="12">
        <v>0</v>
      </c>
      <c r="N155" s="4"/>
      <c r="O155" s="4"/>
      <c r="P155" s="4"/>
      <c r="Q155" s="4"/>
      <c r="R155" s="4"/>
      <c r="S155" s="4"/>
      <c r="T155" s="4"/>
      <c r="U155" s="4"/>
      <c r="V155" s="4"/>
      <c r="W155" s="4"/>
      <c r="X155" s="4"/>
      <c r="Y155" s="4"/>
      <c r="Z155" s="4"/>
      <c r="AA155" s="4"/>
      <c r="AB155" s="4"/>
      <c r="AC155" s="4"/>
      <c r="AD155" s="4"/>
      <c r="AE155" s="4"/>
    </row>
    <row r="156" spans="1:31" ht="13.5" customHeight="1" x14ac:dyDescent="0.3">
      <c r="A156" s="4"/>
      <c r="B156" s="4"/>
      <c r="C156" s="4"/>
      <c r="D156" s="4"/>
      <c r="E156" s="4"/>
      <c r="F156" s="4"/>
      <c r="G156" s="4"/>
      <c r="H156" s="4"/>
      <c r="I156" s="4"/>
      <c r="J156" s="4"/>
      <c r="K156" s="12">
        <v>352</v>
      </c>
      <c r="L156" s="4">
        <f t="shared" si="4"/>
        <v>0</v>
      </c>
      <c r="M156" s="12">
        <v>0</v>
      </c>
      <c r="N156" s="4"/>
      <c r="O156" s="4"/>
      <c r="P156" s="4"/>
      <c r="Q156" s="4"/>
      <c r="R156" s="4"/>
      <c r="S156" s="4"/>
      <c r="T156" s="4"/>
      <c r="U156" s="4"/>
      <c r="V156" s="4"/>
      <c r="W156" s="4"/>
      <c r="X156" s="4"/>
      <c r="Y156" s="4"/>
      <c r="Z156" s="4"/>
      <c r="AA156" s="4"/>
      <c r="AB156" s="4"/>
      <c r="AC156" s="4"/>
      <c r="AD156" s="4"/>
      <c r="AE156" s="4"/>
    </row>
    <row r="157" spans="1:31" ht="13.5" customHeight="1" x14ac:dyDescent="0.3">
      <c r="A157" s="4"/>
      <c r="B157" s="4"/>
      <c r="C157" s="4"/>
      <c r="D157" s="4"/>
      <c r="E157" s="4"/>
      <c r="F157" s="4"/>
      <c r="G157" s="4"/>
      <c r="H157" s="4"/>
      <c r="I157" s="4"/>
      <c r="J157" s="4"/>
      <c r="K157" s="12">
        <v>352</v>
      </c>
      <c r="L157" s="4">
        <f t="shared" si="4"/>
        <v>0</v>
      </c>
      <c r="M157" s="12">
        <v>0</v>
      </c>
      <c r="N157" s="4"/>
      <c r="O157" s="4"/>
      <c r="P157" s="4"/>
      <c r="Q157" s="4"/>
      <c r="R157" s="4"/>
      <c r="S157" s="4"/>
      <c r="T157" s="4"/>
      <c r="U157" s="4"/>
      <c r="V157" s="4"/>
      <c r="W157" s="4"/>
      <c r="X157" s="4"/>
      <c r="Y157" s="4"/>
      <c r="Z157" s="4"/>
      <c r="AA157" s="4"/>
      <c r="AB157" s="4"/>
      <c r="AC157" s="4"/>
      <c r="AD157" s="4"/>
      <c r="AE157" s="4"/>
    </row>
    <row r="158" spans="1:31" ht="13.5" customHeight="1" x14ac:dyDescent="0.3">
      <c r="A158" s="4"/>
      <c r="B158" s="4"/>
      <c r="C158" s="4"/>
      <c r="D158" s="4"/>
      <c r="E158" s="4"/>
      <c r="F158" s="4"/>
      <c r="G158" s="4"/>
      <c r="H158" s="4"/>
      <c r="I158" s="4"/>
      <c r="J158" s="4"/>
      <c r="K158" s="12">
        <v>352</v>
      </c>
      <c r="L158" s="4">
        <f t="shared" si="4"/>
        <v>0</v>
      </c>
      <c r="M158" s="12">
        <v>0</v>
      </c>
      <c r="N158" s="4"/>
      <c r="O158" s="4"/>
      <c r="P158" s="4"/>
      <c r="Q158" s="4"/>
      <c r="R158" s="4"/>
      <c r="S158" s="4"/>
      <c r="T158" s="4"/>
      <c r="U158" s="4"/>
      <c r="V158" s="4"/>
      <c r="W158" s="4"/>
      <c r="X158" s="4"/>
      <c r="Y158" s="4"/>
      <c r="Z158" s="4"/>
      <c r="AA158" s="4"/>
      <c r="AB158" s="4"/>
      <c r="AC158" s="4"/>
      <c r="AD158" s="4"/>
      <c r="AE158" s="4"/>
    </row>
    <row r="159" spans="1:31" ht="13.5" customHeight="1" x14ac:dyDescent="0.3">
      <c r="A159" s="4"/>
      <c r="B159" s="4"/>
      <c r="C159" s="4"/>
      <c r="D159" s="4"/>
      <c r="E159" s="4"/>
      <c r="F159" s="4"/>
      <c r="G159" s="4"/>
      <c r="H159" s="4"/>
      <c r="I159" s="4"/>
      <c r="J159" s="4"/>
      <c r="K159" s="12">
        <v>352</v>
      </c>
      <c r="L159" s="4">
        <f t="shared" si="4"/>
        <v>0</v>
      </c>
      <c r="M159" s="12">
        <v>0</v>
      </c>
      <c r="N159" s="4"/>
      <c r="O159" s="4"/>
      <c r="P159" s="4"/>
      <c r="Q159" s="4"/>
      <c r="R159" s="4"/>
      <c r="S159" s="4"/>
      <c r="T159" s="4"/>
      <c r="U159" s="4"/>
      <c r="V159" s="4"/>
      <c r="W159" s="4"/>
      <c r="X159" s="4"/>
      <c r="Y159" s="4"/>
      <c r="Z159" s="4"/>
      <c r="AA159" s="4"/>
      <c r="AB159" s="4"/>
      <c r="AC159" s="4"/>
      <c r="AD159" s="4"/>
      <c r="AE159" s="4"/>
    </row>
    <row r="160" spans="1:31" ht="13.5" customHeight="1" x14ac:dyDescent="0.3">
      <c r="A160" s="4"/>
      <c r="B160" s="4"/>
      <c r="C160" s="4"/>
      <c r="D160" s="4"/>
      <c r="E160" s="4"/>
      <c r="F160" s="4"/>
      <c r="G160" s="4"/>
      <c r="H160" s="4"/>
      <c r="I160" s="4"/>
      <c r="J160" s="4"/>
      <c r="K160" s="12">
        <v>352</v>
      </c>
      <c r="L160" s="4">
        <f t="shared" si="4"/>
        <v>0</v>
      </c>
      <c r="M160" s="12">
        <v>0</v>
      </c>
      <c r="N160" s="4"/>
      <c r="O160" s="4"/>
      <c r="P160" s="4"/>
      <c r="Q160" s="4"/>
      <c r="R160" s="4"/>
      <c r="S160" s="4"/>
      <c r="T160" s="4"/>
      <c r="U160" s="4"/>
      <c r="V160" s="4"/>
      <c r="W160" s="4"/>
      <c r="X160" s="4"/>
      <c r="Y160" s="4"/>
      <c r="Z160" s="4"/>
      <c r="AA160" s="4"/>
      <c r="AB160" s="4"/>
      <c r="AC160" s="4"/>
      <c r="AD160" s="4"/>
      <c r="AE160" s="4"/>
    </row>
    <row r="161" spans="1:31" ht="13.5" customHeight="1" x14ac:dyDescent="0.3">
      <c r="A161" s="4"/>
      <c r="B161" s="4"/>
      <c r="C161" s="4"/>
      <c r="D161" s="4"/>
      <c r="E161" s="4"/>
      <c r="F161" s="4"/>
      <c r="G161" s="4"/>
      <c r="H161" s="4"/>
      <c r="I161" s="4"/>
      <c r="J161" s="4"/>
      <c r="K161" s="12">
        <v>352</v>
      </c>
      <c r="L161" s="4">
        <f t="shared" si="4"/>
        <v>0</v>
      </c>
      <c r="M161" s="12">
        <v>0</v>
      </c>
      <c r="N161" s="4"/>
      <c r="O161" s="4"/>
      <c r="P161" s="4"/>
      <c r="Q161" s="4"/>
      <c r="R161" s="4"/>
      <c r="S161" s="4"/>
      <c r="T161" s="4"/>
      <c r="U161" s="4"/>
      <c r="V161" s="4"/>
      <c r="W161" s="4"/>
      <c r="X161" s="4"/>
      <c r="Y161" s="4"/>
      <c r="Z161" s="4"/>
      <c r="AA161" s="4"/>
      <c r="AB161" s="4"/>
      <c r="AC161" s="4"/>
      <c r="AD161" s="4"/>
      <c r="AE161" s="4"/>
    </row>
    <row r="162" spans="1:31" ht="13.5" customHeight="1" x14ac:dyDescent="0.3">
      <c r="A162" s="4"/>
      <c r="B162" s="4"/>
      <c r="C162" s="4"/>
      <c r="D162" s="4"/>
      <c r="E162" s="4"/>
      <c r="F162" s="4"/>
      <c r="G162" s="4"/>
      <c r="H162" s="4"/>
      <c r="I162" s="4"/>
      <c r="J162" s="4"/>
      <c r="K162" s="12">
        <v>352</v>
      </c>
      <c r="L162" s="4">
        <f t="shared" si="4"/>
        <v>0</v>
      </c>
      <c r="M162" s="12">
        <v>0</v>
      </c>
      <c r="N162" s="4"/>
      <c r="O162" s="4"/>
      <c r="P162" s="4"/>
      <c r="Q162" s="4"/>
      <c r="R162" s="4"/>
      <c r="S162" s="4"/>
      <c r="T162" s="4"/>
      <c r="U162" s="4"/>
      <c r="V162" s="4"/>
      <c r="W162" s="4"/>
      <c r="X162" s="4"/>
      <c r="Y162" s="4"/>
      <c r="Z162" s="4"/>
      <c r="AA162" s="4"/>
      <c r="AB162" s="4"/>
      <c r="AC162" s="4"/>
      <c r="AD162" s="4"/>
      <c r="AE162" s="4"/>
    </row>
    <row r="163" spans="1:31" ht="13.5" customHeight="1" x14ac:dyDescent="0.3">
      <c r="A163" s="4"/>
      <c r="B163" s="4"/>
      <c r="C163" s="4"/>
      <c r="D163" s="4"/>
      <c r="E163" s="4"/>
      <c r="F163" s="4"/>
      <c r="G163" s="4"/>
      <c r="H163" s="4"/>
      <c r="I163" s="4"/>
      <c r="J163" s="4"/>
      <c r="K163" s="12">
        <v>352</v>
      </c>
      <c r="L163" s="4">
        <f t="shared" si="4"/>
        <v>0</v>
      </c>
      <c r="M163" s="12">
        <v>0</v>
      </c>
      <c r="N163" s="4"/>
      <c r="O163" s="4"/>
      <c r="P163" s="4"/>
      <c r="Q163" s="4"/>
      <c r="R163" s="4"/>
      <c r="S163" s="4"/>
      <c r="T163" s="4"/>
      <c r="U163" s="4"/>
      <c r="V163" s="4"/>
      <c r="W163" s="4"/>
      <c r="X163" s="4"/>
      <c r="Y163" s="4"/>
      <c r="Z163" s="4"/>
      <c r="AA163" s="4"/>
      <c r="AB163" s="4"/>
      <c r="AC163" s="4"/>
      <c r="AD163" s="4"/>
      <c r="AE163" s="4"/>
    </row>
    <row r="164" spans="1:31" ht="13.5" customHeight="1" x14ac:dyDescent="0.3">
      <c r="A164" s="4"/>
      <c r="B164" s="4"/>
      <c r="C164" s="4"/>
      <c r="D164" s="4"/>
      <c r="E164" s="4"/>
      <c r="F164" s="4"/>
      <c r="G164" s="4"/>
      <c r="H164" s="4"/>
      <c r="I164" s="4"/>
      <c r="J164" s="4"/>
      <c r="K164" s="12">
        <v>352</v>
      </c>
      <c r="L164" s="4">
        <f t="shared" si="4"/>
        <v>0</v>
      </c>
      <c r="M164" s="12">
        <v>0</v>
      </c>
      <c r="N164" s="4"/>
      <c r="O164" s="4"/>
      <c r="P164" s="4"/>
      <c r="Q164" s="4"/>
      <c r="R164" s="4"/>
      <c r="S164" s="4"/>
      <c r="T164" s="4"/>
      <c r="U164" s="4"/>
      <c r="V164" s="4"/>
      <c r="W164" s="4"/>
      <c r="X164" s="4"/>
      <c r="Y164" s="4"/>
      <c r="Z164" s="4"/>
      <c r="AA164" s="4"/>
      <c r="AB164" s="4"/>
      <c r="AC164" s="4"/>
      <c r="AD164" s="4"/>
      <c r="AE164" s="4"/>
    </row>
    <row r="165" spans="1:31" ht="13.5" customHeight="1" x14ac:dyDescent="0.3">
      <c r="A165" s="4"/>
      <c r="B165" s="4"/>
      <c r="C165" s="4"/>
      <c r="D165" s="4"/>
      <c r="E165" s="4"/>
      <c r="F165" s="4"/>
      <c r="G165" s="4"/>
      <c r="H165" s="4"/>
      <c r="I165" s="4"/>
      <c r="J165" s="4"/>
      <c r="K165" s="12">
        <v>352</v>
      </c>
      <c r="L165" s="4">
        <f t="shared" si="4"/>
        <v>0</v>
      </c>
      <c r="M165" s="12">
        <v>0</v>
      </c>
      <c r="N165" s="4"/>
      <c r="O165" s="4"/>
      <c r="P165" s="4"/>
      <c r="Q165" s="4"/>
      <c r="R165" s="4"/>
      <c r="S165" s="4"/>
      <c r="T165" s="4"/>
      <c r="U165" s="4"/>
      <c r="V165" s="4"/>
      <c r="W165" s="4"/>
      <c r="X165" s="4"/>
      <c r="Y165" s="4"/>
      <c r="Z165" s="4"/>
      <c r="AA165" s="4"/>
      <c r="AB165" s="4"/>
      <c r="AC165" s="4"/>
      <c r="AD165" s="4"/>
      <c r="AE165" s="4"/>
    </row>
    <row r="166" spans="1:31" ht="13.5" customHeight="1" x14ac:dyDescent="0.3">
      <c r="A166" s="4"/>
      <c r="B166" s="4"/>
      <c r="C166" s="4"/>
      <c r="D166" s="4"/>
      <c r="E166" s="4"/>
      <c r="F166" s="4"/>
      <c r="G166" s="4"/>
      <c r="H166" s="4"/>
      <c r="I166" s="4"/>
      <c r="J166" s="4"/>
      <c r="K166" s="12">
        <v>352</v>
      </c>
      <c r="L166" s="4">
        <f t="shared" si="4"/>
        <v>0</v>
      </c>
      <c r="M166" s="12">
        <v>0</v>
      </c>
      <c r="N166" s="4"/>
      <c r="O166" s="4"/>
      <c r="P166" s="4"/>
      <c r="Q166" s="4"/>
      <c r="R166" s="4"/>
      <c r="S166" s="4"/>
      <c r="T166" s="4"/>
      <c r="U166" s="4"/>
      <c r="V166" s="4"/>
      <c r="W166" s="4"/>
      <c r="X166" s="4"/>
      <c r="Y166" s="4"/>
      <c r="Z166" s="4"/>
      <c r="AA166" s="4"/>
      <c r="AB166" s="4"/>
      <c r="AC166" s="4"/>
      <c r="AD166" s="4"/>
      <c r="AE166" s="4"/>
    </row>
    <row r="167" spans="1:31" ht="13.5" customHeight="1" x14ac:dyDescent="0.3">
      <c r="A167" s="4"/>
      <c r="B167" s="4"/>
      <c r="C167" s="4"/>
      <c r="D167" s="4"/>
      <c r="E167" s="4"/>
      <c r="F167" s="4"/>
      <c r="G167" s="4"/>
      <c r="H167" s="4"/>
      <c r="I167" s="4"/>
      <c r="J167" s="4"/>
      <c r="K167" s="12">
        <v>352</v>
      </c>
      <c r="L167" s="4">
        <f t="shared" si="4"/>
        <v>0</v>
      </c>
      <c r="M167" s="12">
        <v>0</v>
      </c>
      <c r="N167" s="4"/>
      <c r="O167" s="4"/>
      <c r="P167" s="4"/>
      <c r="Q167" s="4"/>
      <c r="R167" s="4"/>
      <c r="S167" s="4"/>
      <c r="T167" s="4"/>
      <c r="U167" s="4"/>
      <c r="V167" s="4"/>
      <c r="W167" s="4"/>
      <c r="X167" s="4"/>
      <c r="Y167" s="4"/>
      <c r="Z167" s="4"/>
      <c r="AA167" s="4"/>
      <c r="AB167" s="4"/>
      <c r="AC167" s="4"/>
      <c r="AD167" s="4"/>
      <c r="AE167" s="4"/>
    </row>
    <row r="168" spans="1:31" ht="13.5" customHeight="1" x14ac:dyDescent="0.3">
      <c r="A168" s="4"/>
      <c r="B168" s="4"/>
      <c r="C168" s="4"/>
      <c r="D168" s="4"/>
      <c r="E168" s="4"/>
      <c r="F168" s="4"/>
      <c r="G168" s="4"/>
      <c r="H168" s="4"/>
      <c r="I168" s="4"/>
      <c r="J168" s="4"/>
      <c r="K168" s="12">
        <v>352</v>
      </c>
      <c r="L168" s="4">
        <f t="shared" si="4"/>
        <v>0</v>
      </c>
      <c r="M168" s="12">
        <v>0</v>
      </c>
      <c r="N168" s="4"/>
      <c r="O168" s="4"/>
      <c r="P168" s="4"/>
      <c r="Q168" s="4"/>
      <c r="R168" s="4"/>
      <c r="S168" s="4"/>
      <c r="T168" s="4"/>
      <c r="U168" s="4"/>
      <c r="V168" s="4"/>
      <c r="W168" s="4"/>
      <c r="X168" s="4"/>
      <c r="Y168" s="4"/>
      <c r="Z168" s="4"/>
      <c r="AA168" s="4"/>
      <c r="AB168" s="4"/>
      <c r="AC168" s="4"/>
      <c r="AD168" s="4"/>
      <c r="AE168" s="4"/>
    </row>
    <row r="169" spans="1:31" ht="13.5" customHeight="1" x14ac:dyDescent="0.3">
      <c r="A169" s="4"/>
      <c r="B169" s="4"/>
      <c r="C169" s="4"/>
      <c r="D169" s="4"/>
      <c r="E169" s="4"/>
      <c r="F169" s="4"/>
      <c r="G169" s="4"/>
      <c r="H169" s="4"/>
      <c r="I169" s="4"/>
      <c r="J169" s="4"/>
      <c r="K169" s="12">
        <v>352</v>
      </c>
      <c r="L169" s="4">
        <f t="shared" si="4"/>
        <v>0</v>
      </c>
      <c r="M169" s="12">
        <v>0</v>
      </c>
      <c r="N169" s="4"/>
      <c r="O169" s="4"/>
      <c r="P169" s="4"/>
      <c r="Q169" s="4"/>
      <c r="R169" s="4"/>
      <c r="S169" s="4"/>
      <c r="T169" s="4"/>
      <c r="U169" s="4"/>
      <c r="V169" s="4"/>
      <c r="W169" s="4"/>
      <c r="X169" s="4"/>
      <c r="Y169" s="4"/>
      <c r="Z169" s="4"/>
      <c r="AA169" s="4"/>
      <c r="AB169" s="4"/>
      <c r="AC169" s="4"/>
      <c r="AD169" s="4"/>
      <c r="AE169" s="4"/>
    </row>
    <row r="170" spans="1:31" ht="13.5" customHeight="1" x14ac:dyDescent="0.3">
      <c r="A170" s="4"/>
      <c r="B170" s="4"/>
      <c r="C170" s="4"/>
      <c r="D170" s="4"/>
      <c r="E170" s="4"/>
      <c r="F170" s="4"/>
      <c r="G170" s="4"/>
      <c r="H170" s="4"/>
      <c r="I170" s="4"/>
      <c r="J170" s="4"/>
      <c r="K170" s="12">
        <v>352</v>
      </c>
      <c r="L170" s="4">
        <f t="shared" si="4"/>
        <v>0</v>
      </c>
      <c r="M170" s="12">
        <v>0</v>
      </c>
      <c r="N170" s="4"/>
      <c r="O170" s="4"/>
      <c r="P170" s="4"/>
      <c r="Q170" s="4"/>
      <c r="R170" s="4"/>
      <c r="S170" s="4"/>
      <c r="T170" s="4"/>
      <c r="U170" s="4"/>
      <c r="V170" s="4"/>
      <c r="W170" s="4"/>
      <c r="X170" s="4"/>
      <c r="Y170" s="4"/>
      <c r="Z170" s="4"/>
      <c r="AA170" s="4"/>
      <c r="AB170" s="4"/>
      <c r="AC170" s="4"/>
      <c r="AD170" s="4"/>
      <c r="AE170" s="4"/>
    </row>
    <row r="171" spans="1:31" ht="13.5" customHeight="1" x14ac:dyDescent="0.3">
      <c r="A171" s="4"/>
      <c r="B171" s="4"/>
      <c r="C171" s="4"/>
      <c r="D171" s="4"/>
      <c r="E171" s="4"/>
      <c r="F171" s="4"/>
      <c r="G171" s="4"/>
      <c r="H171" s="4"/>
      <c r="I171" s="4"/>
      <c r="J171" s="4"/>
      <c r="K171" s="12">
        <v>352</v>
      </c>
      <c r="L171" s="4">
        <f t="shared" si="4"/>
        <v>0</v>
      </c>
      <c r="M171" s="12">
        <v>0</v>
      </c>
      <c r="N171" s="4"/>
      <c r="O171" s="4"/>
      <c r="P171" s="4"/>
      <c r="Q171" s="4"/>
      <c r="R171" s="4"/>
      <c r="S171" s="4"/>
      <c r="T171" s="4"/>
      <c r="U171" s="4"/>
      <c r="V171" s="4"/>
      <c r="W171" s="4"/>
      <c r="X171" s="4"/>
      <c r="Y171" s="4"/>
      <c r="Z171" s="4"/>
      <c r="AA171" s="4"/>
      <c r="AB171" s="4"/>
      <c r="AC171" s="4"/>
      <c r="AD171" s="4"/>
      <c r="AE171" s="4"/>
    </row>
    <row r="172" spans="1:31" ht="13.5" customHeight="1" x14ac:dyDescent="0.3">
      <c r="A172" s="4"/>
      <c r="B172" s="4"/>
      <c r="C172" s="4"/>
      <c r="D172" s="4"/>
      <c r="E172" s="4"/>
      <c r="F172" s="4"/>
      <c r="G172" s="4"/>
      <c r="H172" s="4"/>
      <c r="I172" s="4"/>
      <c r="J172" s="4"/>
      <c r="K172" s="12">
        <v>352</v>
      </c>
      <c r="L172" s="4">
        <f t="shared" si="4"/>
        <v>0</v>
      </c>
      <c r="M172" s="12">
        <v>0</v>
      </c>
      <c r="N172" s="4"/>
      <c r="O172" s="4"/>
      <c r="P172" s="4"/>
      <c r="Q172" s="4"/>
      <c r="R172" s="4"/>
      <c r="S172" s="4"/>
      <c r="T172" s="4"/>
      <c r="U172" s="4"/>
      <c r="V172" s="4"/>
      <c r="W172" s="4"/>
      <c r="X172" s="4"/>
      <c r="Y172" s="4"/>
      <c r="Z172" s="4"/>
      <c r="AA172" s="4"/>
      <c r="AB172" s="4"/>
      <c r="AC172" s="4"/>
      <c r="AD172" s="4"/>
      <c r="AE172" s="4"/>
    </row>
    <row r="173" spans="1:31" ht="13.5" customHeight="1" x14ac:dyDescent="0.3">
      <c r="A173" s="4"/>
      <c r="B173" s="4"/>
      <c r="C173" s="4"/>
      <c r="D173" s="4"/>
      <c r="E173" s="4"/>
      <c r="F173" s="4"/>
      <c r="G173" s="4"/>
      <c r="H173" s="4"/>
      <c r="I173" s="4"/>
      <c r="J173" s="4"/>
      <c r="K173" s="12">
        <v>352</v>
      </c>
      <c r="L173" s="4">
        <f t="shared" si="4"/>
        <v>0</v>
      </c>
      <c r="M173" s="12">
        <v>0</v>
      </c>
      <c r="N173" s="4"/>
      <c r="O173" s="4"/>
      <c r="P173" s="4"/>
      <c r="Q173" s="4"/>
      <c r="R173" s="4"/>
      <c r="S173" s="4"/>
      <c r="T173" s="4"/>
      <c r="U173" s="4"/>
      <c r="V173" s="4"/>
      <c r="W173" s="4"/>
      <c r="X173" s="4"/>
      <c r="Y173" s="4"/>
      <c r="Z173" s="4"/>
      <c r="AA173" s="4"/>
      <c r="AB173" s="4"/>
      <c r="AC173" s="4"/>
      <c r="AD173" s="4"/>
      <c r="AE173" s="4"/>
    </row>
    <row r="174" spans="1:31" ht="13.5" customHeight="1" x14ac:dyDescent="0.3">
      <c r="A174" s="4"/>
      <c r="B174" s="4"/>
      <c r="C174" s="4"/>
      <c r="D174" s="4"/>
      <c r="E174" s="4"/>
      <c r="F174" s="4"/>
      <c r="G174" s="4"/>
      <c r="H174" s="4"/>
      <c r="I174" s="4"/>
      <c r="J174" s="4"/>
      <c r="K174" s="12">
        <v>352</v>
      </c>
      <c r="L174" s="4">
        <f t="shared" si="4"/>
        <v>0</v>
      </c>
      <c r="M174" s="12">
        <v>0</v>
      </c>
      <c r="N174" s="4"/>
      <c r="O174" s="4"/>
      <c r="P174" s="4"/>
      <c r="Q174" s="4"/>
      <c r="R174" s="4"/>
      <c r="S174" s="4"/>
      <c r="T174" s="4"/>
      <c r="U174" s="4"/>
      <c r="V174" s="4"/>
      <c r="W174" s="4"/>
      <c r="X174" s="4"/>
      <c r="Y174" s="4"/>
      <c r="Z174" s="4"/>
      <c r="AA174" s="4"/>
      <c r="AB174" s="4"/>
      <c r="AC174" s="4"/>
      <c r="AD174" s="4"/>
      <c r="AE174" s="4"/>
    </row>
    <row r="175" spans="1:31" ht="13.5" customHeight="1" x14ac:dyDescent="0.3">
      <c r="A175" s="4"/>
      <c r="B175" s="4"/>
      <c r="C175" s="4"/>
      <c r="D175" s="4"/>
      <c r="E175" s="4"/>
      <c r="F175" s="4"/>
      <c r="G175" s="4"/>
      <c r="H175" s="4"/>
      <c r="I175" s="4"/>
      <c r="J175" s="4"/>
      <c r="K175" s="12">
        <v>352</v>
      </c>
      <c r="L175" s="4">
        <f t="shared" si="4"/>
        <v>0</v>
      </c>
      <c r="M175" s="12">
        <v>0</v>
      </c>
      <c r="N175" s="4"/>
      <c r="O175" s="4"/>
      <c r="P175" s="4"/>
      <c r="Q175" s="4"/>
      <c r="R175" s="4"/>
      <c r="S175" s="4"/>
      <c r="T175" s="4"/>
      <c r="U175" s="4"/>
      <c r="V175" s="4"/>
      <c r="W175" s="4"/>
      <c r="X175" s="4"/>
      <c r="Y175" s="4"/>
      <c r="Z175" s="4"/>
      <c r="AA175" s="4"/>
      <c r="AB175" s="4"/>
      <c r="AC175" s="4"/>
      <c r="AD175" s="4"/>
      <c r="AE175" s="4"/>
    </row>
    <row r="176" spans="1:31" ht="13.5" customHeight="1" x14ac:dyDescent="0.3">
      <c r="A176" s="4"/>
      <c r="B176" s="4"/>
      <c r="C176" s="4"/>
      <c r="D176" s="4"/>
      <c r="E176" s="4"/>
      <c r="F176" s="4"/>
      <c r="G176" s="4"/>
      <c r="H176" s="4"/>
      <c r="I176" s="4"/>
      <c r="J176" s="4"/>
      <c r="K176" s="12">
        <v>352</v>
      </c>
      <c r="L176" s="4">
        <f t="shared" si="4"/>
        <v>0</v>
      </c>
      <c r="M176" s="12">
        <v>0</v>
      </c>
      <c r="N176" s="4"/>
      <c r="O176" s="4"/>
      <c r="P176" s="4"/>
      <c r="Q176" s="4"/>
      <c r="R176" s="4"/>
      <c r="S176" s="4"/>
      <c r="T176" s="4"/>
      <c r="U176" s="4"/>
      <c r="V176" s="4"/>
      <c r="W176" s="4"/>
      <c r="X176" s="4"/>
      <c r="Y176" s="4"/>
      <c r="Z176" s="4"/>
      <c r="AA176" s="4"/>
      <c r="AB176" s="4"/>
      <c r="AC176" s="4"/>
      <c r="AD176" s="4"/>
      <c r="AE176" s="4"/>
    </row>
    <row r="177" spans="1:31" ht="13.5" customHeight="1" x14ac:dyDescent="0.3">
      <c r="A177" s="4"/>
      <c r="B177" s="4"/>
      <c r="C177" s="4"/>
      <c r="D177" s="4"/>
      <c r="E177" s="4"/>
      <c r="F177" s="4"/>
      <c r="G177" s="4"/>
      <c r="H177" s="4"/>
      <c r="I177" s="4"/>
      <c r="J177" s="4"/>
      <c r="K177" s="12">
        <v>352</v>
      </c>
      <c r="L177" s="4">
        <f t="shared" si="4"/>
        <v>0</v>
      </c>
      <c r="M177" s="12">
        <v>0</v>
      </c>
      <c r="N177" s="4"/>
      <c r="O177" s="4"/>
      <c r="P177" s="4"/>
      <c r="Q177" s="4"/>
      <c r="R177" s="4"/>
      <c r="S177" s="4"/>
      <c r="T177" s="4"/>
      <c r="U177" s="4"/>
      <c r="V177" s="4"/>
      <c r="W177" s="4"/>
      <c r="X177" s="4"/>
      <c r="Y177" s="4"/>
      <c r="Z177" s="4"/>
      <c r="AA177" s="4"/>
      <c r="AB177" s="4"/>
      <c r="AC177" s="4"/>
      <c r="AD177" s="4"/>
      <c r="AE177" s="4"/>
    </row>
    <row r="178" spans="1:31" ht="13.5" customHeight="1" x14ac:dyDescent="0.3">
      <c r="A178" s="4"/>
      <c r="B178" s="4"/>
      <c r="C178" s="4"/>
      <c r="D178" s="4"/>
      <c r="E178" s="4"/>
      <c r="F178" s="4"/>
      <c r="G178" s="4"/>
      <c r="H178" s="4"/>
      <c r="I178" s="4"/>
      <c r="J178" s="4"/>
      <c r="K178" s="12">
        <v>352</v>
      </c>
      <c r="L178" s="4">
        <f t="shared" si="4"/>
        <v>0</v>
      </c>
      <c r="M178" s="12">
        <v>0</v>
      </c>
      <c r="N178" s="4"/>
      <c r="O178" s="4"/>
      <c r="P178" s="4"/>
      <c r="Q178" s="4"/>
      <c r="R178" s="4"/>
      <c r="S178" s="4"/>
      <c r="T178" s="4"/>
      <c r="U178" s="4"/>
      <c r="V178" s="4"/>
      <c r="W178" s="4"/>
      <c r="X178" s="4"/>
      <c r="Y178" s="4"/>
      <c r="Z178" s="4"/>
      <c r="AA178" s="4"/>
      <c r="AB178" s="4"/>
      <c r="AC178" s="4"/>
      <c r="AD178" s="4"/>
      <c r="AE178" s="4"/>
    </row>
    <row r="179" spans="1:31" ht="13.5" customHeight="1" x14ac:dyDescent="0.3">
      <c r="A179" s="4"/>
      <c r="B179" s="4"/>
      <c r="C179" s="4"/>
      <c r="D179" s="4"/>
      <c r="E179" s="4"/>
      <c r="F179" s="4"/>
      <c r="G179" s="4"/>
      <c r="H179" s="4"/>
      <c r="I179" s="4"/>
      <c r="J179" s="4"/>
      <c r="K179" s="12">
        <v>352</v>
      </c>
      <c r="L179" s="4">
        <f t="shared" si="4"/>
        <v>0</v>
      </c>
      <c r="M179" s="12">
        <v>0</v>
      </c>
      <c r="N179" s="4"/>
      <c r="O179" s="4"/>
      <c r="P179" s="4"/>
      <c r="Q179" s="4"/>
      <c r="R179" s="4"/>
      <c r="S179" s="4"/>
      <c r="T179" s="4"/>
      <c r="U179" s="4"/>
      <c r="V179" s="4"/>
      <c r="W179" s="4"/>
      <c r="X179" s="4"/>
      <c r="Y179" s="4"/>
      <c r="Z179" s="4"/>
      <c r="AA179" s="4"/>
      <c r="AB179" s="4"/>
      <c r="AC179" s="4"/>
      <c r="AD179" s="4"/>
      <c r="AE179" s="4"/>
    </row>
    <row r="180" spans="1:31" ht="13.5" customHeight="1" x14ac:dyDescent="0.3">
      <c r="A180" s="4"/>
      <c r="B180" s="4"/>
      <c r="C180" s="4"/>
      <c r="D180" s="4"/>
      <c r="E180" s="4"/>
      <c r="F180" s="4"/>
      <c r="G180" s="4"/>
      <c r="H180" s="4"/>
      <c r="I180" s="4"/>
      <c r="J180" s="4"/>
      <c r="K180" s="12">
        <v>352</v>
      </c>
      <c r="L180" s="4">
        <f t="shared" si="4"/>
        <v>0</v>
      </c>
      <c r="M180" s="12">
        <v>0</v>
      </c>
      <c r="N180" s="4"/>
      <c r="O180" s="4"/>
      <c r="P180" s="4"/>
      <c r="Q180" s="4"/>
      <c r="R180" s="4"/>
      <c r="S180" s="4"/>
      <c r="T180" s="4"/>
      <c r="U180" s="4"/>
      <c r="V180" s="4"/>
      <c r="W180" s="4"/>
      <c r="X180" s="4"/>
      <c r="Y180" s="4"/>
      <c r="Z180" s="4"/>
      <c r="AA180" s="4"/>
      <c r="AB180" s="4"/>
      <c r="AC180" s="4"/>
      <c r="AD180" s="4"/>
      <c r="AE180" s="4"/>
    </row>
    <row r="181" spans="1:31" ht="13.5" customHeight="1" x14ac:dyDescent="0.3">
      <c r="A181" s="4"/>
      <c r="B181" s="4"/>
      <c r="C181" s="4"/>
      <c r="D181" s="4"/>
      <c r="E181" s="4"/>
      <c r="F181" s="4"/>
      <c r="G181" s="4"/>
      <c r="H181" s="4"/>
      <c r="I181" s="4"/>
      <c r="J181" s="4"/>
      <c r="K181" s="12">
        <v>352</v>
      </c>
      <c r="L181" s="4">
        <f t="shared" si="4"/>
        <v>0</v>
      </c>
      <c r="M181" s="12">
        <v>0</v>
      </c>
      <c r="N181" s="4"/>
      <c r="O181" s="4"/>
      <c r="P181" s="4"/>
      <c r="Q181" s="4"/>
      <c r="R181" s="4"/>
      <c r="S181" s="4"/>
      <c r="T181" s="4"/>
      <c r="U181" s="4"/>
      <c r="V181" s="4"/>
      <c r="W181" s="4"/>
      <c r="X181" s="4"/>
      <c r="Y181" s="4"/>
      <c r="Z181" s="4"/>
      <c r="AA181" s="4"/>
      <c r="AB181" s="4"/>
      <c r="AC181" s="4"/>
      <c r="AD181" s="4"/>
      <c r="AE181" s="4"/>
    </row>
    <row r="182" spans="1:31" ht="13.5" customHeight="1" x14ac:dyDescent="0.3">
      <c r="A182" s="4"/>
      <c r="B182" s="4"/>
      <c r="C182" s="4"/>
      <c r="D182" s="4"/>
      <c r="E182" s="4"/>
      <c r="F182" s="4"/>
      <c r="G182" s="4"/>
      <c r="H182" s="4"/>
      <c r="I182" s="4"/>
      <c r="J182" s="4"/>
      <c r="K182" s="12">
        <v>352</v>
      </c>
      <c r="L182" s="4">
        <f t="shared" si="4"/>
        <v>0</v>
      </c>
      <c r="M182" s="12">
        <v>0</v>
      </c>
      <c r="N182" s="4"/>
      <c r="O182" s="4"/>
      <c r="P182" s="4"/>
      <c r="Q182" s="4"/>
      <c r="R182" s="4"/>
      <c r="S182" s="4"/>
      <c r="T182" s="4"/>
      <c r="U182" s="4"/>
      <c r="V182" s="4"/>
      <c r="W182" s="4"/>
      <c r="X182" s="4"/>
      <c r="Y182" s="4"/>
      <c r="Z182" s="4"/>
      <c r="AA182" s="4"/>
      <c r="AB182" s="4"/>
      <c r="AC182" s="4"/>
      <c r="AD182" s="4"/>
      <c r="AE182" s="4"/>
    </row>
    <row r="183" spans="1:31" ht="13.5" customHeight="1" x14ac:dyDescent="0.3">
      <c r="A183" s="4"/>
      <c r="B183" s="4"/>
      <c r="C183" s="4"/>
      <c r="D183" s="4"/>
      <c r="E183" s="4"/>
      <c r="F183" s="4"/>
      <c r="G183" s="4"/>
      <c r="H183" s="4"/>
      <c r="I183" s="4"/>
      <c r="J183" s="4"/>
      <c r="K183" s="12">
        <v>352</v>
      </c>
      <c r="L183" s="4">
        <f t="shared" si="4"/>
        <v>0</v>
      </c>
      <c r="M183" s="12">
        <v>0</v>
      </c>
      <c r="N183" s="4"/>
      <c r="O183" s="4"/>
      <c r="P183" s="4"/>
      <c r="Q183" s="4"/>
      <c r="R183" s="4"/>
      <c r="S183" s="4"/>
      <c r="T183" s="4"/>
      <c r="U183" s="4"/>
      <c r="V183" s="4"/>
      <c r="W183" s="4"/>
      <c r="X183" s="4"/>
      <c r="Y183" s="4"/>
      <c r="Z183" s="4"/>
      <c r="AA183" s="4"/>
      <c r="AB183" s="4"/>
      <c r="AC183" s="4"/>
      <c r="AD183" s="4"/>
      <c r="AE183" s="4"/>
    </row>
    <row r="184" spans="1:31" ht="13.5" customHeight="1" x14ac:dyDescent="0.3">
      <c r="A184" s="4"/>
      <c r="B184" s="4"/>
      <c r="C184" s="4"/>
      <c r="D184" s="4"/>
      <c r="E184" s="4"/>
      <c r="F184" s="4"/>
      <c r="G184" s="4"/>
      <c r="H184" s="4"/>
      <c r="I184" s="4"/>
      <c r="J184" s="4"/>
      <c r="K184" s="12">
        <v>352</v>
      </c>
      <c r="L184" s="4">
        <f t="shared" si="4"/>
        <v>0</v>
      </c>
      <c r="M184" s="12">
        <v>0</v>
      </c>
      <c r="N184" s="4"/>
      <c r="O184" s="4"/>
      <c r="P184" s="4"/>
      <c r="Q184" s="4"/>
      <c r="R184" s="4"/>
      <c r="S184" s="4"/>
      <c r="T184" s="4"/>
      <c r="U184" s="4"/>
      <c r="V184" s="4"/>
      <c r="W184" s="4"/>
      <c r="X184" s="4"/>
      <c r="Y184" s="4"/>
      <c r="Z184" s="4"/>
      <c r="AA184" s="4"/>
      <c r="AB184" s="4"/>
      <c r="AC184" s="4"/>
      <c r="AD184" s="4"/>
      <c r="AE184" s="4"/>
    </row>
    <row r="185" spans="1:31" ht="13.5" customHeight="1" x14ac:dyDescent="0.3">
      <c r="A185" s="4"/>
      <c r="B185" s="4"/>
      <c r="C185" s="4"/>
      <c r="D185" s="4"/>
      <c r="E185" s="4"/>
      <c r="F185" s="4"/>
      <c r="G185" s="4"/>
      <c r="H185" s="4"/>
      <c r="I185" s="4"/>
      <c r="J185" s="4"/>
      <c r="K185" s="12">
        <v>352</v>
      </c>
      <c r="L185" s="4">
        <f t="shared" si="4"/>
        <v>0</v>
      </c>
      <c r="M185" s="12">
        <v>0</v>
      </c>
      <c r="N185" s="4"/>
      <c r="O185" s="4"/>
      <c r="P185" s="4"/>
      <c r="Q185" s="4"/>
      <c r="R185" s="4"/>
      <c r="S185" s="4"/>
      <c r="T185" s="4"/>
      <c r="U185" s="4"/>
      <c r="V185" s="4"/>
      <c r="W185" s="4"/>
      <c r="X185" s="4"/>
      <c r="Y185" s="4"/>
      <c r="Z185" s="4"/>
      <c r="AA185" s="4"/>
      <c r="AB185" s="4"/>
      <c r="AC185" s="4"/>
      <c r="AD185" s="4"/>
      <c r="AE185" s="4"/>
    </row>
    <row r="186" spans="1:31" ht="13.5" customHeight="1" x14ac:dyDescent="0.3">
      <c r="A186" s="4"/>
      <c r="B186" s="4"/>
      <c r="C186" s="4"/>
      <c r="D186" s="4"/>
      <c r="E186" s="4"/>
      <c r="F186" s="4"/>
      <c r="G186" s="4"/>
      <c r="H186" s="4"/>
      <c r="I186" s="4"/>
      <c r="J186" s="4"/>
      <c r="K186" s="12">
        <v>352</v>
      </c>
      <c r="L186" s="4">
        <f t="shared" si="4"/>
        <v>0</v>
      </c>
      <c r="M186" s="12">
        <v>0</v>
      </c>
      <c r="N186" s="4"/>
      <c r="O186" s="4"/>
      <c r="P186" s="4"/>
      <c r="Q186" s="4"/>
      <c r="R186" s="4"/>
      <c r="S186" s="4"/>
      <c r="T186" s="4"/>
      <c r="U186" s="4"/>
      <c r="V186" s="4"/>
      <c r="W186" s="4"/>
      <c r="X186" s="4"/>
      <c r="Y186" s="4"/>
      <c r="Z186" s="4"/>
      <c r="AA186" s="4"/>
      <c r="AB186" s="4"/>
      <c r="AC186" s="4"/>
      <c r="AD186" s="4"/>
      <c r="AE186" s="4"/>
    </row>
    <row r="187" spans="1:31" ht="13.5" customHeight="1" x14ac:dyDescent="0.3">
      <c r="A187" s="4"/>
      <c r="B187" s="4"/>
      <c r="C187" s="4"/>
      <c r="D187" s="4"/>
      <c r="E187" s="4"/>
      <c r="F187" s="4"/>
      <c r="G187" s="4"/>
      <c r="H187" s="4"/>
      <c r="I187" s="4"/>
      <c r="J187" s="4"/>
      <c r="K187" s="12">
        <v>352</v>
      </c>
      <c r="L187" s="4">
        <f t="shared" si="4"/>
        <v>0</v>
      </c>
      <c r="M187" s="12">
        <v>0</v>
      </c>
      <c r="N187" s="4"/>
      <c r="O187" s="4"/>
      <c r="P187" s="4"/>
      <c r="Q187" s="4"/>
      <c r="R187" s="4"/>
      <c r="S187" s="4"/>
      <c r="T187" s="4"/>
      <c r="U187" s="4"/>
      <c r="V187" s="4"/>
      <c r="W187" s="4"/>
      <c r="X187" s="4"/>
      <c r="Y187" s="4"/>
      <c r="Z187" s="4"/>
      <c r="AA187" s="4"/>
      <c r="AB187" s="4"/>
      <c r="AC187" s="4"/>
      <c r="AD187" s="4"/>
      <c r="AE187" s="4"/>
    </row>
    <row r="188" spans="1:31" ht="13.5" customHeight="1" x14ac:dyDescent="0.3">
      <c r="A188" s="4"/>
      <c r="B188" s="4"/>
      <c r="C188" s="4"/>
      <c r="D188" s="4"/>
      <c r="E188" s="4"/>
      <c r="F188" s="4"/>
      <c r="G188" s="4"/>
      <c r="H188" s="4"/>
      <c r="I188" s="4"/>
      <c r="J188" s="4"/>
      <c r="K188" s="12">
        <v>352</v>
      </c>
      <c r="L188" s="4">
        <f t="shared" si="4"/>
        <v>0</v>
      </c>
      <c r="M188" s="12">
        <v>0</v>
      </c>
      <c r="N188" s="4"/>
      <c r="O188" s="4"/>
      <c r="P188" s="4"/>
      <c r="Q188" s="4"/>
      <c r="R188" s="4"/>
      <c r="S188" s="4"/>
      <c r="T188" s="4"/>
      <c r="U188" s="4"/>
      <c r="V188" s="4"/>
      <c r="W188" s="4"/>
      <c r="X188" s="4"/>
      <c r="Y188" s="4"/>
      <c r="Z188" s="4"/>
      <c r="AA188" s="4"/>
      <c r="AB188" s="4"/>
      <c r="AC188" s="4"/>
      <c r="AD188" s="4"/>
      <c r="AE188" s="4"/>
    </row>
    <row r="189" spans="1:31" ht="13.5" customHeight="1" x14ac:dyDescent="0.3">
      <c r="A189" s="4"/>
      <c r="B189" s="4"/>
      <c r="C189" s="4"/>
      <c r="D189" s="4"/>
      <c r="E189" s="4"/>
      <c r="F189" s="4"/>
      <c r="G189" s="4"/>
      <c r="H189" s="4"/>
      <c r="I189" s="4"/>
      <c r="J189" s="4"/>
      <c r="K189" s="12">
        <v>352</v>
      </c>
      <c r="L189" s="4">
        <f t="shared" si="4"/>
        <v>0</v>
      </c>
      <c r="M189" s="12">
        <v>0</v>
      </c>
      <c r="N189" s="4"/>
      <c r="O189" s="4"/>
      <c r="P189" s="4"/>
      <c r="Q189" s="4"/>
      <c r="R189" s="4"/>
      <c r="S189" s="4"/>
      <c r="T189" s="4"/>
      <c r="U189" s="4"/>
      <c r="V189" s="4"/>
      <c r="W189" s="4"/>
      <c r="X189" s="4"/>
      <c r="Y189" s="4"/>
      <c r="Z189" s="4"/>
      <c r="AA189" s="4"/>
      <c r="AB189" s="4"/>
      <c r="AC189" s="4"/>
      <c r="AD189" s="4"/>
      <c r="AE189" s="4"/>
    </row>
    <row r="190" spans="1:31" ht="13.5" customHeight="1" x14ac:dyDescent="0.3">
      <c r="A190" s="4"/>
      <c r="B190" s="4"/>
      <c r="C190" s="4"/>
      <c r="D190" s="4"/>
      <c r="E190" s="4"/>
      <c r="F190" s="4"/>
      <c r="G190" s="4"/>
      <c r="H190" s="4"/>
      <c r="I190" s="4"/>
      <c r="J190" s="4"/>
      <c r="K190" s="12">
        <v>352</v>
      </c>
      <c r="L190" s="4">
        <f t="shared" si="4"/>
        <v>0</v>
      </c>
      <c r="M190" s="12">
        <v>0</v>
      </c>
      <c r="N190" s="4"/>
      <c r="O190" s="4"/>
      <c r="P190" s="4"/>
      <c r="Q190" s="4"/>
      <c r="R190" s="4"/>
      <c r="S190" s="4"/>
      <c r="T190" s="4"/>
      <c r="U190" s="4"/>
      <c r="V190" s="4"/>
      <c r="W190" s="4"/>
      <c r="X190" s="4"/>
      <c r="Y190" s="4"/>
      <c r="Z190" s="4"/>
      <c r="AA190" s="4"/>
      <c r="AB190" s="4"/>
      <c r="AC190" s="4"/>
      <c r="AD190" s="4"/>
      <c r="AE190" s="4"/>
    </row>
    <row r="191" spans="1:31" ht="13.5" customHeight="1" x14ac:dyDescent="0.3">
      <c r="A191" s="4"/>
      <c r="B191" s="4"/>
      <c r="C191" s="4"/>
      <c r="D191" s="4"/>
      <c r="E191" s="4"/>
      <c r="F191" s="4"/>
      <c r="G191" s="4"/>
      <c r="H191" s="4"/>
      <c r="I191" s="4"/>
      <c r="J191" s="4"/>
      <c r="K191" s="12">
        <v>352</v>
      </c>
      <c r="L191" s="4">
        <f t="shared" si="4"/>
        <v>0</v>
      </c>
      <c r="M191" s="12">
        <v>0</v>
      </c>
      <c r="N191" s="4"/>
      <c r="O191" s="4"/>
      <c r="P191" s="4"/>
      <c r="Q191" s="4"/>
      <c r="R191" s="4"/>
      <c r="S191" s="4"/>
      <c r="T191" s="4"/>
      <c r="U191" s="4"/>
      <c r="V191" s="4"/>
      <c r="W191" s="4"/>
      <c r="X191" s="4"/>
      <c r="Y191" s="4"/>
      <c r="Z191" s="4"/>
      <c r="AA191" s="4"/>
      <c r="AB191" s="4"/>
      <c r="AC191" s="4"/>
      <c r="AD191" s="4"/>
      <c r="AE191" s="4"/>
    </row>
    <row r="192" spans="1:31" ht="13.5" customHeight="1" x14ac:dyDescent="0.3">
      <c r="A192" s="4"/>
      <c r="B192" s="4"/>
      <c r="C192" s="4"/>
      <c r="D192" s="4"/>
      <c r="E192" s="4"/>
      <c r="F192" s="4"/>
      <c r="G192" s="4"/>
      <c r="H192" s="4"/>
      <c r="I192" s="4"/>
      <c r="J192" s="4"/>
      <c r="K192" s="12">
        <v>352</v>
      </c>
      <c r="L192" s="4">
        <f t="shared" si="4"/>
        <v>0</v>
      </c>
      <c r="M192" s="12">
        <v>0</v>
      </c>
      <c r="N192" s="4"/>
      <c r="O192" s="4"/>
      <c r="P192" s="4"/>
      <c r="Q192" s="4"/>
      <c r="R192" s="4"/>
      <c r="S192" s="4"/>
      <c r="T192" s="4"/>
      <c r="U192" s="4"/>
      <c r="V192" s="4"/>
      <c r="W192" s="4"/>
      <c r="X192" s="4"/>
      <c r="Y192" s="4"/>
      <c r="Z192" s="4"/>
      <c r="AA192" s="4"/>
      <c r="AB192" s="4"/>
      <c r="AC192" s="4"/>
      <c r="AD192" s="4"/>
      <c r="AE192" s="4"/>
    </row>
    <row r="193" spans="1:31" ht="13.5" customHeight="1" x14ac:dyDescent="0.3">
      <c r="A193" s="4"/>
      <c r="B193" s="4"/>
      <c r="C193" s="4"/>
      <c r="D193" s="4"/>
      <c r="E193" s="4"/>
      <c r="F193" s="4"/>
      <c r="G193" s="4"/>
      <c r="H193" s="4"/>
      <c r="I193" s="4"/>
      <c r="J193" s="4"/>
      <c r="K193" s="12">
        <v>352</v>
      </c>
      <c r="L193" s="4">
        <f t="shared" si="4"/>
        <v>0</v>
      </c>
      <c r="M193" s="12">
        <v>0</v>
      </c>
      <c r="N193" s="4"/>
      <c r="O193" s="4"/>
      <c r="P193" s="4"/>
      <c r="Q193" s="4"/>
      <c r="R193" s="4"/>
      <c r="S193" s="4"/>
      <c r="T193" s="4"/>
      <c r="U193" s="4"/>
      <c r="V193" s="4"/>
      <c r="W193" s="4"/>
      <c r="X193" s="4"/>
      <c r="Y193" s="4"/>
      <c r="Z193" s="4"/>
      <c r="AA193" s="4"/>
      <c r="AB193" s="4"/>
      <c r="AC193" s="4"/>
      <c r="AD193" s="4"/>
      <c r="AE193" s="4"/>
    </row>
    <row r="194" spans="1:31" ht="13.5" customHeight="1" x14ac:dyDescent="0.3">
      <c r="A194" s="4"/>
      <c r="B194" s="4"/>
      <c r="C194" s="4"/>
      <c r="D194" s="4"/>
      <c r="E194" s="4"/>
      <c r="F194" s="4"/>
      <c r="G194" s="4"/>
      <c r="H194" s="4"/>
      <c r="I194" s="4"/>
      <c r="J194" s="4"/>
      <c r="K194" s="12">
        <v>352</v>
      </c>
      <c r="L194" s="4">
        <f t="shared" si="4"/>
        <v>0</v>
      </c>
      <c r="M194" s="12">
        <v>0</v>
      </c>
      <c r="N194" s="4"/>
      <c r="O194" s="4"/>
      <c r="P194" s="4"/>
      <c r="Q194" s="4"/>
      <c r="R194" s="4"/>
      <c r="S194" s="4"/>
      <c r="T194" s="4"/>
      <c r="U194" s="4"/>
      <c r="V194" s="4"/>
      <c r="W194" s="4"/>
      <c r="X194" s="4"/>
      <c r="Y194" s="4"/>
      <c r="Z194" s="4"/>
      <c r="AA194" s="4"/>
      <c r="AB194" s="4"/>
      <c r="AC194" s="4"/>
      <c r="AD194" s="4"/>
      <c r="AE194" s="4"/>
    </row>
    <row r="195" spans="1:31" ht="13.5" customHeight="1" x14ac:dyDescent="0.3">
      <c r="A195" s="4"/>
      <c r="B195" s="4"/>
      <c r="C195" s="4"/>
      <c r="D195" s="4"/>
      <c r="E195" s="4"/>
      <c r="F195" s="4"/>
      <c r="G195" s="4"/>
      <c r="H195" s="4"/>
      <c r="I195" s="4"/>
      <c r="J195" s="4"/>
      <c r="K195" s="12">
        <v>352</v>
      </c>
      <c r="L195" s="4">
        <f t="shared" si="4"/>
        <v>0</v>
      </c>
      <c r="M195" s="12">
        <v>0</v>
      </c>
      <c r="N195" s="4"/>
      <c r="O195" s="4"/>
      <c r="P195" s="4"/>
      <c r="Q195" s="4"/>
      <c r="R195" s="4"/>
      <c r="S195" s="4"/>
      <c r="T195" s="4"/>
      <c r="U195" s="4"/>
      <c r="V195" s="4"/>
      <c r="W195" s="4"/>
      <c r="X195" s="4"/>
      <c r="Y195" s="4"/>
      <c r="Z195" s="4"/>
      <c r="AA195" s="4"/>
      <c r="AB195" s="4"/>
      <c r="AC195" s="4"/>
      <c r="AD195" s="4"/>
      <c r="AE195" s="4"/>
    </row>
    <row r="196" spans="1:31" ht="13.5" customHeight="1" x14ac:dyDescent="0.3">
      <c r="A196" s="4"/>
      <c r="B196" s="4"/>
      <c r="C196" s="4"/>
      <c r="D196" s="4"/>
      <c r="E196" s="4"/>
      <c r="F196" s="4"/>
      <c r="G196" s="4"/>
      <c r="H196" s="4"/>
      <c r="I196" s="4"/>
      <c r="J196" s="4"/>
      <c r="K196" s="12">
        <v>352</v>
      </c>
      <c r="L196" s="4">
        <f t="shared" si="4"/>
        <v>0</v>
      </c>
      <c r="M196" s="12">
        <v>0</v>
      </c>
      <c r="N196" s="4"/>
      <c r="O196" s="4"/>
      <c r="P196" s="4"/>
      <c r="Q196" s="4"/>
      <c r="R196" s="4"/>
      <c r="S196" s="4"/>
      <c r="T196" s="4"/>
      <c r="U196" s="4"/>
      <c r="V196" s="4"/>
      <c r="W196" s="4"/>
      <c r="X196" s="4"/>
      <c r="Y196" s="4"/>
      <c r="Z196" s="4"/>
      <c r="AA196" s="4"/>
      <c r="AB196" s="4"/>
      <c r="AC196" s="4"/>
      <c r="AD196" s="4"/>
      <c r="AE196" s="4"/>
    </row>
    <row r="197" spans="1:31" ht="13.5" customHeight="1" x14ac:dyDescent="0.3">
      <c r="A197" s="4"/>
      <c r="B197" s="4"/>
      <c r="C197" s="4"/>
      <c r="D197" s="4"/>
      <c r="E197" s="4"/>
      <c r="F197" s="4"/>
      <c r="G197" s="4"/>
      <c r="H197" s="4"/>
      <c r="I197" s="4"/>
      <c r="J197" s="4"/>
      <c r="K197" s="12">
        <v>352</v>
      </c>
      <c r="L197" s="4">
        <f t="shared" si="4"/>
        <v>0</v>
      </c>
      <c r="M197" s="12">
        <v>0</v>
      </c>
      <c r="N197" s="4"/>
      <c r="O197" s="4"/>
      <c r="P197" s="4"/>
      <c r="Q197" s="4"/>
      <c r="R197" s="4"/>
      <c r="S197" s="4"/>
      <c r="T197" s="4"/>
      <c r="U197" s="4"/>
      <c r="V197" s="4"/>
      <c r="W197" s="4"/>
      <c r="X197" s="4"/>
      <c r="Y197" s="4"/>
      <c r="Z197" s="4"/>
      <c r="AA197" s="4"/>
      <c r="AB197" s="4"/>
      <c r="AC197" s="4"/>
      <c r="AD197" s="4"/>
      <c r="AE197" s="4"/>
    </row>
    <row r="198" spans="1:31" ht="13.5" customHeight="1" x14ac:dyDescent="0.3">
      <c r="A198" s="4"/>
      <c r="B198" s="4"/>
      <c r="C198" s="4"/>
      <c r="D198" s="4"/>
      <c r="E198" s="4"/>
      <c r="F198" s="4"/>
      <c r="G198" s="4"/>
      <c r="H198" s="4"/>
      <c r="I198" s="4"/>
      <c r="J198" s="4"/>
      <c r="K198" s="12">
        <v>352</v>
      </c>
      <c r="L198" s="4">
        <f t="shared" si="4"/>
        <v>0</v>
      </c>
      <c r="M198" s="12">
        <v>0</v>
      </c>
      <c r="N198" s="4"/>
      <c r="O198" s="4"/>
      <c r="P198" s="4"/>
      <c r="Q198" s="4"/>
      <c r="R198" s="4"/>
      <c r="S198" s="4"/>
      <c r="T198" s="4"/>
      <c r="U198" s="4"/>
      <c r="V198" s="4"/>
      <c r="W198" s="4"/>
      <c r="X198" s="4"/>
      <c r="Y198" s="4"/>
      <c r="Z198" s="4"/>
      <c r="AA198" s="4"/>
      <c r="AB198" s="4"/>
      <c r="AC198" s="4"/>
      <c r="AD198" s="4"/>
      <c r="AE198" s="4"/>
    </row>
    <row r="199" spans="1:31" ht="13.5" customHeight="1" x14ac:dyDescent="0.3">
      <c r="A199" s="4"/>
      <c r="B199" s="4"/>
      <c r="C199" s="4"/>
      <c r="D199" s="4"/>
      <c r="E199" s="4"/>
      <c r="F199" s="4"/>
      <c r="G199" s="4"/>
      <c r="H199" s="4"/>
      <c r="I199" s="4"/>
      <c r="J199" s="4"/>
      <c r="K199" s="12">
        <v>352</v>
      </c>
      <c r="L199" s="4">
        <f t="shared" si="4"/>
        <v>0</v>
      </c>
      <c r="M199" s="12">
        <v>0</v>
      </c>
      <c r="N199" s="4"/>
      <c r="O199" s="4"/>
      <c r="P199" s="4"/>
      <c r="Q199" s="4"/>
      <c r="R199" s="4"/>
      <c r="S199" s="4"/>
      <c r="T199" s="4"/>
      <c r="U199" s="4"/>
      <c r="V199" s="4"/>
      <c r="W199" s="4"/>
      <c r="X199" s="4"/>
      <c r="Y199" s="4"/>
      <c r="Z199" s="4"/>
      <c r="AA199" s="4"/>
      <c r="AB199" s="4"/>
      <c r="AC199" s="4"/>
      <c r="AD199" s="4"/>
      <c r="AE199" s="4"/>
    </row>
    <row r="200" spans="1:31" ht="13.5" customHeight="1" x14ac:dyDescent="0.3">
      <c r="A200" s="4"/>
      <c r="B200" s="4"/>
      <c r="C200" s="4"/>
      <c r="D200" s="4"/>
      <c r="E200" s="4"/>
      <c r="F200" s="4"/>
      <c r="G200" s="4"/>
      <c r="H200" s="4"/>
      <c r="I200" s="4"/>
      <c r="J200" s="4"/>
      <c r="K200" s="12">
        <v>352</v>
      </c>
      <c r="L200" s="4">
        <f t="shared" si="4"/>
        <v>0</v>
      </c>
      <c r="M200" s="12">
        <v>0</v>
      </c>
      <c r="N200" s="4"/>
      <c r="O200" s="4"/>
      <c r="P200" s="4"/>
      <c r="Q200" s="4"/>
      <c r="R200" s="4"/>
      <c r="S200" s="4"/>
      <c r="T200" s="4"/>
      <c r="U200" s="4"/>
      <c r="V200" s="4"/>
      <c r="W200" s="4"/>
      <c r="X200" s="4"/>
      <c r="Y200" s="4"/>
      <c r="Z200" s="4"/>
      <c r="AA200" s="4"/>
      <c r="AB200" s="4"/>
      <c r="AC200" s="4"/>
      <c r="AD200" s="4"/>
      <c r="AE200" s="4"/>
    </row>
    <row r="201" spans="1:31" ht="13.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row>
    <row r="202" spans="1:31" ht="13.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row>
    <row r="203" spans="1:31" ht="13.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row>
    <row r="204" spans="1:31" ht="13.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row>
    <row r="205" spans="1:31" ht="13.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row>
    <row r="206" spans="1:31" ht="13.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row>
    <row r="207" spans="1:31" ht="13.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row>
    <row r="208" spans="1:31" ht="13.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row>
    <row r="209" spans="1:31" ht="13.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row>
    <row r="210" spans="1:31" ht="13.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row>
    <row r="211" spans="1:31" ht="13.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row>
    <row r="212" spans="1:31" ht="13.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row>
    <row r="213" spans="1:31" ht="13.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row>
    <row r="214" spans="1:31" ht="13.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row>
    <row r="215" spans="1:31" ht="13.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row>
    <row r="216" spans="1:31" ht="13.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row>
    <row r="217" spans="1:31" ht="13.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row>
    <row r="218" spans="1:31" ht="13.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row>
    <row r="219" spans="1:31" ht="13.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row>
    <row r="220" spans="1:31" ht="13.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row>
    <row r="221" spans="1:31" ht="13.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row>
    <row r="222" spans="1:31" ht="13.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row>
    <row r="223" spans="1:31" ht="13.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row>
    <row r="224" spans="1:31" ht="13.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row>
    <row r="225" spans="1:31" ht="13.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row>
    <row r="226" spans="1:31" ht="13.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row>
    <row r="227" spans="1:31" ht="13.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row>
    <row r="228" spans="1:31" ht="13.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row>
    <row r="229" spans="1:31" ht="13.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row>
    <row r="230" spans="1:31" ht="13.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row>
    <row r="231" spans="1:31" ht="13.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row>
    <row r="232" spans="1:31" ht="13.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row>
    <row r="233" spans="1:31" ht="13.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row>
    <row r="234" spans="1:31" ht="13.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row>
    <row r="235" spans="1:31" ht="13.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row>
    <row r="236" spans="1:31" ht="13.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row>
    <row r="237" spans="1:31" ht="13.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row>
    <row r="238" spans="1:31" ht="13.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row>
    <row r="239" spans="1:31" ht="13.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row>
    <row r="240" spans="1:31" ht="13.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row>
    <row r="241" spans="1:31" ht="13.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row>
    <row r="242" spans="1:31" ht="13.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row>
    <row r="243" spans="1:31" ht="13.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row>
    <row r="244" spans="1:31" ht="13.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row>
    <row r="245" spans="1:31" ht="13.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row>
    <row r="246" spans="1:31" ht="13.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row>
    <row r="247" spans="1:31" ht="13.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row>
    <row r="248" spans="1:31" ht="13.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row>
    <row r="249" spans="1:31" ht="13.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row>
    <row r="250" spans="1:31" ht="13.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row>
    <row r="251" spans="1:31" ht="13.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row>
    <row r="252" spans="1:31" ht="13.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row>
    <row r="253" spans="1:31" ht="13.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row>
    <row r="254" spans="1:31" ht="13.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row>
    <row r="255" spans="1:31" ht="13.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row>
    <row r="256" spans="1:31" ht="13.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row>
    <row r="257" spans="1:31" ht="13.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row>
    <row r="258" spans="1:31" ht="13.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row>
    <row r="259" spans="1:31" ht="13.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row>
    <row r="260" spans="1:31" ht="13.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row>
    <row r="261" spans="1:31" ht="13.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row>
    <row r="262" spans="1:31" ht="13.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row>
    <row r="263" spans="1:31" ht="13.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row>
    <row r="264" spans="1:31" ht="13.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row>
    <row r="265" spans="1:31" ht="13.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row>
    <row r="266" spans="1:31" ht="13.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row>
    <row r="267" spans="1:31" ht="13.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row>
    <row r="268" spans="1:31" ht="13.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row>
    <row r="269" spans="1:31" ht="13.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row>
    <row r="270" spans="1:31" ht="13.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row>
    <row r="271" spans="1:31" ht="13.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row>
    <row r="272" spans="1:31" ht="13.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row>
    <row r="273" spans="1:31" ht="13.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row>
    <row r="274" spans="1:31" ht="13.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row>
    <row r="275" spans="1:31" ht="13.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row>
    <row r="276" spans="1:31" ht="13.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row>
    <row r="277" spans="1:31" ht="13.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row>
    <row r="278" spans="1:31" ht="13.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row>
    <row r="279" spans="1:31" ht="13.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row>
    <row r="280" spans="1:31" ht="13.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row>
    <row r="281" spans="1:31" ht="13.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row>
    <row r="282" spans="1:31" ht="13.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row>
    <row r="283" spans="1:31" ht="13.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row>
    <row r="284" spans="1:31" ht="13.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row>
    <row r="285" spans="1:31" ht="13.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row>
    <row r="286" spans="1:31" ht="13.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row>
    <row r="287" spans="1:31" ht="13.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row>
    <row r="288" spans="1:31" ht="13.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row>
    <row r="289" spans="1:31" ht="13.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row>
    <row r="290" spans="1:31" ht="13.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row>
    <row r="291" spans="1:31" ht="13.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row>
    <row r="292" spans="1:31" ht="13.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row>
    <row r="293" spans="1:31" ht="13.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row>
    <row r="294" spans="1:31" ht="13.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row>
    <row r="295" spans="1:31" ht="13.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row>
    <row r="296" spans="1:31" ht="13.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row>
    <row r="297" spans="1:31" ht="13.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row>
    <row r="298" spans="1:31" ht="13.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row>
    <row r="299" spans="1:31" ht="13.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row>
    <row r="300" spans="1:31" ht="13.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row>
    <row r="301" spans="1:31" ht="13.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row>
    <row r="302" spans="1:31" ht="13.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row>
    <row r="303" spans="1:31" ht="13.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row>
    <row r="304" spans="1:31" ht="13.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row>
    <row r="305" spans="1:31" ht="13.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row>
    <row r="306" spans="1:31" ht="13.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row>
    <row r="307" spans="1:31" ht="13.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row>
    <row r="308" spans="1:31" ht="13.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row>
    <row r="309" spans="1:31" ht="13.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row>
    <row r="310" spans="1:31" ht="13.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row>
    <row r="311" spans="1:31" ht="13.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row>
    <row r="312" spans="1:31" ht="13.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row>
    <row r="313" spans="1:31" ht="13.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row>
    <row r="314" spans="1:31" ht="13.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row>
    <row r="315" spans="1:31" ht="13.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row>
    <row r="316" spans="1:31" ht="13.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row>
    <row r="317" spans="1:31" ht="13.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row>
    <row r="318" spans="1:31" ht="13.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row>
    <row r="319" spans="1:31" ht="13.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row>
    <row r="320" spans="1:31" ht="13.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row>
    <row r="321" spans="1:31" ht="13.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row>
    <row r="322" spans="1:31" ht="13.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row>
    <row r="323" spans="1:31" ht="13.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row>
    <row r="324" spans="1:31" ht="13.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row>
    <row r="325" spans="1:31" ht="13.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row>
    <row r="326" spans="1:31" ht="13.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row>
    <row r="327" spans="1:31" ht="13.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row>
    <row r="328" spans="1:31" ht="13.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row>
    <row r="329" spans="1:31" ht="13.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row>
    <row r="330" spans="1:31" ht="13.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row>
    <row r="331" spans="1:31" ht="13.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row>
    <row r="332" spans="1:31" ht="13.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row>
    <row r="333" spans="1:31" ht="13.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row>
    <row r="334" spans="1:31" ht="13.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row>
    <row r="335" spans="1:31" ht="13.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row>
    <row r="336" spans="1:31" ht="13.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row>
    <row r="337" spans="1:31" ht="13.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row>
    <row r="338" spans="1:31" ht="13.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row>
    <row r="339" spans="1:31" ht="13.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row>
    <row r="340" spans="1:31" ht="13.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row>
    <row r="341" spans="1:31" ht="13.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row>
    <row r="342" spans="1:31" ht="13.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row>
    <row r="343" spans="1:31" ht="13.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row>
    <row r="344" spans="1:31" ht="13.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row>
    <row r="345" spans="1:31" ht="13.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row>
    <row r="346" spans="1:31" ht="13.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row>
    <row r="347" spans="1:31" ht="13.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row>
    <row r="348" spans="1:31" ht="13.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row>
    <row r="349" spans="1:31" ht="13.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row>
    <row r="350" spans="1:31" ht="13.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row>
    <row r="351" spans="1:31" ht="13.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row>
    <row r="352" spans="1:31" ht="13.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row>
    <row r="353" spans="1:31" ht="13.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row>
    <row r="354" spans="1:31" ht="13.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row>
    <row r="355" spans="1:31" ht="13.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row>
    <row r="356" spans="1:31" ht="13.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row>
    <row r="357" spans="1:31" ht="13.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row>
    <row r="358" spans="1:31" ht="13.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row>
    <row r="359" spans="1:31" ht="13.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row>
    <row r="360" spans="1:31" ht="13.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row>
    <row r="361" spans="1:31" ht="13.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row>
    <row r="362" spans="1:31" ht="13.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row>
    <row r="363" spans="1:31" ht="13.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row>
    <row r="364" spans="1:31" ht="13.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row>
    <row r="365" spans="1:31" ht="13.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row>
    <row r="366" spans="1:31" ht="13.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row>
    <row r="367" spans="1:31" ht="13.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row>
    <row r="368" spans="1:31" ht="13.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row>
    <row r="369" spans="1:31" ht="13.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row>
    <row r="370" spans="1:31" ht="13.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row>
    <row r="371" spans="1:31" ht="13.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row>
    <row r="372" spans="1:31" ht="13.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row>
    <row r="373" spans="1:31" ht="13.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row>
    <row r="374" spans="1:31" ht="13.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row>
    <row r="375" spans="1:31" ht="13.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row>
    <row r="376" spans="1:31" ht="13.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row>
    <row r="377" spans="1:31" ht="13.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row>
    <row r="378" spans="1:31" ht="13.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row>
    <row r="379" spans="1:31" ht="13.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row>
    <row r="380" spans="1:31" ht="13.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row>
    <row r="381" spans="1:31" ht="13.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row>
    <row r="382" spans="1:31" ht="13.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row>
    <row r="383" spans="1:31" ht="13.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row>
    <row r="384" spans="1:31" ht="13.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row>
    <row r="385" spans="1:31" ht="13.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row>
    <row r="386" spans="1:31" ht="13.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row>
    <row r="387" spans="1:31" ht="13.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row>
    <row r="388" spans="1:31" ht="13.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row>
    <row r="389" spans="1:31" ht="13.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row>
    <row r="390" spans="1:31" ht="13.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row>
    <row r="391" spans="1:31" ht="13.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row>
    <row r="392" spans="1:31" ht="13.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row>
    <row r="393" spans="1:31" ht="13.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row>
    <row r="394" spans="1:31" ht="13.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row>
    <row r="395" spans="1:31" ht="13.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row>
    <row r="396" spans="1:31" ht="13.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row>
    <row r="397" spans="1:31" ht="13.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row>
    <row r="398" spans="1:31" ht="13.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row>
    <row r="399" spans="1:31" ht="13.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row>
    <row r="400" spans="1:31" ht="13.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row>
    <row r="401" spans="1:31" ht="13.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row>
    <row r="402" spans="1:31" ht="13.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row>
    <row r="403" spans="1:31" ht="13.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row>
    <row r="404" spans="1:31" ht="13.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row>
    <row r="405" spans="1:31" ht="13.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row>
    <row r="406" spans="1:31" ht="13.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row>
    <row r="407" spans="1:31" ht="13.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row>
    <row r="408" spans="1:31" ht="13.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row>
    <row r="409" spans="1:31" ht="13.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row>
    <row r="410" spans="1:31" ht="13.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row>
    <row r="411" spans="1:31" ht="13.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row>
    <row r="412" spans="1:31" ht="13.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row>
    <row r="413" spans="1:31" ht="13.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row>
    <row r="414" spans="1:31" ht="13.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row>
    <row r="415" spans="1:31" ht="13.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row>
    <row r="416" spans="1:31" ht="13.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row>
    <row r="417" spans="1:31" ht="13.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row>
    <row r="418" spans="1:31" ht="13.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row>
    <row r="419" spans="1:31" ht="13.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row>
    <row r="420" spans="1:31" ht="13.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row>
    <row r="421" spans="1:31" ht="13.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row>
    <row r="422" spans="1:31" ht="13.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row>
    <row r="423" spans="1:31" ht="13.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row>
    <row r="424" spans="1:31" ht="13.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row>
    <row r="425" spans="1:31" ht="13.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row>
    <row r="426" spans="1:31" ht="13.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row>
    <row r="427" spans="1:31" ht="13.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row>
    <row r="428" spans="1:31" ht="13.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row>
    <row r="429" spans="1:31" ht="13.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row>
    <row r="430" spans="1:31" ht="13.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row>
    <row r="431" spans="1:31" ht="13.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row>
    <row r="432" spans="1:31" ht="13.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row>
    <row r="433" spans="1:31" ht="13.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row>
    <row r="434" spans="1:31" ht="13.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row>
    <row r="435" spans="1:31" ht="13.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row>
    <row r="436" spans="1:31" ht="13.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row>
    <row r="437" spans="1:31" ht="13.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row>
    <row r="438" spans="1:31" ht="13.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row>
    <row r="439" spans="1:31" ht="13.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row>
    <row r="440" spans="1:31" ht="13.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row>
    <row r="441" spans="1:31" ht="13.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row>
    <row r="442" spans="1:31" ht="13.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row>
    <row r="443" spans="1:31" ht="13.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row>
    <row r="444" spans="1:31" ht="13.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row>
    <row r="445" spans="1:31" ht="13.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row>
    <row r="446" spans="1:31" ht="13.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row>
    <row r="447" spans="1:31" ht="13.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row>
    <row r="448" spans="1:31" ht="13.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row>
    <row r="449" spans="1:31" ht="13.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row>
    <row r="450" spans="1:31" ht="13.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row>
    <row r="451" spans="1:31" ht="13.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row>
    <row r="452" spans="1:31" ht="13.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row>
    <row r="453" spans="1:31" ht="13.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row>
    <row r="454" spans="1:31" ht="13.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row>
    <row r="455" spans="1:31" ht="13.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row>
    <row r="456" spans="1:31" ht="13.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row>
    <row r="457" spans="1:31" ht="13.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row>
    <row r="458" spans="1:31" ht="13.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row>
    <row r="459" spans="1:31" ht="13.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row>
    <row r="460" spans="1:31" ht="13.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row>
    <row r="461" spans="1:31" ht="13.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row>
    <row r="462" spans="1:31" ht="13.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row>
    <row r="463" spans="1:31" ht="13.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row>
    <row r="464" spans="1:31" ht="13.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row>
    <row r="465" spans="1:31" ht="13.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row>
    <row r="466" spans="1:31" ht="13.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row>
    <row r="467" spans="1:31" ht="13.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row>
    <row r="468" spans="1:31" ht="13.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row>
    <row r="469" spans="1:31" ht="13.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row>
    <row r="470" spans="1:31" ht="13.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row>
    <row r="471" spans="1:31" ht="13.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row>
    <row r="472" spans="1:31" ht="13.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row>
    <row r="473" spans="1:31" ht="13.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row>
    <row r="474" spans="1:31" ht="13.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row>
    <row r="475" spans="1:31" ht="13.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row>
    <row r="476" spans="1:31" ht="13.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row>
    <row r="477" spans="1:31" ht="13.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row>
    <row r="478" spans="1:31" ht="13.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row>
    <row r="479" spans="1:31" ht="13.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row>
    <row r="480" spans="1:31" ht="13.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row>
    <row r="481" spans="1:31" ht="13.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row>
    <row r="482" spans="1:31" ht="13.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row>
    <row r="483" spans="1:31" ht="13.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row>
    <row r="484" spans="1:31" ht="13.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row>
    <row r="485" spans="1:31" ht="13.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row>
    <row r="486" spans="1:31" ht="13.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row>
    <row r="487" spans="1:31" ht="13.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row>
    <row r="488" spans="1:31" ht="13.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row>
    <row r="489" spans="1:31" ht="13.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row>
    <row r="490" spans="1:31" ht="13.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row>
    <row r="491" spans="1:31" ht="13.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row>
    <row r="492" spans="1:31" ht="13.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row>
    <row r="493" spans="1:31" ht="13.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row>
    <row r="494" spans="1:31" ht="13.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row>
    <row r="495" spans="1:31" ht="13.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row>
    <row r="496" spans="1:31" ht="13.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row>
    <row r="497" spans="1:31" ht="13.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row>
    <row r="498" spans="1:31" ht="13.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row>
    <row r="499" spans="1:31" ht="13.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row>
    <row r="500" spans="1:31" ht="13.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row>
    <row r="501" spans="1:31" ht="13.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row>
    <row r="502" spans="1:31" ht="13.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row>
    <row r="503" spans="1:31" ht="13.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row>
    <row r="504" spans="1:31" ht="13.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row>
    <row r="505" spans="1:31" ht="13.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row>
    <row r="506" spans="1:31" ht="13.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row>
    <row r="507" spans="1:31" ht="13.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row>
    <row r="508" spans="1:31" ht="13.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row>
    <row r="509" spans="1:31" ht="13.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row>
    <row r="510" spans="1:31" ht="13.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row>
    <row r="511" spans="1:31" ht="13.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row>
    <row r="512" spans="1:31" ht="13.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row>
    <row r="513" spans="1:31" ht="13.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row>
    <row r="514" spans="1:31" ht="13.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row>
    <row r="515" spans="1:31" ht="13.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row>
    <row r="516" spans="1:31" ht="13.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row>
    <row r="517" spans="1:31" ht="13.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row>
    <row r="518" spans="1:31" ht="13.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row>
    <row r="519" spans="1:31" ht="13.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row>
    <row r="520" spans="1:31" ht="13.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row>
    <row r="521" spans="1:31" ht="13.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row>
    <row r="522" spans="1:31" ht="13.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row>
    <row r="523" spans="1:31" ht="13.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row>
    <row r="524" spans="1:31" ht="13.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row>
    <row r="525" spans="1:31" ht="13.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row>
    <row r="526" spans="1:31" ht="13.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row>
    <row r="527" spans="1:31" ht="13.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row>
    <row r="528" spans="1:31" ht="13.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row>
    <row r="529" spans="1:31" ht="13.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row>
    <row r="530" spans="1:31" ht="13.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row>
    <row r="531" spans="1:31" ht="13.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row>
    <row r="532" spans="1:31" ht="13.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row>
    <row r="533" spans="1:31" ht="13.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row>
    <row r="534" spans="1:31" ht="13.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row>
    <row r="535" spans="1:31" ht="13.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row>
    <row r="536" spans="1:31" ht="13.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row>
    <row r="537" spans="1:31" ht="13.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row>
    <row r="538" spans="1:31" ht="13.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row>
    <row r="539" spans="1:31" ht="13.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row>
    <row r="540" spans="1:31" ht="13.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row>
    <row r="541" spans="1:31" ht="13.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row>
    <row r="542" spans="1:31" ht="13.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row>
    <row r="543" spans="1:31" ht="13.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row>
    <row r="544" spans="1:31" ht="13.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row>
    <row r="545" spans="1:31" ht="13.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row>
    <row r="546" spans="1:31" ht="13.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row>
    <row r="547" spans="1:31" ht="13.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row>
    <row r="548" spans="1:31" ht="13.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row>
    <row r="549" spans="1:31" ht="13.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row>
    <row r="550" spans="1:31" ht="13.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row>
    <row r="551" spans="1:31" ht="13.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row>
    <row r="552" spans="1:31" ht="13.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row>
    <row r="553" spans="1:31" ht="13.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row>
    <row r="554" spans="1:31" ht="13.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row>
    <row r="555" spans="1:31" ht="13.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row>
    <row r="556" spans="1:31" ht="13.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row>
    <row r="557" spans="1:31" ht="13.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row>
    <row r="558" spans="1:31" ht="13.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row>
    <row r="559" spans="1:31" ht="13.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row>
    <row r="560" spans="1:31" ht="13.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row>
    <row r="561" spans="1:31" ht="13.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row>
    <row r="562" spans="1:31" ht="13.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row>
    <row r="563" spans="1:31" ht="13.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row>
    <row r="564" spans="1:31" ht="13.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row>
    <row r="565" spans="1:31" ht="13.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row>
    <row r="566" spans="1:31" ht="13.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row>
    <row r="567" spans="1:31" ht="13.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row>
    <row r="568" spans="1:31" ht="13.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row>
    <row r="569" spans="1:31" ht="13.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row>
    <row r="570" spans="1:31" ht="13.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row>
    <row r="571" spans="1:31" ht="13.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row>
    <row r="572" spans="1:31" ht="13.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row>
    <row r="573" spans="1:31" ht="13.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row>
    <row r="574" spans="1:31" ht="13.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row>
    <row r="575" spans="1:31" ht="13.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row>
    <row r="576" spans="1:31" ht="13.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row>
    <row r="577" spans="1:31" ht="13.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row>
    <row r="578" spans="1:31" ht="13.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row>
    <row r="579" spans="1:31" ht="13.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row>
    <row r="580" spans="1:31" ht="13.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row>
    <row r="581" spans="1:31" ht="13.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row>
    <row r="582" spans="1:31" ht="13.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row>
    <row r="583" spans="1:31" ht="13.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row>
    <row r="584" spans="1:31" ht="13.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row>
    <row r="585" spans="1:31" ht="13.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row>
    <row r="586" spans="1:31" ht="13.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row>
    <row r="587" spans="1:31" ht="13.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row>
    <row r="588" spans="1:31" ht="13.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row>
    <row r="589" spans="1:31" ht="13.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row>
    <row r="590" spans="1:31" ht="13.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row>
    <row r="591" spans="1:31" ht="13.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row>
    <row r="592" spans="1:31" ht="13.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row>
    <row r="593" spans="1:31" ht="13.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row>
    <row r="594" spans="1:31" ht="13.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row>
    <row r="595" spans="1:31" ht="13.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row>
    <row r="596" spans="1:31" ht="13.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row>
    <row r="597" spans="1:31" ht="13.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row>
    <row r="598" spans="1:31" ht="13.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row>
    <row r="599" spans="1:31" ht="13.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row>
    <row r="600" spans="1:31" ht="13.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row>
    <row r="601" spans="1:31" ht="13.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row>
    <row r="602" spans="1:31" ht="13.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row>
    <row r="603" spans="1:31" ht="13.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row>
    <row r="604" spans="1:31" ht="13.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row>
    <row r="605" spans="1:31" ht="13.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row>
    <row r="606" spans="1:31" ht="13.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row>
    <row r="607" spans="1:31" ht="13.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row>
    <row r="608" spans="1:31" ht="13.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row>
    <row r="609" spans="1:31" ht="13.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row>
    <row r="610" spans="1:31" ht="13.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row>
    <row r="611" spans="1:31" ht="13.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row>
    <row r="612" spans="1:31" ht="13.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row>
    <row r="613" spans="1:31" ht="13.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row>
    <row r="614" spans="1:31" ht="13.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row>
    <row r="615" spans="1:31" ht="13.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row>
    <row r="616" spans="1:31" ht="13.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row>
    <row r="617" spans="1:31" ht="13.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row>
    <row r="618" spans="1:31" ht="13.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row>
    <row r="619" spans="1:31" ht="13.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row>
    <row r="620" spans="1:31" ht="13.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row>
    <row r="621" spans="1:31" ht="13.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row>
    <row r="622" spans="1:31" ht="13.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row>
    <row r="623" spans="1:31" ht="13.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row>
    <row r="624" spans="1:31" ht="13.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row>
    <row r="625" spans="1:31" ht="13.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row>
    <row r="626" spans="1:31" ht="13.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row>
    <row r="627" spans="1:31" ht="13.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row>
    <row r="628" spans="1:31" ht="13.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row>
    <row r="629" spans="1:31" ht="13.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row>
    <row r="630" spans="1:31" ht="13.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row>
    <row r="631" spans="1:31" ht="13.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row>
    <row r="632" spans="1:31" ht="13.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row>
    <row r="633" spans="1:31" ht="13.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row>
    <row r="634" spans="1:31" ht="13.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row>
    <row r="635" spans="1:31" ht="13.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row>
    <row r="636" spans="1:31" ht="13.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row>
    <row r="637" spans="1:31" ht="13.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row>
    <row r="638" spans="1:31" ht="13.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row>
    <row r="639" spans="1:31" ht="13.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row>
    <row r="640" spans="1:31" ht="13.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row>
    <row r="641" spans="1:31" ht="13.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row>
    <row r="642" spans="1:31" ht="13.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row>
    <row r="643" spans="1:31" ht="13.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row>
    <row r="644" spans="1:31" ht="13.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row>
    <row r="645" spans="1:31" ht="13.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row>
    <row r="646" spans="1:31" ht="13.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row>
    <row r="647" spans="1:31" ht="13.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row>
    <row r="648" spans="1:31" ht="13.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row>
    <row r="649" spans="1:31" ht="13.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row>
    <row r="650" spans="1:31" ht="13.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row>
    <row r="651" spans="1:31" ht="13.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row>
    <row r="652" spans="1:31" ht="13.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row>
    <row r="653" spans="1:31" ht="13.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row>
    <row r="654" spans="1:31" ht="13.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row>
    <row r="655" spans="1:31" ht="13.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row>
    <row r="656" spans="1:31" ht="13.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row>
    <row r="657" spans="1:31" ht="13.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row>
    <row r="658" spans="1:31" ht="13.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row>
    <row r="659" spans="1:31" ht="13.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row>
    <row r="660" spans="1:31" ht="13.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row>
    <row r="661" spans="1:31" ht="13.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row>
    <row r="662" spans="1:31" ht="13.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row>
    <row r="663" spans="1:31" ht="13.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row>
    <row r="664" spans="1:31" ht="13.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row>
    <row r="665" spans="1:31" ht="13.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row>
    <row r="666" spans="1:31" ht="13.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row>
    <row r="667" spans="1:31" ht="13.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row>
    <row r="668" spans="1:31" ht="13.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row>
    <row r="669" spans="1:31" ht="13.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row>
    <row r="670" spans="1:31" ht="13.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row>
    <row r="671" spans="1:31" ht="13.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row>
    <row r="672" spans="1:31" ht="13.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row>
    <row r="673" spans="1:31" ht="13.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row>
    <row r="674" spans="1:31" ht="13.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row>
    <row r="675" spans="1:31" ht="13.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row>
    <row r="676" spans="1:31" ht="13.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row>
    <row r="677" spans="1:31" ht="13.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row>
    <row r="678" spans="1:31" ht="13.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row>
    <row r="679" spans="1:31" ht="13.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row>
    <row r="680" spans="1:31" ht="13.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row>
    <row r="681" spans="1:31" ht="13.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row>
    <row r="682" spans="1:31" ht="13.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row>
    <row r="683" spans="1:31" ht="13.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row>
    <row r="684" spans="1:31" ht="13.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row>
    <row r="685" spans="1:31" ht="13.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row>
    <row r="686" spans="1:31" ht="13.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row>
    <row r="687" spans="1:31" ht="13.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row>
    <row r="688" spans="1:31" ht="13.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row>
    <row r="689" spans="1:31" ht="13.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row>
    <row r="690" spans="1:31" ht="13.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row>
    <row r="691" spans="1:31" ht="13.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row>
    <row r="692" spans="1:31" ht="13.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row>
    <row r="693" spans="1:31" ht="13.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row>
    <row r="694" spans="1:31" ht="13.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row>
    <row r="695" spans="1:31" ht="13.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row>
    <row r="696" spans="1:31" ht="13.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row>
    <row r="697" spans="1:31" ht="13.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row>
    <row r="698" spans="1:31" ht="13.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row>
    <row r="699" spans="1:31" ht="13.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row>
    <row r="700" spans="1:31" ht="13.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row>
    <row r="701" spans="1:31" ht="13.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row>
    <row r="702" spans="1:31" ht="13.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row>
    <row r="703" spans="1:31" ht="13.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row>
    <row r="704" spans="1:31" ht="13.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row>
    <row r="705" spans="1:31" ht="13.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row>
    <row r="706" spans="1:31" ht="13.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row>
    <row r="707" spans="1:31" ht="13.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row>
    <row r="708" spans="1:31" ht="13.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row>
    <row r="709" spans="1:31" ht="13.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row>
    <row r="710" spans="1:31" ht="13.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row>
    <row r="711" spans="1:31" ht="13.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row>
    <row r="712" spans="1:31" ht="13.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row>
    <row r="713" spans="1:31" ht="13.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row>
    <row r="714" spans="1:31" ht="13.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row>
    <row r="715" spans="1:31" ht="13.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row>
    <row r="716" spans="1:31" ht="13.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row>
    <row r="717" spans="1:31" ht="13.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row>
    <row r="718" spans="1:31" ht="13.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row>
    <row r="719" spans="1:31" ht="13.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row>
    <row r="720" spans="1:31" ht="13.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row>
    <row r="721" spans="1:31" ht="13.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row>
    <row r="722" spans="1:31" ht="13.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row>
    <row r="723" spans="1:31" ht="13.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row>
    <row r="724" spans="1:31" ht="13.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row>
    <row r="725" spans="1:31" ht="13.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row>
    <row r="726" spans="1:31" ht="13.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row>
    <row r="727" spans="1:31" ht="13.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row>
    <row r="728" spans="1:31" ht="13.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row>
    <row r="729" spans="1:31" ht="13.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row>
    <row r="730" spans="1:31" ht="13.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row>
    <row r="731" spans="1:31" ht="13.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row>
    <row r="732" spans="1:31" ht="13.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row>
    <row r="733" spans="1:31" ht="13.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row>
    <row r="734" spans="1:31" ht="13.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row>
    <row r="735" spans="1:31" ht="13.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row>
    <row r="736" spans="1:31" ht="13.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row>
    <row r="737" spans="1:31" ht="13.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row>
    <row r="738" spans="1:31" ht="13.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row>
    <row r="739" spans="1:31" ht="13.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row>
    <row r="740" spans="1:31" ht="13.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row>
    <row r="741" spans="1:31" ht="13.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row>
    <row r="742" spans="1:31" ht="13.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row>
    <row r="743" spans="1:31" ht="13.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row>
    <row r="744" spans="1:31" ht="13.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row>
    <row r="745" spans="1:31" ht="13.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row>
    <row r="746" spans="1:31" ht="13.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row>
    <row r="747" spans="1:31" ht="13.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row>
    <row r="748" spans="1:31" ht="13.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row>
    <row r="749" spans="1:31" ht="13.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row>
    <row r="750" spans="1:31" ht="13.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row>
    <row r="751" spans="1:31" ht="13.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row>
    <row r="752" spans="1:31" ht="13.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row>
    <row r="753" spans="1:31" ht="13.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row>
    <row r="754" spans="1:31" ht="13.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row>
    <row r="755" spans="1:31" ht="13.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row>
    <row r="756" spans="1:31" ht="13.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row>
    <row r="757" spans="1:31" ht="13.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row>
    <row r="758" spans="1:31" ht="13.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row>
    <row r="759" spans="1:31" ht="13.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row>
    <row r="760" spans="1:31" ht="13.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row>
    <row r="761" spans="1:31" ht="13.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row>
    <row r="762" spans="1:31" ht="13.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row>
    <row r="763" spans="1:31" ht="13.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row>
    <row r="764" spans="1:31" ht="13.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row>
    <row r="765" spans="1:31" ht="13.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row>
    <row r="766" spans="1:31" ht="13.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row>
    <row r="767" spans="1:31" ht="13.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row>
    <row r="768" spans="1:31" ht="13.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row>
    <row r="769" spans="1:31" ht="13.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row>
    <row r="770" spans="1:31" ht="13.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row>
    <row r="771" spans="1:31" ht="13.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row>
    <row r="772" spans="1:31" ht="13.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row>
    <row r="773" spans="1:31" ht="13.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row>
    <row r="774" spans="1:31" ht="13.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row>
    <row r="775" spans="1:31" ht="13.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row>
    <row r="776" spans="1:31" ht="13.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row>
    <row r="777" spans="1:31" ht="13.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row>
    <row r="778" spans="1:31" ht="13.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row>
    <row r="779" spans="1:31" ht="13.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row>
    <row r="780" spans="1:31" ht="13.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row>
    <row r="781" spans="1:31" ht="13.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row>
    <row r="782" spans="1:31" ht="13.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row>
    <row r="783" spans="1:31" ht="13.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row>
    <row r="784" spans="1:31" ht="13.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row>
    <row r="785" spans="1:31" ht="13.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row>
    <row r="786" spans="1:31" ht="13.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row>
    <row r="787" spans="1:31" ht="13.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row>
    <row r="788" spans="1:31" ht="13.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row>
    <row r="789" spans="1:31" ht="13.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row>
    <row r="790" spans="1:31" ht="13.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row>
    <row r="791" spans="1:31" ht="13.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row>
    <row r="792" spans="1:31" ht="13.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row>
    <row r="793" spans="1:31" ht="13.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row>
    <row r="794" spans="1:31" ht="13.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row>
    <row r="795" spans="1:31" ht="13.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row>
    <row r="796" spans="1:31" ht="13.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row>
    <row r="797" spans="1:31" ht="13.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row>
    <row r="798" spans="1:31" ht="13.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row>
    <row r="799" spans="1:31" ht="13.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row>
    <row r="800" spans="1:31" ht="13.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row>
    <row r="801" spans="1:31" ht="13.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row>
    <row r="802" spans="1:31" ht="13.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row>
    <row r="803" spans="1:31" ht="13.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row>
    <row r="804" spans="1:31" ht="13.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row>
    <row r="805" spans="1:31" ht="13.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row>
    <row r="806" spans="1:31" ht="13.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row>
    <row r="807" spans="1:31" ht="13.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row>
    <row r="808" spans="1:31" ht="13.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row>
    <row r="809" spans="1:31" ht="13.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row>
    <row r="810" spans="1:31" ht="13.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row>
    <row r="811" spans="1:31" ht="13.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row>
    <row r="812" spans="1:31" ht="13.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row>
    <row r="813" spans="1:31" ht="13.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row>
    <row r="814" spans="1:31" ht="13.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row>
    <row r="815" spans="1:31" ht="13.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row>
    <row r="816" spans="1:31" ht="13.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row>
    <row r="817" spans="1:31" ht="13.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row>
    <row r="818" spans="1:31" ht="13.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row>
    <row r="819" spans="1:31" ht="13.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row>
    <row r="820" spans="1:31" ht="13.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row>
    <row r="821" spans="1:31" ht="13.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row>
    <row r="822" spans="1:31" ht="13.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row>
    <row r="823" spans="1:31" ht="13.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row>
    <row r="824" spans="1:31" ht="13.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row>
    <row r="825" spans="1:31" ht="13.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row>
    <row r="826" spans="1:31" ht="13.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row>
    <row r="827" spans="1:31" ht="13.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row>
    <row r="828" spans="1:31" ht="13.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row>
    <row r="829" spans="1:31" ht="13.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row>
    <row r="830" spans="1:31" ht="13.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row>
    <row r="831" spans="1:31" ht="13.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row>
    <row r="832" spans="1:31" ht="13.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row>
    <row r="833" spans="1:31" ht="13.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row>
    <row r="834" spans="1:31" ht="13.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row>
    <row r="835" spans="1:31" ht="13.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row>
    <row r="836" spans="1:31" ht="13.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row>
    <row r="837" spans="1:31" ht="13.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row>
    <row r="838" spans="1:31" ht="13.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row>
    <row r="839" spans="1:31" ht="13.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row>
    <row r="840" spans="1:31" ht="13.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row>
    <row r="841" spans="1:31" ht="13.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row>
    <row r="842" spans="1:31" ht="13.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row>
    <row r="843" spans="1:31" ht="13.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row>
    <row r="844" spans="1:31" ht="13.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row>
    <row r="845" spans="1:31" ht="13.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row>
    <row r="846" spans="1:31" ht="13.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row>
    <row r="847" spans="1:31" ht="13.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row>
    <row r="848" spans="1:31" ht="13.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row>
    <row r="849" spans="1:31" ht="13.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row>
    <row r="850" spans="1:31" ht="13.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row>
    <row r="851" spans="1:31" ht="13.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row>
    <row r="852" spans="1:31" ht="13.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row>
    <row r="853" spans="1:31" ht="13.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row>
    <row r="854" spans="1:31" ht="13.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row>
    <row r="855" spans="1:31" ht="13.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row>
    <row r="856" spans="1:31" ht="13.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row>
    <row r="857" spans="1:31" ht="13.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row>
    <row r="858" spans="1:31" ht="13.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row>
    <row r="859" spans="1:31" ht="13.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row>
    <row r="860" spans="1:31" ht="13.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row>
    <row r="861" spans="1:31" ht="13.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row>
    <row r="862" spans="1:31" ht="13.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row>
    <row r="863" spans="1:31" ht="13.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row>
    <row r="864" spans="1:31" ht="13.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row>
    <row r="865" spans="1:31" ht="13.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row>
    <row r="866" spans="1:31" ht="13.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row>
    <row r="867" spans="1:31" ht="13.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row>
    <row r="868" spans="1:31" ht="13.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row>
    <row r="869" spans="1:31" ht="13.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row>
    <row r="870" spans="1:31" ht="13.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row>
    <row r="871" spans="1:31" ht="13.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row>
    <row r="872" spans="1:31" ht="13.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row>
    <row r="873" spans="1:31" ht="13.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row>
    <row r="874" spans="1:31" ht="13.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row>
    <row r="875" spans="1:31" ht="13.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row>
    <row r="876" spans="1:31" ht="13.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row>
    <row r="877" spans="1:31" ht="13.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row>
    <row r="878" spans="1:31" ht="13.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row>
    <row r="879" spans="1:31" ht="13.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row>
    <row r="880" spans="1:31" ht="13.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row>
    <row r="881" spans="1:31" ht="13.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row>
    <row r="882" spans="1:31" ht="13.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row>
    <row r="883" spans="1:31" ht="13.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row>
    <row r="884" spans="1:31" ht="13.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row>
    <row r="885" spans="1:31" ht="13.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row>
    <row r="886" spans="1:31" ht="13.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row>
    <row r="887" spans="1:31" ht="13.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row>
    <row r="888" spans="1:31" ht="13.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row>
    <row r="889" spans="1:31" ht="13.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row>
    <row r="890" spans="1:31" ht="13.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row>
    <row r="891" spans="1:31" ht="13.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row>
    <row r="892" spans="1:31" ht="13.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row>
    <row r="893" spans="1:31" ht="13.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row>
    <row r="894" spans="1:31" ht="13.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row>
    <row r="895" spans="1:31" ht="13.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row>
    <row r="896" spans="1:31" ht="13.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row>
    <row r="897" spans="1:31" ht="13.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row>
    <row r="898" spans="1:31" ht="13.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row>
    <row r="899" spans="1:31" ht="13.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row>
    <row r="900" spans="1:31" ht="13.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row>
    <row r="901" spans="1:31" ht="13.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row>
    <row r="902" spans="1:31" ht="13.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row>
    <row r="903" spans="1:31" ht="13.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row>
    <row r="904" spans="1:31" ht="13.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row>
    <row r="905" spans="1:31" ht="13.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row>
    <row r="906" spans="1:31" ht="13.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row>
    <row r="907" spans="1:31" ht="13.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row>
    <row r="908" spans="1:31" ht="13.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row>
    <row r="909" spans="1:31" ht="13.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row>
    <row r="910" spans="1:31" ht="13.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row>
    <row r="911" spans="1:31" ht="13.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row>
    <row r="912" spans="1:31" ht="13.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row>
    <row r="913" spans="1:31" ht="13.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row>
    <row r="914" spans="1:31" ht="13.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row>
    <row r="915" spans="1:31" ht="13.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row>
    <row r="916" spans="1:31" ht="13.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row>
    <row r="917" spans="1:31" ht="13.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row>
    <row r="918" spans="1:31" ht="13.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row>
    <row r="919" spans="1:31" ht="13.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row>
    <row r="920" spans="1:31" ht="13.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row>
    <row r="921" spans="1:31" ht="13.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row>
    <row r="922" spans="1:31" ht="13.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row>
    <row r="923" spans="1:31" ht="13.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row>
    <row r="924" spans="1:31" ht="13.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row>
    <row r="925" spans="1:31" ht="13.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row>
    <row r="926" spans="1:31" ht="13.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row>
    <row r="927" spans="1:31" ht="13.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row>
    <row r="928" spans="1:31" ht="13.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row>
    <row r="929" spans="1:31" ht="13.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row>
    <row r="930" spans="1:31" ht="13.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row>
    <row r="931" spans="1:31" ht="13.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row>
    <row r="932" spans="1:31" ht="13.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row>
    <row r="933" spans="1:31" ht="13.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row>
    <row r="934" spans="1:31" ht="13.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row>
    <row r="935" spans="1:31" ht="13.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row>
    <row r="936" spans="1:31" ht="13.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row>
    <row r="937" spans="1:31" ht="13.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row>
    <row r="938" spans="1:31" ht="13.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row>
    <row r="939" spans="1:31" ht="13.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row>
    <row r="940" spans="1:31" ht="13.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row>
    <row r="941" spans="1:31" ht="13.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row>
    <row r="942" spans="1:31" ht="13.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row>
    <row r="943" spans="1:31" ht="13.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row>
    <row r="944" spans="1:31" ht="13.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row>
    <row r="945" spans="1:31" ht="13.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row>
    <row r="946" spans="1:31" ht="13.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row>
    <row r="947" spans="1:31" ht="13.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row>
    <row r="948" spans="1:31" ht="13.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row>
    <row r="949" spans="1:31" ht="13.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row>
    <row r="950" spans="1:31" ht="13.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row>
    <row r="951" spans="1:31" ht="13.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row>
    <row r="952" spans="1:31" ht="13.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row>
    <row r="953" spans="1:31" ht="13.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row>
    <row r="954" spans="1:31" ht="13.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row>
    <row r="955" spans="1:31" ht="13.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row>
    <row r="956" spans="1:31" ht="13.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row>
    <row r="957" spans="1:31" ht="13.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row>
    <row r="958" spans="1:31" ht="13.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row>
    <row r="959" spans="1:31" ht="13.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row>
    <row r="960" spans="1:31" ht="13.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row>
    <row r="961" spans="1:31" ht="13.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row>
    <row r="962" spans="1:31" ht="13.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row>
    <row r="963" spans="1:31" ht="13.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row>
    <row r="964" spans="1:31" ht="13.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row>
    <row r="965" spans="1:31" ht="13.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row>
    <row r="966" spans="1:31" ht="13.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row>
    <row r="967" spans="1:31" ht="13.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row>
    <row r="968" spans="1:31" ht="13.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row>
    <row r="969" spans="1:31" ht="13.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row>
    <row r="970" spans="1:31" ht="13.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row>
    <row r="971" spans="1:31" ht="13.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row>
    <row r="972" spans="1:31" ht="13.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row>
    <row r="973" spans="1:31" ht="13.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row>
    <row r="974" spans="1:31" ht="13.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row>
    <row r="975" spans="1:31" ht="13.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row>
    <row r="976" spans="1:31" ht="13.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row>
    <row r="977" spans="1:31" ht="13.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row>
    <row r="978" spans="1:31" ht="13.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row>
    <row r="979" spans="1:31" ht="13.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row>
    <row r="980" spans="1:31" ht="13.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row>
    <row r="981" spans="1:31" ht="13.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row>
    <row r="982" spans="1:31" ht="13.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row>
    <row r="983" spans="1:31" ht="13.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row>
    <row r="984" spans="1:31" ht="13.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row>
    <row r="985" spans="1:31" ht="13.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row>
    <row r="986" spans="1:31" ht="13.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row>
    <row r="987" spans="1:31" ht="13.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row>
    <row r="988" spans="1:31" ht="13.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row>
    <row r="989" spans="1:31" ht="13.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row>
    <row r="990" spans="1:31" ht="13.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row>
    <row r="991" spans="1:31" ht="13.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row>
    <row r="992" spans="1:31" ht="13.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row>
    <row r="993" spans="1:31" ht="13.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row>
    <row r="994" spans="1:31" ht="13.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row>
    <row r="995" spans="1:31" ht="13.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row>
    <row r="996" spans="1:31" ht="13.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row>
    <row r="997" spans="1:31" ht="13.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row>
    <row r="998" spans="1:31" ht="13.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row>
    <row r="999" spans="1:31" ht="13.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row>
    <row r="1000" spans="1:31" ht="13.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row>
  </sheetData>
  <pageMargins left="0.7" right="0.7" top="0.75" bottom="0.75" header="0" footer="0"/>
  <pageSetup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defaultColWidth="14.44140625" defaultRowHeight="15" customHeight="1" x14ac:dyDescent="0.3"/>
  <cols>
    <col min="1" max="26" width="8.6640625" customWidth="1"/>
  </cols>
  <sheetData>
    <row r="1" spans="1:26" ht="13.5" customHeight="1" x14ac:dyDescent="0.3">
      <c r="A1" s="4"/>
      <c r="B1" s="4" t="s">
        <v>265</v>
      </c>
      <c r="C1" s="4"/>
      <c r="D1" s="4"/>
      <c r="E1" s="4"/>
      <c r="F1" s="4"/>
      <c r="G1" s="4"/>
      <c r="H1" s="4"/>
      <c r="I1" s="4">
        <f ca="1">RANDBETWEEN(1, 100)</f>
        <v>85</v>
      </c>
      <c r="J1" s="4" t="s">
        <v>266</v>
      </c>
      <c r="K1" s="4"/>
      <c r="L1" s="4"/>
      <c r="M1" s="8" t="str">
        <f ca="1">CONCATENATE(J1, " ", (OFFSET(J1,(MATCH(I1,I2:I24,1)),0)))</f>
        <v>You were born at a sewer or rubbish heap</v>
      </c>
      <c r="N1" s="8"/>
      <c r="O1" s="8"/>
      <c r="P1" s="8"/>
      <c r="Q1" s="8"/>
      <c r="R1" s="4"/>
      <c r="S1" s="4"/>
      <c r="T1" s="4"/>
      <c r="U1" s="4"/>
      <c r="V1" s="4"/>
      <c r="W1" s="4"/>
      <c r="X1" s="4"/>
      <c r="Y1" s="4"/>
      <c r="Z1" s="4"/>
    </row>
    <row r="2" spans="1:26" ht="13.5" customHeight="1" x14ac:dyDescent="0.3">
      <c r="A2" s="4">
        <f ca="1">RANDBETWEEN(1, 100)</f>
        <v>98</v>
      </c>
      <c r="B2" s="4" t="str">
        <f ca="1">IF(A2&lt;96, "Yes", "No")</f>
        <v>No</v>
      </c>
      <c r="C2" s="4"/>
      <c r="D2" s="8" t="str">
        <f ca="1">IF(B2="yes", "You know who your parents are or were","You don't know who your parents are or were")</f>
        <v>You don't know who your parents are or were</v>
      </c>
      <c r="E2" s="8"/>
      <c r="F2" s="8"/>
      <c r="G2" s="8"/>
      <c r="H2" s="4"/>
      <c r="I2" s="4">
        <v>1</v>
      </c>
      <c r="J2" s="4" t="s">
        <v>267</v>
      </c>
      <c r="K2" s="4"/>
      <c r="L2" s="4"/>
      <c r="M2" s="4"/>
      <c r="N2" s="4"/>
      <c r="O2" s="4"/>
      <c r="P2" s="4"/>
      <c r="Q2" s="4"/>
      <c r="R2" s="4"/>
      <c r="S2" s="4"/>
      <c r="T2" s="4"/>
      <c r="U2" s="4"/>
      <c r="V2" s="4"/>
      <c r="W2" s="4"/>
      <c r="X2" s="4"/>
      <c r="Y2" s="4"/>
      <c r="Z2" s="4"/>
    </row>
    <row r="3" spans="1:26" ht="13.5" customHeight="1" x14ac:dyDescent="0.3">
      <c r="A3" s="4"/>
      <c r="B3" s="4"/>
      <c r="C3" s="4"/>
      <c r="D3" s="4"/>
      <c r="E3" s="4"/>
      <c r="F3" s="4"/>
      <c r="G3" s="4"/>
      <c r="H3" s="4"/>
      <c r="I3" s="4">
        <v>51</v>
      </c>
      <c r="J3" s="4" t="s">
        <v>268</v>
      </c>
      <c r="K3" s="4"/>
      <c r="L3" s="4"/>
      <c r="M3" s="4"/>
      <c r="N3" s="4"/>
      <c r="O3" s="4"/>
      <c r="P3" s="4"/>
      <c r="Q3" s="4"/>
      <c r="R3" s="4"/>
      <c r="S3" s="4"/>
      <c r="T3" s="4"/>
      <c r="U3" s="4"/>
      <c r="V3" s="4"/>
      <c r="W3" s="4"/>
      <c r="X3" s="4"/>
      <c r="Y3" s="4"/>
      <c r="Z3" s="4"/>
    </row>
    <row r="4" spans="1:26" ht="13.5" customHeight="1" x14ac:dyDescent="0.3">
      <c r="A4" s="4"/>
      <c r="B4" s="4" t="s">
        <v>269</v>
      </c>
      <c r="C4" s="4"/>
      <c r="D4" s="4"/>
      <c r="E4" s="4"/>
      <c r="F4" s="4"/>
      <c r="G4" s="4"/>
      <c r="H4" s="4"/>
      <c r="I4" s="4">
        <v>56</v>
      </c>
      <c r="J4" s="4" t="s">
        <v>270</v>
      </c>
      <c r="K4" s="4"/>
      <c r="L4" s="4"/>
      <c r="M4" s="4"/>
      <c r="N4" s="4"/>
      <c r="O4" s="4"/>
      <c r="P4" s="4"/>
      <c r="Q4" s="4"/>
      <c r="R4" s="4"/>
      <c r="S4" s="4"/>
      <c r="T4" s="4"/>
      <c r="U4" s="4"/>
      <c r="V4" s="4"/>
      <c r="W4" s="4"/>
      <c r="X4" s="4"/>
      <c r="Y4" s="4"/>
      <c r="Z4" s="4"/>
    </row>
    <row r="5" spans="1:26" ht="13.5" customHeight="1" x14ac:dyDescent="0.3">
      <c r="A5" s="4">
        <f ca="1">RANDBETWEEN(1, 8)</f>
        <v>3</v>
      </c>
      <c r="B5" s="4">
        <v>5</v>
      </c>
      <c r="C5" s="4" t="s">
        <v>271</v>
      </c>
      <c r="D5" s="4"/>
      <c r="E5" s="4"/>
      <c r="F5" s="4"/>
      <c r="G5" s="4"/>
      <c r="H5" s="4"/>
      <c r="I5" s="4">
        <v>64</v>
      </c>
      <c r="J5" s="4" t="s">
        <v>272</v>
      </c>
      <c r="K5" s="4"/>
      <c r="L5" s="4"/>
      <c r="M5" s="4"/>
      <c r="N5" s="4"/>
      <c r="O5" s="4"/>
      <c r="P5" s="4"/>
      <c r="Q5" s="4"/>
      <c r="R5" s="4"/>
      <c r="S5" s="4"/>
      <c r="T5" s="4"/>
      <c r="U5" s="4"/>
      <c r="V5" s="4"/>
      <c r="W5" s="4"/>
      <c r="X5" s="4"/>
      <c r="Y5" s="4"/>
      <c r="Z5" s="4"/>
    </row>
    <row r="6" spans="1:26" ht="13.5" customHeight="1" x14ac:dyDescent="0.3">
      <c r="A6" s="4"/>
      <c r="B6" s="4">
        <v>6</v>
      </c>
      <c r="C6" s="4" t="s">
        <v>273</v>
      </c>
      <c r="D6" s="4"/>
      <c r="E6" s="4"/>
      <c r="F6" s="4"/>
      <c r="G6" s="4"/>
      <c r="H6" s="4"/>
      <c r="I6" s="4">
        <v>66</v>
      </c>
      <c r="J6" s="4" t="s">
        <v>274</v>
      </c>
      <c r="K6" s="4"/>
      <c r="L6" s="4"/>
      <c r="M6" s="4"/>
      <c r="N6" s="4"/>
      <c r="O6" s="4"/>
      <c r="P6" s="4"/>
      <c r="Q6" s="4"/>
      <c r="R6" s="4"/>
      <c r="S6" s="4"/>
      <c r="T6" s="4"/>
      <c r="U6" s="4"/>
      <c r="V6" s="4"/>
      <c r="W6" s="4"/>
      <c r="X6" s="4"/>
      <c r="Y6" s="4"/>
      <c r="Z6" s="4"/>
    </row>
    <row r="7" spans="1:26" ht="13.5" customHeight="1" x14ac:dyDescent="0.3">
      <c r="A7" s="4"/>
      <c r="B7" s="4">
        <v>7</v>
      </c>
      <c r="C7" s="4" t="s">
        <v>275</v>
      </c>
      <c r="D7" s="4"/>
      <c r="E7" s="4"/>
      <c r="F7" s="4"/>
      <c r="G7" s="4"/>
      <c r="H7" s="4"/>
      <c r="I7" s="4">
        <v>69</v>
      </c>
      <c r="J7" s="4" t="s">
        <v>276</v>
      </c>
      <c r="K7" s="4"/>
      <c r="L7" s="4"/>
      <c r="M7" s="4"/>
      <c r="N7" s="4"/>
      <c r="O7" s="4"/>
      <c r="P7" s="4"/>
      <c r="Q7" s="4"/>
      <c r="R7" s="4"/>
      <c r="S7" s="4"/>
      <c r="T7" s="4"/>
      <c r="U7" s="4"/>
      <c r="V7" s="4"/>
      <c r="W7" s="4"/>
      <c r="X7" s="4"/>
      <c r="Y7" s="4"/>
      <c r="Z7" s="4"/>
    </row>
    <row r="8" spans="1:26" ht="13.5" customHeight="1" x14ac:dyDescent="0.3">
      <c r="A8" s="4"/>
      <c r="B8" s="4">
        <v>8</v>
      </c>
      <c r="C8" s="4" t="s">
        <v>277</v>
      </c>
      <c r="D8" s="4"/>
      <c r="E8" s="4"/>
      <c r="F8" s="4"/>
      <c r="G8" s="4"/>
      <c r="H8" s="4"/>
      <c r="I8" s="4">
        <v>71</v>
      </c>
      <c r="J8" s="4" t="s">
        <v>278</v>
      </c>
      <c r="K8" s="4"/>
      <c r="L8" s="4"/>
      <c r="M8" s="4"/>
      <c r="N8" s="4"/>
      <c r="O8" s="4"/>
      <c r="P8" s="4"/>
      <c r="Q8" s="4"/>
      <c r="R8" s="4"/>
      <c r="S8" s="4"/>
      <c r="T8" s="4"/>
      <c r="U8" s="4"/>
      <c r="V8" s="4"/>
      <c r="W8" s="4"/>
      <c r="X8" s="4"/>
      <c r="Y8" s="4"/>
      <c r="Z8" s="4"/>
    </row>
    <row r="9" spans="1:26" ht="13.5" customHeight="1" x14ac:dyDescent="0.3">
      <c r="A9" s="4"/>
      <c r="B9" s="4"/>
      <c r="C9" s="4"/>
      <c r="D9" s="4"/>
      <c r="E9" s="4"/>
      <c r="F9" s="4"/>
      <c r="G9" s="4"/>
      <c r="H9" s="4"/>
      <c r="I9" s="4">
        <v>73</v>
      </c>
      <c r="J9" s="4" t="s">
        <v>279</v>
      </c>
      <c r="K9" s="4"/>
      <c r="L9" s="4"/>
      <c r="M9" s="4"/>
      <c r="N9" s="4"/>
      <c r="O9" s="4"/>
      <c r="P9" s="4"/>
      <c r="Q9" s="4"/>
      <c r="R9" s="4"/>
      <c r="S9" s="4"/>
      <c r="T9" s="4"/>
      <c r="U9" s="4"/>
      <c r="V9" s="4"/>
      <c r="W9" s="4"/>
      <c r="X9" s="4"/>
      <c r="Y9" s="4"/>
      <c r="Z9" s="4"/>
    </row>
    <row r="10" spans="1:26" ht="13.5" customHeight="1" x14ac:dyDescent="0.3">
      <c r="A10" s="4"/>
      <c r="B10" s="4" t="s">
        <v>280</v>
      </c>
      <c r="C10" s="4"/>
      <c r="D10" s="4"/>
      <c r="E10" s="4"/>
      <c r="F10" s="4"/>
      <c r="G10" s="4"/>
      <c r="H10" s="4"/>
      <c r="I10" s="4">
        <v>75</v>
      </c>
      <c r="J10" s="4" t="s">
        <v>281</v>
      </c>
      <c r="K10" s="4"/>
      <c r="L10" s="4"/>
      <c r="M10" s="4"/>
      <c r="N10" s="4"/>
      <c r="O10" s="4"/>
      <c r="P10" s="4"/>
      <c r="Q10" s="4"/>
      <c r="R10" s="4"/>
      <c r="S10" s="4"/>
      <c r="T10" s="4"/>
      <c r="U10" s="4"/>
      <c r="V10" s="4"/>
      <c r="W10" s="4"/>
      <c r="X10" s="4"/>
      <c r="Y10" s="4"/>
      <c r="Z10" s="4"/>
    </row>
    <row r="11" spans="1:26" ht="13.5" customHeight="1" x14ac:dyDescent="0.3">
      <c r="A11" s="4">
        <f ca="1">RANDBETWEEN(1, 8)</f>
        <v>4</v>
      </c>
      <c r="B11" s="4">
        <v>5</v>
      </c>
      <c r="C11" s="4" t="s">
        <v>282</v>
      </c>
      <c r="D11" s="4"/>
      <c r="E11" s="4"/>
      <c r="F11" s="4"/>
      <c r="G11" s="4"/>
      <c r="H11" s="4"/>
      <c r="I11" s="4">
        <v>78</v>
      </c>
      <c r="J11" s="4" t="s">
        <v>283</v>
      </c>
      <c r="K11" s="4"/>
      <c r="L11" s="4"/>
      <c r="M11" s="4"/>
      <c r="N11" s="4"/>
      <c r="O11" s="4"/>
      <c r="P11" s="4"/>
      <c r="Q11" s="4"/>
      <c r="R11" s="4"/>
      <c r="S11" s="4"/>
      <c r="T11" s="4"/>
      <c r="U11" s="4"/>
      <c r="V11" s="4"/>
      <c r="W11" s="4"/>
      <c r="X11" s="4"/>
      <c r="Y11" s="4"/>
      <c r="Z11" s="4"/>
    </row>
    <row r="12" spans="1:26" ht="13.5" customHeight="1" x14ac:dyDescent="0.3">
      <c r="A12" s="4"/>
      <c r="B12" s="4">
        <v>6</v>
      </c>
      <c r="C12" s="4" t="s">
        <v>284</v>
      </c>
      <c r="D12" s="4"/>
      <c r="E12" s="4"/>
      <c r="F12" s="4"/>
      <c r="G12" s="4"/>
      <c r="H12" s="4"/>
      <c r="I12" s="4">
        <v>79</v>
      </c>
      <c r="J12" s="4" t="s">
        <v>285</v>
      </c>
      <c r="K12" s="4"/>
      <c r="L12" s="4"/>
      <c r="M12" s="4"/>
      <c r="N12" s="4"/>
      <c r="O12" s="4"/>
      <c r="P12" s="4"/>
      <c r="Q12" s="4"/>
      <c r="R12" s="4"/>
      <c r="S12" s="4"/>
      <c r="T12" s="4"/>
      <c r="U12" s="4"/>
      <c r="V12" s="4"/>
      <c r="W12" s="4"/>
      <c r="X12" s="4"/>
      <c r="Y12" s="4"/>
      <c r="Z12" s="4"/>
    </row>
    <row r="13" spans="1:26" ht="13.5" customHeight="1" x14ac:dyDescent="0.3">
      <c r="A13" s="4"/>
      <c r="B13" s="4">
        <v>7</v>
      </c>
      <c r="C13" s="4" t="s">
        <v>286</v>
      </c>
      <c r="D13" s="4"/>
      <c r="E13" s="4"/>
      <c r="F13" s="4"/>
      <c r="G13" s="4"/>
      <c r="H13" s="4"/>
      <c r="I13" s="4">
        <v>81</v>
      </c>
      <c r="J13" s="4" t="s">
        <v>287</v>
      </c>
      <c r="K13" s="4"/>
      <c r="L13" s="4"/>
      <c r="M13" s="4"/>
      <c r="N13" s="4"/>
      <c r="O13" s="4"/>
      <c r="P13" s="4"/>
      <c r="Q13" s="4"/>
      <c r="R13" s="4"/>
      <c r="S13" s="4"/>
      <c r="T13" s="4"/>
      <c r="U13" s="4"/>
      <c r="V13" s="4"/>
      <c r="W13" s="4"/>
      <c r="X13" s="4"/>
      <c r="Y13" s="4"/>
      <c r="Z13" s="4"/>
    </row>
    <row r="14" spans="1:26" ht="13.5" customHeight="1" x14ac:dyDescent="0.3">
      <c r="A14" s="4"/>
      <c r="B14" s="4">
        <v>8</v>
      </c>
      <c r="C14" s="4" t="s">
        <v>288</v>
      </c>
      <c r="D14" s="4"/>
      <c r="E14" s="4"/>
      <c r="F14" s="4"/>
      <c r="G14" s="4"/>
      <c r="H14" s="4"/>
      <c r="I14" s="4">
        <v>83</v>
      </c>
      <c r="J14" s="4" t="s">
        <v>289</v>
      </c>
      <c r="K14" s="4"/>
      <c r="L14" s="4"/>
      <c r="M14" s="4"/>
      <c r="N14" s="4"/>
      <c r="O14" s="4"/>
      <c r="P14" s="4"/>
      <c r="Q14" s="4"/>
      <c r="R14" s="4"/>
      <c r="S14" s="4"/>
      <c r="T14" s="4"/>
      <c r="U14" s="4"/>
      <c r="V14" s="4"/>
      <c r="W14" s="4"/>
      <c r="X14" s="4"/>
      <c r="Y14" s="4"/>
      <c r="Z14" s="4"/>
    </row>
    <row r="15" spans="1:26" ht="13.5" customHeight="1" x14ac:dyDescent="0.3">
      <c r="A15" s="4"/>
      <c r="B15" s="4"/>
      <c r="C15" s="4"/>
      <c r="D15" s="4"/>
      <c r="E15" s="4"/>
      <c r="F15" s="4"/>
      <c r="G15" s="4"/>
      <c r="H15" s="4"/>
      <c r="I15" s="4">
        <v>85</v>
      </c>
      <c r="J15" s="4" t="s">
        <v>290</v>
      </c>
      <c r="K15" s="4"/>
      <c r="L15" s="4"/>
      <c r="M15" s="4"/>
      <c r="N15" s="4"/>
      <c r="O15" s="4"/>
      <c r="P15" s="4"/>
      <c r="Q15" s="4"/>
      <c r="R15" s="4"/>
      <c r="S15" s="4"/>
      <c r="T15" s="4"/>
      <c r="U15" s="4"/>
      <c r="V15" s="4"/>
      <c r="W15" s="4"/>
      <c r="X15" s="4"/>
      <c r="Y15" s="4"/>
      <c r="Z15" s="4"/>
    </row>
    <row r="16" spans="1:26" ht="13.5" customHeight="1" x14ac:dyDescent="0.3">
      <c r="A16" s="4"/>
      <c r="B16" s="4" t="s">
        <v>177</v>
      </c>
      <c r="C16" s="4"/>
      <c r="D16" s="4"/>
      <c r="E16" s="4"/>
      <c r="F16" s="4"/>
      <c r="G16" s="4"/>
      <c r="H16" s="4"/>
      <c r="I16" s="4">
        <v>86</v>
      </c>
      <c r="J16" s="4" t="s">
        <v>291</v>
      </c>
      <c r="K16" s="4"/>
      <c r="L16" s="4"/>
      <c r="M16" s="4"/>
      <c r="N16" s="4"/>
      <c r="O16" s="4"/>
      <c r="P16" s="4"/>
      <c r="Q16" s="4"/>
      <c r="R16" s="4"/>
      <c r="S16" s="4"/>
      <c r="T16" s="4"/>
      <c r="U16" s="4"/>
      <c r="V16" s="4"/>
      <c r="W16" s="4"/>
      <c r="X16" s="4"/>
      <c r="Y16" s="4"/>
      <c r="Z16" s="4"/>
    </row>
    <row r="17" spans="1:26" ht="13.5" customHeight="1" x14ac:dyDescent="0.3">
      <c r="A17" s="4">
        <f ca="1">RANDBETWEEN(1, 8)</f>
        <v>7</v>
      </c>
      <c r="B17" s="4">
        <v>3</v>
      </c>
      <c r="C17" s="4" t="s">
        <v>292</v>
      </c>
      <c r="D17" s="4"/>
      <c r="E17" s="4"/>
      <c r="F17" s="4"/>
      <c r="G17" s="4"/>
      <c r="H17" s="4"/>
      <c r="I17" s="4">
        <v>89</v>
      </c>
      <c r="J17" s="4" t="s">
        <v>293</v>
      </c>
      <c r="K17" s="4"/>
      <c r="L17" s="4"/>
      <c r="M17" s="4"/>
      <c r="N17" s="4"/>
      <c r="O17" s="4"/>
      <c r="P17" s="4"/>
      <c r="Q17" s="4"/>
      <c r="R17" s="4"/>
      <c r="S17" s="4"/>
      <c r="T17" s="4"/>
      <c r="U17" s="4"/>
      <c r="V17" s="4"/>
      <c r="W17" s="4"/>
      <c r="X17" s="4"/>
      <c r="Y17" s="4"/>
      <c r="Z17" s="4"/>
    </row>
    <row r="18" spans="1:26" ht="13.5" customHeight="1" x14ac:dyDescent="0.3">
      <c r="A18" s="4"/>
      <c r="B18" s="4">
        <v>4</v>
      </c>
      <c r="C18" s="4" t="s">
        <v>294</v>
      </c>
      <c r="D18" s="4"/>
      <c r="E18" s="4"/>
      <c r="F18" s="4"/>
      <c r="G18" s="4"/>
      <c r="H18" s="4"/>
      <c r="I18" s="4">
        <v>92</v>
      </c>
      <c r="J18" s="4" t="s">
        <v>295</v>
      </c>
      <c r="K18" s="4"/>
      <c r="L18" s="4"/>
      <c r="M18" s="4"/>
      <c r="N18" s="4"/>
      <c r="O18" s="4"/>
      <c r="P18" s="4"/>
      <c r="Q18" s="4"/>
      <c r="R18" s="4"/>
      <c r="S18" s="4"/>
      <c r="T18" s="4"/>
      <c r="U18" s="4"/>
      <c r="V18" s="4"/>
      <c r="W18" s="4"/>
      <c r="X18" s="4"/>
      <c r="Y18" s="4"/>
      <c r="Z18" s="4"/>
    </row>
    <row r="19" spans="1:26" ht="13.5" customHeight="1" x14ac:dyDescent="0.3">
      <c r="A19" s="4"/>
      <c r="B19" s="4">
        <v>6</v>
      </c>
      <c r="C19" s="4" t="s">
        <v>296</v>
      </c>
      <c r="D19" s="4"/>
      <c r="E19" s="4"/>
      <c r="F19" s="4"/>
      <c r="G19" s="4"/>
      <c r="H19" s="4"/>
      <c r="I19" s="4">
        <v>94</v>
      </c>
      <c r="J19" s="4" t="s">
        <v>297</v>
      </c>
      <c r="K19" s="4"/>
      <c r="L19" s="4"/>
      <c r="M19" s="4"/>
      <c r="N19" s="4"/>
      <c r="O19" s="4"/>
      <c r="P19" s="4"/>
      <c r="Q19" s="4"/>
      <c r="R19" s="4"/>
      <c r="S19" s="4"/>
      <c r="T19" s="4"/>
      <c r="U19" s="4"/>
      <c r="V19" s="4"/>
      <c r="W19" s="4"/>
      <c r="X19" s="4"/>
      <c r="Y19" s="4"/>
      <c r="Z19" s="4"/>
    </row>
    <row r="20" spans="1:26" ht="13.5" customHeight="1" x14ac:dyDescent="0.3">
      <c r="A20" s="4"/>
      <c r="B20" s="4">
        <v>7</v>
      </c>
      <c r="C20" s="4" t="s">
        <v>298</v>
      </c>
      <c r="D20" s="4"/>
      <c r="E20" s="4"/>
      <c r="F20" s="4"/>
      <c r="G20" s="4"/>
      <c r="H20" s="4"/>
      <c r="I20" s="4">
        <v>96</v>
      </c>
      <c r="J20" s="4" t="s">
        <v>299</v>
      </c>
      <c r="K20" s="4"/>
      <c r="L20" s="4"/>
      <c r="M20" s="4"/>
      <c r="N20" s="4"/>
      <c r="O20" s="4"/>
      <c r="P20" s="4"/>
      <c r="Q20" s="4"/>
      <c r="R20" s="4"/>
      <c r="S20" s="4"/>
      <c r="T20" s="4"/>
      <c r="U20" s="4"/>
      <c r="V20" s="4"/>
      <c r="W20" s="4"/>
      <c r="X20" s="4"/>
      <c r="Y20" s="4"/>
      <c r="Z20" s="4"/>
    </row>
    <row r="21" spans="1:26" ht="13.5" customHeight="1" x14ac:dyDescent="0.3">
      <c r="A21" s="4"/>
      <c r="B21" s="4">
        <v>8</v>
      </c>
      <c r="C21" s="4" t="s">
        <v>300</v>
      </c>
      <c r="D21" s="4"/>
      <c r="E21" s="4"/>
      <c r="F21" s="4"/>
      <c r="G21" s="4"/>
      <c r="H21" s="4"/>
      <c r="I21" s="4">
        <v>97</v>
      </c>
      <c r="J21" s="4" t="s">
        <v>301</v>
      </c>
      <c r="K21" s="4"/>
      <c r="L21" s="4"/>
      <c r="M21" s="4"/>
      <c r="N21" s="4"/>
      <c r="O21" s="4"/>
      <c r="P21" s="4"/>
      <c r="Q21" s="4"/>
      <c r="R21" s="4"/>
      <c r="S21" s="4"/>
      <c r="T21" s="4"/>
      <c r="U21" s="4"/>
      <c r="V21" s="4"/>
      <c r="W21" s="4"/>
      <c r="X21" s="4"/>
      <c r="Y21" s="4"/>
      <c r="Z21" s="4"/>
    </row>
    <row r="22" spans="1:26" ht="13.5" customHeight="1" x14ac:dyDescent="0.3">
      <c r="A22" s="4"/>
      <c r="B22" s="4"/>
      <c r="C22" s="4"/>
      <c r="D22" s="4"/>
      <c r="E22" s="4"/>
      <c r="F22" s="4"/>
      <c r="G22" s="4"/>
      <c r="H22" s="4"/>
      <c r="I22" s="4">
        <v>98</v>
      </c>
      <c r="J22" s="4" t="s">
        <v>302</v>
      </c>
      <c r="K22" s="4"/>
      <c r="L22" s="4"/>
      <c r="M22" s="4"/>
      <c r="N22" s="4"/>
      <c r="O22" s="4"/>
      <c r="P22" s="4"/>
      <c r="Q22" s="4"/>
      <c r="R22" s="4"/>
      <c r="S22" s="4"/>
      <c r="T22" s="4"/>
      <c r="U22" s="4"/>
      <c r="V22" s="4"/>
      <c r="W22" s="4"/>
      <c r="X22" s="4"/>
      <c r="Y22" s="4"/>
      <c r="Z22" s="4"/>
    </row>
    <row r="23" spans="1:26" ht="13.5" customHeight="1" x14ac:dyDescent="0.3">
      <c r="A23" s="4"/>
      <c r="B23" s="4"/>
      <c r="C23" s="4"/>
      <c r="D23" s="4"/>
      <c r="E23" s="4"/>
      <c r="F23" s="4"/>
      <c r="G23" s="4"/>
      <c r="H23" s="4"/>
      <c r="I23" s="4">
        <v>99</v>
      </c>
      <c r="J23" s="4" t="s">
        <v>303</v>
      </c>
      <c r="K23" s="4"/>
      <c r="L23" s="4"/>
      <c r="M23" s="4"/>
      <c r="N23" s="4"/>
      <c r="O23" s="4"/>
      <c r="P23" s="4"/>
      <c r="Q23" s="4"/>
      <c r="R23" s="4"/>
      <c r="S23" s="4"/>
      <c r="T23" s="4"/>
      <c r="U23" s="4"/>
      <c r="V23" s="4"/>
      <c r="W23" s="4"/>
      <c r="X23" s="4"/>
      <c r="Y23" s="4"/>
      <c r="Z23" s="4"/>
    </row>
    <row r="24" spans="1:26" ht="13.5" customHeight="1" x14ac:dyDescent="0.3">
      <c r="A24" s="4"/>
      <c r="B24" s="4"/>
      <c r="C24" s="4"/>
      <c r="D24" s="4"/>
      <c r="E24" s="4"/>
      <c r="F24" s="4"/>
      <c r="G24" s="4"/>
      <c r="H24" s="4"/>
      <c r="I24" s="4">
        <v>100</v>
      </c>
      <c r="J24" s="4" t="s">
        <v>304</v>
      </c>
      <c r="K24" s="4"/>
      <c r="L24" s="4"/>
      <c r="M24" s="4"/>
      <c r="N24" s="4"/>
      <c r="O24" s="4"/>
      <c r="P24" s="4"/>
      <c r="Q24" s="4"/>
      <c r="R24" s="4"/>
      <c r="S24" s="4"/>
      <c r="T24" s="4"/>
      <c r="U24" s="4"/>
      <c r="V24" s="4"/>
      <c r="W24" s="4"/>
      <c r="X24" s="4"/>
      <c r="Y24" s="4"/>
      <c r="Z24" s="4"/>
    </row>
    <row r="25" spans="1:26" ht="13.5" customHeight="1" x14ac:dyDescent="0.3">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3.5" customHeight="1" x14ac:dyDescent="0.3">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3.5" customHeight="1" x14ac:dyDescent="0.3">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3.5" customHeight="1" x14ac:dyDescent="0.3">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3.5" customHeight="1" x14ac:dyDescent="0.3">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3.5" customHeight="1" x14ac:dyDescent="0.3">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3.5" customHeight="1" x14ac:dyDescent="0.3">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3.5" customHeight="1" x14ac:dyDescent="0.3">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3.5" customHeight="1" x14ac:dyDescent="0.3">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3.5" customHeight="1" x14ac:dyDescent="0.3">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3.5" customHeight="1" x14ac:dyDescent="0.3">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3.5" customHeight="1" x14ac:dyDescent="0.3">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3.5" customHeight="1" x14ac:dyDescent="0.3">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3.5" customHeight="1" x14ac:dyDescent="0.3">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3.5" customHeight="1" x14ac:dyDescent="0.3">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3.5" customHeight="1" x14ac:dyDescent="0.3">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3.5" customHeight="1" x14ac:dyDescent="0.3">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3.5" customHeight="1" x14ac:dyDescent="0.3">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3.5" customHeight="1" x14ac:dyDescent="0.3">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3.5" customHeight="1" x14ac:dyDescent="0.3">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5" customHeight="1" x14ac:dyDescent="0.3">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5" customHeight="1" x14ac:dyDescent="0.3">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5" customHeight="1" x14ac:dyDescent="0.3">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5" customHeight="1" x14ac:dyDescent="0.3">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5" customHeight="1" x14ac:dyDescent="0.3">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5" customHeight="1" x14ac:dyDescent="0.3">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5" customHeight="1" x14ac:dyDescent="0.3">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5" customHeight="1" x14ac:dyDescent="0.3">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5" customHeight="1" x14ac:dyDescent="0.3">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5" customHeight="1" x14ac:dyDescent="0.3">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5" customHeight="1" x14ac:dyDescent="0.3">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customHeight="1" x14ac:dyDescent="0.3">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5" customHeight="1" x14ac:dyDescent="0.3">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5" customHeight="1" x14ac:dyDescent="0.3">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5" customHeight="1" x14ac:dyDescent="0.3">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5" customHeight="1" x14ac:dyDescent="0.3">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5" customHeight="1" x14ac:dyDescent="0.3">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5" customHeight="1" x14ac:dyDescent="0.3">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5" customHeight="1" x14ac:dyDescent="0.3">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5" customHeight="1" x14ac:dyDescent="0.3">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5" customHeight="1" x14ac:dyDescent="0.3">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5" customHeight="1" x14ac:dyDescent="0.3">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5" customHeight="1" x14ac:dyDescent="0.3">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5" customHeight="1" x14ac:dyDescent="0.3">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5" customHeight="1" x14ac:dyDescent="0.3">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5" customHeight="1" x14ac:dyDescent="0.3">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5" customHeight="1" x14ac:dyDescent="0.3">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5" customHeight="1" x14ac:dyDescent="0.3">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5" customHeight="1" x14ac:dyDescent="0.3">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5" customHeight="1" x14ac:dyDescent="0.3">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5" customHeight="1" x14ac:dyDescent="0.3">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5" customHeight="1" x14ac:dyDescent="0.3">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5" customHeight="1" x14ac:dyDescent="0.3">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customHeight="1" x14ac:dyDescent="0.3">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5" customHeight="1" x14ac:dyDescent="0.3">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5" customHeight="1" x14ac:dyDescent="0.3">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5" customHeight="1" x14ac:dyDescent="0.3">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5" customHeight="1" x14ac:dyDescent="0.3">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5" customHeight="1" x14ac:dyDescent="0.3">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defaultColWidth="14.44140625" defaultRowHeight="15" customHeight="1" x14ac:dyDescent="0.3"/>
  <cols>
    <col min="1" max="2" width="8.6640625" customWidth="1"/>
    <col min="3" max="3" width="11.5546875" customWidth="1"/>
    <col min="4" max="10" width="8.6640625" customWidth="1"/>
    <col min="11" max="11" width="36.6640625" customWidth="1"/>
    <col min="12" max="26" width="8.6640625" customWidth="1"/>
  </cols>
  <sheetData>
    <row r="1" spans="1:26" ht="13.5" customHeight="1" x14ac:dyDescent="0.3">
      <c r="A1" s="4"/>
      <c r="B1" s="4" t="s">
        <v>305</v>
      </c>
      <c r="C1" s="4" t="s">
        <v>306</v>
      </c>
      <c r="D1" s="4"/>
      <c r="E1" s="8" t="str">
        <f ca="1">CONCATENATE(B1, " ", (OFFSET(C1,(MATCH(A2,B2:B6,1)),0)), " ",C1)</f>
        <v>You have 3 siblings</v>
      </c>
      <c r="F1" s="4"/>
      <c r="G1" s="4"/>
      <c r="H1" s="4"/>
      <c r="I1" s="4"/>
      <c r="J1" s="4" t="s">
        <v>307</v>
      </c>
      <c r="K1" s="4"/>
      <c r="L1" s="8" t="str">
        <f ca="1">CONCATENATE("You grew up ", (OFFSET(K1,(MATCH(I2,J2:J12,1)),0)), ".")</f>
        <v>You grew up with your mother and father.</v>
      </c>
      <c r="M1" s="4"/>
      <c r="N1" s="4"/>
      <c r="O1" s="4"/>
      <c r="P1" s="4"/>
      <c r="Q1" s="4"/>
      <c r="R1" s="4"/>
      <c r="S1" s="4"/>
      <c r="T1" s="4"/>
      <c r="U1" s="4"/>
      <c r="V1" s="4"/>
      <c r="W1" s="4"/>
      <c r="X1" s="4"/>
      <c r="Y1" s="4"/>
      <c r="Z1" s="4"/>
    </row>
    <row r="2" spans="1:26" ht="13.5" customHeight="1" x14ac:dyDescent="0.3">
      <c r="A2" s="4">
        <f ca="1">RANDBETWEEN(1, 10)</f>
        <v>7</v>
      </c>
      <c r="B2" s="4">
        <v>1</v>
      </c>
      <c r="C2" s="4" t="s">
        <v>308</v>
      </c>
      <c r="D2" s="4"/>
      <c r="E2" s="4"/>
      <c r="F2" s="4"/>
      <c r="G2" s="4"/>
      <c r="H2" s="4"/>
      <c r="I2" s="4">
        <f ca="1">RANDBETWEEN(1, 100)</f>
        <v>100</v>
      </c>
      <c r="J2" s="4">
        <v>1</v>
      </c>
      <c r="K2" s="4" t="s">
        <v>309</v>
      </c>
      <c r="L2" s="4"/>
      <c r="M2" s="4"/>
      <c r="N2" s="4"/>
      <c r="O2" s="4"/>
      <c r="P2" s="4"/>
      <c r="Q2" s="4"/>
      <c r="R2" s="4"/>
      <c r="S2" s="4"/>
      <c r="T2" s="4"/>
      <c r="U2" s="4"/>
      <c r="V2" s="4"/>
      <c r="W2" s="4"/>
      <c r="X2" s="4"/>
      <c r="Y2" s="4"/>
      <c r="Z2" s="4"/>
    </row>
    <row r="3" spans="1:26" ht="13.5" customHeight="1" x14ac:dyDescent="0.3">
      <c r="A3" s="4"/>
      <c r="B3" s="4">
        <v>3</v>
      </c>
      <c r="C3" s="4">
        <f ca="1">RANDBETWEEN(1,3)</f>
        <v>2</v>
      </c>
      <c r="D3" s="4"/>
      <c r="E3" s="4"/>
      <c r="F3" s="4"/>
      <c r="G3" s="4"/>
      <c r="H3" s="4"/>
      <c r="I3" s="4"/>
      <c r="J3" s="4">
        <v>2</v>
      </c>
      <c r="K3" s="4" t="s">
        <v>310</v>
      </c>
      <c r="L3" s="4"/>
      <c r="M3" s="4"/>
      <c r="N3" s="4"/>
      <c r="O3" s="4"/>
      <c r="P3" s="4"/>
      <c r="Q3" s="4"/>
      <c r="R3" s="4"/>
      <c r="S3" s="4"/>
      <c r="T3" s="4"/>
      <c r="U3" s="4"/>
      <c r="V3" s="4"/>
      <c r="W3" s="4"/>
      <c r="X3" s="4"/>
      <c r="Y3" s="4"/>
      <c r="Z3" s="4"/>
    </row>
    <row r="4" spans="1:26" ht="13.5" customHeight="1" x14ac:dyDescent="0.3">
      <c r="A4" s="4"/>
      <c r="B4" s="4">
        <v>5</v>
      </c>
      <c r="C4" s="4">
        <f ca="1">RANDBETWEEN(1,4)+1</f>
        <v>2</v>
      </c>
      <c r="D4" s="4"/>
      <c r="E4" s="4"/>
      <c r="F4" s="4"/>
      <c r="G4" s="4"/>
      <c r="H4" s="4"/>
      <c r="I4" s="4"/>
      <c r="J4" s="4">
        <v>3</v>
      </c>
      <c r="K4" s="4" t="s">
        <v>311</v>
      </c>
      <c r="L4" s="4"/>
      <c r="M4" s="4"/>
      <c r="N4" s="4"/>
      <c r="O4" s="4"/>
      <c r="P4" s="4"/>
      <c r="Q4" s="4"/>
      <c r="R4" s="4"/>
      <c r="S4" s="4"/>
      <c r="T4" s="4"/>
      <c r="U4" s="4"/>
      <c r="V4" s="4"/>
      <c r="W4" s="4"/>
      <c r="X4" s="4"/>
      <c r="Y4" s="4"/>
      <c r="Z4" s="4"/>
    </row>
    <row r="5" spans="1:26" ht="13.5" customHeight="1" x14ac:dyDescent="0.3">
      <c r="A5" s="4"/>
      <c r="B5" s="4">
        <v>7</v>
      </c>
      <c r="C5" s="4">
        <f ca="1">RANDBETWEEN(1,6)+2</f>
        <v>3</v>
      </c>
      <c r="D5" s="4"/>
      <c r="E5" s="4"/>
      <c r="F5" s="4"/>
      <c r="G5" s="4"/>
      <c r="H5" s="4"/>
      <c r="I5" s="4"/>
      <c r="J5" s="4">
        <v>4</v>
      </c>
      <c r="K5" s="4" t="s">
        <v>312</v>
      </c>
      <c r="L5" s="4"/>
      <c r="M5" s="4"/>
      <c r="N5" s="4"/>
      <c r="O5" s="4"/>
      <c r="P5" s="4"/>
      <c r="Q5" s="4"/>
      <c r="R5" s="4"/>
      <c r="S5" s="4"/>
      <c r="T5" s="4"/>
      <c r="U5" s="4"/>
      <c r="V5" s="4"/>
      <c r="W5" s="4"/>
      <c r="X5" s="4"/>
      <c r="Y5" s="4"/>
      <c r="Z5" s="4"/>
    </row>
    <row r="6" spans="1:26" ht="13.5" customHeight="1" x14ac:dyDescent="0.3">
      <c r="A6" s="4"/>
      <c r="B6" s="4">
        <v>9</v>
      </c>
      <c r="C6" s="4">
        <f ca="1">RANDBETWEEN(1,8)+3</f>
        <v>9</v>
      </c>
      <c r="D6" s="4"/>
      <c r="E6" s="4"/>
      <c r="F6" s="4"/>
      <c r="G6" s="4"/>
      <c r="H6" s="4"/>
      <c r="I6" s="4"/>
      <c r="J6" s="4">
        <v>6</v>
      </c>
      <c r="K6" s="4" t="s">
        <v>313</v>
      </c>
      <c r="L6" s="4"/>
      <c r="M6" s="4"/>
      <c r="N6" s="4"/>
      <c r="O6" s="4"/>
      <c r="P6" s="4"/>
      <c r="Q6" s="4"/>
      <c r="R6" s="4"/>
      <c r="S6" s="4"/>
      <c r="T6" s="4"/>
      <c r="U6" s="4"/>
      <c r="V6" s="4"/>
      <c r="W6" s="4"/>
      <c r="X6" s="4"/>
      <c r="Y6" s="4"/>
      <c r="Z6" s="4"/>
    </row>
    <row r="7" spans="1:26" ht="13.5" customHeight="1" x14ac:dyDescent="0.3">
      <c r="A7" s="4"/>
      <c r="B7" s="4"/>
      <c r="C7" s="4"/>
      <c r="D7" s="4"/>
      <c r="E7" s="4"/>
      <c r="F7" s="4"/>
      <c r="G7" s="4"/>
      <c r="H7" s="4"/>
      <c r="I7" s="4"/>
      <c r="J7" s="4">
        <v>8</v>
      </c>
      <c r="K7" s="4" t="s">
        <v>314</v>
      </c>
      <c r="L7" s="4"/>
      <c r="M7" s="4"/>
      <c r="N7" s="4"/>
      <c r="O7" s="4"/>
      <c r="P7" s="4"/>
      <c r="Q7" s="4"/>
      <c r="R7" s="4"/>
      <c r="S7" s="4"/>
      <c r="T7" s="4"/>
      <c r="U7" s="4"/>
      <c r="V7" s="4"/>
      <c r="W7" s="4"/>
      <c r="X7" s="4"/>
      <c r="Y7" s="4"/>
      <c r="Z7" s="4"/>
    </row>
    <row r="8" spans="1:26" ht="13.5" customHeight="1" x14ac:dyDescent="0.3">
      <c r="A8" s="4">
        <f ca="1">RANDBETWEEN(1, 6)+RANDBETWEEN(1, 6)</f>
        <v>7</v>
      </c>
      <c r="B8" s="4" t="s">
        <v>315</v>
      </c>
      <c r="C8" s="4"/>
      <c r="D8" s="4"/>
      <c r="E8" s="8" t="str">
        <f ca="1">CONCATENATE(B8," ",(OFFSET(C8,(MATCH(A8,B9:B11,1)),0)))</f>
        <v>You are older</v>
      </c>
      <c r="F8" s="4"/>
      <c r="G8" s="4"/>
      <c r="H8" s="4"/>
      <c r="I8" s="4"/>
      <c r="J8" s="4">
        <v>16</v>
      </c>
      <c r="K8" s="4" t="s">
        <v>316</v>
      </c>
      <c r="L8" s="4"/>
      <c r="M8" s="4"/>
      <c r="N8" s="4"/>
      <c r="O8" s="4"/>
      <c r="P8" s="4"/>
      <c r="Q8" s="4"/>
      <c r="R8" s="4"/>
      <c r="S8" s="4"/>
      <c r="T8" s="4"/>
      <c r="U8" s="4"/>
      <c r="V8" s="4"/>
      <c r="W8" s="4"/>
      <c r="X8" s="4"/>
      <c r="Y8" s="4"/>
      <c r="Z8" s="4"/>
    </row>
    <row r="9" spans="1:26" ht="13.5" customHeight="1" x14ac:dyDescent="0.3">
      <c r="A9" s="4"/>
      <c r="B9" s="4">
        <v>1</v>
      </c>
      <c r="C9" s="4" t="s">
        <v>317</v>
      </c>
      <c r="D9" s="4"/>
      <c r="E9" s="4"/>
      <c r="F9" s="4"/>
      <c r="G9" s="4"/>
      <c r="H9" s="4"/>
      <c r="I9" s="4"/>
      <c r="J9" s="4">
        <v>26</v>
      </c>
      <c r="K9" s="4" t="s">
        <v>318</v>
      </c>
      <c r="L9" s="4"/>
      <c r="M9" s="4"/>
      <c r="N9" s="4"/>
      <c r="O9" s="4"/>
      <c r="P9" s="4"/>
      <c r="Q9" s="4"/>
      <c r="R9" s="4"/>
      <c r="S9" s="4"/>
      <c r="T9" s="4"/>
      <c r="U9" s="4"/>
      <c r="V9" s="4"/>
      <c r="W9" s="4"/>
      <c r="X9" s="4"/>
      <c r="Y9" s="4"/>
      <c r="Z9" s="4"/>
    </row>
    <row r="10" spans="1:26" ht="13.5" customHeight="1" x14ac:dyDescent="0.3">
      <c r="A10" s="4"/>
      <c r="B10" s="4">
        <v>3</v>
      </c>
      <c r="C10" s="4" t="s">
        <v>319</v>
      </c>
      <c r="D10" s="4"/>
      <c r="E10" s="4"/>
      <c r="F10" s="4"/>
      <c r="G10" s="4"/>
      <c r="H10" s="4"/>
      <c r="I10" s="4"/>
      <c r="J10" s="4">
        <v>36</v>
      </c>
      <c r="K10" s="4" t="s">
        <v>320</v>
      </c>
      <c r="L10" s="4"/>
      <c r="M10" s="4"/>
      <c r="N10" s="4"/>
      <c r="O10" s="4"/>
      <c r="P10" s="4"/>
      <c r="Q10" s="4"/>
      <c r="R10" s="4"/>
      <c r="S10" s="4"/>
      <c r="T10" s="4"/>
      <c r="U10" s="4"/>
      <c r="V10" s="4"/>
      <c r="W10" s="4"/>
      <c r="X10" s="4"/>
      <c r="Y10" s="4"/>
      <c r="Z10" s="4"/>
    </row>
    <row r="11" spans="1:26" ht="13.5" customHeight="1" x14ac:dyDescent="0.3">
      <c r="A11" s="4"/>
      <c r="B11" s="4">
        <v>8</v>
      </c>
      <c r="C11" s="4" t="s">
        <v>321</v>
      </c>
      <c r="D11" s="4"/>
      <c r="E11" s="4"/>
      <c r="F11" s="4"/>
      <c r="G11" s="4"/>
      <c r="H11" s="4"/>
      <c r="I11" s="4"/>
      <c r="J11" s="4">
        <v>56</v>
      </c>
      <c r="K11" s="4" t="s">
        <v>322</v>
      </c>
      <c r="L11" s="4"/>
      <c r="M11" s="4"/>
      <c r="N11" s="4"/>
      <c r="O11" s="4"/>
      <c r="P11" s="4"/>
      <c r="Q11" s="4"/>
      <c r="R11" s="4"/>
      <c r="S11" s="4"/>
      <c r="T11" s="4"/>
      <c r="U11" s="4"/>
      <c r="V11" s="4"/>
      <c r="W11" s="4"/>
      <c r="X11" s="4"/>
      <c r="Y11" s="4"/>
      <c r="Z11" s="4"/>
    </row>
    <row r="12" spans="1:26" ht="13.5" customHeight="1" x14ac:dyDescent="0.3">
      <c r="A12" s="4"/>
      <c r="B12" s="4"/>
      <c r="C12" s="4"/>
      <c r="D12" s="4"/>
      <c r="E12" s="4"/>
      <c r="F12" s="4"/>
      <c r="G12" s="4"/>
      <c r="H12" s="4"/>
      <c r="I12" s="4"/>
      <c r="J12" s="4">
        <v>76</v>
      </c>
      <c r="K12" s="4" t="s">
        <v>323</v>
      </c>
      <c r="L12" s="4"/>
      <c r="M12" s="4"/>
      <c r="N12" s="4"/>
      <c r="O12" s="4"/>
      <c r="P12" s="4"/>
      <c r="Q12" s="4"/>
      <c r="R12" s="4"/>
      <c r="S12" s="4"/>
      <c r="T12" s="4"/>
      <c r="U12" s="4"/>
      <c r="V12" s="4"/>
      <c r="W12" s="4"/>
      <c r="X12" s="4"/>
      <c r="Y12" s="4"/>
      <c r="Z12" s="4"/>
    </row>
    <row r="13" spans="1:26" ht="13.5" customHeight="1" x14ac:dyDescent="0.3">
      <c r="A13" s="4"/>
      <c r="B13" s="4" t="s">
        <v>324</v>
      </c>
      <c r="C13" s="4"/>
      <c r="D13" s="4"/>
      <c r="E13" s="8" t="str">
        <f ca="1">CONCATENATE("Your ", B13, "was ", (OFFSET(C13,(MATCH(A14,B14:B20,1)),0)), ".")</f>
        <v>Your family lifestyle was poor.</v>
      </c>
      <c r="F13" s="4"/>
      <c r="G13" s="4"/>
      <c r="H13" s="4"/>
      <c r="I13" s="4"/>
      <c r="J13" s="4"/>
      <c r="K13" s="4"/>
      <c r="L13" s="4"/>
      <c r="M13" s="4"/>
      <c r="N13" s="4"/>
      <c r="O13" s="4"/>
      <c r="P13" s="4"/>
      <c r="Q13" s="4"/>
      <c r="R13" s="4"/>
      <c r="S13" s="4"/>
      <c r="T13" s="4"/>
      <c r="U13" s="4"/>
      <c r="V13" s="4"/>
      <c r="W13" s="4"/>
      <c r="X13" s="4"/>
      <c r="Y13" s="4"/>
      <c r="Z13" s="4"/>
    </row>
    <row r="14" spans="1:26" ht="13.5" customHeight="1" x14ac:dyDescent="0.3">
      <c r="A14" s="4">
        <f ca="1">RANDBETWEEN(1, 6)+RANDBETWEEN(1, 6)+RANDBETWEEN(1, 6)</f>
        <v>6</v>
      </c>
      <c r="B14" s="4">
        <v>3</v>
      </c>
      <c r="C14" s="4" t="s">
        <v>325</v>
      </c>
      <c r="D14" s="4">
        <v>-40</v>
      </c>
      <c r="E14" s="4"/>
      <c r="F14" s="4"/>
      <c r="G14" s="4"/>
      <c r="H14" s="4"/>
      <c r="I14" s="4"/>
      <c r="J14" s="4" t="s">
        <v>326</v>
      </c>
      <c r="K14" s="4"/>
      <c r="L14" s="8" t="str">
        <f ca="1">CONCATENATE(J14, " ", (OFFSET(K14,(MATCH(I15,J15:J18,1)),0)), ".")</f>
        <v>Your absent parent abandoned you.</v>
      </c>
      <c r="M14" s="4"/>
      <c r="N14" s="4"/>
      <c r="O14" s="4"/>
      <c r="P14" s="4"/>
      <c r="Q14" s="4"/>
      <c r="R14" s="4"/>
      <c r="S14" s="4"/>
      <c r="T14" s="4"/>
      <c r="U14" s="4"/>
      <c r="V14" s="4"/>
      <c r="W14" s="4"/>
      <c r="X14" s="4"/>
      <c r="Y14" s="4"/>
      <c r="Z14" s="4"/>
    </row>
    <row r="15" spans="1:26" ht="13.5" customHeight="1" x14ac:dyDescent="0.3">
      <c r="A15" s="4"/>
      <c r="B15" s="4">
        <v>4</v>
      </c>
      <c r="C15" s="4" t="s">
        <v>327</v>
      </c>
      <c r="D15" s="4">
        <v>-20</v>
      </c>
      <c r="E15" s="4"/>
      <c r="F15" s="4"/>
      <c r="G15" s="4"/>
      <c r="H15" s="4"/>
      <c r="I15" s="4">
        <f ca="1">RANDBETWEEN(1, 4)</f>
        <v>3</v>
      </c>
      <c r="J15" s="4">
        <v>1</v>
      </c>
      <c r="K15" s="4" t="str">
        <f ca="1">OFFSET(K20,(MATCH(I21,J21:J31,1)),0)</f>
        <v>was consumed by a monster</v>
      </c>
      <c r="L15" s="4"/>
      <c r="M15" s="4"/>
      <c r="N15" s="4"/>
      <c r="O15" s="4"/>
      <c r="P15" s="4"/>
      <c r="Q15" s="4"/>
      <c r="R15" s="4"/>
      <c r="S15" s="4"/>
      <c r="T15" s="4"/>
      <c r="U15" s="4"/>
      <c r="V15" s="4"/>
      <c r="W15" s="4"/>
      <c r="X15" s="4"/>
      <c r="Y15" s="4"/>
      <c r="Z15" s="4"/>
    </row>
    <row r="16" spans="1:26" ht="13.5" customHeight="1" x14ac:dyDescent="0.3">
      <c r="A16" s="4"/>
      <c r="B16" s="4">
        <v>6</v>
      </c>
      <c r="C16" s="4" t="s">
        <v>328</v>
      </c>
      <c r="D16" s="4">
        <v>-10</v>
      </c>
      <c r="E16" s="4"/>
      <c r="F16" s="4"/>
      <c r="G16" s="4"/>
      <c r="H16" s="4"/>
      <c r="I16" s="4"/>
      <c r="J16" s="4">
        <v>2</v>
      </c>
      <c r="K16" s="4" t="s">
        <v>329</v>
      </c>
      <c r="L16" s="4"/>
      <c r="M16" s="4"/>
      <c r="N16" s="4"/>
      <c r="O16" s="4"/>
      <c r="P16" s="4"/>
      <c r="Q16" s="4"/>
      <c r="R16" s="4"/>
      <c r="S16" s="4"/>
      <c r="T16" s="4"/>
      <c r="U16" s="4"/>
      <c r="V16" s="4"/>
      <c r="W16" s="4"/>
      <c r="X16" s="4"/>
      <c r="Y16" s="4"/>
      <c r="Z16" s="4"/>
    </row>
    <row r="17" spans="1:26" ht="13.5" customHeight="1" x14ac:dyDescent="0.3">
      <c r="A17" s="4"/>
      <c r="B17" s="4">
        <v>9</v>
      </c>
      <c r="C17" s="4" t="s">
        <v>330</v>
      </c>
      <c r="D17" s="4">
        <v>0</v>
      </c>
      <c r="E17" s="4"/>
      <c r="F17" s="4"/>
      <c r="G17" s="4"/>
      <c r="H17" s="4"/>
      <c r="I17" s="4"/>
      <c r="J17" s="4">
        <v>3</v>
      </c>
      <c r="K17" s="4" t="s">
        <v>331</v>
      </c>
      <c r="L17" s="4"/>
      <c r="M17" s="4"/>
      <c r="N17" s="4"/>
      <c r="O17" s="4"/>
      <c r="P17" s="4"/>
      <c r="Q17" s="4"/>
      <c r="R17" s="4"/>
      <c r="S17" s="4"/>
      <c r="T17" s="4"/>
      <c r="U17" s="4"/>
      <c r="V17" s="4"/>
      <c r="W17" s="4"/>
      <c r="X17" s="4"/>
      <c r="Y17" s="4"/>
      <c r="Z17" s="4"/>
    </row>
    <row r="18" spans="1:26" ht="13.5" customHeight="1" x14ac:dyDescent="0.3">
      <c r="A18" s="4"/>
      <c r="B18" s="4">
        <v>13</v>
      </c>
      <c r="C18" s="4" t="s">
        <v>332</v>
      </c>
      <c r="D18" s="4">
        <v>10</v>
      </c>
      <c r="E18" s="4"/>
      <c r="F18" s="4">
        <f ca="1">OFFSET(D13,(MATCH(A14,B14:B20,1)),0)</f>
        <v>-10</v>
      </c>
      <c r="G18" s="4"/>
      <c r="H18" s="4"/>
      <c r="I18" s="4"/>
      <c r="J18" s="4">
        <v>4</v>
      </c>
      <c r="K18" s="4" t="s">
        <v>333</v>
      </c>
      <c r="L18" s="4"/>
      <c r="M18" s="4"/>
      <c r="N18" s="4"/>
      <c r="O18" s="4"/>
      <c r="P18" s="4"/>
      <c r="Q18" s="4"/>
      <c r="R18" s="4"/>
      <c r="S18" s="4"/>
      <c r="T18" s="4"/>
      <c r="U18" s="4"/>
      <c r="V18" s="4"/>
      <c r="W18" s="4"/>
      <c r="X18" s="4"/>
      <c r="Y18" s="4"/>
      <c r="Z18" s="4"/>
    </row>
    <row r="19" spans="1:26" ht="13.5" customHeight="1" x14ac:dyDescent="0.3">
      <c r="A19" s="4"/>
      <c r="B19" s="4">
        <v>16</v>
      </c>
      <c r="C19" s="4" t="s">
        <v>334</v>
      </c>
      <c r="D19" s="4">
        <v>20</v>
      </c>
      <c r="E19" s="4"/>
      <c r="F19" s="4"/>
      <c r="G19" s="4"/>
      <c r="H19" s="4"/>
      <c r="I19" s="4"/>
      <c r="J19" s="4"/>
      <c r="K19" s="4"/>
      <c r="L19" s="4"/>
      <c r="M19" s="4"/>
      <c r="N19" s="4"/>
      <c r="O19" s="4"/>
      <c r="P19" s="4"/>
      <c r="Q19" s="4"/>
      <c r="R19" s="4"/>
      <c r="S19" s="4"/>
      <c r="T19" s="4"/>
      <c r="U19" s="4"/>
      <c r="V19" s="4"/>
      <c r="W19" s="4"/>
      <c r="X19" s="4"/>
      <c r="Y19" s="4"/>
      <c r="Z19" s="4"/>
    </row>
    <row r="20" spans="1:26" ht="13.5" customHeight="1" x14ac:dyDescent="0.3">
      <c r="A20" s="4"/>
      <c r="B20" s="4">
        <v>18</v>
      </c>
      <c r="C20" s="4" t="s">
        <v>335</v>
      </c>
      <c r="D20" s="4">
        <v>40</v>
      </c>
      <c r="E20" s="4"/>
      <c r="F20" s="4"/>
      <c r="G20" s="4"/>
      <c r="H20" s="4"/>
      <c r="I20" s="4"/>
      <c r="J20" s="4" t="s">
        <v>336</v>
      </c>
      <c r="K20" s="4"/>
      <c r="L20" s="4"/>
      <c r="M20" s="4"/>
      <c r="N20" s="4"/>
      <c r="O20" s="4"/>
      <c r="P20" s="4"/>
      <c r="Q20" s="4"/>
      <c r="R20" s="4"/>
      <c r="S20" s="4"/>
      <c r="T20" s="4"/>
      <c r="U20" s="4"/>
      <c r="V20" s="4"/>
      <c r="W20" s="4"/>
      <c r="X20" s="4"/>
      <c r="Y20" s="4"/>
      <c r="Z20" s="4"/>
    </row>
    <row r="21" spans="1:26" ht="13.5" customHeight="1" x14ac:dyDescent="0.3">
      <c r="A21" s="4"/>
      <c r="B21" s="4"/>
      <c r="C21" s="4"/>
      <c r="D21" s="4"/>
      <c r="E21" s="4"/>
      <c r="F21" s="4"/>
      <c r="G21" s="4"/>
      <c r="H21" s="4"/>
      <c r="I21" s="4">
        <f ca="1">RANDBETWEEN(1, 12)</f>
        <v>10</v>
      </c>
      <c r="J21" s="4">
        <v>1</v>
      </c>
      <c r="K21" s="4" t="s">
        <v>337</v>
      </c>
      <c r="L21" s="4"/>
      <c r="M21" s="4"/>
      <c r="N21" s="4"/>
      <c r="O21" s="4"/>
      <c r="P21" s="4"/>
      <c r="Q21" s="4"/>
      <c r="R21" s="4"/>
      <c r="S21" s="4"/>
      <c r="T21" s="4"/>
      <c r="U21" s="4"/>
      <c r="V21" s="4"/>
      <c r="W21" s="4"/>
      <c r="X21" s="4"/>
      <c r="Y21" s="4"/>
      <c r="Z21" s="4"/>
    </row>
    <row r="22" spans="1:26" ht="13.5" customHeight="1" x14ac:dyDescent="0.3">
      <c r="A22" s="4"/>
      <c r="B22" s="4" t="s">
        <v>338</v>
      </c>
      <c r="C22" s="4"/>
      <c r="D22" s="4"/>
      <c r="E22" s="8" t="str">
        <f ca="1">CONCATENATE(B22, (OFFSET(C22,(MATCH(A23,B23:B31,1)),0)), ".")</f>
        <v>Your childhood home was a large house.</v>
      </c>
      <c r="F22" s="4"/>
      <c r="G22" s="4"/>
      <c r="H22" s="4"/>
      <c r="I22" s="4"/>
      <c r="J22" s="4">
        <v>2</v>
      </c>
      <c r="K22" s="4" t="s">
        <v>339</v>
      </c>
      <c r="L22" s="4"/>
      <c r="M22" s="4"/>
      <c r="N22" s="4"/>
      <c r="O22" s="4"/>
      <c r="P22" s="4"/>
      <c r="Q22" s="4"/>
      <c r="R22" s="4"/>
      <c r="S22" s="4"/>
      <c r="T22" s="4"/>
      <c r="U22" s="4"/>
      <c r="V22" s="4"/>
      <c r="W22" s="4"/>
      <c r="X22" s="4"/>
      <c r="Y22" s="4"/>
      <c r="Z22" s="4"/>
    </row>
    <row r="23" spans="1:26" ht="13.5" customHeight="1" x14ac:dyDescent="0.3">
      <c r="A23" s="4">
        <f ca="1">RANDBETWEEN(1, 100)+(OFFSET(D13,(MATCH(A14,B14:B20,1)),0))</f>
        <v>84</v>
      </c>
      <c r="B23" s="4">
        <v>-40</v>
      </c>
      <c r="C23" s="4" t="s">
        <v>340</v>
      </c>
      <c r="D23" s="4"/>
      <c r="E23" s="4"/>
      <c r="F23" s="4"/>
      <c r="G23" s="4"/>
      <c r="H23" s="4"/>
      <c r="I23" s="4"/>
      <c r="J23" s="4">
        <v>3</v>
      </c>
      <c r="K23" s="4" t="s">
        <v>341</v>
      </c>
      <c r="L23" s="4"/>
      <c r="M23" s="4"/>
      <c r="N23" s="4"/>
      <c r="O23" s="4"/>
      <c r="P23" s="4"/>
      <c r="Q23" s="4"/>
      <c r="R23" s="4"/>
      <c r="S23" s="4"/>
      <c r="T23" s="4"/>
      <c r="U23" s="4"/>
      <c r="V23" s="4"/>
      <c r="W23" s="4"/>
      <c r="X23" s="4"/>
      <c r="Y23" s="4"/>
      <c r="Z23" s="4"/>
    </row>
    <row r="24" spans="1:26" ht="13.5" customHeight="1" x14ac:dyDescent="0.3">
      <c r="A24" s="4"/>
      <c r="B24" s="4">
        <v>1</v>
      </c>
      <c r="C24" s="4" t="s">
        <v>342</v>
      </c>
      <c r="D24" s="4"/>
      <c r="E24" s="4"/>
      <c r="F24" s="4"/>
      <c r="G24" s="4"/>
      <c r="H24" s="4"/>
      <c r="I24" s="4"/>
      <c r="J24" s="4">
        <v>4</v>
      </c>
      <c r="K24" s="4" t="s">
        <v>343</v>
      </c>
      <c r="L24" s="4"/>
      <c r="M24" s="4"/>
      <c r="N24" s="4"/>
      <c r="O24" s="4"/>
      <c r="P24" s="4"/>
      <c r="Q24" s="4"/>
      <c r="R24" s="4"/>
      <c r="S24" s="4"/>
      <c r="T24" s="4"/>
      <c r="U24" s="4"/>
      <c r="V24" s="4"/>
      <c r="W24" s="4"/>
      <c r="X24" s="4"/>
      <c r="Y24" s="4"/>
      <c r="Z24" s="4"/>
    </row>
    <row r="25" spans="1:26" ht="13.5" customHeight="1" x14ac:dyDescent="0.3">
      <c r="A25" s="4"/>
      <c r="B25" s="4">
        <v>21</v>
      </c>
      <c r="C25" s="4" t="s">
        <v>344</v>
      </c>
      <c r="D25" s="4"/>
      <c r="E25" s="4"/>
      <c r="F25" s="4"/>
      <c r="G25" s="4"/>
      <c r="H25" s="4"/>
      <c r="I25" s="4"/>
      <c r="J25" s="4">
        <v>5</v>
      </c>
      <c r="K25" s="4" t="s">
        <v>345</v>
      </c>
      <c r="L25" s="4"/>
      <c r="M25" s="4"/>
      <c r="N25" s="4"/>
      <c r="O25" s="4"/>
      <c r="P25" s="4"/>
      <c r="Q25" s="4"/>
      <c r="R25" s="4"/>
      <c r="S25" s="4"/>
      <c r="T25" s="4"/>
      <c r="U25" s="4"/>
      <c r="V25" s="4"/>
      <c r="W25" s="4"/>
      <c r="X25" s="4"/>
      <c r="Y25" s="4"/>
      <c r="Z25" s="4"/>
    </row>
    <row r="26" spans="1:26" ht="13.5" customHeight="1" x14ac:dyDescent="0.3">
      <c r="A26" s="4"/>
      <c r="B26" s="4">
        <v>31</v>
      </c>
      <c r="C26" s="4" t="s">
        <v>346</v>
      </c>
      <c r="D26" s="4"/>
      <c r="E26" s="4"/>
      <c r="F26" s="4"/>
      <c r="G26" s="4"/>
      <c r="H26" s="4"/>
      <c r="I26" s="4"/>
      <c r="J26" s="4">
        <v>6</v>
      </c>
      <c r="K26" s="4" t="s">
        <v>347</v>
      </c>
      <c r="L26" s="4"/>
      <c r="M26" s="4"/>
      <c r="N26" s="4"/>
      <c r="O26" s="4"/>
      <c r="P26" s="4"/>
      <c r="Q26" s="4"/>
      <c r="R26" s="4"/>
      <c r="S26" s="4"/>
      <c r="T26" s="4"/>
      <c r="U26" s="4"/>
      <c r="V26" s="4"/>
      <c r="W26" s="4"/>
      <c r="X26" s="4"/>
      <c r="Y26" s="4"/>
      <c r="Z26" s="4"/>
    </row>
    <row r="27" spans="1:26" ht="13.5" customHeight="1" x14ac:dyDescent="0.3">
      <c r="A27" s="4"/>
      <c r="B27" s="4">
        <v>41</v>
      </c>
      <c r="C27" s="4" t="s">
        <v>348</v>
      </c>
      <c r="D27" s="4"/>
      <c r="E27" s="4"/>
      <c r="F27" s="4"/>
      <c r="G27" s="4"/>
      <c r="H27" s="4"/>
      <c r="I27" s="4"/>
      <c r="J27" s="4">
        <v>8</v>
      </c>
      <c r="K27" s="4" t="s">
        <v>349</v>
      </c>
      <c r="L27" s="4"/>
      <c r="M27" s="4"/>
      <c r="N27" s="4"/>
      <c r="O27" s="4"/>
      <c r="P27" s="4"/>
      <c r="Q27" s="4"/>
      <c r="R27" s="4"/>
      <c r="S27" s="4"/>
      <c r="T27" s="4"/>
      <c r="U27" s="4"/>
      <c r="V27" s="4"/>
      <c r="W27" s="4"/>
      <c r="X27" s="4"/>
      <c r="Y27" s="4"/>
      <c r="Z27" s="4"/>
    </row>
    <row r="28" spans="1:26" ht="13.5" customHeight="1" x14ac:dyDescent="0.3">
      <c r="A28" s="4"/>
      <c r="B28" s="4">
        <v>51</v>
      </c>
      <c r="C28" s="4" t="s">
        <v>350</v>
      </c>
      <c r="D28" s="4"/>
      <c r="E28" s="4"/>
      <c r="F28" s="4"/>
      <c r="G28" s="4"/>
      <c r="H28" s="4"/>
      <c r="I28" s="4"/>
      <c r="J28" s="4">
        <v>9</v>
      </c>
      <c r="K28" s="4" t="s">
        <v>351</v>
      </c>
      <c r="L28" s="4"/>
      <c r="M28" s="4"/>
      <c r="N28" s="4"/>
      <c r="O28" s="4"/>
      <c r="P28" s="4"/>
      <c r="Q28" s="4"/>
      <c r="R28" s="4"/>
      <c r="S28" s="4"/>
      <c r="T28" s="4"/>
      <c r="U28" s="4"/>
      <c r="V28" s="4"/>
      <c r="W28" s="4"/>
      <c r="X28" s="4"/>
      <c r="Y28" s="4"/>
      <c r="Z28" s="4"/>
    </row>
    <row r="29" spans="1:26" ht="13.5" customHeight="1" x14ac:dyDescent="0.3">
      <c r="A29" s="4"/>
      <c r="B29" s="4">
        <v>71</v>
      </c>
      <c r="C29" s="4" t="s">
        <v>352</v>
      </c>
      <c r="D29" s="4"/>
      <c r="E29" s="4"/>
      <c r="F29" s="4"/>
      <c r="G29" s="4"/>
      <c r="H29" s="4"/>
      <c r="I29" s="4"/>
      <c r="J29" s="4">
        <v>10</v>
      </c>
      <c r="K29" s="4" t="s">
        <v>353</v>
      </c>
      <c r="L29" s="4"/>
      <c r="M29" s="4"/>
      <c r="N29" s="4"/>
      <c r="O29" s="4"/>
      <c r="P29" s="4"/>
      <c r="Q29" s="4"/>
      <c r="R29" s="4"/>
      <c r="S29" s="4"/>
      <c r="T29" s="4"/>
      <c r="U29" s="4"/>
      <c r="V29" s="4"/>
      <c r="W29" s="4"/>
      <c r="X29" s="4"/>
      <c r="Y29" s="4"/>
      <c r="Z29" s="4"/>
    </row>
    <row r="30" spans="1:26" ht="13.5" customHeight="1" x14ac:dyDescent="0.3">
      <c r="A30" s="4"/>
      <c r="B30" s="4">
        <v>91</v>
      </c>
      <c r="C30" s="4" t="s">
        <v>354</v>
      </c>
      <c r="D30" s="4"/>
      <c r="E30" s="4"/>
      <c r="F30" s="4"/>
      <c r="G30" s="4"/>
      <c r="H30" s="4"/>
      <c r="I30" s="4"/>
      <c r="J30" s="4">
        <v>11</v>
      </c>
      <c r="K30" s="4" t="s">
        <v>355</v>
      </c>
      <c r="L30" s="4"/>
      <c r="M30" s="4"/>
      <c r="N30" s="4"/>
      <c r="O30" s="4"/>
      <c r="P30" s="4"/>
      <c r="Q30" s="4"/>
      <c r="R30" s="4"/>
      <c r="S30" s="4"/>
      <c r="T30" s="4"/>
      <c r="U30" s="4"/>
      <c r="V30" s="4"/>
      <c r="W30" s="4"/>
      <c r="X30" s="4"/>
      <c r="Y30" s="4"/>
      <c r="Z30" s="4"/>
    </row>
    <row r="31" spans="1:26" ht="13.5" customHeight="1" x14ac:dyDescent="0.3">
      <c r="A31" s="4"/>
      <c r="B31" s="4">
        <v>111</v>
      </c>
      <c r="C31" s="4" t="s">
        <v>356</v>
      </c>
      <c r="D31" s="4"/>
      <c r="E31" s="4"/>
      <c r="F31" s="4"/>
      <c r="G31" s="4"/>
      <c r="H31" s="4"/>
      <c r="I31" s="4"/>
      <c r="J31" s="4">
        <v>12</v>
      </c>
      <c r="K31" s="4" t="s">
        <v>357</v>
      </c>
      <c r="L31" s="4"/>
      <c r="M31" s="4"/>
      <c r="N31" s="4"/>
      <c r="O31" s="4"/>
      <c r="P31" s="4"/>
      <c r="Q31" s="4"/>
      <c r="R31" s="4"/>
      <c r="S31" s="4"/>
      <c r="T31" s="4"/>
      <c r="U31" s="4"/>
      <c r="V31" s="4"/>
      <c r="W31" s="4"/>
      <c r="X31" s="4"/>
      <c r="Y31" s="4"/>
      <c r="Z31" s="4"/>
    </row>
    <row r="32" spans="1:26" ht="13.5" customHeight="1" x14ac:dyDescent="0.3">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3.5" customHeight="1" x14ac:dyDescent="0.3">
      <c r="A33" s="4"/>
      <c r="B33" s="4" t="s">
        <v>358</v>
      </c>
      <c r="C33" s="4"/>
      <c r="D33" s="4"/>
      <c r="E33" s="8" t="str">
        <f ca="1">CONCATENATE(B33, (OFFSET(C33,(MATCH(A34,B34:B40,1)),0)), ".")</f>
        <v>You remember your childhood being normal, with a few close friends.</v>
      </c>
      <c r="F33" s="4"/>
      <c r="G33" s="4"/>
      <c r="H33" s="4"/>
      <c r="I33" s="4"/>
      <c r="J33" s="4"/>
      <c r="K33" s="4"/>
      <c r="L33" s="4"/>
      <c r="M33" s="4"/>
      <c r="N33" s="4"/>
      <c r="O33" s="4"/>
      <c r="P33" s="4"/>
      <c r="Q33" s="4"/>
      <c r="R33" s="4"/>
      <c r="S33" s="4"/>
      <c r="T33" s="4"/>
      <c r="U33" s="4"/>
      <c r="V33" s="4"/>
      <c r="W33" s="4"/>
      <c r="X33" s="4"/>
      <c r="Y33" s="4"/>
      <c r="Z33" s="4"/>
    </row>
    <row r="34" spans="1:26" ht="13.5" customHeight="1" x14ac:dyDescent="0.3">
      <c r="A34" s="4">
        <f ca="1">RANDBETWEEN(1, 6)+RANDBETWEEN(1, 6)+RANDBETWEEN(1, 6)+ROUNDDOWN((PCCreation!W7-10)/2, 0)</f>
        <v>11</v>
      </c>
      <c r="B34" s="4">
        <v>3</v>
      </c>
      <c r="C34" s="4" t="s">
        <v>359</v>
      </c>
      <c r="D34" s="4"/>
      <c r="E34" s="4"/>
      <c r="F34" s="4"/>
      <c r="G34" s="4" t="s">
        <v>360</v>
      </c>
      <c r="H34" s="4"/>
      <c r="I34" s="4"/>
      <c r="J34" s="4"/>
      <c r="K34" s="4"/>
      <c r="L34" s="4"/>
      <c r="M34" s="4"/>
      <c r="N34" s="4"/>
      <c r="O34" s="4"/>
      <c r="P34" s="4"/>
      <c r="Q34" s="4"/>
      <c r="R34" s="4"/>
      <c r="S34" s="4"/>
      <c r="T34" s="4"/>
      <c r="U34" s="4"/>
      <c r="V34" s="4"/>
      <c r="W34" s="4"/>
      <c r="X34" s="4"/>
      <c r="Y34" s="4"/>
      <c r="Z34" s="4"/>
    </row>
    <row r="35" spans="1:26" ht="13.5" customHeight="1" x14ac:dyDescent="0.3">
      <c r="A35" s="4"/>
      <c r="B35" s="4">
        <v>4</v>
      </c>
      <c r="C35" s="4" t="s">
        <v>361</v>
      </c>
      <c r="D35" s="4"/>
      <c r="E35" s="4"/>
      <c r="F35" s="4"/>
      <c r="G35" s="4"/>
      <c r="H35" s="4"/>
      <c r="I35" s="4"/>
      <c r="J35" s="4"/>
      <c r="K35" s="4"/>
      <c r="L35" s="4"/>
      <c r="M35" s="4"/>
      <c r="N35" s="4"/>
      <c r="O35" s="4"/>
      <c r="P35" s="4"/>
      <c r="Q35" s="4"/>
      <c r="R35" s="4"/>
      <c r="S35" s="4"/>
      <c r="T35" s="4"/>
      <c r="U35" s="4"/>
      <c r="V35" s="4"/>
      <c r="W35" s="4"/>
      <c r="X35" s="4"/>
      <c r="Y35" s="4"/>
      <c r="Z35" s="4"/>
    </row>
    <row r="36" spans="1:26" ht="13.5" customHeight="1" x14ac:dyDescent="0.3">
      <c r="A36" s="4"/>
      <c r="B36" s="4">
        <v>6</v>
      </c>
      <c r="C36" s="4" t="s">
        <v>362</v>
      </c>
      <c r="D36" s="4"/>
      <c r="E36" s="4"/>
      <c r="F36" s="4"/>
      <c r="G36" s="4"/>
      <c r="H36" s="4"/>
      <c r="I36" s="4"/>
      <c r="J36" s="4"/>
      <c r="K36" s="4"/>
      <c r="L36" s="4"/>
      <c r="M36" s="4"/>
      <c r="N36" s="4"/>
      <c r="O36" s="4"/>
      <c r="P36" s="4"/>
      <c r="Q36" s="4"/>
      <c r="R36" s="4"/>
      <c r="S36" s="4"/>
      <c r="T36" s="4"/>
      <c r="U36" s="4"/>
      <c r="V36" s="4"/>
      <c r="W36" s="4"/>
      <c r="X36" s="4"/>
      <c r="Y36" s="4"/>
      <c r="Z36" s="4"/>
    </row>
    <row r="37" spans="1:26" ht="13.5" customHeight="1" x14ac:dyDescent="0.3">
      <c r="A37" s="4"/>
      <c r="B37" s="4">
        <v>9</v>
      </c>
      <c r="C37" s="4" t="s">
        <v>363</v>
      </c>
      <c r="D37" s="4"/>
      <c r="E37" s="4"/>
      <c r="F37" s="4"/>
      <c r="G37" s="4"/>
      <c r="H37" s="4"/>
      <c r="I37" s="4"/>
      <c r="J37" s="4"/>
      <c r="K37" s="4"/>
      <c r="L37" s="4"/>
      <c r="M37" s="4"/>
      <c r="N37" s="4"/>
      <c r="O37" s="4"/>
      <c r="P37" s="4"/>
      <c r="Q37" s="4"/>
      <c r="R37" s="4"/>
      <c r="S37" s="4"/>
      <c r="T37" s="4"/>
      <c r="U37" s="4"/>
      <c r="V37" s="4"/>
      <c r="W37" s="4"/>
      <c r="X37" s="4"/>
      <c r="Y37" s="4"/>
      <c r="Z37" s="4"/>
    </row>
    <row r="38" spans="1:26" ht="13.5" customHeight="1" x14ac:dyDescent="0.3">
      <c r="A38" s="4"/>
      <c r="B38" s="4">
        <v>13</v>
      </c>
      <c r="C38" s="4" t="s">
        <v>364</v>
      </c>
      <c r="D38" s="4"/>
      <c r="E38" s="4"/>
      <c r="F38" s="4"/>
      <c r="G38" s="4"/>
      <c r="H38" s="4"/>
      <c r="I38" s="4"/>
      <c r="J38" s="4"/>
      <c r="K38" s="4"/>
      <c r="L38" s="4"/>
      <c r="M38" s="4"/>
      <c r="N38" s="4"/>
      <c r="O38" s="4"/>
      <c r="P38" s="4"/>
      <c r="Q38" s="4"/>
      <c r="R38" s="4"/>
      <c r="S38" s="4"/>
      <c r="T38" s="4"/>
      <c r="U38" s="4"/>
      <c r="V38" s="4"/>
      <c r="W38" s="4"/>
      <c r="X38" s="4"/>
      <c r="Y38" s="4"/>
      <c r="Z38" s="4"/>
    </row>
    <row r="39" spans="1:26" ht="13.5" customHeight="1" x14ac:dyDescent="0.3">
      <c r="A39" s="4"/>
      <c r="B39" s="4">
        <v>16</v>
      </c>
      <c r="C39" s="4" t="s">
        <v>365</v>
      </c>
      <c r="D39" s="4"/>
      <c r="E39" s="4"/>
      <c r="F39" s="4"/>
      <c r="G39" s="4"/>
      <c r="H39" s="4"/>
      <c r="I39" s="4"/>
      <c r="J39" s="4"/>
      <c r="K39" s="4"/>
      <c r="L39" s="4"/>
      <c r="M39" s="4"/>
      <c r="N39" s="4"/>
      <c r="O39" s="4"/>
      <c r="P39" s="4"/>
      <c r="Q39" s="4"/>
      <c r="R39" s="4"/>
      <c r="S39" s="4"/>
      <c r="T39" s="4"/>
      <c r="U39" s="4"/>
      <c r="V39" s="4"/>
      <c r="W39" s="4"/>
      <c r="X39" s="4"/>
      <c r="Y39" s="4"/>
      <c r="Z39" s="4"/>
    </row>
    <row r="40" spans="1:26" ht="13.5" customHeight="1" x14ac:dyDescent="0.3">
      <c r="A40" s="4"/>
      <c r="B40" s="4">
        <v>18</v>
      </c>
      <c r="C40" s="4" t="s">
        <v>366</v>
      </c>
      <c r="D40" s="4"/>
      <c r="E40" s="4"/>
      <c r="F40" s="4"/>
      <c r="G40" s="4"/>
      <c r="H40" s="4"/>
      <c r="I40" s="4"/>
      <c r="J40" s="4"/>
      <c r="K40" s="4"/>
      <c r="L40" s="4"/>
      <c r="M40" s="4"/>
      <c r="N40" s="4"/>
      <c r="O40" s="4"/>
      <c r="P40" s="4"/>
      <c r="Q40" s="4"/>
      <c r="R40" s="4"/>
      <c r="S40" s="4"/>
      <c r="T40" s="4"/>
      <c r="U40" s="4"/>
      <c r="V40" s="4"/>
      <c r="W40" s="4"/>
      <c r="X40" s="4"/>
      <c r="Y40" s="4"/>
      <c r="Z40" s="4"/>
    </row>
    <row r="41" spans="1:26" ht="13.5" customHeight="1" x14ac:dyDescent="0.3">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3.5" customHeight="1" x14ac:dyDescent="0.3">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3.5" customHeight="1" x14ac:dyDescent="0.3">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3.5" customHeight="1" x14ac:dyDescent="0.3">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5" customHeight="1" x14ac:dyDescent="0.3">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5" customHeight="1" x14ac:dyDescent="0.3">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5" customHeight="1" x14ac:dyDescent="0.3">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5" customHeight="1" x14ac:dyDescent="0.3">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5" customHeight="1" x14ac:dyDescent="0.3">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5" customHeight="1" x14ac:dyDescent="0.3">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5" customHeight="1" x14ac:dyDescent="0.3">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5" customHeight="1" x14ac:dyDescent="0.3">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5" customHeight="1" x14ac:dyDescent="0.3">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5" customHeight="1" x14ac:dyDescent="0.3">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5" customHeight="1" x14ac:dyDescent="0.3">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customHeight="1" x14ac:dyDescent="0.3">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5" customHeight="1" x14ac:dyDescent="0.3">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5" customHeight="1" x14ac:dyDescent="0.3">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5" customHeight="1" x14ac:dyDescent="0.3">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5" customHeight="1" x14ac:dyDescent="0.3">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5" customHeight="1" x14ac:dyDescent="0.3">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5" customHeight="1" x14ac:dyDescent="0.3">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5" customHeight="1" x14ac:dyDescent="0.3">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5" customHeight="1" x14ac:dyDescent="0.3">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5" customHeight="1" x14ac:dyDescent="0.3">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5" customHeight="1" x14ac:dyDescent="0.3">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5" customHeight="1" x14ac:dyDescent="0.3">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5" customHeight="1" x14ac:dyDescent="0.3">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5" customHeight="1" x14ac:dyDescent="0.3">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5" customHeight="1" x14ac:dyDescent="0.3">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5" customHeight="1" x14ac:dyDescent="0.3">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5" customHeight="1" x14ac:dyDescent="0.3">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5" customHeight="1" x14ac:dyDescent="0.3">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5" customHeight="1" x14ac:dyDescent="0.3">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5" customHeight="1" x14ac:dyDescent="0.3">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5" customHeight="1" x14ac:dyDescent="0.3">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5" customHeight="1" x14ac:dyDescent="0.3">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customHeight="1" x14ac:dyDescent="0.3">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5" customHeight="1" x14ac:dyDescent="0.3">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5" customHeight="1" x14ac:dyDescent="0.3">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5" customHeight="1" x14ac:dyDescent="0.3">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5" customHeight="1" x14ac:dyDescent="0.3">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5" customHeight="1" x14ac:dyDescent="0.3">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defaultColWidth="14.44140625" defaultRowHeight="15" customHeight="1" x14ac:dyDescent="0.3"/>
  <cols>
    <col min="1" max="26" width="8.6640625" customWidth="1"/>
  </cols>
  <sheetData>
    <row r="1" spans="1:26" ht="13.5" customHeight="1" x14ac:dyDescent="0.3">
      <c r="A1" s="4" t="s">
        <v>27</v>
      </c>
      <c r="B1" s="4" t="str">
        <f ca="1">PCCreation!I2</f>
        <v>Half-Orc</v>
      </c>
      <c r="C1" s="4"/>
      <c r="D1" s="4"/>
      <c r="E1" s="4"/>
      <c r="F1" s="4"/>
      <c r="G1" s="4"/>
      <c r="H1" s="4"/>
      <c r="I1" s="4"/>
      <c r="J1" s="4"/>
      <c r="K1" s="4"/>
      <c r="L1" s="4"/>
      <c r="M1" s="4"/>
      <c r="N1" s="4"/>
      <c r="O1" s="4"/>
      <c r="P1" s="4"/>
      <c r="Q1" s="4"/>
      <c r="R1" s="4"/>
      <c r="S1" s="4"/>
      <c r="T1" s="4"/>
      <c r="U1" s="4"/>
      <c r="V1" s="4"/>
      <c r="W1" s="4"/>
      <c r="X1" s="4"/>
      <c r="Y1" s="4"/>
      <c r="Z1" s="4"/>
    </row>
    <row r="2" spans="1:26" ht="13.5" customHeight="1" x14ac:dyDescent="0.3">
      <c r="A2" s="4" t="s">
        <v>34</v>
      </c>
      <c r="B2" s="4">
        <f ca="1">IF(Character!K12=1,PCCreation!AC2,PCCreation!Q7)</f>
        <v>43</v>
      </c>
      <c r="C2" s="4" t="s">
        <v>367</v>
      </c>
      <c r="D2" s="4"/>
      <c r="E2" s="8">
        <f ca="1">OFFSET(C2,(MATCH(B2,B3:B8,1)),0)</f>
        <v>5</v>
      </c>
      <c r="F2" s="4"/>
      <c r="G2" s="4"/>
      <c r="H2" s="4" t="str">
        <f ca="1">IF($E$2&gt;=1,B10, " ")</f>
        <v>You were wounded, but in time you fully recovered.</v>
      </c>
      <c r="I2" s="4"/>
      <c r="J2" s="4"/>
      <c r="K2" s="4"/>
      <c r="L2" s="4"/>
      <c r="M2" s="4"/>
      <c r="N2" s="4"/>
      <c r="O2" s="4"/>
      <c r="P2" s="4"/>
      <c r="Q2" s="4"/>
      <c r="R2" s="4"/>
      <c r="S2" s="4"/>
      <c r="T2" s="4"/>
      <c r="U2" s="4"/>
      <c r="V2" s="4"/>
      <c r="W2" s="4"/>
      <c r="X2" s="4"/>
      <c r="Y2" s="4"/>
      <c r="Z2" s="4"/>
    </row>
    <row r="3" spans="1:26" ht="13.5" customHeight="1" x14ac:dyDescent="0.3">
      <c r="A3" s="4"/>
      <c r="B3" s="4">
        <v>1</v>
      </c>
      <c r="C3" s="4">
        <v>1</v>
      </c>
      <c r="D3" s="4"/>
      <c r="E3" s="4"/>
      <c r="F3" s="4"/>
      <c r="G3" s="4"/>
      <c r="H3" s="4" t="str">
        <f ca="1">IF($E$2&gt;=2,B11, " ")</f>
        <v>You had a job. Start with an extra 9gp.</v>
      </c>
      <c r="I3" s="4"/>
      <c r="J3" s="4"/>
      <c r="K3" s="4"/>
      <c r="L3" s="4"/>
      <c r="M3" s="4"/>
      <c r="N3" s="4"/>
      <c r="O3" s="4"/>
      <c r="P3" s="4"/>
      <c r="Q3" s="4"/>
      <c r="R3" s="4"/>
      <c r="S3" s="4"/>
      <c r="T3" s="4"/>
      <c r="U3" s="4"/>
      <c r="V3" s="4"/>
      <c r="W3" s="4"/>
      <c r="X3" s="4"/>
      <c r="Y3" s="4"/>
      <c r="Z3" s="4"/>
    </row>
    <row r="4" spans="1:26" ht="13.5" customHeight="1" x14ac:dyDescent="0.3">
      <c r="A4" s="4"/>
      <c r="B4" s="4">
        <v>21</v>
      </c>
      <c r="C4" s="4">
        <f ca="1">RANDBETWEEN(1, 4)</f>
        <v>2</v>
      </c>
      <c r="D4" s="4"/>
      <c r="E4" s="4"/>
      <c r="F4" s="4"/>
      <c r="G4" s="4"/>
      <c r="H4" s="4" t="str">
        <f t="shared" ref="H4:H8" ca="1" si="0">IF($E$2&gt;=1,B12, " ")</f>
        <v>You spent 6 years at hard labor, jail, or an oar for a crime you did not commit.</v>
      </c>
      <c r="I4" s="4"/>
      <c r="J4" s="4"/>
      <c r="K4" s="4"/>
      <c r="L4" s="4"/>
      <c r="M4" s="4"/>
      <c r="N4" s="4"/>
      <c r="O4" s="4"/>
      <c r="P4" s="4"/>
      <c r="Q4" s="4"/>
      <c r="R4" s="4"/>
      <c r="S4" s="4"/>
      <c r="T4" s="4"/>
      <c r="U4" s="4"/>
      <c r="V4" s="4"/>
      <c r="W4" s="4"/>
      <c r="X4" s="4"/>
      <c r="Y4" s="4"/>
      <c r="Z4" s="4"/>
    </row>
    <row r="5" spans="1:26" ht="13.5" customHeight="1" x14ac:dyDescent="0.3">
      <c r="A5" s="4"/>
      <c r="B5" s="4">
        <v>31</v>
      </c>
      <c r="C5" s="4">
        <f ca="1">RANDBETWEEN(1, 6)</f>
        <v>1</v>
      </c>
      <c r="D5" s="4"/>
      <c r="E5" s="4"/>
      <c r="F5" s="4"/>
      <c r="G5" s="4"/>
      <c r="H5" s="4" t="str">
        <f t="shared" ca="1" si="0"/>
        <v>You had a job. Start with an extra 4gp.</v>
      </c>
      <c r="I5" s="4"/>
      <c r="J5" s="4"/>
      <c r="K5" s="4"/>
      <c r="L5" s="4"/>
      <c r="M5" s="4"/>
      <c r="N5" s="4"/>
      <c r="O5" s="4"/>
      <c r="P5" s="4"/>
      <c r="Q5" s="4"/>
      <c r="R5" s="4"/>
      <c r="S5" s="4"/>
      <c r="T5" s="4"/>
      <c r="U5" s="4"/>
      <c r="V5" s="4"/>
      <c r="W5" s="4"/>
      <c r="X5" s="4"/>
      <c r="Y5" s="4"/>
      <c r="Z5" s="4"/>
    </row>
    <row r="6" spans="1:26" ht="13.5" customHeight="1" x14ac:dyDescent="0.3">
      <c r="A6" s="4"/>
      <c r="B6" s="4">
        <v>41</v>
      </c>
      <c r="C6" s="4">
        <f ca="1">RANDBETWEEN(1, 8)</f>
        <v>5</v>
      </c>
      <c r="D6" s="4"/>
      <c r="E6" s="4"/>
      <c r="F6" s="4"/>
      <c r="G6" s="4"/>
      <c r="H6" s="4" t="str">
        <f t="shared" ca="1" si="0"/>
        <v>You fell in love or had a child.</v>
      </c>
      <c r="I6" s="4"/>
      <c r="J6" s="4"/>
      <c r="K6" s="4"/>
      <c r="L6" s="4"/>
      <c r="M6" s="4"/>
      <c r="N6" s="4"/>
      <c r="O6" s="4"/>
      <c r="P6" s="4"/>
      <c r="Q6" s="4"/>
      <c r="R6" s="4"/>
      <c r="S6" s="4"/>
      <c r="T6" s="4"/>
      <c r="U6" s="4"/>
      <c r="V6" s="4"/>
      <c r="W6" s="4"/>
      <c r="X6" s="4"/>
      <c r="Y6" s="4"/>
      <c r="Z6" s="4"/>
    </row>
    <row r="7" spans="1:26" ht="13.5" customHeight="1" x14ac:dyDescent="0.3">
      <c r="A7" s="4"/>
      <c r="B7" s="4">
        <v>51</v>
      </c>
      <c r="C7" s="4">
        <f ca="1">RANDBETWEEN(1, 10)</f>
        <v>4</v>
      </c>
      <c r="D7" s="4"/>
      <c r="E7" s="4"/>
      <c r="F7" s="4"/>
      <c r="G7" s="4"/>
      <c r="H7" s="4" t="str">
        <f t="shared" ca="1" si="0"/>
        <v>You were wounded, but in time you fully recovered.</v>
      </c>
      <c r="I7" s="4"/>
      <c r="J7" s="4"/>
      <c r="K7" s="4"/>
      <c r="L7" s="4"/>
      <c r="M7" s="4"/>
      <c r="N7" s="4"/>
      <c r="O7" s="4"/>
      <c r="P7" s="4"/>
      <c r="Q7" s="4"/>
      <c r="R7" s="4"/>
      <c r="S7" s="4"/>
      <c r="T7" s="4"/>
      <c r="U7" s="4"/>
      <c r="V7" s="4"/>
      <c r="W7" s="4"/>
      <c r="X7" s="4"/>
      <c r="Y7" s="4"/>
      <c r="Z7" s="4"/>
    </row>
    <row r="8" spans="1:26" ht="13.5" customHeight="1" x14ac:dyDescent="0.3">
      <c r="A8" s="4"/>
      <c r="B8" s="4">
        <v>61</v>
      </c>
      <c r="C8" s="4">
        <f ca="1">RANDBETWEEN(1, 12)</f>
        <v>9</v>
      </c>
      <c r="D8" s="4"/>
      <c r="E8" s="4"/>
      <c r="F8" s="4"/>
      <c r="G8" s="4"/>
      <c r="H8" s="4" t="str">
        <f t="shared" ca="1" si="0"/>
        <v>You found a treasure map.</v>
      </c>
      <c r="I8" s="4"/>
      <c r="J8" s="4"/>
      <c r="K8" s="4"/>
      <c r="L8" s="4"/>
      <c r="M8" s="4"/>
      <c r="N8" s="4"/>
      <c r="O8" s="4"/>
      <c r="P8" s="4"/>
      <c r="Q8" s="4"/>
      <c r="R8" s="4"/>
      <c r="S8" s="4"/>
      <c r="T8" s="4"/>
      <c r="U8" s="4"/>
      <c r="V8" s="4"/>
      <c r="W8" s="4"/>
      <c r="X8" s="4"/>
      <c r="Y8" s="4"/>
      <c r="Z8" s="4"/>
    </row>
    <row r="9" spans="1:26" ht="13.5" customHeight="1" x14ac:dyDescent="0.3">
      <c r="A9" s="4"/>
      <c r="B9" s="4"/>
      <c r="C9" s="4"/>
      <c r="D9" s="4"/>
      <c r="E9" s="4"/>
      <c r="F9" s="4"/>
      <c r="G9" s="4"/>
      <c r="H9" s="4"/>
      <c r="I9" s="4"/>
      <c r="J9" s="4"/>
      <c r="K9" s="4"/>
      <c r="L9" s="4"/>
      <c r="M9" s="4"/>
      <c r="N9" s="4"/>
      <c r="O9" s="4"/>
      <c r="P9" s="4"/>
      <c r="Q9" s="4"/>
      <c r="R9" s="4"/>
      <c r="S9" s="4"/>
      <c r="T9" s="4"/>
      <c r="U9" s="4"/>
      <c r="V9" s="4"/>
      <c r="W9" s="4"/>
      <c r="X9" s="4"/>
      <c r="Y9" s="4"/>
      <c r="Z9" s="4"/>
    </row>
    <row r="10" spans="1:26" ht="13.5" customHeight="1" x14ac:dyDescent="0.3">
      <c r="A10" s="4" t="s">
        <v>368</v>
      </c>
      <c r="B10" s="4" t="str">
        <f ca="1">'LE1'!$D$1</f>
        <v>You were wounded, but in time you fully recovered.</v>
      </c>
      <c r="C10" s="4"/>
      <c r="D10" s="4"/>
      <c r="E10" s="4"/>
      <c r="F10" s="4"/>
      <c r="G10" s="4"/>
      <c r="H10" s="4"/>
      <c r="I10" s="4"/>
      <c r="J10" s="4"/>
      <c r="K10" s="4"/>
      <c r="L10" s="4"/>
      <c r="M10" s="4"/>
      <c r="N10" s="4"/>
      <c r="O10" s="4"/>
      <c r="P10" s="4"/>
      <c r="Q10" s="4"/>
      <c r="R10" s="4"/>
      <c r="S10" s="4"/>
      <c r="T10" s="4"/>
      <c r="U10" s="4"/>
      <c r="V10" s="4"/>
      <c r="W10" s="4"/>
      <c r="X10" s="4"/>
      <c r="Y10" s="4"/>
      <c r="Z10" s="4"/>
    </row>
    <row r="11" spans="1:26" ht="13.5" customHeight="1" x14ac:dyDescent="0.3">
      <c r="A11" s="4" t="s">
        <v>369</v>
      </c>
      <c r="B11" s="4" t="str">
        <f ca="1">'LE2'!$D$1</f>
        <v>You had a job. Start with an extra 9gp.</v>
      </c>
      <c r="C11" s="4"/>
      <c r="D11" s="4"/>
      <c r="E11" s="4"/>
      <c r="F11" s="4"/>
      <c r="G11" s="4"/>
      <c r="H11" s="4"/>
      <c r="I11" s="4"/>
      <c r="J11" s="4"/>
      <c r="K11" s="4"/>
      <c r="L11" s="4"/>
      <c r="M11" s="4"/>
      <c r="N11" s="4"/>
      <c r="O11" s="4"/>
      <c r="P11" s="4"/>
      <c r="Q11" s="4"/>
      <c r="R11" s="4"/>
      <c r="S11" s="4"/>
      <c r="T11" s="4"/>
      <c r="U11" s="4"/>
      <c r="V11" s="4"/>
      <c r="W11" s="4"/>
      <c r="X11" s="4"/>
      <c r="Y11" s="4"/>
      <c r="Z11" s="4"/>
    </row>
    <row r="12" spans="1:26" ht="13.5" customHeight="1" x14ac:dyDescent="0.3">
      <c r="A12" s="4" t="s">
        <v>370</v>
      </c>
      <c r="B12" s="4" t="str">
        <f ca="1">'LE3'!D1</f>
        <v>You spent 6 years at hard labor, jail, or an oar for a crime you did not commit.</v>
      </c>
      <c r="C12" s="4"/>
      <c r="D12" s="4"/>
      <c r="E12" s="4"/>
      <c r="F12" s="4"/>
      <c r="G12" s="4"/>
      <c r="H12" s="4"/>
      <c r="I12" s="4"/>
      <c r="J12" s="4"/>
      <c r="K12" s="4"/>
      <c r="L12" s="4"/>
      <c r="M12" s="4"/>
      <c r="N12" s="4"/>
      <c r="O12" s="4"/>
      <c r="P12" s="4"/>
      <c r="Q12" s="4"/>
      <c r="R12" s="4"/>
      <c r="S12" s="4"/>
      <c r="T12" s="4"/>
      <c r="U12" s="4"/>
      <c r="V12" s="4"/>
      <c r="W12" s="4"/>
      <c r="X12" s="4"/>
      <c r="Y12" s="4"/>
      <c r="Z12" s="4"/>
    </row>
    <row r="13" spans="1:26" ht="13.5" customHeight="1" x14ac:dyDescent="0.3">
      <c r="A13" s="4" t="s">
        <v>371</v>
      </c>
      <c r="B13" s="4" t="str">
        <f ca="1">'LE4'!D1</f>
        <v>You had a job. Start with an extra 4gp.</v>
      </c>
      <c r="C13" s="4"/>
      <c r="D13" s="4"/>
      <c r="E13" s="4"/>
      <c r="F13" s="4"/>
      <c r="G13" s="4"/>
      <c r="H13" s="4"/>
      <c r="I13" s="4"/>
      <c r="J13" s="4"/>
      <c r="K13" s="4"/>
      <c r="L13" s="4"/>
      <c r="M13" s="4"/>
      <c r="N13" s="4"/>
      <c r="O13" s="4"/>
      <c r="P13" s="4"/>
      <c r="Q13" s="4"/>
      <c r="R13" s="4"/>
      <c r="S13" s="4"/>
      <c r="T13" s="4"/>
      <c r="U13" s="4"/>
      <c r="V13" s="4"/>
      <c r="W13" s="4"/>
      <c r="X13" s="4"/>
      <c r="Y13" s="4"/>
      <c r="Z13" s="4"/>
    </row>
    <row r="14" spans="1:26" ht="13.5" customHeight="1" x14ac:dyDescent="0.3">
      <c r="A14" s="4" t="s">
        <v>372</v>
      </c>
      <c r="B14" s="4" t="str">
        <f ca="1">'LE5'!D1</f>
        <v>You fell in love or had a child.</v>
      </c>
      <c r="C14" s="4"/>
      <c r="D14" s="4"/>
      <c r="E14" s="4"/>
      <c r="F14" s="4"/>
      <c r="G14" s="4"/>
      <c r="H14" s="4"/>
      <c r="I14" s="4"/>
      <c r="J14" s="4"/>
      <c r="K14" s="4"/>
      <c r="L14" s="4"/>
      <c r="M14" s="4"/>
      <c r="N14" s="4"/>
      <c r="O14" s="4"/>
      <c r="P14" s="4"/>
      <c r="Q14" s="4"/>
      <c r="R14" s="4"/>
      <c r="S14" s="4"/>
      <c r="T14" s="4"/>
      <c r="U14" s="4"/>
      <c r="V14" s="4"/>
      <c r="W14" s="4"/>
      <c r="X14" s="4"/>
      <c r="Y14" s="4"/>
      <c r="Z14" s="4"/>
    </row>
    <row r="15" spans="1:26" ht="13.5" customHeight="1" x14ac:dyDescent="0.3">
      <c r="A15" s="4" t="s">
        <v>373</v>
      </c>
      <c r="B15" s="4" t="str">
        <f ca="1">'LE6'!D1</f>
        <v>You were wounded, but in time you fully recovered.</v>
      </c>
      <c r="C15" s="4"/>
      <c r="D15" s="4"/>
      <c r="E15" s="4"/>
      <c r="F15" s="4"/>
      <c r="G15" s="4"/>
      <c r="H15" s="4"/>
      <c r="I15" s="4"/>
      <c r="J15" s="4"/>
      <c r="K15" s="4"/>
      <c r="L15" s="4"/>
      <c r="M15" s="4"/>
      <c r="N15" s="4"/>
      <c r="O15" s="4"/>
      <c r="P15" s="4"/>
      <c r="Q15" s="4"/>
      <c r="R15" s="4"/>
      <c r="S15" s="4"/>
      <c r="T15" s="4"/>
      <c r="U15" s="4"/>
      <c r="V15" s="4"/>
      <c r="W15" s="4"/>
      <c r="X15" s="4"/>
      <c r="Y15" s="4"/>
      <c r="Z15" s="4"/>
    </row>
    <row r="16" spans="1:26" ht="13.5" customHeight="1" x14ac:dyDescent="0.3">
      <c r="A16" s="4" t="s">
        <v>374</v>
      </c>
      <c r="B16" s="4" t="str">
        <f ca="1">'LE7'!D1</f>
        <v>You found a treasure map.</v>
      </c>
      <c r="C16" s="4"/>
      <c r="D16" s="4"/>
      <c r="E16" s="4"/>
      <c r="F16" s="4"/>
      <c r="G16" s="4"/>
      <c r="H16" s="4"/>
      <c r="I16" s="4"/>
      <c r="J16" s="4"/>
      <c r="K16" s="4"/>
      <c r="L16" s="4"/>
      <c r="M16" s="4"/>
      <c r="N16" s="4"/>
      <c r="O16" s="4"/>
      <c r="P16" s="4"/>
      <c r="Q16" s="4"/>
      <c r="R16" s="4"/>
      <c r="S16" s="4"/>
      <c r="T16" s="4"/>
      <c r="U16" s="4"/>
      <c r="V16" s="4"/>
      <c r="W16" s="4"/>
      <c r="X16" s="4"/>
      <c r="Y16" s="4"/>
      <c r="Z16" s="4"/>
    </row>
    <row r="17" spans="1:26" ht="13.5" customHeight="1" x14ac:dyDescent="0.3">
      <c r="A17" s="4" t="s">
        <v>375</v>
      </c>
      <c r="B17" s="4" t="str">
        <f ca="1">'LE8'!D1</f>
        <v>You nearly died, got nasty scars and are missing an ear, 3 finger(s) or 1 toe(s).</v>
      </c>
      <c r="C17" s="4"/>
      <c r="D17" s="4"/>
      <c r="E17" s="4"/>
      <c r="F17" s="4"/>
      <c r="G17" s="4"/>
      <c r="H17" s="4"/>
      <c r="I17" s="4"/>
      <c r="J17" s="4"/>
      <c r="K17" s="4"/>
      <c r="L17" s="4"/>
      <c r="M17" s="4"/>
      <c r="N17" s="4"/>
      <c r="O17" s="4"/>
      <c r="P17" s="4"/>
      <c r="Q17" s="4"/>
      <c r="R17" s="4"/>
      <c r="S17" s="4"/>
      <c r="T17" s="4"/>
      <c r="U17" s="4"/>
      <c r="V17" s="4"/>
      <c r="W17" s="4"/>
      <c r="X17" s="4"/>
      <c r="Y17" s="4"/>
      <c r="Z17" s="4"/>
    </row>
    <row r="18" spans="1:26" ht="13.5" customHeight="1" x14ac:dyDescent="0.3">
      <c r="A18" s="4" t="s">
        <v>376</v>
      </c>
      <c r="B18" s="4" t="str">
        <f ca="1">'LE9'!D1</f>
        <v>You had a job. Start with an extra 4gp.</v>
      </c>
      <c r="C18" s="4"/>
      <c r="D18" s="4"/>
      <c r="E18" s="4"/>
      <c r="F18" s="4"/>
      <c r="G18" s="4"/>
      <c r="H18" s="4"/>
      <c r="I18" s="4"/>
      <c r="J18" s="4"/>
      <c r="K18" s="4"/>
      <c r="L18" s="4"/>
      <c r="M18" s="4"/>
      <c r="N18" s="4"/>
      <c r="O18" s="4"/>
      <c r="P18" s="4"/>
      <c r="Q18" s="4"/>
      <c r="R18" s="4"/>
      <c r="S18" s="4"/>
      <c r="T18" s="4"/>
      <c r="U18" s="4"/>
      <c r="V18" s="4"/>
      <c r="W18" s="4"/>
      <c r="X18" s="4"/>
      <c r="Y18" s="4"/>
      <c r="Z18" s="4"/>
    </row>
    <row r="19" spans="1:26" ht="13.5" customHeight="1" x14ac:dyDescent="0.3">
      <c r="A19" s="4" t="s">
        <v>377</v>
      </c>
      <c r="B19" s="4" t="str">
        <f ca="1">'LE10'!D1</f>
        <v>You suffered minor battle injuries, which left no scars.</v>
      </c>
      <c r="C19" s="4"/>
      <c r="D19" s="4"/>
      <c r="E19" s="4"/>
      <c r="F19" s="4"/>
      <c r="G19" s="4"/>
      <c r="H19" s="4"/>
      <c r="I19" s="4"/>
      <c r="J19" s="4"/>
      <c r="K19" s="4"/>
      <c r="L19" s="4"/>
      <c r="M19" s="4"/>
      <c r="N19" s="4"/>
      <c r="O19" s="4"/>
      <c r="P19" s="4"/>
      <c r="Q19" s="4"/>
      <c r="R19" s="4"/>
      <c r="S19" s="4"/>
      <c r="T19" s="4"/>
      <c r="U19" s="4"/>
      <c r="V19" s="4"/>
      <c r="W19" s="4"/>
      <c r="X19" s="4"/>
      <c r="Y19" s="4"/>
      <c r="Z19" s="4"/>
    </row>
    <row r="20" spans="1:26" ht="13.5" customHeight="1" x14ac:dyDescent="0.3">
      <c r="A20" s="4" t="s">
        <v>378</v>
      </c>
      <c r="B20" s="4" t="str">
        <f ca="1">'LE11'!D1</f>
        <v>You had a job. Start with an extra 6gp.</v>
      </c>
      <c r="C20" s="4"/>
      <c r="D20" s="4"/>
      <c r="E20" s="4"/>
      <c r="F20" s="4"/>
      <c r="G20" s="4"/>
      <c r="H20" s="4"/>
      <c r="I20" s="4"/>
      <c r="J20" s="4"/>
      <c r="K20" s="4"/>
      <c r="L20" s="4"/>
      <c r="M20" s="4"/>
      <c r="N20" s="4"/>
      <c r="O20" s="4"/>
      <c r="P20" s="4"/>
      <c r="Q20" s="4"/>
      <c r="R20" s="4"/>
      <c r="S20" s="4"/>
      <c r="T20" s="4"/>
      <c r="U20" s="4"/>
      <c r="V20" s="4"/>
      <c r="W20" s="4"/>
      <c r="X20" s="4"/>
      <c r="Y20" s="4"/>
      <c r="Z20" s="4"/>
    </row>
    <row r="21" spans="1:26" ht="13.5" customHeight="1" x14ac:dyDescent="0.3">
      <c r="A21" s="4" t="s">
        <v>379</v>
      </c>
      <c r="B21" s="4" t="str">
        <f ca="1">'LE12'!D1</f>
        <v>You met someone important.</v>
      </c>
      <c r="C21" s="4"/>
      <c r="D21" s="4"/>
      <c r="E21" s="4"/>
      <c r="F21" s="4"/>
      <c r="G21" s="4"/>
      <c r="H21" s="4"/>
      <c r="I21" s="4"/>
      <c r="J21" s="4"/>
      <c r="K21" s="4"/>
      <c r="L21" s="4"/>
      <c r="M21" s="4"/>
      <c r="N21" s="4"/>
      <c r="O21" s="4"/>
      <c r="P21" s="4"/>
      <c r="Q21" s="4"/>
      <c r="R21" s="4"/>
      <c r="S21" s="4"/>
      <c r="T21" s="4"/>
      <c r="U21" s="4"/>
      <c r="V21" s="4"/>
      <c r="W21" s="4"/>
      <c r="X21" s="4"/>
      <c r="Y21" s="4"/>
      <c r="Z21" s="4"/>
    </row>
    <row r="22" spans="1:26" ht="13.5" customHeight="1" x14ac:dyDescent="0.3">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3.5" customHeight="1" x14ac:dyDescent="0.3">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3.5" customHeight="1" x14ac:dyDescent="0.3">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3.5" customHeight="1" x14ac:dyDescent="0.3">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3.5" customHeight="1" x14ac:dyDescent="0.3">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3.5" customHeight="1" x14ac:dyDescent="0.3">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3.5" customHeight="1" x14ac:dyDescent="0.3">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3.5" customHeight="1" x14ac:dyDescent="0.3">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3.5" customHeight="1" x14ac:dyDescent="0.3">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3.5" customHeight="1" x14ac:dyDescent="0.3">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3.5" customHeight="1" x14ac:dyDescent="0.3">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3.5" customHeight="1" x14ac:dyDescent="0.3">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3.5" customHeight="1" x14ac:dyDescent="0.3">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3.5" customHeight="1" x14ac:dyDescent="0.3">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3.5" customHeight="1" x14ac:dyDescent="0.3">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3.5" customHeight="1" x14ac:dyDescent="0.3">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3.5" customHeight="1" x14ac:dyDescent="0.3">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3.5" customHeight="1" x14ac:dyDescent="0.3">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3.5" customHeight="1" x14ac:dyDescent="0.3">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3.5" customHeight="1" x14ac:dyDescent="0.3">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3.5" customHeight="1" x14ac:dyDescent="0.3">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3.5" customHeight="1" x14ac:dyDescent="0.3">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3.5" customHeight="1" x14ac:dyDescent="0.3">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5" customHeight="1" x14ac:dyDescent="0.3">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5" customHeight="1" x14ac:dyDescent="0.3">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5" customHeight="1" x14ac:dyDescent="0.3">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5" customHeight="1" x14ac:dyDescent="0.3">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5" customHeight="1" x14ac:dyDescent="0.3">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5" customHeight="1" x14ac:dyDescent="0.3">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5" customHeight="1" x14ac:dyDescent="0.3">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5" customHeight="1" x14ac:dyDescent="0.3">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5" customHeight="1" x14ac:dyDescent="0.3">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5" customHeight="1" x14ac:dyDescent="0.3">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5" customHeight="1" x14ac:dyDescent="0.3">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customHeight="1" x14ac:dyDescent="0.3">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5" customHeight="1" x14ac:dyDescent="0.3">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5" customHeight="1" x14ac:dyDescent="0.3">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5" customHeight="1" x14ac:dyDescent="0.3">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5" customHeight="1" x14ac:dyDescent="0.3">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5" customHeight="1" x14ac:dyDescent="0.3">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5" customHeight="1" x14ac:dyDescent="0.3">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5" customHeight="1" x14ac:dyDescent="0.3">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5" customHeight="1" x14ac:dyDescent="0.3">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5" customHeight="1" x14ac:dyDescent="0.3">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5" customHeight="1" x14ac:dyDescent="0.3">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5" customHeight="1" x14ac:dyDescent="0.3">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5" customHeight="1" x14ac:dyDescent="0.3">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5" customHeight="1" x14ac:dyDescent="0.3">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5" customHeight="1" x14ac:dyDescent="0.3">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5" customHeight="1" x14ac:dyDescent="0.3">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5" customHeight="1" x14ac:dyDescent="0.3">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5" customHeight="1" x14ac:dyDescent="0.3">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5" customHeight="1" x14ac:dyDescent="0.3">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5" customHeight="1" x14ac:dyDescent="0.3">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5" customHeight="1" x14ac:dyDescent="0.3">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5" customHeight="1" x14ac:dyDescent="0.3">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customHeight="1" x14ac:dyDescent="0.3">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5" customHeight="1" x14ac:dyDescent="0.3">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5" customHeight="1" x14ac:dyDescent="0.3">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5" customHeight="1" x14ac:dyDescent="0.3">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5" customHeight="1" x14ac:dyDescent="0.3">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5" customHeight="1" x14ac:dyDescent="0.3">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4.44140625" defaultRowHeight="15" customHeight="1" x14ac:dyDescent="0.3"/>
  <cols>
    <col min="1" max="7" width="8.6640625" customWidth="1"/>
    <col min="8" max="8" width="9.109375" customWidth="1"/>
    <col min="9" max="9" width="8.6640625" customWidth="1"/>
    <col min="10" max="10" width="11.33203125" customWidth="1"/>
    <col min="11" max="26" width="8.6640625" customWidth="1"/>
  </cols>
  <sheetData>
    <row r="1" spans="1:26" ht="13.5" customHeight="1" x14ac:dyDescent="0.3">
      <c r="A1" s="4"/>
      <c r="B1" s="4" t="s">
        <v>380</v>
      </c>
      <c r="C1" s="4"/>
      <c r="D1" s="4" t="str">
        <f ca="1">OFFSET(C1,(MATCH(A2,B2:B14,1)),0)</f>
        <v>You were wounded, but in time you fully recovered.</v>
      </c>
      <c r="E1" s="4"/>
      <c r="F1" s="4"/>
      <c r="G1" s="4"/>
      <c r="H1" s="4"/>
      <c r="I1" s="4"/>
      <c r="J1" s="4" t="s">
        <v>381</v>
      </c>
      <c r="K1" s="4"/>
      <c r="L1" s="8" t="str">
        <f ca="1">OFFSET(K1,(MATCH(I2,J2:J12,1)),0)</f>
        <v>You were wounded, but in time you fully recovered.</v>
      </c>
      <c r="M1" s="4"/>
      <c r="N1" s="4"/>
      <c r="O1" s="4"/>
      <c r="P1" s="4"/>
      <c r="Q1" s="4"/>
      <c r="R1" s="4"/>
      <c r="S1" s="4"/>
      <c r="T1" s="4"/>
      <c r="U1" s="4"/>
      <c r="V1" s="4"/>
      <c r="W1" s="4"/>
      <c r="X1" s="4"/>
      <c r="Y1" s="4"/>
      <c r="Z1" s="4"/>
    </row>
    <row r="2" spans="1:26" ht="13.5" customHeight="1" x14ac:dyDescent="0.3">
      <c r="A2" s="4">
        <f ca="1">RANDBETWEEN(1, 100)</f>
        <v>80</v>
      </c>
      <c r="B2" s="4">
        <v>1</v>
      </c>
      <c r="C2" s="4" t="str">
        <f ca="1">D44</f>
        <v>A current or prospective partner of yours was murdered.</v>
      </c>
      <c r="D2" s="4"/>
      <c r="E2" s="4"/>
      <c r="F2" s="4"/>
      <c r="G2" s="4"/>
      <c r="H2" s="4"/>
      <c r="I2" s="4">
        <f ca="1">RANDBETWEEN(1, 100)</f>
        <v>29</v>
      </c>
      <c r="J2" s="4">
        <v>1</v>
      </c>
      <c r="K2" s="4" t="str">
        <f ca="1">CONCATENATE("You nearly died, got nasty scars and are missing an ear, ", RANDBETWEEN(1, 3), " finger(s) or ", RANDBETWEEN(1, 4), " toe(s).")</f>
        <v>You nearly died, got nasty scars and are missing an ear, 2 finger(s) or 1 toe(s).</v>
      </c>
      <c r="L2" s="4"/>
      <c r="M2" s="4"/>
      <c r="N2" s="4"/>
      <c r="O2" s="4"/>
      <c r="P2" s="4"/>
      <c r="Q2" s="4"/>
      <c r="R2" s="4"/>
      <c r="S2" s="4"/>
      <c r="T2" s="4"/>
      <c r="U2" s="4"/>
      <c r="V2" s="4"/>
      <c r="W2" s="4"/>
      <c r="X2" s="4"/>
      <c r="Y2" s="4"/>
      <c r="Z2" s="4"/>
    </row>
    <row r="3" spans="1:26" ht="13.5" customHeight="1" x14ac:dyDescent="0.3">
      <c r="A3" s="4"/>
      <c r="B3" s="4">
        <v>11</v>
      </c>
      <c r="C3" s="4" t="str">
        <f ca="1">L26</f>
        <v>You found some money. Start with an extra 5gp.</v>
      </c>
      <c r="D3" s="4"/>
      <c r="E3" s="4"/>
      <c r="F3" s="4"/>
      <c r="G3" s="4"/>
      <c r="H3" s="4"/>
      <c r="I3" s="4"/>
      <c r="J3" s="4">
        <v>11</v>
      </c>
      <c r="K3" s="4" t="s">
        <v>382</v>
      </c>
      <c r="L3" s="4"/>
      <c r="M3" s="4"/>
      <c r="N3" s="4"/>
      <c r="O3" s="4"/>
      <c r="P3" s="4"/>
      <c r="Q3" s="4"/>
      <c r="R3" s="4"/>
      <c r="S3" s="4"/>
      <c r="T3" s="4"/>
      <c r="U3" s="4"/>
      <c r="V3" s="4"/>
      <c r="W3" s="4"/>
      <c r="X3" s="4"/>
      <c r="Y3" s="4"/>
      <c r="Z3" s="4"/>
    </row>
    <row r="4" spans="1:26" ht="13.5" customHeight="1" x14ac:dyDescent="0.3">
      <c r="A4" s="4"/>
      <c r="B4" s="4">
        <v>21</v>
      </c>
      <c r="C4" s="4" t="s">
        <v>383</v>
      </c>
      <c r="D4" s="4"/>
      <c r="E4" s="4"/>
      <c r="F4" s="4"/>
      <c r="G4" s="4"/>
      <c r="H4" s="4"/>
      <c r="I4" s="4"/>
      <c r="J4" s="4">
        <v>21</v>
      </c>
      <c r="K4" s="4" t="s">
        <v>384</v>
      </c>
      <c r="L4" s="4"/>
      <c r="M4" s="4"/>
      <c r="N4" s="4"/>
      <c r="O4" s="4"/>
      <c r="P4" s="4"/>
      <c r="Q4" s="4"/>
      <c r="R4" s="4"/>
      <c r="S4" s="4"/>
      <c r="T4" s="4"/>
      <c r="U4" s="4"/>
      <c r="V4" s="4"/>
      <c r="W4" s="4"/>
      <c r="X4" s="4"/>
      <c r="Y4" s="4"/>
      <c r="Z4" s="4"/>
    </row>
    <row r="5" spans="1:26" ht="13.5" customHeight="1" x14ac:dyDescent="0.3">
      <c r="A5" s="4"/>
      <c r="B5" s="4">
        <v>31</v>
      </c>
      <c r="C5" s="4" t="str">
        <f ca="1">CONCATENATE("You made an enemy of an adventurer ", (IF((RANDBETWEEN(1, 2))=1, "and you are to blame.", "but you are NOT to blame.")))</f>
        <v>You made an enemy of an adventurer but you are NOT to blame.</v>
      </c>
      <c r="D5" s="4"/>
      <c r="E5" s="4"/>
      <c r="F5" s="4"/>
      <c r="G5" s="4"/>
      <c r="H5" s="4"/>
      <c r="I5" s="4"/>
      <c r="J5" s="4">
        <v>31</v>
      </c>
      <c r="K5" s="4" t="s">
        <v>385</v>
      </c>
      <c r="L5" s="4"/>
      <c r="M5" s="4"/>
      <c r="N5" s="4"/>
      <c r="O5" s="4"/>
      <c r="P5" s="4"/>
      <c r="Q5" s="4"/>
      <c r="R5" s="4"/>
      <c r="S5" s="4"/>
      <c r="T5" s="4"/>
      <c r="U5" s="4"/>
      <c r="V5" s="4"/>
      <c r="W5" s="4"/>
      <c r="X5" s="4"/>
      <c r="Y5" s="4"/>
      <c r="Z5" s="4"/>
    </row>
    <row r="6" spans="1:26" ht="13.5" customHeight="1" x14ac:dyDescent="0.3">
      <c r="A6" s="4"/>
      <c r="B6" s="4">
        <v>41</v>
      </c>
      <c r="C6" s="4" t="s">
        <v>386</v>
      </c>
      <c r="D6" s="4"/>
      <c r="E6" s="4"/>
      <c r="F6" s="4"/>
      <c r="G6" s="4"/>
      <c r="H6" s="4"/>
      <c r="I6" s="4"/>
      <c r="J6" s="4">
        <v>41</v>
      </c>
      <c r="K6" s="4" t="s">
        <v>387</v>
      </c>
      <c r="L6" s="4"/>
      <c r="M6" s="4"/>
      <c r="N6" s="4"/>
      <c r="O6" s="4"/>
      <c r="P6" s="4"/>
      <c r="Q6" s="4"/>
      <c r="R6" s="4"/>
      <c r="S6" s="4"/>
      <c r="T6" s="4"/>
      <c r="U6" s="4"/>
      <c r="V6" s="4"/>
      <c r="W6" s="4"/>
      <c r="X6" s="4"/>
      <c r="Y6" s="4"/>
      <c r="Z6" s="4"/>
    </row>
    <row r="7" spans="1:26" ht="13.5" customHeight="1" x14ac:dyDescent="0.3">
      <c r="A7" s="4"/>
      <c r="B7" s="4">
        <v>51</v>
      </c>
      <c r="C7" s="4" t="str">
        <f ca="1">CONCATENATE("You had a job. Start with an extra ", (RANDBETWEEN(1, 6)+RANDBETWEEN(1, 6)), "gp.")</f>
        <v>You had a job. Start with an extra 9gp.</v>
      </c>
      <c r="D7" s="4"/>
      <c r="E7" s="4"/>
      <c r="F7" s="4"/>
      <c r="G7" s="4"/>
      <c r="H7" s="4"/>
      <c r="I7" s="4"/>
      <c r="J7" s="4">
        <v>51</v>
      </c>
      <c r="K7" s="4" t="s">
        <v>388</v>
      </c>
      <c r="L7" s="4"/>
      <c r="M7" s="4"/>
      <c r="N7" s="4"/>
      <c r="O7" s="4"/>
      <c r="P7" s="4"/>
      <c r="Q7" s="4"/>
      <c r="R7" s="4"/>
      <c r="S7" s="4"/>
      <c r="T7" s="4"/>
      <c r="U7" s="4"/>
      <c r="V7" s="4"/>
      <c r="W7" s="4"/>
      <c r="X7" s="4"/>
      <c r="Y7" s="4"/>
      <c r="Z7" s="4"/>
    </row>
    <row r="8" spans="1:26" ht="13.5" customHeight="1" x14ac:dyDescent="0.3">
      <c r="A8" s="4"/>
      <c r="B8" s="4">
        <v>71</v>
      </c>
      <c r="C8" s="4" t="s">
        <v>389</v>
      </c>
      <c r="D8" s="4"/>
      <c r="E8" s="4"/>
      <c r="F8" s="4"/>
      <c r="G8" s="4"/>
      <c r="H8" s="4"/>
      <c r="I8" s="4"/>
      <c r="J8" s="4">
        <v>61</v>
      </c>
      <c r="K8" s="4" t="s">
        <v>390</v>
      </c>
      <c r="L8" s="4"/>
      <c r="M8" s="4"/>
      <c r="N8" s="4"/>
      <c r="O8" s="4"/>
      <c r="P8" s="4"/>
      <c r="Q8" s="4"/>
      <c r="R8" s="4"/>
      <c r="S8" s="4"/>
      <c r="T8" s="4"/>
      <c r="U8" s="4"/>
      <c r="V8" s="4"/>
      <c r="W8" s="4"/>
      <c r="X8" s="4"/>
      <c r="Y8" s="4"/>
      <c r="Z8" s="4"/>
    </row>
    <row r="9" spans="1:26" ht="13.5" customHeight="1" x14ac:dyDescent="0.3">
      <c r="A9" s="4"/>
      <c r="B9" s="4">
        <v>76</v>
      </c>
      <c r="C9" s="4" t="str">
        <f ca="1">L1</f>
        <v>You were wounded, but in time you fully recovered.</v>
      </c>
      <c r="D9" s="4"/>
      <c r="E9" s="4"/>
      <c r="F9" s="4"/>
      <c r="G9" s="4"/>
      <c r="H9" s="4"/>
      <c r="I9" s="4"/>
      <c r="J9" s="4">
        <v>71</v>
      </c>
      <c r="K9" s="4" t="s">
        <v>391</v>
      </c>
      <c r="L9" s="4"/>
      <c r="M9" s="4"/>
      <c r="N9" s="4"/>
      <c r="O9" s="4"/>
      <c r="P9" s="4"/>
      <c r="Q9" s="4"/>
      <c r="R9" s="4"/>
      <c r="S9" s="4"/>
      <c r="T9" s="4"/>
      <c r="U9" s="4"/>
      <c r="V9" s="4"/>
      <c r="W9" s="4"/>
      <c r="X9" s="4"/>
      <c r="Y9" s="4"/>
      <c r="Z9" s="4"/>
    </row>
    <row r="10" spans="1:26" ht="13.5" customHeight="1" x14ac:dyDescent="0.3">
      <c r="A10" s="4"/>
      <c r="B10" s="4">
        <v>81</v>
      </c>
      <c r="C10" s="4" t="str">
        <f ca="1">D19</f>
        <v>You saw a demon and ran away before it could do anything to you.</v>
      </c>
      <c r="D10" s="4"/>
      <c r="E10" s="4"/>
      <c r="F10" s="4"/>
      <c r="G10" s="4"/>
      <c r="H10" s="4"/>
      <c r="I10" s="4"/>
      <c r="J10" s="4">
        <v>81</v>
      </c>
      <c r="K10" s="4" t="str">
        <f ca="1">CONCATENATE("You found some treasure and kept your share. Start with an extra ", (RANDBETWEEN(1, 6)+RANDBETWEEN(1, 6)), "gp.")</f>
        <v>You found some treasure and kept your share. Start with an extra 10gp.</v>
      </c>
      <c r="L10" s="4"/>
      <c r="M10" s="4"/>
      <c r="N10" s="4"/>
      <c r="O10" s="4"/>
      <c r="P10" s="4"/>
      <c r="Q10" s="4"/>
      <c r="R10" s="4"/>
      <c r="S10" s="4"/>
      <c r="T10" s="4"/>
      <c r="U10" s="4"/>
      <c r="V10" s="4"/>
      <c r="W10" s="4"/>
      <c r="X10" s="4"/>
      <c r="Y10" s="4"/>
      <c r="Z10" s="4"/>
    </row>
    <row r="11" spans="1:26" ht="13.5" customHeight="1" x14ac:dyDescent="0.3">
      <c r="A11" s="4"/>
      <c r="B11" s="4">
        <v>86</v>
      </c>
      <c r="C11" s="4" t="str">
        <f ca="1">L58</f>
        <v>You were badly injured in battle and still bear the scars to prove it.</v>
      </c>
      <c r="D11" s="4"/>
      <c r="E11" s="4"/>
      <c r="F11" s="4"/>
      <c r="G11" s="4"/>
      <c r="H11" s="4"/>
      <c r="I11" s="4"/>
      <c r="J11" s="4">
        <v>91</v>
      </c>
      <c r="K11" s="4" t="str">
        <f ca="1">CONCATENATE("You found a considerable treasure and kept your share. Start with an extra ", (RANDBETWEEN(1, 20)+50), "gp.")</f>
        <v>You found a considerable treasure and kept your share. Start with an extra 55gp.</v>
      </c>
      <c r="L11" s="4"/>
      <c r="M11" s="4"/>
      <c r="N11" s="4"/>
      <c r="O11" s="4"/>
      <c r="P11" s="4"/>
      <c r="Q11" s="4"/>
      <c r="R11" s="4"/>
      <c r="S11" s="4"/>
      <c r="T11" s="4"/>
      <c r="U11" s="4"/>
      <c r="V11" s="4"/>
      <c r="W11" s="4"/>
      <c r="X11" s="4"/>
      <c r="Y11" s="4"/>
      <c r="Z11" s="4"/>
    </row>
    <row r="12" spans="1:26" ht="13.5" customHeight="1" x14ac:dyDescent="0.3">
      <c r="A12" s="4"/>
      <c r="B12" s="4">
        <v>91</v>
      </c>
      <c r="C12" s="4" t="str">
        <f ca="1">CONCATENATE("You were accused of ", L38, " ", L48)</f>
        <v>You were accused of smuggling and are guilty, but were found not guilty.</v>
      </c>
      <c r="D12" s="4"/>
      <c r="E12" s="4"/>
      <c r="F12" s="4"/>
      <c r="G12" s="4"/>
      <c r="H12" s="4"/>
      <c r="I12" s="4"/>
      <c r="J12" s="4">
        <v>100</v>
      </c>
      <c r="K12" s="4" t="s">
        <v>392</v>
      </c>
      <c r="L12" s="4"/>
      <c r="M12" s="4"/>
      <c r="N12" s="4"/>
      <c r="O12" s="4"/>
      <c r="P12" s="4"/>
      <c r="Q12" s="4"/>
      <c r="R12" s="4"/>
      <c r="S12" s="4"/>
      <c r="T12" s="4"/>
      <c r="U12" s="4"/>
      <c r="V12" s="4"/>
      <c r="W12" s="4"/>
      <c r="X12" s="4"/>
      <c r="Y12" s="4"/>
      <c r="Z12" s="4"/>
    </row>
    <row r="13" spans="1:26" ht="13.5" customHeight="1" x14ac:dyDescent="0.3">
      <c r="A13" s="4"/>
      <c r="B13" s="4">
        <v>96</v>
      </c>
      <c r="C13" s="4" t="str">
        <f ca="1">L14</f>
        <v>You drank a potion of the DM 's choice.</v>
      </c>
      <c r="D13" s="4"/>
      <c r="E13" s="4"/>
      <c r="F13" s="4"/>
      <c r="G13" s="4"/>
      <c r="H13" s="4"/>
      <c r="I13" s="4"/>
      <c r="J13" s="4"/>
      <c r="K13" s="4"/>
      <c r="L13" s="4"/>
      <c r="M13" s="4"/>
      <c r="N13" s="4"/>
      <c r="O13" s="4"/>
      <c r="P13" s="4"/>
      <c r="Q13" s="4"/>
      <c r="R13" s="4"/>
      <c r="S13" s="4"/>
      <c r="T13" s="4"/>
      <c r="U13" s="4"/>
      <c r="V13" s="4"/>
      <c r="W13" s="4"/>
      <c r="X13" s="4"/>
      <c r="Y13" s="4"/>
      <c r="Z13" s="4"/>
    </row>
    <row r="14" spans="1:26" ht="13.5" customHeight="1" x14ac:dyDescent="0.3">
      <c r="A14" s="4"/>
      <c r="B14" s="4">
        <v>100</v>
      </c>
      <c r="C14" s="4" t="str">
        <f ca="1">L67</f>
        <v>A dragon held you prisoner for 4 years until adventurers killed it.</v>
      </c>
      <c r="D14" s="4"/>
      <c r="E14" s="4"/>
      <c r="F14" s="4"/>
      <c r="G14" s="4"/>
      <c r="H14" s="4"/>
      <c r="I14" s="4"/>
      <c r="J14" s="4" t="s">
        <v>393</v>
      </c>
      <c r="K14" s="4"/>
      <c r="L14" s="8" t="str">
        <f ca="1">OFFSET(K14,(MATCH(I15,J15:J24,1)),0)</f>
        <v>You drank a potion of the DM 's choice.</v>
      </c>
      <c r="M14" s="4"/>
      <c r="N14" s="4"/>
      <c r="O14" s="4"/>
      <c r="P14" s="4"/>
      <c r="Q14" s="4"/>
      <c r="R14" s="4"/>
      <c r="S14" s="4"/>
      <c r="T14" s="4"/>
      <c r="U14" s="4"/>
      <c r="V14" s="4"/>
      <c r="W14" s="4"/>
      <c r="X14" s="4"/>
      <c r="Y14" s="4"/>
      <c r="Z14" s="4"/>
    </row>
    <row r="15" spans="1:26" ht="13.5" customHeight="1" x14ac:dyDescent="0.3">
      <c r="A15" s="4"/>
      <c r="B15" s="4"/>
      <c r="C15" s="4"/>
      <c r="D15" s="4"/>
      <c r="E15" s="4"/>
      <c r="F15" s="4"/>
      <c r="G15" s="4"/>
      <c r="H15" s="4"/>
      <c r="I15" s="4">
        <f ca="1">RANDBETWEEN(1, 10)</f>
        <v>4</v>
      </c>
      <c r="J15" s="4">
        <v>1</v>
      </c>
      <c r="K15" s="4" t="s">
        <v>394</v>
      </c>
      <c r="L15" s="4"/>
      <c r="M15" s="4"/>
      <c r="N15" s="4"/>
      <c r="O15" s="4"/>
      <c r="P15" s="4"/>
      <c r="Q15" s="4"/>
      <c r="R15" s="4"/>
      <c r="S15" s="4"/>
      <c r="T15" s="4"/>
      <c r="U15" s="4"/>
      <c r="V15" s="4"/>
      <c r="W15" s="4"/>
      <c r="X15" s="4"/>
      <c r="Y15" s="4"/>
      <c r="Z15" s="4"/>
    </row>
    <row r="16" spans="1:26" ht="13.5" customHeight="1" x14ac:dyDescent="0.3">
      <c r="A16" s="4"/>
      <c r="B16" s="4"/>
      <c r="C16" s="4"/>
      <c r="D16" s="4"/>
      <c r="E16" s="4"/>
      <c r="F16" s="4"/>
      <c r="G16" s="4"/>
      <c r="H16" s="4"/>
      <c r="I16" s="4"/>
      <c r="J16" s="4">
        <v>2</v>
      </c>
      <c r="K16" s="4" t="s">
        <v>395</v>
      </c>
      <c r="L16" s="4"/>
      <c r="M16" s="4"/>
      <c r="N16" s="4"/>
      <c r="O16" s="4"/>
      <c r="P16" s="4"/>
      <c r="Q16" s="4"/>
      <c r="R16" s="4"/>
      <c r="S16" s="4"/>
      <c r="T16" s="4"/>
      <c r="U16" s="4"/>
      <c r="V16" s="4"/>
      <c r="W16" s="4"/>
      <c r="X16" s="4"/>
      <c r="Y16" s="4"/>
      <c r="Z16" s="4"/>
    </row>
    <row r="17" spans="1:26" ht="13.5" customHeight="1" x14ac:dyDescent="0.3">
      <c r="A17" s="4"/>
      <c r="B17" s="4"/>
      <c r="C17" s="4"/>
      <c r="D17" s="4"/>
      <c r="E17" s="4"/>
      <c r="F17" s="4"/>
      <c r="G17" s="4"/>
      <c r="H17" s="4"/>
      <c r="I17" s="4"/>
      <c r="J17" s="4">
        <v>3</v>
      </c>
      <c r="K17" s="4" t="s">
        <v>396</v>
      </c>
      <c r="L17" s="4"/>
      <c r="M17" s="4"/>
      <c r="N17" s="4"/>
      <c r="O17" s="4"/>
      <c r="P17" s="4"/>
      <c r="Q17" s="4"/>
      <c r="R17" s="4"/>
      <c r="S17" s="4"/>
      <c r="T17" s="4"/>
      <c r="U17" s="4"/>
      <c r="V17" s="4"/>
      <c r="W17" s="4"/>
      <c r="X17" s="4"/>
      <c r="Y17" s="4"/>
      <c r="Z17" s="4"/>
    </row>
    <row r="18" spans="1:26" ht="13.5" customHeight="1" x14ac:dyDescent="0.3">
      <c r="A18" s="4"/>
      <c r="B18" s="4"/>
      <c r="C18" s="4"/>
      <c r="D18" s="4"/>
      <c r="E18" s="4"/>
      <c r="F18" s="4"/>
      <c r="G18" s="4"/>
      <c r="H18" s="4"/>
      <c r="I18" s="4"/>
      <c r="J18" s="4">
        <v>4</v>
      </c>
      <c r="K18" s="4" t="s">
        <v>397</v>
      </c>
      <c r="L18" s="4"/>
      <c r="M18" s="4"/>
      <c r="N18" s="4"/>
      <c r="O18" s="4"/>
      <c r="P18" s="4"/>
      <c r="Q18" s="4"/>
      <c r="R18" s="4"/>
      <c r="S18" s="4"/>
      <c r="T18" s="4"/>
      <c r="U18" s="4"/>
      <c r="V18" s="4"/>
      <c r="W18" s="4"/>
      <c r="X18" s="4"/>
      <c r="Y18" s="4"/>
      <c r="Z18" s="4"/>
    </row>
    <row r="19" spans="1:26" ht="13.5" customHeight="1" x14ac:dyDescent="0.3">
      <c r="A19" s="4"/>
      <c r="B19" s="4" t="s">
        <v>398</v>
      </c>
      <c r="C19" s="4"/>
      <c r="D19" s="8" t="str">
        <f ca="1">OFFSET(C19,(MATCH(A20,B20:B34,1)),0)</f>
        <v>You saw a demon and ran away before it could do anything to you.</v>
      </c>
      <c r="E19" s="4"/>
      <c r="F19" s="4"/>
      <c r="G19" s="4"/>
      <c r="H19" s="4"/>
      <c r="I19" s="4"/>
      <c r="J19" s="4">
        <v>5</v>
      </c>
      <c r="K19" s="4" t="s">
        <v>399</v>
      </c>
      <c r="L19" s="4"/>
      <c r="M19" s="4"/>
      <c r="N19" s="4"/>
      <c r="O19" s="4"/>
      <c r="P19" s="4"/>
      <c r="Q19" s="4"/>
      <c r="R19" s="4"/>
      <c r="S19" s="4"/>
      <c r="T19" s="4"/>
      <c r="U19" s="4"/>
      <c r="V19" s="4"/>
      <c r="W19" s="4"/>
      <c r="X19" s="4"/>
      <c r="Y19" s="4"/>
      <c r="Z19" s="4"/>
    </row>
    <row r="20" spans="1:26" ht="13.5" customHeight="1" x14ac:dyDescent="0.3">
      <c r="A20" s="4">
        <f ca="1">RANDBETWEEN(1, 100)</f>
        <v>8</v>
      </c>
      <c r="B20" s="4">
        <v>1</v>
      </c>
      <c r="C20" s="4" t="str">
        <f ca="1">CONCATENATE("You were ensorcelled by a fey and enslaved for ", RANDBETWEEN(1, 6), " years before you escaped.")</f>
        <v>You were ensorcelled by a fey and enslaved for 4 years before you escaped.</v>
      </c>
      <c r="D20" s="4"/>
      <c r="E20" s="4"/>
      <c r="F20" s="4"/>
      <c r="G20" s="4"/>
      <c r="H20" s="4"/>
      <c r="I20" s="4"/>
      <c r="J20" s="4">
        <v>6</v>
      </c>
      <c r="K20" s="4" t="s">
        <v>400</v>
      </c>
      <c r="L20" s="4"/>
      <c r="M20" s="4"/>
      <c r="N20" s="4"/>
      <c r="O20" s="4"/>
      <c r="P20" s="4"/>
      <c r="Q20" s="4"/>
      <c r="R20" s="4"/>
      <c r="S20" s="4"/>
      <c r="T20" s="4"/>
      <c r="U20" s="4"/>
      <c r="V20" s="4"/>
      <c r="W20" s="4"/>
      <c r="X20" s="4"/>
      <c r="Y20" s="4"/>
      <c r="Z20" s="4"/>
    </row>
    <row r="21" spans="1:26" ht="13.5" customHeight="1" x14ac:dyDescent="0.3">
      <c r="A21" s="4"/>
      <c r="B21" s="4">
        <v>6</v>
      </c>
      <c r="C21" s="4" t="s">
        <v>401</v>
      </c>
      <c r="D21" s="4"/>
      <c r="E21" s="4"/>
      <c r="F21" s="4"/>
      <c r="G21" s="4"/>
      <c r="H21" s="4"/>
      <c r="I21" s="4"/>
      <c r="J21" s="4">
        <v>7</v>
      </c>
      <c r="K21" s="4" t="s">
        <v>402</v>
      </c>
      <c r="L21" s="4"/>
      <c r="M21" s="4"/>
      <c r="N21" s="4"/>
      <c r="O21" s="4"/>
      <c r="P21" s="4"/>
      <c r="Q21" s="4"/>
      <c r="R21" s="4"/>
      <c r="S21" s="4"/>
      <c r="T21" s="4"/>
      <c r="U21" s="4"/>
      <c r="V21" s="4"/>
      <c r="W21" s="4"/>
      <c r="X21" s="4"/>
      <c r="Y21" s="4"/>
      <c r="Z21" s="4"/>
    </row>
    <row r="22" spans="1:26" ht="13.5" customHeight="1" x14ac:dyDescent="0.3">
      <c r="A22" s="4"/>
      <c r="B22" s="4">
        <v>11</v>
      </c>
      <c r="C22" s="4" t="str">
        <f ca="1">CONCATENATE("A devil tempted you. Make a DC10 wis save or your alignment shifts 1 step toward evil and you gain ", (RANDBETWEEN(1, 20)+50), " gp.")</f>
        <v>A devil tempted you. Make a DC10 wis save or your alignment shifts 1 step toward evil and you gain 66 gp.</v>
      </c>
      <c r="D22" s="4"/>
      <c r="E22" s="4"/>
      <c r="F22" s="4"/>
      <c r="G22" s="4"/>
      <c r="H22" s="4"/>
      <c r="I22" s="4"/>
      <c r="J22" s="4">
        <v>8</v>
      </c>
      <c r="K22" s="4" t="s">
        <v>403</v>
      </c>
      <c r="L22" s="4"/>
      <c r="M22" s="4"/>
      <c r="N22" s="4"/>
      <c r="O22" s="4"/>
      <c r="P22" s="4"/>
      <c r="Q22" s="4"/>
      <c r="R22" s="4"/>
      <c r="S22" s="4"/>
      <c r="T22" s="4"/>
      <c r="U22" s="4"/>
      <c r="V22" s="4"/>
      <c r="W22" s="4"/>
      <c r="X22" s="4"/>
      <c r="Y22" s="4"/>
      <c r="Z22" s="4"/>
    </row>
    <row r="23" spans="1:26" ht="13.5" customHeight="1" x14ac:dyDescent="0.3">
      <c r="A23" s="4"/>
      <c r="B23" s="4">
        <v>16</v>
      </c>
      <c r="C23" s="4" t="s">
        <v>404</v>
      </c>
      <c r="D23" s="4"/>
      <c r="E23" s="4"/>
      <c r="F23" s="4"/>
      <c r="G23" s="4"/>
      <c r="H23" s="4"/>
      <c r="I23" s="4"/>
      <c r="J23" s="4">
        <v>9</v>
      </c>
      <c r="K23" s="4" t="s">
        <v>405</v>
      </c>
      <c r="L23" s="4"/>
      <c r="M23" s="4"/>
      <c r="N23" s="4"/>
      <c r="O23" s="4"/>
      <c r="P23" s="4"/>
      <c r="Q23" s="4"/>
      <c r="R23" s="4"/>
      <c r="S23" s="4"/>
      <c r="T23" s="4"/>
      <c r="U23" s="4"/>
      <c r="V23" s="4"/>
      <c r="W23" s="4"/>
      <c r="X23" s="4"/>
      <c r="Y23" s="4"/>
      <c r="Z23" s="4"/>
    </row>
    <row r="24" spans="1:26" ht="13.5" customHeight="1" x14ac:dyDescent="0.3">
      <c r="A24" s="4"/>
      <c r="B24" s="4">
        <v>21</v>
      </c>
      <c r="C24" s="4" t="s">
        <v>406</v>
      </c>
      <c r="D24" s="4"/>
      <c r="E24" s="4"/>
      <c r="F24" s="4"/>
      <c r="G24" s="4"/>
      <c r="H24" s="4"/>
      <c r="I24" s="4"/>
      <c r="J24" s="4">
        <v>10</v>
      </c>
      <c r="K24" s="4" t="s">
        <v>407</v>
      </c>
      <c r="L24" s="4"/>
      <c r="M24" s="4"/>
      <c r="N24" s="4"/>
      <c r="O24" s="4"/>
      <c r="P24" s="4"/>
      <c r="Q24" s="4"/>
      <c r="R24" s="4"/>
      <c r="S24" s="4"/>
      <c r="T24" s="4"/>
      <c r="U24" s="4"/>
      <c r="V24" s="4"/>
      <c r="W24" s="4"/>
      <c r="X24" s="4"/>
      <c r="Y24" s="4"/>
      <c r="Z24" s="4"/>
    </row>
    <row r="25" spans="1:26" ht="13.5" customHeight="1" x14ac:dyDescent="0.3">
      <c r="A25" s="4"/>
      <c r="B25" s="4">
        <v>31</v>
      </c>
      <c r="C25" s="4" t="s">
        <v>408</v>
      </c>
      <c r="D25" s="4"/>
      <c r="E25" s="4"/>
      <c r="F25" s="4"/>
      <c r="G25" s="4"/>
      <c r="H25" s="4"/>
      <c r="I25" s="4"/>
      <c r="J25" s="4"/>
      <c r="K25" s="4"/>
      <c r="L25" s="4"/>
      <c r="M25" s="4"/>
      <c r="N25" s="4"/>
      <c r="O25" s="4"/>
      <c r="P25" s="4"/>
      <c r="Q25" s="4"/>
      <c r="R25" s="4"/>
      <c r="S25" s="4"/>
      <c r="T25" s="4"/>
      <c r="U25" s="4"/>
      <c r="V25" s="4"/>
      <c r="W25" s="4"/>
      <c r="X25" s="4"/>
      <c r="Y25" s="4"/>
      <c r="Z25" s="4"/>
    </row>
    <row r="26" spans="1:26" ht="13.5" customHeight="1" x14ac:dyDescent="0.3">
      <c r="A26" s="4"/>
      <c r="B26" s="4">
        <v>41</v>
      </c>
      <c r="C26" s="4" t="s">
        <v>409</v>
      </c>
      <c r="D26" s="4"/>
      <c r="E26" s="4"/>
      <c r="F26" s="4"/>
      <c r="G26" s="4"/>
      <c r="H26" s="4"/>
      <c r="I26" s="4"/>
      <c r="J26" s="4" t="s">
        <v>410</v>
      </c>
      <c r="K26" s="4"/>
      <c r="L26" s="8" t="str">
        <f ca="1">OFFSET(K26,(MATCH(I27,J27:J36,1)),0)</f>
        <v>You found some money. Start with an extra 5gp.</v>
      </c>
      <c r="M26" s="4"/>
      <c r="N26" s="4"/>
      <c r="O26" s="4"/>
      <c r="P26" s="4"/>
      <c r="Q26" s="4"/>
      <c r="R26" s="4"/>
      <c r="S26" s="4"/>
      <c r="T26" s="4"/>
      <c r="U26" s="4"/>
      <c r="V26" s="4"/>
      <c r="W26" s="4"/>
      <c r="X26" s="4"/>
      <c r="Y26" s="4"/>
      <c r="Z26" s="4"/>
    </row>
    <row r="27" spans="1:26" ht="13.5" customHeight="1" x14ac:dyDescent="0.3">
      <c r="A27" s="4"/>
      <c r="B27" s="4">
        <v>51</v>
      </c>
      <c r="C27" s="4" t="s">
        <v>411</v>
      </c>
      <c r="D27" s="4"/>
      <c r="E27" s="4"/>
      <c r="F27" s="4"/>
      <c r="G27" s="4"/>
      <c r="H27" s="4"/>
      <c r="I27" s="4">
        <f ca="1">RANDBETWEEN(1, 10)</f>
        <v>4</v>
      </c>
      <c r="J27" s="4">
        <v>1</v>
      </c>
      <c r="K27" s="4" t="s">
        <v>412</v>
      </c>
      <c r="L27" s="4"/>
      <c r="M27" s="4"/>
      <c r="N27" s="4"/>
      <c r="O27" s="4"/>
      <c r="P27" s="4"/>
      <c r="Q27" s="4"/>
      <c r="R27" s="4"/>
      <c r="S27" s="4"/>
      <c r="T27" s="4"/>
      <c r="U27" s="4"/>
      <c r="V27" s="4"/>
      <c r="W27" s="4"/>
      <c r="X27" s="4"/>
      <c r="Y27" s="4"/>
      <c r="Z27" s="4"/>
    </row>
    <row r="28" spans="1:26" ht="13.5" customHeight="1" x14ac:dyDescent="0.3">
      <c r="A28" s="4"/>
      <c r="B28" s="4">
        <v>61</v>
      </c>
      <c r="C28" s="4" t="s">
        <v>413</v>
      </c>
      <c r="D28" s="4"/>
      <c r="E28" s="4"/>
      <c r="F28" s="4"/>
      <c r="G28" s="4"/>
      <c r="H28" s="4"/>
      <c r="I28" s="4"/>
      <c r="J28" s="4">
        <v>2</v>
      </c>
      <c r="K28" s="4" t="s">
        <v>414</v>
      </c>
      <c r="L28" s="4"/>
      <c r="M28" s="4"/>
      <c r="N28" s="4"/>
      <c r="O28" s="4"/>
      <c r="P28" s="4"/>
      <c r="Q28" s="4"/>
      <c r="R28" s="4"/>
      <c r="S28" s="4"/>
      <c r="T28" s="4"/>
      <c r="U28" s="4"/>
      <c r="V28" s="4"/>
      <c r="W28" s="4"/>
      <c r="X28" s="4"/>
      <c r="Y28" s="4"/>
      <c r="Z28" s="4"/>
    </row>
    <row r="29" spans="1:26" ht="13.5" customHeight="1" x14ac:dyDescent="0.3">
      <c r="A29" s="4"/>
      <c r="B29" s="4">
        <v>71</v>
      </c>
      <c r="C29" s="4" t="str">
        <f ca="1">CONCATENATE("You were briefly possessed by ", D36)</f>
        <v>You were briefly possessed by a devil.</v>
      </c>
      <c r="D29" s="4"/>
      <c r="E29" s="4"/>
      <c r="F29" s="4"/>
      <c r="G29" s="4"/>
      <c r="H29" s="4"/>
      <c r="I29" s="4"/>
      <c r="J29" s="4">
        <v>3</v>
      </c>
      <c r="K29" s="4" t="s">
        <v>415</v>
      </c>
      <c r="L29" s="4"/>
      <c r="M29" s="4"/>
      <c r="N29" s="4"/>
      <c r="O29" s="4"/>
      <c r="P29" s="4"/>
      <c r="Q29" s="4"/>
      <c r="R29" s="4"/>
      <c r="S29" s="4"/>
      <c r="T29" s="4"/>
      <c r="U29" s="4"/>
      <c r="V29" s="4"/>
      <c r="W29" s="4"/>
      <c r="X29" s="4"/>
      <c r="Y29" s="4"/>
      <c r="Z29" s="4"/>
    </row>
    <row r="30" spans="1:26" ht="13.5" customHeight="1" x14ac:dyDescent="0.3">
      <c r="A30" s="4"/>
      <c r="B30" s="4">
        <v>76</v>
      </c>
      <c r="C30" s="4" t="s">
        <v>416</v>
      </c>
      <c r="D30" s="4"/>
      <c r="E30" s="4"/>
      <c r="F30" s="4"/>
      <c r="G30" s="4"/>
      <c r="H30" s="4"/>
      <c r="I30" s="4"/>
      <c r="J30" s="4">
        <v>4</v>
      </c>
      <c r="K30" s="4" t="str">
        <f ca="1">CONCATENATE("You found some money. Start with an extra ", (RANDBETWEEN(1, 20)), "gp.")</f>
        <v>You found some money. Start with an extra 5gp.</v>
      </c>
      <c r="L30" s="4"/>
      <c r="M30" s="4"/>
      <c r="N30" s="4"/>
      <c r="O30" s="4"/>
      <c r="P30" s="4"/>
      <c r="Q30" s="4"/>
      <c r="R30" s="4"/>
      <c r="S30" s="4"/>
      <c r="T30" s="4"/>
      <c r="U30" s="4"/>
      <c r="V30" s="4"/>
      <c r="W30" s="4"/>
      <c r="X30" s="4"/>
      <c r="Y30" s="4"/>
      <c r="Z30" s="4"/>
    </row>
    <row r="31" spans="1:26" ht="13.5" customHeight="1" x14ac:dyDescent="0.3">
      <c r="A31" s="4"/>
      <c r="B31" s="4">
        <v>81</v>
      </c>
      <c r="C31" s="4" t="s">
        <v>417</v>
      </c>
      <c r="D31" s="4"/>
      <c r="E31" s="4"/>
      <c r="F31" s="4"/>
      <c r="G31" s="4"/>
      <c r="H31" s="4"/>
      <c r="I31" s="4"/>
      <c r="J31" s="4">
        <v>5</v>
      </c>
      <c r="K31" s="4" t="s">
        <v>418</v>
      </c>
      <c r="L31" s="4"/>
      <c r="M31" s="4"/>
      <c r="N31" s="4"/>
      <c r="O31" s="4"/>
      <c r="P31" s="4"/>
      <c r="Q31" s="4"/>
      <c r="R31" s="4"/>
      <c r="S31" s="4"/>
      <c r="T31" s="4"/>
      <c r="U31" s="4"/>
      <c r="V31" s="4"/>
      <c r="W31" s="4"/>
      <c r="X31" s="4"/>
      <c r="Y31" s="4"/>
      <c r="Z31" s="4"/>
    </row>
    <row r="32" spans="1:26" ht="13.5" customHeight="1" x14ac:dyDescent="0.3">
      <c r="A32" s="4"/>
      <c r="B32" s="4">
        <v>86</v>
      </c>
      <c r="C32" s="4" t="s">
        <v>419</v>
      </c>
      <c r="D32" s="4"/>
      <c r="E32" s="4"/>
      <c r="F32" s="4"/>
      <c r="G32" s="4"/>
      <c r="H32" s="4"/>
      <c r="I32" s="4"/>
      <c r="J32" s="4">
        <v>6</v>
      </c>
      <c r="K32" s="4" t="str">
        <f ca="1">CONCATENATE("You found ",Trinket!$D$3)</f>
        <v>You found A tiny stirge encased in amber</v>
      </c>
      <c r="L32" s="4"/>
      <c r="M32" s="4"/>
      <c r="N32" s="4"/>
      <c r="O32" s="4"/>
      <c r="P32" s="4"/>
      <c r="Q32" s="4"/>
      <c r="R32" s="4"/>
      <c r="S32" s="4"/>
      <c r="T32" s="4"/>
      <c r="U32" s="4"/>
      <c r="V32" s="4"/>
      <c r="W32" s="4"/>
      <c r="X32" s="4"/>
      <c r="Y32" s="4"/>
      <c r="Z32" s="4"/>
    </row>
    <row r="33" spans="1:26" ht="13.5" customHeight="1" x14ac:dyDescent="0.3">
      <c r="A33" s="4"/>
      <c r="B33" s="4">
        <v>91</v>
      </c>
      <c r="C33" s="4" t="s">
        <v>420</v>
      </c>
      <c r="D33" s="4"/>
      <c r="E33" s="4"/>
      <c r="F33" s="4"/>
      <c r="G33" s="4"/>
      <c r="H33" s="4"/>
      <c r="I33" s="4"/>
      <c r="J33" s="4">
        <v>7</v>
      </c>
      <c r="K33" s="4" t="s">
        <v>421</v>
      </c>
      <c r="L33" s="4"/>
      <c r="M33" s="4"/>
      <c r="N33" s="4"/>
      <c r="O33" s="4"/>
      <c r="P33" s="4"/>
      <c r="Q33" s="4"/>
      <c r="R33" s="4"/>
      <c r="S33" s="4"/>
      <c r="T33" s="4"/>
      <c r="U33" s="4"/>
      <c r="V33" s="4"/>
      <c r="W33" s="4"/>
      <c r="X33" s="4"/>
      <c r="Y33" s="4"/>
      <c r="Z33" s="4"/>
    </row>
    <row r="34" spans="1:26" ht="13.5" customHeight="1" x14ac:dyDescent="0.3">
      <c r="A34" s="4"/>
      <c r="B34" s="4">
        <v>96</v>
      </c>
      <c r="C34" s="4" t="s">
        <v>422</v>
      </c>
      <c r="D34" s="4"/>
      <c r="E34" s="4"/>
      <c r="F34" s="4"/>
      <c r="G34" s="4"/>
      <c r="H34" s="4"/>
      <c r="I34" s="4"/>
      <c r="J34" s="4">
        <v>8</v>
      </c>
      <c r="K34" s="4" t="s">
        <v>423</v>
      </c>
      <c r="L34" s="4"/>
      <c r="M34" s="4"/>
      <c r="N34" s="4"/>
      <c r="O34" s="4"/>
      <c r="P34" s="4"/>
      <c r="Q34" s="4"/>
      <c r="R34" s="4"/>
      <c r="S34" s="4"/>
      <c r="T34" s="4"/>
      <c r="U34" s="4"/>
      <c r="V34" s="4"/>
      <c r="W34" s="4"/>
      <c r="X34" s="4"/>
      <c r="Y34" s="4"/>
      <c r="Z34" s="4"/>
    </row>
    <row r="35" spans="1:26" ht="13.5" customHeight="1" x14ac:dyDescent="0.3">
      <c r="A35" s="4"/>
      <c r="B35" s="4"/>
      <c r="C35" s="4"/>
      <c r="D35" s="4"/>
      <c r="E35" s="4"/>
      <c r="F35" s="4"/>
      <c r="G35" s="4"/>
      <c r="H35" s="4"/>
      <c r="I35" s="4"/>
      <c r="J35" s="4">
        <v>9</v>
      </c>
      <c r="K35" s="4" t="s">
        <v>424</v>
      </c>
      <c r="L35" s="4"/>
      <c r="M35" s="4"/>
      <c r="N35" s="4"/>
      <c r="O35" s="4"/>
      <c r="P35" s="4"/>
      <c r="Q35" s="4"/>
      <c r="R35" s="4"/>
      <c r="S35" s="4"/>
      <c r="T35" s="4"/>
      <c r="U35" s="4"/>
      <c r="V35" s="4"/>
      <c r="W35" s="4"/>
      <c r="X35" s="4"/>
      <c r="Y35" s="4"/>
      <c r="Z35" s="4"/>
    </row>
    <row r="36" spans="1:26" ht="13.5" customHeight="1" x14ac:dyDescent="0.3">
      <c r="A36" s="4"/>
      <c r="B36" s="4" t="s">
        <v>425</v>
      </c>
      <c r="C36" s="4"/>
      <c r="D36" s="8" t="str">
        <f ca="1">OFFSET(C36,(MATCH(A37,B37:B42,1)),0)</f>
        <v>a devil.</v>
      </c>
      <c r="E36" s="4"/>
      <c r="F36" s="4"/>
      <c r="G36" s="4"/>
      <c r="H36" s="4"/>
      <c r="I36" s="4"/>
      <c r="J36" s="4">
        <v>10</v>
      </c>
      <c r="K36" s="4" t="str">
        <f ca="1">CONCATENATE("A distant relative left you a stipend that enables you to live at a Comfortable lifestyle for ", RANDBETWEEN(1, 20), " years.")</f>
        <v>A distant relative left you a stipend that enables you to live at a Comfortable lifestyle for 5 years.</v>
      </c>
      <c r="L36" s="4"/>
      <c r="M36" s="4"/>
      <c r="N36" s="4"/>
      <c r="O36" s="4"/>
      <c r="P36" s="4"/>
      <c r="Q36" s="4"/>
      <c r="R36" s="4"/>
      <c r="S36" s="4"/>
      <c r="T36" s="4"/>
      <c r="U36" s="4"/>
      <c r="V36" s="4"/>
      <c r="W36" s="4"/>
      <c r="X36" s="4"/>
      <c r="Y36" s="4"/>
      <c r="Z36" s="4"/>
    </row>
    <row r="37" spans="1:26" ht="13.5" customHeight="1" x14ac:dyDescent="0.3">
      <c r="A37" s="4">
        <f ca="1">RANDBETWEEN(1, 6)</f>
        <v>2</v>
      </c>
      <c r="B37" s="4">
        <v>1</v>
      </c>
      <c r="C37" s="4" t="s">
        <v>426</v>
      </c>
      <c r="D37" s="4"/>
      <c r="E37" s="4"/>
      <c r="F37" s="4"/>
      <c r="G37" s="4"/>
      <c r="H37" s="4"/>
      <c r="I37" s="4"/>
      <c r="J37" s="4"/>
      <c r="K37" s="4"/>
      <c r="L37" s="4"/>
      <c r="M37" s="4"/>
      <c r="N37" s="4"/>
      <c r="O37" s="4"/>
      <c r="P37" s="4"/>
      <c r="Q37" s="4"/>
      <c r="R37" s="4"/>
      <c r="S37" s="4"/>
      <c r="T37" s="4"/>
      <c r="U37" s="4"/>
      <c r="V37" s="4"/>
      <c r="W37" s="4"/>
      <c r="X37" s="4"/>
      <c r="Y37" s="4"/>
      <c r="Z37" s="4"/>
    </row>
    <row r="38" spans="1:26" ht="13.5" customHeight="1" x14ac:dyDescent="0.3">
      <c r="A38" s="4"/>
      <c r="B38" s="4">
        <v>2</v>
      </c>
      <c r="C38" s="4" t="s">
        <v>427</v>
      </c>
      <c r="D38" s="4"/>
      <c r="E38" s="4"/>
      <c r="F38" s="4"/>
      <c r="G38" s="4"/>
      <c r="H38" s="4"/>
      <c r="I38" s="4"/>
      <c r="J38" s="4" t="s">
        <v>428</v>
      </c>
      <c r="K38" s="4"/>
      <c r="L38" s="8" t="str">
        <f ca="1">OFFSET(K38,(MATCH(I39,J39:J46,1)),0)</f>
        <v>smuggling</v>
      </c>
      <c r="M38" s="4"/>
      <c r="N38" s="4"/>
      <c r="O38" s="4"/>
      <c r="P38" s="4"/>
      <c r="Q38" s="4"/>
      <c r="R38" s="4"/>
      <c r="S38" s="4"/>
      <c r="T38" s="4"/>
      <c r="U38" s="4"/>
      <c r="V38" s="4"/>
      <c r="W38" s="4"/>
      <c r="X38" s="4"/>
      <c r="Y38" s="4"/>
      <c r="Z38" s="4"/>
    </row>
    <row r="39" spans="1:26" ht="13.5" customHeight="1" x14ac:dyDescent="0.3">
      <c r="A39" s="4"/>
      <c r="B39" s="4">
        <v>3</v>
      </c>
      <c r="C39" s="4" t="s">
        <v>429</v>
      </c>
      <c r="D39" s="4"/>
      <c r="E39" s="4"/>
      <c r="F39" s="4"/>
      <c r="G39" s="4"/>
      <c r="H39" s="4"/>
      <c r="I39" s="4">
        <f ca="1">RANDBETWEEN(1, 8)</f>
        <v>5</v>
      </c>
      <c r="J39" s="4">
        <v>1</v>
      </c>
      <c r="K39" s="4" t="s">
        <v>430</v>
      </c>
      <c r="L39" s="4"/>
      <c r="M39" s="4"/>
      <c r="N39" s="4"/>
      <c r="O39" s="4"/>
      <c r="P39" s="4"/>
      <c r="Q39" s="4"/>
      <c r="R39" s="4"/>
      <c r="S39" s="4"/>
      <c r="T39" s="4"/>
      <c r="U39" s="4"/>
      <c r="V39" s="4"/>
      <c r="W39" s="4"/>
      <c r="X39" s="4"/>
      <c r="Y39" s="4"/>
      <c r="Z39" s="4"/>
    </row>
    <row r="40" spans="1:26" ht="13.5" customHeight="1" x14ac:dyDescent="0.3">
      <c r="A40" s="4"/>
      <c r="B40" s="4">
        <v>4</v>
      </c>
      <c r="C40" s="4" t="s">
        <v>431</v>
      </c>
      <c r="D40" s="4"/>
      <c r="E40" s="4"/>
      <c r="F40" s="4"/>
      <c r="G40" s="4"/>
      <c r="H40" s="4"/>
      <c r="I40" s="4"/>
      <c r="J40" s="4">
        <v>2</v>
      </c>
      <c r="K40" s="4" t="s">
        <v>432</v>
      </c>
      <c r="L40" s="4"/>
      <c r="M40" s="4"/>
      <c r="N40" s="4"/>
      <c r="O40" s="4"/>
      <c r="P40" s="4"/>
      <c r="Q40" s="4"/>
      <c r="R40" s="4"/>
      <c r="S40" s="4"/>
      <c r="T40" s="4"/>
      <c r="U40" s="4"/>
      <c r="V40" s="4"/>
      <c r="W40" s="4"/>
      <c r="X40" s="4"/>
      <c r="Y40" s="4"/>
      <c r="Z40" s="4"/>
    </row>
    <row r="41" spans="1:26" ht="13.5" customHeight="1" x14ac:dyDescent="0.3">
      <c r="A41" s="4"/>
      <c r="B41" s="4">
        <v>5</v>
      </c>
      <c r="C41" s="4" t="s">
        <v>433</v>
      </c>
      <c r="D41" s="4"/>
      <c r="E41" s="4"/>
      <c r="F41" s="4"/>
      <c r="G41" s="4"/>
      <c r="H41" s="4"/>
      <c r="I41" s="4"/>
      <c r="J41" s="4">
        <v>3</v>
      </c>
      <c r="K41" s="4" t="s">
        <v>434</v>
      </c>
      <c r="L41" s="4"/>
      <c r="M41" s="4"/>
      <c r="N41" s="4"/>
      <c r="O41" s="4"/>
      <c r="P41" s="4"/>
      <c r="Q41" s="4"/>
      <c r="R41" s="4"/>
      <c r="S41" s="4"/>
      <c r="T41" s="4"/>
      <c r="U41" s="4"/>
      <c r="V41" s="4"/>
      <c r="W41" s="4"/>
      <c r="X41" s="4"/>
      <c r="Y41" s="4"/>
      <c r="Z41" s="4"/>
    </row>
    <row r="42" spans="1:26" ht="13.5" customHeight="1" x14ac:dyDescent="0.3">
      <c r="A42" s="4"/>
      <c r="B42" s="4">
        <v>6</v>
      </c>
      <c r="C42" s="4" t="s">
        <v>435</v>
      </c>
      <c r="D42" s="4"/>
      <c r="E42" s="4"/>
      <c r="F42" s="4"/>
      <c r="G42" s="4"/>
      <c r="H42" s="4"/>
      <c r="I42" s="4"/>
      <c r="J42" s="4">
        <v>4</v>
      </c>
      <c r="K42" s="4" t="s">
        <v>436</v>
      </c>
      <c r="L42" s="4"/>
      <c r="M42" s="4"/>
      <c r="N42" s="4"/>
      <c r="O42" s="4"/>
      <c r="P42" s="4"/>
      <c r="Q42" s="4"/>
      <c r="R42" s="4"/>
      <c r="S42" s="4"/>
      <c r="T42" s="4"/>
      <c r="U42" s="4"/>
      <c r="V42" s="4"/>
      <c r="W42" s="4"/>
      <c r="X42" s="4"/>
      <c r="Y42" s="4"/>
      <c r="Z42" s="4"/>
    </row>
    <row r="43" spans="1:26" ht="13.5" customHeight="1" x14ac:dyDescent="0.3">
      <c r="A43" s="4"/>
      <c r="B43" s="4"/>
      <c r="C43" s="4"/>
      <c r="D43" s="4"/>
      <c r="E43" s="4"/>
      <c r="F43" s="4"/>
      <c r="G43" s="4"/>
      <c r="H43" s="4"/>
      <c r="I43" s="4"/>
      <c r="J43" s="4">
        <v>5</v>
      </c>
      <c r="K43" s="4" t="s">
        <v>437</v>
      </c>
      <c r="L43" s="4"/>
      <c r="M43" s="4"/>
      <c r="N43" s="4"/>
      <c r="O43" s="4"/>
      <c r="P43" s="4"/>
      <c r="Q43" s="4"/>
      <c r="R43" s="4"/>
      <c r="S43" s="4"/>
      <c r="T43" s="4"/>
      <c r="U43" s="4"/>
      <c r="V43" s="4"/>
      <c r="W43" s="4"/>
      <c r="X43" s="4"/>
      <c r="Y43" s="4"/>
      <c r="Z43" s="4"/>
    </row>
    <row r="44" spans="1:26" ht="13.5" customHeight="1" x14ac:dyDescent="0.3">
      <c r="A44" s="4"/>
      <c r="B44" s="4" t="s">
        <v>438</v>
      </c>
      <c r="C44" s="4"/>
      <c r="D44" s="8" t="str">
        <f ca="1">OFFSET(C44,(MATCH(A45,B45:B55,1)),0)</f>
        <v>A current or prospective partner of yours was murdered.</v>
      </c>
      <c r="E44" s="4"/>
      <c r="F44" s="4"/>
      <c r="G44" s="4"/>
      <c r="H44" s="4"/>
      <c r="I44" s="4"/>
      <c r="J44" s="4">
        <v>6</v>
      </c>
      <c r="K44" s="4" t="s">
        <v>439</v>
      </c>
      <c r="L44" s="4"/>
      <c r="M44" s="4"/>
      <c r="N44" s="4"/>
      <c r="O44" s="4"/>
      <c r="P44" s="4"/>
      <c r="Q44" s="4"/>
      <c r="R44" s="4"/>
      <c r="S44" s="4"/>
      <c r="T44" s="4"/>
      <c r="U44" s="4"/>
      <c r="V44" s="4"/>
      <c r="W44" s="4"/>
      <c r="X44" s="4"/>
      <c r="Y44" s="4"/>
      <c r="Z44" s="4"/>
    </row>
    <row r="45" spans="1:26" ht="13.5" customHeight="1" x14ac:dyDescent="0.3">
      <c r="A45" s="4">
        <f ca="1">RANDBETWEEN(1, 12)</f>
        <v>12</v>
      </c>
      <c r="B45" s="4">
        <v>1</v>
      </c>
      <c r="C45" s="4" t="str">
        <f ca="1">CONCATENATE("A family member or close friend ", D58, ".")</f>
        <v>A family member or close friend was murdered.</v>
      </c>
      <c r="D45" s="4"/>
      <c r="E45" s="4"/>
      <c r="F45" s="4"/>
      <c r="G45" s="4"/>
      <c r="H45" s="4"/>
      <c r="I45" s="4"/>
      <c r="J45" s="4">
        <v>7</v>
      </c>
      <c r="K45" s="4" t="s">
        <v>440</v>
      </c>
      <c r="L45" s="4"/>
      <c r="M45" s="4"/>
      <c r="N45" s="4"/>
      <c r="O45" s="4"/>
      <c r="P45" s="4"/>
      <c r="Q45" s="4"/>
      <c r="R45" s="4"/>
      <c r="S45" s="4"/>
      <c r="T45" s="4"/>
      <c r="U45" s="4"/>
      <c r="V45" s="4"/>
      <c r="W45" s="4"/>
      <c r="X45" s="4"/>
      <c r="Y45" s="4"/>
      <c r="Z45" s="4"/>
    </row>
    <row r="46" spans="1:26" ht="13.5" customHeight="1" x14ac:dyDescent="0.3">
      <c r="A46" s="4"/>
      <c r="B46" s="4">
        <v>3</v>
      </c>
      <c r="C46" s="4" t="s">
        <v>441</v>
      </c>
      <c r="D46" s="4"/>
      <c r="E46" s="4"/>
      <c r="F46" s="4"/>
      <c r="G46" s="4"/>
      <c r="H46" s="4"/>
      <c r="I46" s="4"/>
      <c r="J46" s="4">
        <v>8</v>
      </c>
      <c r="K46" s="4" t="s">
        <v>442</v>
      </c>
      <c r="L46" s="4"/>
      <c r="M46" s="4"/>
      <c r="N46" s="4"/>
      <c r="O46" s="4"/>
      <c r="P46" s="4"/>
      <c r="Q46" s="4"/>
      <c r="R46" s="4"/>
      <c r="S46" s="4"/>
      <c r="T46" s="4"/>
      <c r="U46" s="4"/>
      <c r="V46" s="4"/>
      <c r="W46" s="4"/>
      <c r="X46" s="4"/>
      <c r="Y46" s="4"/>
      <c r="Z46" s="4"/>
    </row>
    <row r="47" spans="1:26" ht="13.5" customHeight="1" x14ac:dyDescent="0.3">
      <c r="A47" s="4"/>
      <c r="B47" s="4">
        <v>4</v>
      </c>
      <c r="C47" s="4" t="s">
        <v>443</v>
      </c>
      <c r="D47" s="4"/>
      <c r="E47" s="4"/>
      <c r="F47" s="4"/>
      <c r="G47" s="4"/>
      <c r="H47" s="4"/>
      <c r="I47" s="4"/>
      <c r="J47" s="4"/>
      <c r="K47" s="4"/>
      <c r="L47" s="4"/>
      <c r="M47" s="4"/>
      <c r="N47" s="4"/>
      <c r="O47" s="4"/>
      <c r="P47" s="4"/>
      <c r="Q47" s="4"/>
      <c r="R47" s="4"/>
      <c r="S47" s="4"/>
      <c r="T47" s="4"/>
      <c r="U47" s="4"/>
      <c r="V47" s="4"/>
      <c r="W47" s="4"/>
      <c r="X47" s="4"/>
      <c r="Y47" s="4"/>
      <c r="Z47" s="4"/>
    </row>
    <row r="48" spans="1:26" ht="13.5" customHeight="1" x14ac:dyDescent="0.3">
      <c r="A48" s="4"/>
      <c r="B48" s="4">
        <v>5</v>
      </c>
      <c r="C48" s="4" t="str">
        <f ca="1">CONCATENATE("You spent ",RANDBETWEEN(1,6)," years at hard labor, jail, or an oar for a crime you did not commit.")</f>
        <v>You spent 5 years at hard labor, jail, or an oar for a crime you did not commit.</v>
      </c>
      <c r="D48" s="4"/>
      <c r="E48" s="4"/>
      <c r="F48" s="4"/>
      <c r="G48" s="4"/>
      <c r="H48" s="4"/>
      <c r="I48" s="4"/>
      <c r="J48" s="4" t="s">
        <v>444</v>
      </c>
      <c r="K48" s="4"/>
      <c r="L48" s="8" t="str">
        <f ca="1">OFFSET(K48,(MATCH(I49,J49:J52)),0)</f>
        <v>and are guilty, but were found not guilty.</v>
      </c>
      <c r="M48" s="4"/>
      <c r="N48" s="4"/>
      <c r="O48" s="4"/>
      <c r="P48" s="4"/>
      <c r="Q48" s="4"/>
      <c r="R48" s="4"/>
      <c r="S48" s="4"/>
      <c r="T48" s="4"/>
      <c r="U48" s="4"/>
      <c r="V48" s="4"/>
      <c r="W48" s="4"/>
      <c r="X48" s="4"/>
      <c r="Y48" s="4"/>
      <c r="Z48" s="4"/>
    </row>
    <row r="49" spans="1:26" ht="13.5" customHeight="1" x14ac:dyDescent="0.3">
      <c r="A49" s="4"/>
      <c r="B49" s="4">
        <v>6</v>
      </c>
      <c r="C49" s="4" t="s">
        <v>445</v>
      </c>
      <c r="D49" s="4"/>
      <c r="E49" s="4"/>
      <c r="F49" s="4"/>
      <c r="G49" s="4"/>
      <c r="H49" s="4"/>
      <c r="I49" s="4">
        <f ca="1">RANDBETWEEN(1, 12)</f>
        <v>4</v>
      </c>
      <c r="J49" s="4">
        <v>1</v>
      </c>
      <c r="K49" s="4" t="s">
        <v>446</v>
      </c>
      <c r="L49" s="4"/>
      <c r="M49" s="4"/>
      <c r="N49" s="4"/>
      <c r="O49" s="4"/>
      <c r="P49" s="4"/>
      <c r="Q49" s="4"/>
      <c r="R49" s="4"/>
      <c r="S49" s="4"/>
      <c r="T49" s="4"/>
      <c r="U49" s="4"/>
      <c r="V49" s="4"/>
      <c r="W49" s="4"/>
      <c r="X49" s="4"/>
      <c r="Y49" s="4"/>
      <c r="Z49" s="4"/>
    </row>
    <row r="50" spans="1:26" ht="13.5" customHeight="1" x14ac:dyDescent="0.3">
      <c r="A50" s="4"/>
      <c r="B50" s="4">
        <v>7</v>
      </c>
      <c r="C50" s="4" t="s">
        <v>447</v>
      </c>
      <c r="D50" s="4"/>
      <c r="E50" s="4"/>
      <c r="F50" s="4"/>
      <c r="G50" s="4"/>
      <c r="H50" s="4"/>
      <c r="I50" s="4"/>
      <c r="J50" s="4">
        <v>4</v>
      </c>
      <c r="K50" s="4" t="s">
        <v>448</v>
      </c>
      <c r="L50" s="4"/>
      <c r="M50" s="4"/>
      <c r="N50" s="4"/>
      <c r="O50" s="4"/>
      <c r="P50" s="4"/>
      <c r="Q50" s="4"/>
      <c r="R50" s="4"/>
      <c r="S50" s="4"/>
      <c r="T50" s="4"/>
      <c r="U50" s="4"/>
      <c r="V50" s="4"/>
      <c r="W50" s="4"/>
      <c r="X50" s="4"/>
      <c r="Y50" s="4"/>
      <c r="Z50" s="4"/>
    </row>
    <row r="51" spans="1:26" ht="13.5" customHeight="1" x14ac:dyDescent="0.3">
      <c r="A51" s="4"/>
      <c r="B51" s="4">
        <v>8</v>
      </c>
      <c r="C51" s="4" t="s">
        <v>449</v>
      </c>
      <c r="D51" s="4"/>
      <c r="E51" s="4"/>
      <c r="F51" s="4"/>
      <c r="G51" s="4"/>
      <c r="H51" s="4"/>
      <c r="I51" s="4"/>
      <c r="J51" s="4">
        <v>7</v>
      </c>
      <c r="K51" s="4" t="s">
        <v>450</v>
      </c>
      <c r="L51" s="4"/>
      <c r="M51" s="4"/>
      <c r="N51" s="4"/>
      <c r="O51" s="4"/>
      <c r="P51" s="4"/>
      <c r="Q51" s="4"/>
      <c r="R51" s="4"/>
      <c r="S51" s="4"/>
      <c r="T51" s="4"/>
      <c r="U51" s="4"/>
      <c r="V51" s="4"/>
      <c r="W51" s="4"/>
      <c r="X51" s="4"/>
      <c r="Y51" s="4"/>
      <c r="Z51" s="4"/>
    </row>
    <row r="52" spans="1:26" ht="13.5" customHeight="1" x14ac:dyDescent="0.3">
      <c r="A52" s="4"/>
      <c r="B52" s="4">
        <v>9</v>
      </c>
      <c r="C52" s="4" t="s">
        <v>451</v>
      </c>
      <c r="D52" s="4"/>
      <c r="E52" s="4"/>
      <c r="F52" s="4"/>
      <c r="G52" s="4"/>
      <c r="H52" s="4"/>
      <c r="I52" s="4"/>
      <c r="J52" s="4">
        <v>9</v>
      </c>
      <c r="K52" s="4" t="str">
        <f ca="1">CONCATENATE("and served ", RANDBETWEEN(1, 4), " years for it before escaping or being freed.")</f>
        <v>and served 1 years for it before escaping or being freed.</v>
      </c>
      <c r="L52" s="4"/>
      <c r="M52" s="4"/>
      <c r="N52" s="4"/>
      <c r="O52" s="4"/>
      <c r="P52" s="4"/>
      <c r="Q52" s="4"/>
      <c r="R52" s="4"/>
      <c r="S52" s="4"/>
      <c r="T52" s="4"/>
      <c r="U52" s="4"/>
      <c r="V52" s="4"/>
      <c r="W52" s="4"/>
      <c r="X52" s="4"/>
      <c r="Y52" s="4"/>
      <c r="Z52" s="4"/>
    </row>
    <row r="53" spans="1:26" ht="13.5" customHeight="1" x14ac:dyDescent="0.3">
      <c r="A53" s="4"/>
      <c r="B53" s="4">
        <v>10</v>
      </c>
      <c r="C53" s="4" t="s">
        <v>452</v>
      </c>
      <c r="D53" s="4"/>
      <c r="E53" s="4"/>
      <c r="F53" s="4"/>
      <c r="G53" s="4"/>
      <c r="H53" s="4"/>
      <c r="I53" s="4"/>
      <c r="J53" s="4"/>
      <c r="K53" s="4"/>
      <c r="L53" s="4"/>
      <c r="M53" s="4"/>
      <c r="N53" s="4"/>
      <c r="O53" s="4"/>
      <c r="P53" s="4"/>
      <c r="Q53" s="4"/>
      <c r="R53" s="4"/>
      <c r="S53" s="4"/>
      <c r="T53" s="4"/>
      <c r="U53" s="4"/>
      <c r="V53" s="4"/>
      <c r="W53" s="4"/>
      <c r="X53" s="4"/>
      <c r="Y53" s="4"/>
      <c r="Z53" s="4"/>
    </row>
    <row r="54" spans="1:26" ht="13.5" customHeight="1" x14ac:dyDescent="0.3">
      <c r="A54" s="4"/>
      <c r="B54" s="4">
        <v>11</v>
      </c>
      <c r="C54" s="4" t="str">
        <f ca="1">CONCATENATE("A romantic relationship ended ", (IF((RANDBETWEEN(1, 2))=1, "with bad feelings.", "amicably.")))</f>
        <v>A romantic relationship ended with bad feelings.</v>
      </c>
      <c r="D54" s="4"/>
      <c r="E54" s="4"/>
      <c r="F54" s="4"/>
      <c r="G54" s="4"/>
      <c r="H54" s="4"/>
      <c r="I54" s="4"/>
      <c r="J54" s="4"/>
      <c r="K54" s="4"/>
      <c r="L54" s="4"/>
      <c r="M54" s="4"/>
      <c r="N54" s="4"/>
      <c r="O54" s="4"/>
      <c r="P54" s="4"/>
      <c r="Q54" s="4"/>
      <c r="R54" s="4"/>
      <c r="S54" s="4"/>
      <c r="T54" s="4"/>
      <c r="U54" s="4"/>
      <c r="V54" s="4"/>
      <c r="W54" s="4"/>
      <c r="X54" s="4"/>
      <c r="Y54" s="4"/>
      <c r="Z54" s="4"/>
    </row>
    <row r="55" spans="1:26" ht="13.5" customHeight="1" x14ac:dyDescent="0.3">
      <c r="A55" s="4"/>
      <c r="B55" s="4">
        <v>12</v>
      </c>
      <c r="C55" s="4" t="str">
        <f ca="1">CONCATENATE("A current or prospective partner of yours ", D58, ".")</f>
        <v>A current or prospective partner of yours was murdered.</v>
      </c>
      <c r="D55" s="4"/>
      <c r="E55" s="4"/>
      <c r="F55" s="4"/>
      <c r="G55" s="4"/>
      <c r="H55" s="4"/>
      <c r="I55" s="4"/>
      <c r="J55" s="4"/>
      <c r="K55" s="4"/>
      <c r="L55" s="4"/>
      <c r="M55" s="4"/>
      <c r="N55" s="4"/>
      <c r="O55" s="4"/>
      <c r="P55" s="4"/>
      <c r="Q55" s="4"/>
      <c r="R55" s="4"/>
      <c r="S55" s="4"/>
      <c r="T55" s="4"/>
      <c r="U55" s="4"/>
      <c r="V55" s="4"/>
      <c r="W55" s="4"/>
      <c r="X55" s="4"/>
      <c r="Y55" s="4"/>
      <c r="Z55" s="4"/>
    </row>
    <row r="56" spans="1:26" ht="13.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customHeight="1" x14ac:dyDescent="0.3">
      <c r="A58" s="4"/>
      <c r="B58" s="4" t="s">
        <v>453</v>
      </c>
      <c r="C58" s="4"/>
      <c r="D58" s="8" t="str">
        <f ca="1">OFFSET(C58,(MATCH(A59,B59:B69)),0)</f>
        <v>was murdered</v>
      </c>
      <c r="E58" s="4"/>
      <c r="F58" s="4"/>
      <c r="G58" s="4"/>
      <c r="H58" s="4"/>
      <c r="I58" s="4"/>
      <c r="J58" s="4" t="s">
        <v>454</v>
      </c>
      <c r="K58" s="4"/>
      <c r="L58" s="8" t="str">
        <f ca="1">OFFSET(K58,(MATCH(I59,J59:J65)),0)</f>
        <v>You were badly injured in battle and still bear the scars to prove it.</v>
      </c>
      <c r="M58" s="4"/>
      <c r="N58" s="4"/>
      <c r="O58" s="4"/>
      <c r="P58" s="4"/>
      <c r="Q58" s="4"/>
      <c r="R58" s="4"/>
      <c r="S58" s="4"/>
      <c r="T58" s="4"/>
      <c r="U58" s="4"/>
      <c r="V58" s="4"/>
      <c r="W58" s="4"/>
      <c r="X58" s="4"/>
      <c r="Y58" s="4"/>
      <c r="Z58" s="4"/>
    </row>
    <row r="59" spans="1:26" ht="13.5" customHeight="1" x14ac:dyDescent="0.3">
      <c r="A59" s="4">
        <f ca="1">RANDBETWEEN(1, 12)</f>
        <v>2</v>
      </c>
      <c r="B59" s="4">
        <v>1</v>
      </c>
      <c r="C59" s="4" t="s">
        <v>337</v>
      </c>
      <c r="D59" s="4"/>
      <c r="E59" s="4"/>
      <c r="F59" s="4"/>
      <c r="G59" s="4"/>
      <c r="H59" s="4"/>
      <c r="I59" s="4">
        <f ca="1">RANDBETWEEN(1, 12)</f>
        <v>2</v>
      </c>
      <c r="J59" s="4">
        <v>1</v>
      </c>
      <c r="K59" s="4" t="s">
        <v>455</v>
      </c>
      <c r="L59" s="4"/>
      <c r="M59" s="4"/>
      <c r="N59" s="4"/>
      <c r="O59" s="4"/>
      <c r="P59" s="4"/>
      <c r="Q59" s="4"/>
      <c r="R59" s="4"/>
      <c r="S59" s="4"/>
      <c r="T59" s="4"/>
      <c r="U59" s="4"/>
      <c r="V59" s="4"/>
      <c r="W59" s="4"/>
      <c r="X59" s="4"/>
      <c r="Y59" s="4"/>
      <c r="Z59" s="4"/>
    </row>
    <row r="60" spans="1:26" ht="13.5" customHeight="1" x14ac:dyDescent="0.3">
      <c r="A60" s="4"/>
      <c r="B60" s="4">
        <v>2</v>
      </c>
      <c r="C60" s="4" t="s">
        <v>339</v>
      </c>
      <c r="D60" s="4"/>
      <c r="E60" s="4"/>
      <c r="F60" s="4"/>
      <c r="G60" s="4"/>
      <c r="H60" s="4"/>
      <c r="I60" s="4"/>
      <c r="J60" s="4">
        <v>2</v>
      </c>
      <c r="K60" s="4" t="s">
        <v>456</v>
      </c>
      <c r="L60" s="4"/>
      <c r="M60" s="4"/>
      <c r="N60" s="4"/>
      <c r="O60" s="4"/>
      <c r="P60" s="4"/>
      <c r="Q60" s="4"/>
      <c r="R60" s="4"/>
      <c r="S60" s="4"/>
      <c r="T60" s="4"/>
      <c r="U60" s="4"/>
      <c r="V60" s="4"/>
      <c r="W60" s="4"/>
      <c r="X60" s="4"/>
      <c r="Y60" s="4"/>
      <c r="Z60" s="4"/>
    </row>
    <row r="61" spans="1:26" ht="13.5" customHeight="1" x14ac:dyDescent="0.3">
      <c r="A61" s="4"/>
      <c r="B61" s="4">
        <v>3</v>
      </c>
      <c r="C61" s="4" t="s">
        <v>341</v>
      </c>
      <c r="D61" s="4"/>
      <c r="E61" s="4"/>
      <c r="F61" s="4"/>
      <c r="G61" s="4"/>
      <c r="H61" s="4"/>
      <c r="I61" s="4"/>
      <c r="J61" s="4">
        <v>4</v>
      </c>
      <c r="K61" s="4" t="s">
        <v>457</v>
      </c>
      <c r="L61" s="4"/>
      <c r="M61" s="4"/>
      <c r="N61" s="4"/>
      <c r="O61" s="4"/>
      <c r="P61" s="4"/>
      <c r="Q61" s="4"/>
      <c r="R61" s="4"/>
      <c r="S61" s="4"/>
      <c r="T61" s="4"/>
      <c r="U61" s="4"/>
      <c r="V61" s="4"/>
      <c r="W61" s="4"/>
      <c r="X61" s="4"/>
      <c r="Y61" s="4"/>
      <c r="Z61" s="4"/>
    </row>
    <row r="62" spans="1:26" ht="13.5" customHeight="1" x14ac:dyDescent="0.3">
      <c r="A62" s="4"/>
      <c r="B62" s="4">
        <v>4</v>
      </c>
      <c r="C62" s="4" t="s">
        <v>343</v>
      </c>
      <c r="D62" s="4"/>
      <c r="E62" s="4"/>
      <c r="F62" s="4"/>
      <c r="G62" s="4"/>
      <c r="H62" s="4"/>
      <c r="I62" s="4"/>
      <c r="J62" s="4">
        <v>5</v>
      </c>
      <c r="K62" s="4" t="s">
        <v>458</v>
      </c>
      <c r="L62" s="4"/>
      <c r="M62" s="4"/>
      <c r="N62" s="4"/>
      <c r="O62" s="4"/>
      <c r="P62" s="4"/>
      <c r="Q62" s="4"/>
      <c r="R62" s="4"/>
      <c r="S62" s="4"/>
      <c r="T62" s="4"/>
      <c r="U62" s="4"/>
      <c r="V62" s="4"/>
      <c r="W62" s="4"/>
      <c r="X62" s="4"/>
      <c r="Y62" s="4"/>
      <c r="Z62" s="4"/>
    </row>
    <row r="63" spans="1:26" ht="13.5" customHeight="1" x14ac:dyDescent="0.3">
      <c r="A63" s="4"/>
      <c r="B63" s="4">
        <v>5</v>
      </c>
      <c r="C63" s="4" t="s">
        <v>345</v>
      </c>
      <c r="D63" s="4"/>
      <c r="E63" s="4"/>
      <c r="F63" s="4"/>
      <c r="G63" s="4"/>
      <c r="H63" s="4"/>
      <c r="I63" s="4"/>
      <c r="J63" s="4">
        <v>8</v>
      </c>
      <c r="K63" s="4" t="s">
        <v>459</v>
      </c>
      <c r="L63" s="4"/>
      <c r="M63" s="4"/>
      <c r="N63" s="4"/>
      <c r="O63" s="4"/>
      <c r="P63" s="4"/>
      <c r="Q63" s="4"/>
      <c r="R63" s="4"/>
      <c r="S63" s="4"/>
      <c r="T63" s="4"/>
      <c r="U63" s="4"/>
      <c r="V63" s="4"/>
      <c r="W63" s="4"/>
      <c r="X63" s="4"/>
      <c r="Y63" s="4"/>
      <c r="Z63" s="4"/>
    </row>
    <row r="64" spans="1:26" ht="13.5" customHeight="1" x14ac:dyDescent="0.3">
      <c r="A64" s="4"/>
      <c r="B64" s="4">
        <v>6</v>
      </c>
      <c r="C64" s="4" t="s">
        <v>347</v>
      </c>
      <c r="D64" s="4"/>
      <c r="E64" s="4"/>
      <c r="F64" s="4"/>
      <c r="G64" s="4"/>
      <c r="H64" s="4"/>
      <c r="I64" s="4"/>
      <c r="J64" s="4">
        <v>10</v>
      </c>
      <c r="K64" s="4" t="s">
        <v>460</v>
      </c>
      <c r="L64" s="4"/>
      <c r="M64" s="4"/>
      <c r="N64" s="4"/>
      <c r="O64" s="4"/>
      <c r="P64" s="4"/>
      <c r="Q64" s="4"/>
      <c r="R64" s="4"/>
      <c r="S64" s="4"/>
      <c r="T64" s="4"/>
      <c r="U64" s="4"/>
      <c r="V64" s="4"/>
      <c r="W64" s="4"/>
      <c r="X64" s="4"/>
      <c r="Y64" s="4"/>
      <c r="Z64" s="4"/>
    </row>
    <row r="65" spans="1:26" ht="13.5" customHeight="1" x14ac:dyDescent="0.3">
      <c r="A65" s="4"/>
      <c r="B65" s="4">
        <v>8</v>
      </c>
      <c r="C65" s="4" t="s">
        <v>349</v>
      </c>
      <c r="D65" s="4"/>
      <c r="E65" s="4"/>
      <c r="F65" s="4"/>
      <c r="G65" s="4"/>
      <c r="H65" s="4"/>
      <c r="I65" s="4"/>
      <c r="J65" s="4">
        <v>12</v>
      </c>
      <c r="K65" s="4" t="s">
        <v>461</v>
      </c>
      <c r="L65" s="4"/>
      <c r="M65" s="4"/>
      <c r="N65" s="4"/>
      <c r="O65" s="4"/>
      <c r="P65" s="4"/>
      <c r="Q65" s="4"/>
      <c r="R65" s="4"/>
      <c r="S65" s="4"/>
      <c r="T65" s="4"/>
      <c r="U65" s="4"/>
      <c r="V65" s="4"/>
      <c r="W65" s="4"/>
      <c r="X65" s="4"/>
      <c r="Y65" s="4"/>
      <c r="Z65" s="4"/>
    </row>
    <row r="66" spans="1:26" ht="13.5" customHeight="1" x14ac:dyDescent="0.3">
      <c r="A66" s="4"/>
      <c r="B66" s="4">
        <v>9</v>
      </c>
      <c r="C66" s="4" t="s">
        <v>351</v>
      </c>
      <c r="D66" s="4"/>
      <c r="E66" s="4"/>
      <c r="F66" s="4"/>
      <c r="G66" s="4"/>
      <c r="H66" s="4"/>
      <c r="I66" s="4"/>
      <c r="J66" s="4"/>
      <c r="K66" s="4"/>
      <c r="L66" s="4"/>
      <c r="M66" s="4"/>
      <c r="N66" s="4"/>
      <c r="O66" s="4"/>
      <c r="P66" s="4"/>
      <c r="Q66" s="4"/>
      <c r="R66" s="4"/>
      <c r="S66" s="4"/>
      <c r="T66" s="4"/>
      <c r="U66" s="4"/>
      <c r="V66" s="4"/>
      <c r="W66" s="4"/>
      <c r="X66" s="4"/>
      <c r="Y66" s="4"/>
      <c r="Z66" s="4"/>
    </row>
    <row r="67" spans="1:26" ht="13.5" customHeight="1" x14ac:dyDescent="0.3">
      <c r="A67" s="4"/>
      <c r="B67" s="4">
        <v>10</v>
      </c>
      <c r="C67" s="4" t="s">
        <v>353</v>
      </c>
      <c r="D67" s="4"/>
      <c r="E67" s="4"/>
      <c r="F67" s="4"/>
      <c r="G67" s="4"/>
      <c r="H67" s="4"/>
      <c r="I67" s="4"/>
      <c r="J67" s="4" t="s">
        <v>462</v>
      </c>
      <c r="K67" s="4"/>
      <c r="L67" s="8" t="str">
        <f ca="1">OFFSET(K67,(MATCH(I68,J68:J79)),0)</f>
        <v>A dragon held you prisoner for 4 years until adventurers killed it.</v>
      </c>
      <c r="M67" s="4"/>
      <c r="N67" s="4"/>
      <c r="O67" s="4"/>
      <c r="P67" s="4"/>
      <c r="Q67" s="4"/>
      <c r="R67" s="4"/>
      <c r="S67" s="4"/>
      <c r="T67" s="4"/>
      <c r="U67" s="4"/>
      <c r="V67" s="4"/>
      <c r="W67" s="4"/>
      <c r="X67" s="4"/>
      <c r="Y67" s="4"/>
      <c r="Z67" s="4"/>
    </row>
    <row r="68" spans="1:26" ht="13.5" customHeight="1" x14ac:dyDescent="0.3">
      <c r="A68" s="4"/>
      <c r="B68" s="4">
        <v>11</v>
      </c>
      <c r="C68" s="4" t="s">
        <v>355</v>
      </c>
      <c r="D68" s="4"/>
      <c r="E68" s="4"/>
      <c r="F68" s="4"/>
      <c r="G68" s="4"/>
      <c r="H68" s="4"/>
      <c r="I68" s="4">
        <f ca="1">RANDBETWEEN(1, 12)</f>
        <v>4</v>
      </c>
      <c r="J68" s="4">
        <v>1</v>
      </c>
      <c r="K68" s="4" t="str">
        <f ca="1">CONCATENATE("You were turned into a toad for ",RANDBETWEEN(1,4)," weeks.")</f>
        <v>You were turned into a toad for 4 weeks.</v>
      </c>
      <c r="L68" s="4"/>
      <c r="M68" s="4"/>
      <c r="N68" s="4"/>
      <c r="O68" s="4"/>
      <c r="P68" s="4"/>
      <c r="Q68" s="4"/>
      <c r="R68" s="4"/>
      <c r="S68" s="4"/>
      <c r="T68" s="4"/>
      <c r="U68" s="4"/>
      <c r="V68" s="4"/>
      <c r="W68" s="4"/>
      <c r="X68" s="4"/>
      <c r="Y68" s="4"/>
      <c r="Z68" s="4"/>
    </row>
    <row r="69" spans="1:26" ht="13.5" customHeight="1" x14ac:dyDescent="0.3">
      <c r="A69" s="4"/>
      <c r="B69" s="4">
        <v>12</v>
      </c>
      <c r="C69" s="4" t="s">
        <v>463</v>
      </c>
      <c r="D69" s="4"/>
      <c r="E69" s="4"/>
      <c r="F69" s="4"/>
      <c r="G69" s="4"/>
      <c r="H69" s="4"/>
      <c r="I69" s="4"/>
      <c r="J69" s="4">
        <v>2</v>
      </c>
      <c r="K69" s="4" t="s">
        <v>464</v>
      </c>
      <c r="L69" s="4"/>
      <c r="M69" s="4"/>
      <c r="N69" s="4"/>
      <c r="O69" s="4"/>
      <c r="P69" s="4"/>
      <c r="Q69" s="4"/>
      <c r="R69" s="4"/>
      <c r="S69" s="4"/>
      <c r="T69" s="4"/>
      <c r="U69" s="4"/>
      <c r="V69" s="4"/>
      <c r="W69" s="4"/>
      <c r="X69" s="4"/>
      <c r="Y69" s="4"/>
      <c r="Z69" s="4"/>
    </row>
    <row r="70" spans="1:26" ht="13.5" customHeight="1" x14ac:dyDescent="0.3">
      <c r="A70" s="4"/>
      <c r="B70" s="4"/>
      <c r="C70" s="4"/>
      <c r="D70" s="4"/>
      <c r="E70" s="4"/>
      <c r="F70" s="4"/>
      <c r="G70" s="4"/>
      <c r="H70" s="4"/>
      <c r="I70" s="4"/>
      <c r="J70" s="4">
        <v>3</v>
      </c>
      <c r="K70" s="4" t="str">
        <f ca="1">CONCATENATE("You were enslaved by a supernatural creature for ",RANDBETWEEN(1,6)," years.")</f>
        <v>You were enslaved by a supernatural creature for 4 years.</v>
      </c>
      <c r="L70" s="4"/>
      <c r="M70" s="4"/>
      <c r="N70" s="4"/>
      <c r="O70" s="4"/>
      <c r="P70" s="4"/>
      <c r="Q70" s="4"/>
      <c r="R70" s="4"/>
      <c r="S70" s="4"/>
      <c r="T70" s="4"/>
      <c r="U70" s="4"/>
      <c r="V70" s="4"/>
      <c r="W70" s="4"/>
      <c r="X70" s="4"/>
      <c r="Y70" s="4"/>
      <c r="Z70" s="4"/>
    </row>
    <row r="71" spans="1:26" ht="13.5" customHeight="1" x14ac:dyDescent="0.3">
      <c r="A71" s="4"/>
      <c r="B71" s="4"/>
      <c r="C71" s="4"/>
      <c r="D71" s="4"/>
      <c r="E71" s="4"/>
      <c r="F71" s="4"/>
      <c r="G71" s="4"/>
      <c r="H71" s="4"/>
      <c r="I71" s="4"/>
      <c r="J71" s="4">
        <v>4</v>
      </c>
      <c r="K71" s="4" t="str">
        <f ca="1">CONCATENATE("A dragon held you prisoner for ",RANDBETWEEN(1,4)," years until adventurers killed it.")</f>
        <v>A dragon held you prisoner for 4 years until adventurers killed it.</v>
      </c>
      <c r="L71" s="4"/>
      <c r="M71" s="4"/>
      <c r="N71" s="4"/>
      <c r="O71" s="4"/>
      <c r="P71" s="4"/>
      <c r="Q71" s="4"/>
      <c r="R71" s="4"/>
      <c r="S71" s="4"/>
      <c r="T71" s="4"/>
      <c r="U71" s="4"/>
      <c r="V71" s="4"/>
      <c r="W71" s="4"/>
      <c r="X71" s="4"/>
      <c r="Y71" s="4"/>
      <c r="Z71" s="4"/>
    </row>
    <row r="72" spans="1:26" ht="13.5" customHeight="1" x14ac:dyDescent="0.3">
      <c r="A72" s="4"/>
      <c r="B72" s="4"/>
      <c r="C72" s="4"/>
      <c r="D72" s="4"/>
      <c r="E72" s="4"/>
      <c r="F72" s="4"/>
      <c r="G72" s="4"/>
      <c r="H72" s="4"/>
      <c r="I72" s="4"/>
      <c r="J72" s="4">
        <v>5</v>
      </c>
      <c r="K72" s="4" t="s">
        <v>465</v>
      </c>
      <c r="L72" s="4"/>
      <c r="M72" s="4"/>
      <c r="N72" s="4"/>
      <c r="O72" s="4"/>
      <c r="P72" s="4"/>
      <c r="Q72" s="4"/>
      <c r="R72" s="4"/>
      <c r="S72" s="4"/>
      <c r="T72" s="4"/>
      <c r="U72" s="4"/>
      <c r="V72" s="4"/>
      <c r="W72" s="4"/>
      <c r="X72" s="4"/>
      <c r="Y72" s="4"/>
      <c r="Z72" s="4"/>
    </row>
    <row r="73" spans="1:26" ht="13.5" customHeight="1" x14ac:dyDescent="0.3">
      <c r="A73" s="4"/>
      <c r="B73" s="4"/>
      <c r="C73" s="4"/>
      <c r="D73" s="4"/>
      <c r="E73" s="4"/>
      <c r="F73" s="4"/>
      <c r="G73" s="4"/>
      <c r="H73" s="4"/>
      <c r="I73" s="4"/>
      <c r="J73" s="4">
        <v>6</v>
      </c>
      <c r="K73" s="4" t="s">
        <v>466</v>
      </c>
      <c r="L73" s="4"/>
      <c r="M73" s="4"/>
      <c r="N73" s="4"/>
      <c r="O73" s="4"/>
      <c r="P73" s="4"/>
      <c r="Q73" s="4"/>
      <c r="R73" s="4"/>
      <c r="S73" s="4"/>
      <c r="T73" s="4"/>
      <c r="U73" s="4"/>
      <c r="V73" s="4"/>
      <c r="W73" s="4"/>
      <c r="X73" s="4"/>
      <c r="Y73" s="4"/>
      <c r="Z73" s="4"/>
    </row>
    <row r="74" spans="1:26" ht="13.5" customHeight="1" x14ac:dyDescent="0.3">
      <c r="A74" s="4"/>
      <c r="B74" s="4"/>
      <c r="C74" s="4"/>
      <c r="D74" s="4"/>
      <c r="E74" s="4"/>
      <c r="F74" s="4"/>
      <c r="G74" s="4"/>
      <c r="H74" s="4"/>
      <c r="I74" s="4"/>
      <c r="J74" s="4">
        <v>7</v>
      </c>
      <c r="K74" s="4" t="str">
        <f ca="1">CONCATENATE("You went insane for ",RANDBETWEEN(1,6)," years. Odd behavior might linger.")</f>
        <v>You went insane for 1 years. Odd behavior might linger.</v>
      </c>
      <c r="L74" s="4"/>
      <c r="M74" s="4"/>
      <c r="N74" s="4"/>
      <c r="O74" s="4"/>
      <c r="P74" s="4"/>
      <c r="Q74" s="4"/>
      <c r="R74" s="4"/>
      <c r="S74" s="4"/>
      <c r="T74" s="4"/>
      <c r="U74" s="4"/>
      <c r="V74" s="4"/>
      <c r="W74" s="4"/>
      <c r="X74" s="4"/>
      <c r="Y74" s="4"/>
      <c r="Z74" s="4"/>
    </row>
    <row r="75" spans="1:26" ht="13.5" customHeight="1" x14ac:dyDescent="0.3">
      <c r="A75" s="4"/>
      <c r="B75" s="4"/>
      <c r="C75" s="4"/>
      <c r="D75" s="4"/>
      <c r="E75" s="4"/>
      <c r="F75" s="4"/>
      <c r="G75" s="4"/>
      <c r="H75" s="4"/>
      <c r="I75" s="4"/>
      <c r="J75" s="4">
        <v>8</v>
      </c>
      <c r="K75" s="4" t="s">
        <v>467</v>
      </c>
      <c r="L75" s="4"/>
      <c r="M75" s="4"/>
      <c r="N75" s="4"/>
      <c r="O75" s="4"/>
      <c r="P75" s="4"/>
      <c r="Q75" s="4"/>
      <c r="R75" s="4"/>
      <c r="S75" s="4"/>
      <c r="T75" s="4"/>
      <c r="U75" s="4"/>
      <c r="V75" s="4"/>
      <c r="W75" s="4"/>
      <c r="X75" s="4"/>
      <c r="Y75" s="4"/>
      <c r="Z75" s="4"/>
    </row>
    <row r="76" spans="1:26" ht="13.5" customHeight="1" x14ac:dyDescent="0.3">
      <c r="A76" s="4"/>
      <c r="B76" s="4"/>
      <c r="C76" s="4"/>
      <c r="D76" s="4"/>
      <c r="E76" s="4"/>
      <c r="F76" s="4"/>
      <c r="G76" s="4"/>
      <c r="H76" s="4"/>
      <c r="I76" s="4"/>
      <c r="J76" s="4">
        <v>9</v>
      </c>
      <c r="K76" s="4" t="s">
        <v>468</v>
      </c>
      <c r="L76" s="4"/>
      <c r="M76" s="4"/>
      <c r="N76" s="4"/>
      <c r="O76" s="4"/>
      <c r="P76" s="4"/>
      <c r="Q76" s="4"/>
      <c r="R76" s="4"/>
      <c r="S76" s="4"/>
      <c r="T76" s="4"/>
      <c r="U76" s="4"/>
      <c r="V76" s="4"/>
      <c r="W76" s="4"/>
      <c r="X76" s="4"/>
      <c r="Y76" s="4"/>
      <c r="Z76" s="4"/>
    </row>
    <row r="77" spans="1:26" ht="13.5" customHeight="1" x14ac:dyDescent="0.3">
      <c r="A77" s="4"/>
      <c r="B77" s="4"/>
      <c r="C77" s="4"/>
      <c r="D77" s="4"/>
      <c r="E77" s="4"/>
      <c r="F77" s="4"/>
      <c r="G77" s="4"/>
      <c r="H77" s="4"/>
      <c r="I77" s="4"/>
      <c r="J77" s="4">
        <v>10</v>
      </c>
      <c r="K77" s="4" t="str">
        <f ca="1">CONCATENATE("You met ",L81," and lived to tell about it.")</f>
        <v>You met a demigod and lived to tell about it.</v>
      </c>
      <c r="L77" s="4"/>
      <c r="M77" s="4"/>
      <c r="N77" s="4"/>
      <c r="O77" s="4"/>
      <c r="P77" s="4"/>
      <c r="Q77" s="4"/>
      <c r="R77" s="4"/>
      <c r="S77" s="4"/>
      <c r="T77" s="4"/>
      <c r="U77" s="4"/>
      <c r="V77" s="4"/>
      <c r="W77" s="4"/>
      <c r="X77" s="4"/>
      <c r="Y77" s="4"/>
      <c r="Z77" s="4"/>
    </row>
    <row r="78" spans="1:26" ht="13.5" customHeight="1" x14ac:dyDescent="0.3">
      <c r="A78" s="4"/>
      <c r="B78" s="4"/>
      <c r="C78" s="4"/>
      <c r="D78" s="4"/>
      <c r="E78" s="4"/>
      <c r="F78" s="4"/>
      <c r="G78" s="4"/>
      <c r="H78" s="4"/>
      <c r="I78" s="4"/>
      <c r="J78" s="4">
        <v>11</v>
      </c>
      <c r="K78" s="4" t="s">
        <v>469</v>
      </c>
      <c r="L78" s="4"/>
      <c r="M78" s="4"/>
      <c r="N78" s="4"/>
      <c r="O78" s="4"/>
      <c r="P78" s="4"/>
      <c r="Q78" s="4"/>
      <c r="R78" s="4"/>
      <c r="S78" s="4"/>
      <c r="T78" s="4"/>
      <c r="U78" s="4"/>
      <c r="V78" s="4"/>
      <c r="W78" s="4"/>
      <c r="X78" s="4"/>
      <c r="Y78" s="4"/>
      <c r="Z78" s="4"/>
    </row>
    <row r="79" spans="1:26" ht="13.5" customHeight="1" x14ac:dyDescent="0.3">
      <c r="A79" s="4"/>
      <c r="B79" s="4"/>
      <c r="C79" s="4"/>
      <c r="D79" s="4"/>
      <c r="E79" s="4"/>
      <c r="F79" s="4"/>
      <c r="G79" s="4"/>
      <c r="H79" s="4"/>
      <c r="I79" s="4"/>
      <c r="J79" s="4">
        <v>12</v>
      </c>
      <c r="K79" s="4" t="s">
        <v>470</v>
      </c>
      <c r="L79" s="4"/>
      <c r="M79" s="4"/>
      <c r="N79" s="4"/>
      <c r="O79" s="4"/>
      <c r="P79" s="4"/>
      <c r="Q79" s="4"/>
      <c r="R79" s="4"/>
      <c r="S79" s="4"/>
      <c r="T79" s="4"/>
      <c r="U79" s="4"/>
      <c r="V79" s="4"/>
      <c r="W79" s="4"/>
      <c r="X79" s="4"/>
      <c r="Y79" s="4"/>
      <c r="Z79" s="4"/>
    </row>
    <row r="80" spans="1:26" ht="13.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customHeight="1" x14ac:dyDescent="0.3">
      <c r="A81" s="4"/>
      <c r="B81" s="4"/>
      <c r="C81" s="4"/>
      <c r="D81" s="4"/>
      <c r="E81" s="4"/>
      <c r="F81" s="4"/>
      <c r="G81" s="4"/>
      <c r="H81" s="4"/>
      <c r="I81" s="4"/>
      <c r="J81" s="4" t="s">
        <v>471</v>
      </c>
      <c r="K81" s="4"/>
      <c r="L81" s="8" t="str">
        <f ca="1">OFFSET(K81,(MATCH(I82,J82:J86)),0)</f>
        <v>a demigod</v>
      </c>
      <c r="M81" s="4"/>
      <c r="N81" s="4"/>
      <c r="O81" s="4"/>
      <c r="P81" s="4"/>
      <c r="Q81" s="4"/>
      <c r="R81" s="4"/>
      <c r="S81" s="4"/>
      <c r="T81" s="4"/>
      <c r="U81" s="4"/>
      <c r="V81" s="4"/>
      <c r="W81" s="4"/>
      <c r="X81" s="4"/>
      <c r="Y81" s="4"/>
      <c r="Z81" s="4"/>
    </row>
    <row r="82" spans="1:26" ht="13.5" customHeight="1" x14ac:dyDescent="0.3">
      <c r="A82" s="4"/>
      <c r="B82" s="4"/>
      <c r="C82" s="4"/>
      <c r="D82" s="4"/>
      <c r="E82" s="4"/>
      <c r="F82" s="4"/>
      <c r="G82" s="4"/>
      <c r="H82" s="4"/>
      <c r="I82" s="4">
        <f ca="1">RANDBETWEEN(1,5)</f>
        <v>1</v>
      </c>
      <c r="J82" s="4">
        <v>1</v>
      </c>
      <c r="K82" s="4" t="s">
        <v>472</v>
      </c>
      <c r="L82" s="4"/>
      <c r="M82" s="4"/>
      <c r="N82" s="4"/>
      <c r="O82" s="4"/>
      <c r="P82" s="4"/>
      <c r="Q82" s="4"/>
      <c r="R82" s="4"/>
      <c r="S82" s="4"/>
      <c r="T82" s="4"/>
      <c r="U82" s="4"/>
      <c r="V82" s="4"/>
      <c r="W82" s="4"/>
      <c r="X82" s="4"/>
      <c r="Y82" s="4"/>
      <c r="Z82" s="4"/>
    </row>
    <row r="83" spans="1:26" ht="13.5" customHeight="1" x14ac:dyDescent="0.3">
      <c r="A83" s="4"/>
      <c r="B83" s="4"/>
      <c r="C83" s="4"/>
      <c r="D83" s="4"/>
      <c r="E83" s="4"/>
      <c r="F83" s="4"/>
      <c r="G83" s="4"/>
      <c r="H83" s="4"/>
      <c r="I83" s="4"/>
      <c r="J83" s="4">
        <v>2</v>
      </c>
      <c r="K83" s="4" t="s">
        <v>473</v>
      </c>
      <c r="L83" s="4"/>
      <c r="M83" s="4"/>
      <c r="N83" s="4"/>
      <c r="O83" s="4"/>
      <c r="P83" s="4"/>
      <c r="Q83" s="4"/>
      <c r="R83" s="4"/>
      <c r="S83" s="4"/>
      <c r="T83" s="4"/>
      <c r="U83" s="4"/>
      <c r="V83" s="4"/>
      <c r="W83" s="4"/>
      <c r="X83" s="4"/>
      <c r="Y83" s="4"/>
      <c r="Z83" s="4"/>
    </row>
    <row r="84" spans="1:26" ht="13.5" customHeight="1" x14ac:dyDescent="0.3">
      <c r="A84" s="4"/>
      <c r="B84" s="4"/>
      <c r="C84" s="4"/>
      <c r="D84" s="4"/>
      <c r="E84" s="4"/>
      <c r="F84" s="4"/>
      <c r="G84" s="4"/>
      <c r="H84" s="4"/>
      <c r="I84" s="4"/>
      <c r="J84" s="4">
        <v>3</v>
      </c>
      <c r="K84" s="4" t="s">
        <v>474</v>
      </c>
      <c r="L84" s="4"/>
      <c r="M84" s="4"/>
      <c r="N84" s="4"/>
      <c r="O84" s="4"/>
      <c r="P84" s="4"/>
      <c r="Q84" s="4"/>
      <c r="R84" s="4"/>
      <c r="S84" s="4"/>
      <c r="T84" s="4"/>
      <c r="U84" s="4"/>
      <c r="V84" s="4"/>
      <c r="W84" s="4"/>
      <c r="X84" s="4"/>
      <c r="Y84" s="4"/>
      <c r="Z84" s="4"/>
    </row>
    <row r="85" spans="1:26" ht="13.5" customHeight="1" x14ac:dyDescent="0.3">
      <c r="A85" s="4"/>
      <c r="B85" s="4"/>
      <c r="C85" s="4"/>
      <c r="D85" s="4"/>
      <c r="E85" s="4"/>
      <c r="F85" s="4"/>
      <c r="G85" s="4"/>
      <c r="H85" s="4"/>
      <c r="I85" s="4"/>
      <c r="J85" s="4">
        <v>4</v>
      </c>
      <c r="K85" s="4" t="s">
        <v>475</v>
      </c>
      <c r="L85" s="4"/>
      <c r="M85" s="4"/>
      <c r="N85" s="4"/>
      <c r="O85" s="4"/>
      <c r="P85" s="4"/>
      <c r="Q85" s="4"/>
      <c r="R85" s="4"/>
      <c r="S85" s="4"/>
      <c r="T85" s="4"/>
      <c r="U85" s="4"/>
      <c r="V85" s="4"/>
      <c r="W85" s="4"/>
      <c r="X85" s="4"/>
      <c r="Y85" s="4"/>
      <c r="Z85" s="4"/>
    </row>
    <row r="86" spans="1:26" ht="13.5" customHeight="1" x14ac:dyDescent="0.3">
      <c r="A86" s="4"/>
      <c r="B86" s="4"/>
      <c r="C86" s="4"/>
      <c r="D86" s="4"/>
      <c r="E86" s="4"/>
      <c r="F86" s="4"/>
      <c r="G86" s="4"/>
      <c r="H86" s="4"/>
      <c r="I86" s="4"/>
      <c r="J86" s="4">
        <v>5</v>
      </c>
      <c r="K86" s="4" t="s">
        <v>476</v>
      </c>
      <c r="L86" s="4"/>
      <c r="M86" s="4"/>
      <c r="N86" s="4"/>
      <c r="O86" s="4"/>
      <c r="P86" s="4"/>
      <c r="Q86" s="4"/>
      <c r="R86" s="4"/>
      <c r="S86" s="4"/>
      <c r="T86" s="4"/>
      <c r="U86" s="4"/>
      <c r="V86" s="4"/>
      <c r="W86" s="4"/>
      <c r="X86" s="4"/>
      <c r="Y86" s="4"/>
      <c r="Z86" s="4"/>
    </row>
    <row r="87" spans="1:26" ht="13.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defaultColWidth="14.44140625" defaultRowHeight="15" customHeight="1" x14ac:dyDescent="0.3"/>
  <cols>
    <col min="1" max="7" width="8.6640625" customWidth="1"/>
    <col min="8" max="8" width="9.109375" customWidth="1"/>
    <col min="9" max="9" width="8.6640625" customWidth="1"/>
    <col min="10" max="10" width="11.33203125" customWidth="1"/>
    <col min="11" max="26" width="8.6640625" customWidth="1"/>
  </cols>
  <sheetData>
    <row r="1" spans="1:26" ht="13.5" customHeight="1" x14ac:dyDescent="0.3">
      <c r="A1" s="4"/>
      <c r="B1" s="4" t="s">
        <v>380</v>
      </c>
      <c r="C1" s="4"/>
      <c r="D1" s="4" t="str">
        <f ca="1">OFFSET(C1,(MATCH(A2,B2:B14,1)),0)</f>
        <v>You had a job. Start with an extra 9gp.</v>
      </c>
      <c r="E1" s="4"/>
      <c r="F1" s="4"/>
      <c r="G1" s="4"/>
      <c r="H1" s="4"/>
      <c r="I1" s="4"/>
      <c r="J1" s="4" t="s">
        <v>381</v>
      </c>
      <c r="K1" s="4"/>
      <c r="L1" s="8" t="str">
        <f ca="1">OFFSET(K1,(MATCH(I2,J2:J12,1)),0)</f>
        <v>You recovered from a poison, but next time you make a save against poison, you have disadvantage.</v>
      </c>
      <c r="M1" s="4"/>
      <c r="N1" s="4"/>
      <c r="O1" s="4"/>
      <c r="P1" s="4"/>
      <c r="Q1" s="4"/>
      <c r="R1" s="4"/>
      <c r="S1" s="4"/>
      <c r="T1" s="4"/>
      <c r="U1" s="4"/>
      <c r="V1" s="4"/>
      <c r="W1" s="4"/>
      <c r="X1" s="4"/>
      <c r="Y1" s="4"/>
      <c r="Z1" s="4"/>
    </row>
    <row r="2" spans="1:26" ht="13.5" customHeight="1" x14ac:dyDescent="0.3">
      <c r="A2" s="4">
        <f ca="1">RANDBETWEEN(1, 100)</f>
        <v>55</v>
      </c>
      <c r="B2" s="4">
        <v>1</v>
      </c>
      <c r="C2" s="4" t="str">
        <f ca="1">D44</f>
        <v>A blight hit your home community and many starved. You lost a family member.</v>
      </c>
      <c r="D2" s="4"/>
      <c r="E2" s="4"/>
      <c r="F2" s="4"/>
      <c r="G2" s="4"/>
      <c r="H2" s="4"/>
      <c r="I2" s="4">
        <f ca="1">RANDBETWEEN(1, 100)</f>
        <v>41</v>
      </c>
      <c r="J2" s="4">
        <v>1</v>
      </c>
      <c r="K2" s="4" t="str">
        <f ca="1">CONCATENATE("You nearly died, got nasty scars and are missing an ear, ", RANDBETWEEN(1, 3), " finger(s) or ", RANDBETWEEN(1, 4), " toe(s).")</f>
        <v>You nearly died, got nasty scars and are missing an ear, 3 finger(s) or 3 toe(s).</v>
      </c>
      <c r="L2" s="4"/>
      <c r="M2" s="4"/>
      <c r="N2" s="4"/>
      <c r="O2" s="4"/>
      <c r="P2" s="4"/>
      <c r="Q2" s="4"/>
      <c r="R2" s="4"/>
      <c r="S2" s="4"/>
      <c r="T2" s="4"/>
      <c r="U2" s="4"/>
      <c r="V2" s="4"/>
      <c r="W2" s="4"/>
      <c r="X2" s="4"/>
      <c r="Y2" s="4"/>
      <c r="Z2" s="4"/>
    </row>
    <row r="3" spans="1:26" ht="13.5" customHeight="1" x14ac:dyDescent="0.3">
      <c r="A3" s="4"/>
      <c r="B3" s="4">
        <v>11</v>
      </c>
      <c r="C3" s="4" t="str">
        <f ca="1">L26</f>
        <v>You found a treasure map.</v>
      </c>
      <c r="D3" s="4"/>
      <c r="E3" s="4"/>
      <c r="F3" s="4"/>
      <c r="G3" s="4"/>
      <c r="H3" s="4"/>
      <c r="I3" s="4"/>
      <c r="J3" s="4">
        <v>11</v>
      </c>
      <c r="K3" s="4" t="s">
        <v>382</v>
      </c>
      <c r="L3" s="4"/>
      <c r="M3" s="4"/>
      <c r="N3" s="4"/>
      <c r="O3" s="4"/>
      <c r="P3" s="4"/>
      <c r="Q3" s="4"/>
      <c r="R3" s="4"/>
      <c r="S3" s="4"/>
      <c r="T3" s="4"/>
      <c r="U3" s="4"/>
      <c r="V3" s="4"/>
      <c r="W3" s="4"/>
      <c r="X3" s="4"/>
      <c r="Y3" s="4"/>
      <c r="Z3" s="4"/>
    </row>
    <row r="4" spans="1:26" ht="13.5" customHeight="1" x14ac:dyDescent="0.3">
      <c r="A4" s="4"/>
      <c r="B4" s="4">
        <v>21</v>
      </c>
      <c r="C4" s="4" t="s">
        <v>383</v>
      </c>
      <c r="D4" s="4"/>
      <c r="E4" s="4"/>
      <c r="F4" s="4"/>
      <c r="G4" s="4"/>
      <c r="H4" s="4"/>
      <c r="I4" s="4"/>
      <c r="J4" s="4">
        <v>21</v>
      </c>
      <c r="K4" s="4" t="s">
        <v>384</v>
      </c>
      <c r="L4" s="4"/>
      <c r="M4" s="4"/>
      <c r="N4" s="4"/>
      <c r="O4" s="4"/>
      <c r="P4" s="4"/>
      <c r="Q4" s="4"/>
      <c r="R4" s="4"/>
      <c r="S4" s="4"/>
      <c r="T4" s="4"/>
      <c r="U4" s="4"/>
      <c r="V4" s="4"/>
      <c r="W4" s="4"/>
      <c r="X4" s="4"/>
      <c r="Y4" s="4"/>
      <c r="Z4" s="4"/>
    </row>
    <row r="5" spans="1:26" ht="13.5" customHeight="1" x14ac:dyDescent="0.3">
      <c r="A5" s="4"/>
      <c r="B5" s="4">
        <v>31</v>
      </c>
      <c r="C5" s="4" t="str">
        <f ca="1">CONCATENATE("You made an enemy of an adventurer ", (IF((RANDBETWEEN(1, 2))=1, "and you are to blame.", "but you are NOT to blame.")))</f>
        <v>You made an enemy of an adventurer but you are NOT to blame.</v>
      </c>
      <c r="D5" s="4"/>
      <c r="E5" s="4"/>
      <c r="F5" s="4"/>
      <c r="G5" s="4"/>
      <c r="H5" s="4"/>
      <c r="I5" s="4"/>
      <c r="J5" s="4">
        <v>31</v>
      </c>
      <c r="K5" s="4" t="s">
        <v>385</v>
      </c>
      <c r="L5" s="4"/>
      <c r="M5" s="4"/>
      <c r="N5" s="4"/>
      <c r="O5" s="4"/>
      <c r="P5" s="4"/>
      <c r="Q5" s="4"/>
      <c r="R5" s="4"/>
      <c r="S5" s="4"/>
      <c r="T5" s="4"/>
      <c r="U5" s="4"/>
      <c r="V5" s="4"/>
      <c r="W5" s="4"/>
      <c r="X5" s="4"/>
      <c r="Y5" s="4"/>
      <c r="Z5" s="4"/>
    </row>
    <row r="6" spans="1:26" ht="13.5" customHeight="1" x14ac:dyDescent="0.3">
      <c r="A6" s="4"/>
      <c r="B6" s="4">
        <v>41</v>
      </c>
      <c r="C6" s="4" t="s">
        <v>386</v>
      </c>
      <c r="D6" s="4"/>
      <c r="E6" s="4"/>
      <c r="F6" s="4"/>
      <c r="G6" s="4"/>
      <c r="H6" s="4"/>
      <c r="I6" s="4"/>
      <c r="J6" s="4">
        <v>41</v>
      </c>
      <c r="K6" s="4" t="s">
        <v>387</v>
      </c>
      <c r="L6" s="4"/>
      <c r="M6" s="4"/>
      <c r="N6" s="4"/>
      <c r="O6" s="4"/>
      <c r="P6" s="4"/>
      <c r="Q6" s="4"/>
      <c r="R6" s="4"/>
      <c r="S6" s="4"/>
      <c r="T6" s="4"/>
      <c r="U6" s="4"/>
      <c r="V6" s="4"/>
      <c r="W6" s="4"/>
      <c r="X6" s="4"/>
      <c r="Y6" s="4"/>
      <c r="Z6" s="4"/>
    </row>
    <row r="7" spans="1:26" ht="13.5" customHeight="1" x14ac:dyDescent="0.3">
      <c r="A7" s="4"/>
      <c r="B7" s="4">
        <v>51</v>
      </c>
      <c r="C7" s="4" t="str">
        <f ca="1">CONCATENATE("You had a job. Start with an extra ", (RANDBETWEEN(1, 6)+RANDBETWEEN(1, 6)), "gp.")</f>
        <v>You had a job. Start with an extra 9gp.</v>
      </c>
      <c r="D7" s="4"/>
      <c r="E7" s="4"/>
      <c r="F7" s="4"/>
      <c r="G7" s="4"/>
      <c r="H7" s="4"/>
      <c r="I7" s="4"/>
      <c r="J7" s="4">
        <v>51</v>
      </c>
      <c r="K7" s="4" t="s">
        <v>388</v>
      </c>
      <c r="L7" s="4"/>
      <c r="M7" s="4"/>
      <c r="N7" s="4"/>
      <c r="O7" s="4"/>
      <c r="P7" s="4"/>
      <c r="Q7" s="4"/>
      <c r="R7" s="4"/>
      <c r="S7" s="4"/>
      <c r="T7" s="4"/>
      <c r="U7" s="4"/>
      <c r="V7" s="4"/>
      <c r="W7" s="4"/>
      <c r="X7" s="4"/>
      <c r="Y7" s="4"/>
      <c r="Z7" s="4"/>
    </row>
    <row r="8" spans="1:26" ht="13.5" customHeight="1" x14ac:dyDescent="0.3">
      <c r="A8" s="4"/>
      <c r="B8" s="4">
        <v>71</v>
      </c>
      <c r="C8" s="4" t="s">
        <v>389</v>
      </c>
      <c r="D8" s="4"/>
      <c r="E8" s="4"/>
      <c r="F8" s="4"/>
      <c r="G8" s="4"/>
      <c r="H8" s="4"/>
      <c r="I8" s="4"/>
      <c r="J8" s="4">
        <v>61</v>
      </c>
      <c r="K8" s="4" t="s">
        <v>390</v>
      </c>
      <c r="L8" s="4"/>
      <c r="M8" s="4"/>
      <c r="N8" s="4"/>
      <c r="O8" s="4"/>
      <c r="P8" s="4"/>
      <c r="Q8" s="4"/>
      <c r="R8" s="4"/>
      <c r="S8" s="4"/>
      <c r="T8" s="4"/>
      <c r="U8" s="4"/>
      <c r="V8" s="4"/>
      <c r="W8" s="4"/>
      <c r="X8" s="4"/>
      <c r="Y8" s="4"/>
      <c r="Z8" s="4"/>
    </row>
    <row r="9" spans="1:26" ht="13.5" customHeight="1" x14ac:dyDescent="0.3">
      <c r="A9" s="4"/>
      <c r="B9" s="4">
        <v>76</v>
      </c>
      <c r="C9" s="4" t="str">
        <f ca="1">L1</f>
        <v>You recovered from a poison, but next time you make a save against poison, you have disadvantage.</v>
      </c>
      <c r="D9" s="4"/>
      <c r="E9" s="4"/>
      <c r="F9" s="4"/>
      <c r="G9" s="4"/>
      <c r="H9" s="4"/>
      <c r="I9" s="4"/>
      <c r="J9" s="4">
        <v>71</v>
      </c>
      <c r="K9" s="4" t="s">
        <v>391</v>
      </c>
      <c r="L9" s="4"/>
      <c r="M9" s="4"/>
      <c r="N9" s="4"/>
      <c r="O9" s="4"/>
      <c r="P9" s="4"/>
      <c r="Q9" s="4"/>
      <c r="R9" s="4"/>
      <c r="S9" s="4"/>
      <c r="T9" s="4"/>
      <c r="U9" s="4"/>
      <c r="V9" s="4"/>
      <c r="W9" s="4"/>
      <c r="X9" s="4"/>
      <c r="Y9" s="4"/>
      <c r="Z9" s="4"/>
    </row>
    <row r="10" spans="1:26" ht="13.5" customHeight="1" x14ac:dyDescent="0.3">
      <c r="A10" s="4"/>
      <c r="B10" s="4">
        <v>81</v>
      </c>
      <c r="C10" s="4" t="str">
        <f ca="1">D19</f>
        <v>You woke up one day miles from home, with no idea how you got there.</v>
      </c>
      <c r="D10" s="4"/>
      <c r="E10" s="4"/>
      <c r="F10" s="4"/>
      <c r="G10" s="4"/>
      <c r="H10" s="4"/>
      <c r="I10" s="4"/>
      <c r="J10" s="4">
        <v>81</v>
      </c>
      <c r="K10" s="4" t="str">
        <f ca="1">CONCATENATE("You found some treasure and kept your share. Start with an extra ", (RANDBETWEEN(1, 6)+RANDBETWEEN(1, 6)), "gp.")</f>
        <v>You found some treasure and kept your share. Start with an extra 5gp.</v>
      </c>
      <c r="L10" s="4"/>
      <c r="M10" s="4"/>
      <c r="N10" s="4"/>
      <c r="O10" s="4"/>
      <c r="P10" s="4"/>
      <c r="Q10" s="4"/>
      <c r="R10" s="4"/>
      <c r="S10" s="4"/>
      <c r="T10" s="4"/>
      <c r="U10" s="4"/>
      <c r="V10" s="4"/>
      <c r="W10" s="4"/>
      <c r="X10" s="4"/>
      <c r="Y10" s="4"/>
      <c r="Z10" s="4"/>
    </row>
    <row r="11" spans="1:26" ht="13.5" customHeight="1" x14ac:dyDescent="0.3">
      <c r="A11" s="4"/>
      <c r="B11" s="4">
        <v>86</v>
      </c>
      <c r="C11" s="4" t="str">
        <f ca="1">L58</f>
        <v>You were unscathed in the battle, but many friends were injured or killed.</v>
      </c>
      <c r="D11" s="4"/>
      <c r="E11" s="4"/>
      <c r="F11" s="4"/>
      <c r="G11" s="4"/>
      <c r="H11" s="4"/>
      <c r="I11" s="4"/>
      <c r="J11" s="4">
        <v>91</v>
      </c>
      <c r="K11" s="4" t="str">
        <f ca="1">CONCATENATE("You found a considerable treasure and kept your share. Start with an extra ", (RANDBETWEEN(1, 20)+50), "gp.")</f>
        <v>You found a considerable treasure and kept your share. Start with an extra 53gp.</v>
      </c>
      <c r="L11" s="4"/>
      <c r="M11" s="4"/>
      <c r="N11" s="4"/>
      <c r="O11" s="4"/>
      <c r="P11" s="4"/>
      <c r="Q11" s="4"/>
      <c r="R11" s="4"/>
      <c r="S11" s="4"/>
      <c r="T11" s="4"/>
      <c r="U11" s="4"/>
      <c r="V11" s="4"/>
      <c r="W11" s="4"/>
      <c r="X11" s="4"/>
      <c r="Y11" s="4"/>
      <c r="Z11" s="4"/>
    </row>
    <row r="12" spans="1:26" ht="13.5" customHeight="1" x14ac:dyDescent="0.3">
      <c r="A12" s="4"/>
      <c r="B12" s="4">
        <v>91</v>
      </c>
      <c r="C12" s="4" t="str">
        <f ca="1">CONCATENATE("You were accused of ", L38, " ", L48)</f>
        <v>You were accused of kidnapping and are guilty, but were found not guilty.</v>
      </c>
      <c r="D12" s="4"/>
      <c r="E12" s="4"/>
      <c r="F12" s="4"/>
      <c r="G12" s="4"/>
      <c r="H12" s="4"/>
      <c r="I12" s="4"/>
      <c r="J12" s="4">
        <v>100</v>
      </c>
      <c r="K12" s="4" t="s">
        <v>392</v>
      </c>
      <c r="L12" s="4"/>
      <c r="M12" s="4"/>
      <c r="N12" s="4"/>
      <c r="O12" s="4"/>
      <c r="P12" s="4"/>
      <c r="Q12" s="4"/>
      <c r="R12" s="4"/>
      <c r="S12" s="4"/>
      <c r="T12" s="4"/>
      <c r="U12" s="4"/>
      <c r="V12" s="4"/>
      <c r="W12" s="4"/>
      <c r="X12" s="4"/>
      <c r="Y12" s="4"/>
      <c r="Z12" s="4"/>
    </row>
    <row r="13" spans="1:26" ht="13.5" customHeight="1" x14ac:dyDescent="0.3">
      <c r="A13" s="4"/>
      <c r="B13" s="4">
        <v>96</v>
      </c>
      <c r="C13" s="4" t="str">
        <f ca="1">L14</f>
        <v>You were injured by the effect of a spell.</v>
      </c>
      <c r="D13" s="4"/>
      <c r="E13" s="4"/>
      <c r="F13" s="4"/>
      <c r="G13" s="4"/>
      <c r="H13" s="4"/>
      <c r="I13" s="4"/>
      <c r="J13" s="4"/>
      <c r="K13" s="4"/>
      <c r="L13" s="4"/>
      <c r="M13" s="4"/>
      <c r="N13" s="4"/>
      <c r="O13" s="4"/>
      <c r="P13" s="4"/>
      <c r="Q13" s="4"/>
      <c r="R13" s="4"/>
      <c r="S13" s="4"/>
      <c r="T13" s="4"/>
      <c r="U13" s="4"/>
      <c r="V13" s="4"/>
      <c r="W13" s="4"/>
      <c r="X13" s="4"/>
      <c r="Y13" s="4"/>
      <c r="Z13" s="4"/>
    </row>
    <row r="14" spans="1:26" ht="13.5" customHeight="1" x14ac:dyDescent="0.3">
      <c r="A14" s="4"/>
      <c r="B14" s="4">
        <v>100</v>
      </c>
      <c r="C14" s="4" t="str">
        <f ca="1">L67</f>
        <v>You were almost sacrificed by cultists but escaped.</v>
      </c>
      <c r="D14" s="4"/>
      <c r="E14" s="4"/>
      <c r="F14" s="4"/>
      <c r="G14" s="4"/>
      <c r="H14" s="4"/>
      <c r="I14" s="4"/>
      <c r="J14" s="4" t="s">
        <v>393</v>
      </c>
      <c r="K14" s="4"/>
      <c r="L14" s="8" t="str">
        <f ca="1">OFFSET(K14,(MATCH(I15,J15:J24,1)),0)</f>
        <v>You were injured by the effect of a spell.</v>
      </c>
      <c r="M14" s="4"/>
      <c r="N14" s="4"/>
      <c r="O14" s="4"/>
      <c r="P14" s="4"/>
      <c r="Q14" s="4"/>
      <c r="R14" s="4"/>
      <c r="S14" s="4"/>
      <c r="T14" s="4"/>
      <c r="U14" s="4"/>
      <c r="V14" s="4"/>
      <c r="W14" s="4"/>
      <c r="X14" s="4"/>
      <c r="Y14" s="4"/>
      <c r="Z14" s="4"/>
    </row>
    <row r="15" spans="1:26" ht="13.5" customHeight="1" x14ac:dyDescent="0.3">
      <c r="A15" s="4"/>
      <c r="B15" s="4"/>
      <c r="C15" s="4"/>
      <c r="D15" s="4"/>
      <c r="E15" s="4"/>
      <c r="F15" s="4"/>
      <c r="G15" s="4"/>
      <c r="H15" s="4"/>
      <c r="I15" s="4">
        <f ca="1">RANDBETWEEN(1, 10)</f>
        <v>2</v>
      </c>
      <c r="J15" s="4">
        <v>1</v>
      </c>
      <c r="K15" s="4" t="s">
        <v>394</v>
      </c>
      <c r="L15" s="4"/>
      <c r="M15" s="4"/>
      <c r="N15" s="4"/>
      <c r="O15" s="4"/>
      <c r="P15" s="4"/>
      <c r="Q15" s="4"/>
      <c r="R15" s="4"/>
      <c r="S15" s="4"/>
      <c r="T15" s="4"/>
      <c r="U15" s="4"/>
      <c r="V15" s="4"/>
      <c r="W15" s="4"/>
      <c r="X15" s="4"/>
      <c r="Y15" s="4"/>
      <c r="Z15" s="4"/>
    </row>
    <row r="16" spans="1:26" ht="13.5" customHeight="1" x14ac:dyDescent="0.3">
      <c r="A16" s="4"/>
      <c r="B16" s="4"/>
      <c r="C16" s="4"/>
      <c r="D16" s="4"/>
      <c r="E16" s="4"/>
      <c r="F16" s="4"/>
      <c r="G16" s="4"/>
      <c r="H16" s="4"/>
      <c r="I16" s="4"/>
      <c r="J16" s="4">
        <v>2</v>
      </c>
      <c r="K16" s="4" t="s">
        <v>395</v>
      </c>
      <c r="L16" s="4"/>
      <c r="M16" s="4"/>
      <c r="N16" s="4"/>
      <c r="O16" s="4"/>
      <c r="P16" s="4"/>
      <c r="Q16" s="4"/>
      <c r="R16" s="4"/>
      <c r="S16" s="4"/>
      <c r="T16" s="4"/>
      <c r="U16" s="4"/>
      <c r="V16" s="4"/>
      <c r="W16" s="4"/>
      <c r="X16" s="4"/>
      <c r="Y16" s="4"/>
      <c r="Z16" s="4"/>
    </row>
    <row r="17" spans="1:26" ht="13.5" customHeight="1" x14ac:dyDescent="0.3">
      <c r="A17" s="4"/>
      <c r="B17" s="4"/>
      <c r="C17" s="4"/>
      <c r="D17" s="4"/>
      <c r="E17" s="4"/>
      <c r="F17" s="4"/>
      <c r="G17" s="4"/>
      <c r="H17" s="4"/>
      <c r="I17" s="4"/>
      <c r="J17" s="4">
        <v>3</v>
      </c>
      <c r="K17" s="4" t="s">
        <v>396</v>
      </c>
      <c r="L17" s="4"/>
      <c r="M17" s="4"/>
      <c r="N17" s="4"/>
      <c r="O17" s="4"/>
      <c r="P17" s="4"/>
      <c r="Q17" s="4"/>
      <c r="R17" s="4"/>
      <c r="S17" s="4"/>
      <c r="T17" s="4"/>
      <c r="U17" s="4"/>
      <c r="V17" s="4"/>
      <c r="W17" s="4"/>
      <c r="X17" s="4"/>
      <c r="Y17" s="4"/>
      <c r="Z17" s="4"/>
    </row>
    <row r="18" spans="1:26" ht="13.5" customHeight="1" x14ac:dyDescent="0.3">
      <c r="A18" s="4"/>
      <c r="B18" s="4"/>
      <c r="C18" s="4"/>
      <c r="D18" s="4"/>
      <c r="E18" s="4"/>
      <c r="F18" s="4"/>
      <c r="G18" s="4"/>
      <c r="H18" s="4"/>
      <c r="I18" s="4"/>
      <c r="J18" s="4">
        <v>4</v>
      </c>
      <c r="K18" s="4" t="s">
        <v>397</v>
      </c>
      <c r="L18" s="4"/>
      <c r="M18" s="4"/>
      <c r="N18" s="4"/>
      <c r="O18" s="4"/>
      <c r="P18" s="4"/>
      <c r="Q18" s="4"/>
      <c r="R18" s="4"/>
      <c r="S18" s="4"/>
      <c r="T18" s="4"/>
      <c r="U18" s="4"/>
      <c r="V18" s="4"/>
      <c r="W18" s="4"/>
      <c r="X18" s="4"/>
      <c r="Y18" s="4"/>
      <c r="Z18" s="4"/>
    </row>
    <row r="19" spans="1:26" ht="13.5" customHeight="1" x14ac:dyDescent="0.3">
      <c r="A19" s="4"/>
      <c r="B19" s="4" t="s">
        <v>398</v>
      </c>
      <c r="C19" s="4"/>
      <c r="D19" s="8" t="str">
        <f ca="1">OFFSET(C19,(MATCH(A20,B20:B34,1)),0)</f>
        <v>You woke up one day miles from home, with no idea how you got there.</v>
      </c>
      <c r="E19" s="4"/>
      <c r="F19" s="4"/>
      <c r="G19" s="4"/>
      <c r="H19" s="4"/>
      <c r="I19" s="4"/>
      <c r="J19" s="4">
        <v>5</v>
      </c>
      <c r="K19" s="4" t="s">
        <v>399</v>
      </c>
      <c r="L19" s="4"/>
      <c r="M19" s="4"/>
      <c r="N19" s="4"/>
      <c r="O19" s="4"/>
      <c r="P19" s="4"/>
      <c r="Q19" s="4"/>
      <c r="R19" s="4"/>
      <c r="S19" s="4"/>
      <c r="T19" s="4"/>
      <c r="U19" s="4"/>
      <c r="V19" s="4"/>
      <c r="W19" s="4"/>
      <c r="X19" s="4"/>
      <c r="Y19" s="4"/>
      <c r="Z19" s="4"/>
    </row>
    <row r="20" spans="1:26" ht="13.5" customHeight="1" x14ac:dyDescent="0.3">
      <c r="A20" s="4">
        <f ca="1">RANDBETWEEN(1, 100)</f>
        <v>19</v>
      </c>
      <c r="B20" s="4">
        <v>1</v>
      </c>
      <c r="C20" s="4" t="str">
        <f ca="1">CONCATENATE("You were ensorcelled by a fey and enslaved for ", RANDBETWEEN(1, 6), " years before you escaped.")</f>
        <v>You were ensorcelled by a fey and enslaved for 1 years before you escaped.</v>
      </c>
      <c r="D20" s="4"/>
      <c r="E20" s="4"/>
      <c r="F20" s="4"/>
      <c r="G20" s="4"/>
      <c r="H20" s="4"/>
      <c r="I20" s="4"/>
      <c r="J20" s="4">
        <v>6</v>
      </c>
      <c r="K20" s="4" t="s">
        <v>400</v>
      </c>
      <c r="L20" s="4"/>
      <c r="M20" s="4"/>
      <c r="N20" s="4"/>
      <c r="O20" s="4"/>
      <c r="P20" s="4"/>
      <c r="Q20" s="4"/>
      <c r="R20" s="4"/>
      <c r="S20" s="4"/>
      <c r="T20" s="4"/>
      <c r="U20" s="4"/>
      <c r="V20" s="4"/>
      <c r="W20" s="4"/>
      <c r="X20" s="4"/>
      <c r="Y20" s="4"/>
      <c r="Z20" s="4"/>
    </row>
    <row r="21" spans="1:26" ht="13.5" customHeight="1" x14ac:dyDescent="0.3">
      <c r="A21" s="4"/>
      <c r="B21" s="4">
        <v>6</v>
      </c>
      <c r="C21" s="4" t="s">
        <v>401</v>
      </c>
      <c r="D21" s="4"/>
      <c r="E21" s="4"/>
      <c r="F21" s="4"/>
      <c r="G21" s="4"/>
      <c r="H21" s="4"/>
      <c r="I21" s="4"/>
      <c r="J21" s="4">
        <v>7</v>
      </c>
      <c r="K21" s="4" t="s">
        <v>402</v>
      </c>
      <c r="L21" s="4"/>
      <c r="M21" s="4"/>
      <c r="N21" s="4"/>
      <c r="O21" s="4"/>
      <c r="P21" s="4"/>
      <c r="Q21" s="4"/>
      <c r="R21" s="4"/>
      <c r="S21" s="4"/>
      <c r="T21" s="4"/>
      <c r="U21" s="4"/>
      <c r="V21" s="4"/>
      <c r="W21" s="4"/>
      <c r="X21" s="4"/>
      <c r="Y21" s="4"/>
      <c r="Z21" s="4"/>
    </row>
    <row r="22" spans="1:26" ht="13.5" customHeight="1" x14ac:dyDescent="0.3">
      <c r="A22" s="4"/>
      <c r="B22" s="4">
        <v>11</v>
      </c>
      <c r="C22" s="4" t="str">
        <f ca="1">CONCATENATE("A devil tempted you. Make a DC10 wis save or your alignment shifts 1 step toward evil and you gain ", (RANDBETWEEN(1, 20)+50), " gp.")</f>
        <v>A devil tempted you. Make a DC10 wis save or your alignment shifts 1 step toward evil and you gain 68 gp.</v>
      </c>
      <c r="D22" s="4"/>
      <c r="E22" s="4"/>
      <c r="F22" s="4"/>
      <c r="G22" s="4"/>
      <c r="H22" s="4"/>
      <c r="I22" s="4"/>
      <c r="J22" s="4">
        <v>8</v>
      </c>
      <c r="K22" s="4" t="s">
        <v>403</v>
      </c>
      <c r="L22" s="4"/>
      <c r="M22" s="4"/>
      <c r="N22" s="4"/>
      <c r="O22" s="4"/>
      <c r="P22" s="4"/>
      <c r="Q22" s="4"/>
      <c r="R22" s="4"/>
      <c r="S22" s="4"/>
      <c r="T22" s="4"/>
      <c r="U22" s="4"/>
      <c r="V22" s="4"/>
      <c r="W22" s="4"/>
      <c r="X22" s="4"/>
      <c r="Y22" s="4"/>
      <c r="Z22" s="4"/>
    </row>
    <row r="23" spans="1:26" ht="13.5" customHeight="1" x14ac:dyDescent="0.3">
      <c r="A23" s="4"/>
      <c r="B23" s="4">
        <v>16</v>
      </c>
      <c r="C23" s="4" t="s">
        <v>404</v>
      </c>
      <c r="D23" s="4"/>
      <c r="E23" s="4"/>
      <c r="F23" s="4"/>
      <c r="G23" s="4"/>
      <c r="H23" s="4"/>
      <c r="I23" s="4"/>
      <c r="J23" s="4">
        <v>9</v>
      </c>
      <c r="K23" s="4" t="s">
        <v>405</v>
      </c>
      <c r="L23" s="4"/>
      <c r="M23" s="4"/>
      <c r="N23" s="4"/>
      <c r="O23" s="4"/>
      <c r="P23" s="4"/>
      <c r="Q23" s="4"/>
      <c r="R23" s="4"/>
      <c r="S23" s="4"/>
      <c r="T23" s="4"/>
      <c r="U23" s="4"/>
      <c r="V23" s="4"/>
      <c r="W23" s="4"/>
      <c r="X23" s="4"/>
      <c r="Y23" s="4"/>
      <c r="Z23" s="4"/>
    </row>
    <row r="24" spans="1:26" ht="13.5" customHeight="1" x14ac:dyDescent="0.3">
      <c r="A24" s="4"/>
      <c r="B24" s="4">
        <v>21</v>
      </c>
      <c r="C24" s="4" t="s">
        <v>406</v>
      </c>
      <c r="D24" s="4"/>
      <c r="E24" s="4"/>
      <c r="F24" s="4"/>
      <c r="G24" s="4"/>
      <c r="H24" s="4"/>
      <c r="I24" s="4"/>
      <c r="J24" s="4">
        <v>10</v>
      </c>
      <c r="K24" s="4" t="s">
        <v>407</v>
      </c>
      <c r="L24" s="4"/>
      <c r="M24" s="4"/>
      <c r="N24" s="4"/>
      <c r="O24" s="4"/>
      <c r="P24" s="4"/>
      <c r="Q24" s="4"/>
      <c r="R24" s="4"/>
      <c r="S24" s="4"/>
      <c r="T24" s="4"/>
      <c r="U24" s="4"/>
      <c r="V24" s="4"/>
      <c r="W24" s="4"/>
      <c r="X24" s="4"/>
      <c r="Y24" s="4"/>
      <c r="Z24" s="4"/>
    </row>
    <row r="25" spans="1:26" ht="13.5" customHeight="1" x14ac:dyDescent="0.3">
      <c r="A25" s="4"/>
      <c r="B25" s="4">
        <v>31</v>
      </c>
      <c r="C25" s="4" t="s">
        <v>408</v>
      </c>
      <c r="D25" s="4"/>
      <c r="E25" s="4"/>
      <c r="F25" s="4"/>
      <c r="G25" s="4"/>
      <c r="H25" s="4"/>
      <c r="I25" s="4"/>
      <c r="J25" s="4"/>
      <c r="K25" s="4"/>
      <c r="L25" s="4"/>
      <c r="M25" s="4"/>
      <c r="N25" s="4"/>
      <c r="O25" s="4"/>
      <c r="P25" s="4"/>
      <c r="Q25" s="4"/>
      <c r="R25" s="4"/>
      <c r="S25" s="4"/>
      <c r="T25" s="4"/>
      <c r="U25" s="4"/>
      <c r="V25" s="4"/>
      <c r="W25" s="4"/>
      <c r="X25" s="4"/>
      <c r="Y25" s="4"/>
      <c r="Z25" s="4"/>
    </row>
    <row r="26" spans="1:26" ht="13.5" customHeight="1" x14ac:dyDescent="0.3">
      <c r="A26" s="4"/>
      <c r="B26" s="4">
        <v>41</v>
      </c>
      <c r="C26" s="4" t="s">
        <v>409</v>
      </c>
      <c r="D26" s="4"/>
      <c r="E26" s="4"/>
      <c r="F26" s="4"/>
      <c r="G26" s="4"/>
      <c r="H26" s="4"/>
      <c r="I26" s="4"/>
      <c r="J26" s="4" t="s">
        <v>410</v>
      </c>
      <c r="K26" s="4"/>
      <c r="L26" s="8" t="str">
        <f ca="1">OFFSET(K26,(MATCH(I27,J27:J36,1)),0)</f>
        <v>You found a treasure map.</v>
      </c>
      <c r="M26" s="4"/>
      <c r="N26" s="4"/>
      <c r="O26" s="4"/>
      <c r="P26" s="4"/>
      <c r="Q26" s="4"/>
      <c r="R26" s="4"/>
      <c r="S26" s="4"/>
      <c r="T26" s="4"/>
      <c r="U26" s="4"/>
      <c r="V26" s="4"/>
      <c r="W26" s="4"/>
      <c r="X26" s="4"/>
      <c r="Y26" s="4"/>
      <c r="Z26" s="4"/>
    </row>
    <row r="27" spans="1:26" ht="13.5" customHeight="1" x14ac:dyDescent="0.3">
      <c r="A27" s="4"/>
      <c r="B27" s="4">
        <v>51</v>
      </c>
      <c r="C27" s="4" t="s">
        <v>411</v>
      </c>
      <c r="D27" s="4"/>
      <c r="E27" s="4"/>
      <c r="F27" s="4"/>
      <c r="G27" s="4"/>
      <c r="H27" s="4"/>
      <c r="I27" s="4">
        <f ca="1">RANDBETWEEN(1, 10)</f>
        <v>9</v>
      </c>
      <c r="J27" s="4">
        <v>1</v>
      </c>
      <c r="K27" s="4" t="s">
        <v>412</v>
      </c>
      <c r="L27" s="4"/>
      <c r="M27" s="4"/>
      <c r="N27" s="4"/>
      <c r="O27" s="4"/>
      <c r="P27" s="4"/>
      <c r="Q27" s="4"/>
      <c r="R27" s="4"/>
      <c r="S27" s="4"/>
      <c r="T27" s="4"/>
      <c r="U27" s="4"/>
      <c r="V27" s="4"/>
      <c r="W27" s="4"/>
      <c r="X27" s="4"/>
      <c r="Y27" s="4"/>
      <c r="Z27" s="4"/>
    </row>
    <row r="28" spans="1:26" ht="13.5" customHeight="1" x14ac:dyDescent="0.3">
      <c r="A28" s="4"/>
      <c r="B28" s="4">
        <v>61</v>
      </c>
      <c r="C28" s="4" t="s">
        <v>413</v>
      </c>
      <c r="D28" s="4"/>
      <c r="E28" s="4"/>
      <c r="F28" s="4"/>
      <c r="G28" s="4"/>
      <c r="H28" s="4"/>
      <c r="I28" s="4"/>
      <c r="J28" s="4">
        <v>2</v>
      </c>
      <c r="K28" s="4" t="s">
        <v>414</v>
      </c>
      <c r="L28" s="4"/>
      <c r="M28" s="4"/>
      <c r="N28" s="4"/>
      <c r="O28" s="4"/>
      <c r="P28" s="4"/>
      <c r="Q28" s="4"/>
      <c r="R28" s="4"/>
      <c r="S28" s="4"/>
      <c r="T28" s="4"/>
      <c r="U28" s="4"/>
      <c r="V28" s="4"/>
      <c r="W28" s="4"/>
      <c r="X28" s="4"/>
      <c r="Y28" s="4"/>
      <c r="Z28" s="4"/>
    </row>
    <row r="29" spans="1:26" ht="13.5" customHeight="1" x14ac:dyDescent="0.3">
      <c r="A29" s="4"/>
      <c r="B29" s="4">
        <v>71</v>
      </c>
      <c r="C29" s="4" t="str">
        <f ca="1">CONCATENATE("You were briefly possessed by ", D36)</f>
        <v>You were briefly possessed by an undead.</v>
      </c>
      <c r="D29" s="4"/>
      <c r="E29" s="4"/>
      <c r="F29" s="4"/>
      <c r="G29" s="4"/>
      <c r="H29" s="4"/>
      <c r="I29" s="4"/>
      <c r="J29" s="4">
        <v>3</v>
      </c>
      <c r="K29" s="4" t="s">
        <v>415</v>
      </c>
      <c r="L29" s="4"/>
      <c r="M29" s="4"/>
      <c r="N29" s="4"/>
      <c r="O29" s="4"/>
      <c r="P29" s="4"/>
      <c r="Q29" s="4"/>
      <c r="R29" s="4"/>
      <c r="S29" s="4"/>
      <c r="T29" s="4"/>
      <c r="U29" s="4"/>
      <c r="V29" s="4"/>
      <c r="W29" s="4"/>
      <c r="X29" s="4"/>
      <c r="Y29" s="4"/>
      <c r="Z29" s="4"/>
    </row>
    <row r="30" spans="1:26" ht="13.5" customHeight="1" x14ac:dyDescent="0.3">
      <c r="A30" s="4"/>
      <c r="B30" s="4">
        <v>76</v>
      </c>
      <c r="C30" s="4" t="s">
        <v>416</v>
      </c>
      <c r="D30" s="4"/>
      <c r="E30" s="4"/>
      <c r="F30" s="4"/>
      <c r="G30" s="4"/>
      <c r="H30" s="4"/>
      <c r="I30" s="4"/>
      <c r="J30" s="4">
        <v>4</v>
      </c>
      <c r="K30" s="4" t="str">
        <f ca="1">CONCATENATE("You found some money. Start with an extra ", (RANDBETWEEN(1, 20)), "gp.")</f>
        <v>You found some money. Start with an extra 10gp.</v>
      </c>
      <c r="L30" s="4"/>
      <c r="M30" s="4"/>
      <c r="N30" s="4"/>
      <c r="O30" s="4"/>
      <c r="P30" s="4"/>
      <c r="Q30" s="4"/>
      <c r="R30" s="4"/>
      <c r="S30" s="4"/>
      <c r="T30" s="4"/>
      <c r="U30" s="4"/>
      <c r="V30" s="4"/>
      <c r="W30" s="4"/>
      <c r="X30" s="4"/>
      <c r="Y30" s="4"/>
      <c r="Z30" s="4"/>
    </row>
    <row r="31" spans="1:26" ht="13.5" customHeight="1" x14ac:dyDescent="0.3">
      <c r="A31" s="4"/>
      <c r="B31" s="4">
        <v>81</v>
      </c>
      <c r="C31" s="4" t="s">
        <v>417</v>
      </c>
      <c r="D31" s="4"/>
      <c r="E31" s="4"/>
      <c r="F31" s="4"/>
      <c r="G31" s="4"/>
      <c r="H31" s="4"/>
      <c r="I31" s="4"/>
      <c r="J31" s="4">
        <v>5</v>
      </c>
      <c r="K31" s="4" t="s">
        <v>418</v>
      </c>
      <c r="L31" s="4"/>
      <c r="M31" s="4"/>
      <c r="N31" s="4"/>
      <c r="O31" s="4"/>
      <c r="P31" s="4"/>
      <c r="Q31" s="4"/>
      <c r="R31" s="4"/>
      <c r="S31" s="4"/>
      <c r="T31" s="4"/>
      <c r="U31" s="4"/>
      <c r="V31" s="4"/>
      <c r="W31" s="4"/>
      <c r="X31" s="4"/>
      <c r="Y31" s="4"/>
      <c r="Z31" s="4"/>
    </row>
    <row r="32" spans="1:26" ht="13.5" customHeight="1" x14ac:dyDescent="0.3">
      <c r="A32" s="4"/>
      <c r="B32" s="4">
        <v>86</v>
      </c>
      <c r="C32" s="4" t="s">
        <v>419</v>
      </c>
      <c r="D32" s="4"/>
      <c r="E32" s="4"/>
      <c r="F32" s="4"/>
      <c r="G32" s="4"/>
      <c r="H32" s="4"/>
      <c r="I32" s="4"/>
      <c r="J32" s="4">
        <v>6</v>
      </c>
      <c r="K32" s="7" t="str">
        <f ca="1">CONCATENATE("You found ",Trinket!$D$4)</f>
        <v>You found The wooden hand of a notorious pirate</v>
      </c>
      <c r="L32" s="4"/>
      <c r="M32" s="4"/>
      <c r="N32" s="4"/>
      <c r="O32" s="4"/>
      <c r="P32" s="4"/>
      <c r="Q32" s="4"/>
      <c r="R32" s="4"/>
      <c r="S32" s="4"/>
      <c r="T32" s="4"/>
      <c r="U32" s="4"/>
      <c r="V32" s="4"/>
      <c r="W32" s="4"/>
      <c r="X32" s="4"/>
      <c r="Y32" s="4"/>
      <c r="Z32" s="4"/>
    </row>
    <row r="33" spans="1:26" ht="13.5" customHeight="1" x14ac:dyDescent="0.3">
      <c r="A33" s="4"/>
      <c r="B33" s="4">
        <v>91</v>
      </c>
      <c r="C33" s="4" t="s">
        <v>420</v>
      </c>
      <c r="D33" s="4"/>
      <c r="E33" s="4"/>
      <c r="F33" s="4"/>
      <c r="G33" s="4"/>
      <c r="H33" s="4"/>
      <c r="I33" s="4"/>
      <c r="J33" s="4">
        <v>7</v>
      </c>
      <c r="K33" s="4" t="s">
        <v>421</v>
      </c>
      <c r="L33" s="4"/>
      <c r="M33" s="4"/>
      <c r="N33" s="4"/>
      <c r="O33" s="4"/>
      <c r="P33" s="4"/>
      <c r="Q33" s="4"/>
      <c r="R33" s="4"/>
      <c r="S33" s="4"/>
      <c r="T33" s="4"/>
      <c r="U33" s="4"/>
      <c r="V33" s="4"/>
      <c r="W33" s="4"/>
      <c r="X33" s="4"/>
      <c r="Y33" s="4"/>
      <c r="Z33" s="4"/>
    </row>
    <row r="34" spans="1:26" ht="13.5" customHeight="1" x14ac:dyDescent="0.3">
      <c r="A34" s="4"/>
      <c r="B34" s="4">
        <v>96</v>
      </c>
      <c r="C34" s="4" t="s">
        <v>422</v>
      </c>
      <c r="D34" s="4"/>
      <c r="E34" s="4"/>
      <c r="F34" s="4"/>
      <c r="G34" s="4"/>
      <c r="H34" s="4"/>
      <c r="I34" s="4"/>
      <c r="J34" s="4">
        <v>8</v>
      </c>
      <c r="K34" s="4" t="s">
        <v>423</v>
      </c>
      <c r="L34" s="4"/>
      <c r="M34" s="4"/>
      <c r="N34" s="4"/>
      <c r="O34" s="4"/>
      <c r="P34" s="4"/>
      <c r="Q34" s="4"/>
      <c r="R34" s="4"/>
      <c r="S34" s="4"/>
      <c r="T34" s="4"/>
      <c r="U34" s="4"/>
      <c r="V34" s="4"/>
      <c r="W34" s="4"/>
      <c r="X34" s="4"/>
      <c r="Y34" s="4"/>
      <c r="Z34" s="4"/>
    </row>
    <row r="35" spans="1:26" ht="13.5" customHeight="1" x14ac:dyDescent="0.3">
      <c r="A35" s="4"/>
      <c r="B35" s="4"/>
      <c r="C35" s="4"/>
      <c r="D35" s="4"/>
      <c r="E35" s="4"/>
      <c r="F35" s="4"/>
      <c r="G35" s="4"/>
      <c r="H35" s="4"/>
      <c r="I35" s="4"/>
      <c r="J35" s="4">
        <v>9</v>
      </c>
      <c r="K35" s="4" t="s">
        <v>424</v>
      </c>
      <c r="L35" s="4"/>
      <c r="M35" s="4"/>
      <c r="N35" s="4"/>
      <c r="O35" s="4"/>
      <c r="P35" s="4"/>
      <c r="Q35" s="4"/>
      <c r="R35" s="4"/>
      <c r="S35" s="4"/>
      <c r="T35" s="4"/>
      <c r="U35" s="4"/>
      <c r="V35" s="4"/>
      <c r="W35" s="4"/>
      <c r="X35" s="4"/>
      <c r="Y35" s="4"/>
      <c r="Z35" s="4"/>
    </row>
    <row r="36" spans="1:26" ht="13.5" customHeight="1" x14ac:dyDescent="0.3">
      <c r="A36" s="4"/>
      <c r="B36" s="4" t="s">
        <v>425</v>
      </c>
      <c r="C36" s="4"/>
      <c r="D36" s="8" t="str">
        <f ca="1">OFFSET(C36,(MATCH(A37,B37:B42,1)),0)</f>
        <v>an undead.</v>
      </c>
      <c r="E36" s="4"/>
      <c r="F36" s="4"/>
      <c r="G36" s="4"/>
      <c r="H36" s="4"/>
      <c r="I36" s="4"/>
      <c r="J36" s="4">
        <v>10</v>
      </c>
      <c r="K36" s="4" t="str">
        <f ca="1">CONCATENATE("A distant relative left you a stipend that enables you to live at a Comfortable lifestyle for ", RANDBETWEEN(1, 20), " years.")</f>
        <v>A distant relative left you a stipend that enables you to live at a Comfortable lifestyle for 11 years.</v>
      </c>
      <c r="L36" s="4"/>
      <c r="M36" s="4"/>
      <c r="N36" s="4"/>
      <c r="O36" s="4"/>
      <c r="P36" s="4"/>
      <c r="Q36" s="4"/>
      <c r="R36" s="4"/>
      <c r="S36" s="4"/>
      <c r="T36" s="4"/>
      <c r="U36" s="4"/>
      <c r="V36" s="4"/>
      <c r="W36" s="4"/>
      <c r="X36" s="4"/>
      <c r="Y36" s="4"/>
      <c r="Z36" s="4"/>
    </row>
    <row r="37" spans="1:26" ht="13.5" customHeight="1" x14ac:dyDescent="0.3">
      <c r="A37" s="4">
        <f ca="1">RANDBETWEEN(1, 6)</f>
        <v>6</v>
      </c>
      <c r="B37" s="4">
        <v>1</v>
      </c>
      <c r="C37" s="4" t="s">
        <v>426</v>
      </c>
      <c r="D37" s="4"/>
      <c r="E37" s="4"/>
      <c r="F37" s="4"/>
      <c r="G37" s="4"/>
      <c r="H37" s="4"/>
      <c r="I37" s="4"/>
      <c r="J37" s="4"/>
      <c r="K37" s="4"/>
      <c r="L37" s="4"/>
      <c r="M37" s="4"/>
      <c r="N37" s="4"/>
      <c r="O37" s="4"/>
      <c r="P37" s="4"/>
      <c r="Q37" s="4"/>
      <c r="R37" s="4"/>
      <c r="S37" s="4"/>
      <c r="T37" s="4"/>
      <c r="U37" s="4"/>
      <c r="V37" s="4"/>
      <c r="W37" s="4"/>
      <c r="X37" s="4"/>
      <c r="Y37" s="4"/>
      <c r="Z37" s="4"/>
    </row>
    <row r="38" spans="1:26" ht="13.5" customHeight="1" x14ac:dyDescent="0.3">
      <c r="A38" s="4"/>
      <c r="B38" s="4">
        <v>2</v>
      </c>
      <c r="C38" s="4" t="s">
        <v>427</v>
      </c>
      <c r="D38" s="4"/>
      <c r="E38" s="4"/>
      <c r="F38" s="4"/>
      <c r="G38" s="4"/>
      <c r="H38" s="4"/>
      <c r="I38" s="4"/>
      <c r="J38" s="4" t="s">
        <v>428</v>
      </c>
      <c r="K38" s="4"/>
      <c r="L38" s="8" t="str">
        <f ca="1">OFFSET(K38,(MATCH(I39,J39:J46,1)),0)</f>
        <v>kidnapping</v>
      </c>
      <c r="M38" s="4"/>
      <c r="N38" s="4"/>
      <c r="O38" s="4"/>
      <c r="P38" s="4"/>
      <c r="Q38" s="4"/>
      <c r="R38" s="4"/>
      <c r="S38" s="4"/>
      <c r="T38" s="4"/>
      <c r="U38" s="4"/>
      <c r="V38" s="4"/>
      <c r="W38" s="4"/>
      <c r="X38" s="4"/>
      <c r="Y38" s="4"/>
      <c r="Z38" s="4"/>
    </row>
    <row r="39" spans="1:26" ht="13.5" customHeight="1" x14ac:dyDescent="0.3">
      <c r="A39" s="4"/>
      <c r="B39" s="4">
        <v>3</v>
      </c>
      <c r="C39" s="4" t="s">
        <v>429</v>
      </c>
      <c r="D39" s="4"/>
      <c r="E39" s="4"/>
      <c r="F39" s="4"/>
      <c r="G39" s="4"/>
      <c r="H39" s="4"/>
      <c r="I39" s="4">
        <f ca="1">RANDBETWEEN(1, 8)</f>
        <v>6</v>
      </c>
      <c r="J39" s="4">
        <v>1</v>
      </c>
      <c r="K39" s="4" t="s">
        <v>430</v>
      </c>
      <c r="L39" s="4"/>
      <c r="M39" s="4"/>
      <c r="N39" s="4"/>
      <c r="O39" s="4"/>
      <c r="P39" s="4"/>
      <c r="Q39" s="4"/>
      <c r="R39" s="4"/>
      <c r="S39" s="4"/>
      <c r="T39" s="4"/>
      <c r="U39" s="4"/>
      <c r="V39" s="4"/>
      <c r="W39" s="4"/>
      <c r="X39" s="4"/>
      <c r="Y39" s="4"/>
      <c r="Z39" s="4"/>
    </row>
    <row r="40" spans="1:26" ht="13.5" customHeight="1" x14ac:dyDescent="0.3">
      <c r="A40" s="4"/>
      <c r="B40" s="4">
        <v>4</v>
      </c>
      <c r="C40" s="4" t="s">
        <v>431</v>
      </c>
      <c r="D40" s="4"/>
      <c r="E40" s="4"/>
      <c r="F40" s="4"/>
      <c r="G40" s="4"/>
      <c r="H40" s="4"/>
      <c r="I40" s="4"/>
      <c r="J40" s="4">
        <v>2</v>
      </c>
      <c r="K40" s="4" t="s">
        <v>432</v>
      </c>
      <c r="L40" s="4"/>
      <c r="M40" s="4"/>
      <c r="N40" s="4"/>
      <c r="O40" s="4"/>
      <c r="P40" s="4"/>
      <c r="Q40" s="4"/>
      <c r="R40" s="4"/>
      <c r="S40" s="4"/>
      <c r="T40" s="4"/>
      <c r="U40" s="4"/>
      <c r="V40" s="4"/>
      <c r="W40" s="4"/>
      <c r="X40" s="4"/>
      <c r="Y40" s="4"/>
      <c r="Z40" s="4"/>
    </row>
    <row r="41" spans="1:26" ht="13.5" customHeight="1" x14ac:dyDescent="0.3">
      <c r="A41" s="4"/>
      <c r="B41" s="4">
        <v>5</v>
      </c>
      <c r="C41" s="4" t="s">
        <v>433</v>
      </c>
      <c r="D41" s="4"/>
      <c r="E41" s="4"/>
      <c r="F41" s="4"/>
      <c r="G41" s="4"/>
      <c r="H41" s="4"/>
      <c r="I41" s="4"/>
      <c r="J41" s="4">
        <v>3</v>
      </c>
      <c r="K41" s="4" t="s">
        <v>434</v>
      </c>
      <c r="L41" s="4"/>
      <c r="M41" s="4"/>
      <c r="N41" s="4"/>
      <c r="O41" s="4"/>
      <c r="P41" s="4"/>
      <c r="Q41" s="4"/>
      <c r="R41" s="4"/>
      <c r="S41" s="4"/>
      <c r="T41" s="4"/>
      <c r="U41" s="4"/>
      <c r="V41" s="4"/>
      <c r="W41" s="4"/>
      <c r="X41" s="4"/>
      <c r="Y41" s="4"/>
      <c r="Z41" s="4"/>
    </row>
    <row r="42" spans="1:26" ht="13.5" customHeight="1" x14ac:dyDescent="0.3">
      <c r="A42" s="4"/>
      <c r="B42" s="4">
        <v>6</v>
      </c>
      <c r="C42" s="4" t="s">
        <v>435</v>
      </c>
      <c r="D42" s="4"/>
      <c r="E42" s="4"/>
      <c r="F42" s="4"/>
      <c r="G42" s="4"/>
      <c r="H42" s="4"/>
      <c r="I42" s="4"/>
      <c r="J42" s="4">
        <v>4</v>
      </c>
      <c r="K42" s="4" t="s">
        <v>436</v>
      </c>
      <c r="L42" s="4"/>
      <c r="M42" s="4"/>
      <c r="N42" s="4"/>
      <c r="O42" s="4"/>
      <c r="P42" s="4"/>
      <c r="Q42" s="4"/>
      <c r="R42" s="4"/>
      <c r="S42" s="4"/>
      <c r="T42" s="4"/>
      <c r="U42" s="4"/>
      <c r="V42" s="4"/>
      <c r="W42" s="4"/>
      <c r="X42" s="4"/>
      <c r="Y42" s="4"/>
      <c r="Z42" s="4"/>
    </row>
    <row r="43" spans="1:26" ht="13.5" customHeight="1" x14ac:dyDescent="0.3">
      <c r="A43" s="4"/>
      <c r="B43" s="4"/>
      <c r="C43" s="4"/>
      <c r="D43" s="4"/>
      <c r="E43" s="4"/>
      <c r="F43" s="4"/>
      <c r="G43" s="4"/>
      <c r="H43" s="4"/>
      <c r="I43" s="4"/>
      <c r="J43" s="4">
        <v>5</v>
      </c>
      <c r="K43" s="4" t="s">
        <v>437</v>
      </c>
      <c r="L43" s="4"/>
      <c r="M43" s="4"/>
      <c r="N43" s="4"/>
      <c r="O43" s="4"/>
      <c r="P43" s="4"/>
      <c r="Q43" s="4"/>
      <c r="R43" s="4"/>
      <c r="S43" s="4"/>
      <c r="T43" s="4"/>
      <c r="U43" s="4"/>
      <c r="V43" s="4"/>
      <c r="W43" s="4"/>
      <c r="X43" s="4"/>
      <c r="Y43" s="4"/>
      <c r="Z43" s="4"/>
    </row>
    <row r="44" spans="1:26" ht="13.5" customHeight="1" x14ac:dyDescent="0.3">
      <c r="A44" s="4"/>
      <c r="B44" s="4" t="s">
        <v>438</v>
      </c>
      <c r="C44" s="4"/>
      <c r="D44" s="8" t="str">
        <f ca="1">OFFSET(C44,(MATCH(A45,B45:B55,1)),0)</f>
        <v>A blight hit your home community and many starved. You lost a family member.</v>
      </c>
      <c r="E44" s="4"/>
      <c r="F44" s="4"/>
      <c r="G44" s="4"/>
      <c r="H44" s="4"/>
      <c r="I44" s="4"/>
      <c r="J44" s="4">
        <v>6</v>
      </c>
      <c r="K44" s="4" t="s">
        <v>439</v>
      </c>
      <c r="L44" s="4"/>
      <c r="M44" s="4"/>
      <c r="N44" s="4"/>
      <c r="O44" s="4"/>
      <c r="P44" s="4"/>
      <c r="Q44" s="4"/>
      <c r="R44" s="4"/>
      <c r="S44" s="4"/>
      <c r="T44" s="4"/>
      <c r="U44" s="4"/>
      <c r="V44" s="4"/>
      <c r="W44" s="4"/>
      <c r="X44" s="4"/>
      <c r="Y44" s="4"/>
      <c r="Z44" s="4"/>
    </row>
    <row r="45" spans="1:26" ht="13.5" customHeight="1" x14ac:dyDescent="0.3">
      <c r="A45" s="4">
        <f ca="1">RANDBETWEEN(1, 12)</f>
        <v>8</v>
      </c>
      <c r="B45" s="4">
        <v>1</v>
      </c>
      <c r="C45" s="4" t="str">
        <f ca="1">CONCATENATE("A family member or close friend ", D58, ".")</f>
        <v>A family member or close friend died in a bizarre event.</v>
      </c>
      <c r="D45" s="4"/>
      <c r="E45" s="4"/>
      <c r="F45" s="4"/>
      <c r="G45" s="4"/>
      <c r="H45" s="4"/>
      <c r="I45" s="4"/>
      <c r="J45" s="4">
        <v>7</v>
      </c>
      <c r="K45" s="4" t="s">
        <v>440</v>
      </c>
      <c r="L45" s="4"/>
      <c r="M45" s="4"/>
      <c r="N45" s="4"/>
      <c r="O45" s="4"/>
      <c r="P45" s="4"/>
      <c r="Q45" s="4"/>
      <c r="R45" s="4"/>
      <c r="S45" s="4"/>
      <c r="T45" s="4"/>
      <c r="U45" s="4"/>
      <c r="V45" s="4"/>
      <c r="W45" s="4"/>
      <c r="X45" s="4"/>
      <c r="Y45" s="4"/>
      <c r="Z45" s="4"/>
    </row>
    <row r="46" spans="1:26" ht="13.5" customHeight="1" x14ac:dyDescent="0.3">
      <c r="A46" s="4"/>
      <c r="B46" s="4">
        <v>3</v>
      </c>
      <c r="C46" s="4" t="s">
        <v>441</v>
      </c>
      <c r="D46" s="4"/>
      <c r="E46" s="4"/>
      <c r="F46" s="4"/>
      <c r="G46" s="4"/>
      <c r="H46" s="4"/>
      <c r="I46" s="4"/>
      <c r="J46" s="4">
        <v>8</v>
      </c>
      <c r="K46" s="4" t="s">
        <v>442</v>
      </c>
      <c r="L46" s="4"/>
      <c r="M46" s="4"/>
      <c r="N46" s="4"/>
      <c r="O46" s="4"/>
      <c r="P46" s="4"/>
      <c r="Q46" s="4"/>
      <c r="R46" s="4"/>
      <c r="S46" s="4"/>
      <c r="T46" s="4"/>
      <c r="U46" s="4"/>
      <c r="V46" s="4"/>
      <c r="W46" s="4"/>
      <c r="X46" s="4"/>
      <c r="Y46" s="4"/>
      <c r="Z46" s="4"/>
    </row>
    <row r="47" spans="1:26" ht="13.5" customHeight="1" x14ac:dyDescent="0.3">
      <c r="A47" s="4"/>
      <c r="B47" s="4">
        <v>4</v>
      </c>
      <c r="C47" s="4" t="s">
        <v>443</v>
      </c>
      <c r="D47" s="4"/>
      <c r="E47" s="4"/>
      <c r="F47" s="4"/>
      <c r="G47" s="4"/>
      <c r="H47" s="4"/>
      <c r="I47" s="4"/>
      <c r="J47" s="4"/>
      <c r="K47" s="4"/>
      <c r="L47" s="4"/>
      <c r="M47" s="4"/>
      <c r="N47" s="4"/>
      <c r="O47" s="4"/>
      <c r="P47" s="4"/>
      <c r="Q47" s="4"/>
      <c r="R47" s="4"/>
      <c r="S47" s="4"/>
      <c r="T47" s="4"/>
      <c r="U47" s="4"/>
      <c r="V47" s="4"/>
      <c r="W47" s="4"/>
      <c r="X47" s="4"/>
      <c r="Y47" s="4"/>
      <c r="Z47" s="4"/>
    </row>
    <row r="48" spans="1:26" ht="13.5" customHeight="1" x14ac:dyDescent="0.3">
      <c r="A48" s="4"/>
      <c r="B48" s="4">
        <v>5</v>
      </c>
      <c r="C48" s="4" t="str">
        <f ca="1">CONCATENATE("You spent ",RANDBETWEEN(1,6)," years at hard labor, jail, or an oar for a crime you did not commit.")</f>
        <v>You spent 3 years at hard labor, jail, or an oar for a crime you did not commit.</v>
      </c>
      <c r="D48" s="4"/>
      <c r="E48" s="4"/>
      <c r="F48" s="4"/>
      <c r="G48" s="4"/>
      <c r="H48" s="4"/>
      <c r="I48" s="4"/>
      <c r="J48" s="4" t="s">
        <v>444</v>
      </c>
      <c r="K48" s="4"/>
      <c r="L48" s="8" t="str">
        <f ca="1">OFFSET(K48,(MATCH(I49,J49:J52)),0)</f>
        <v>and are guilty, but were found not guilty.</v>
      </c>
      <c r="M48" s="4"/>
      <c r="N48" s="4"/>
      <c r="O48" s="4"/>
      <c r="P48" s="4"/>
      <c r="Q48" s="4"/>
      <c r="R48" s="4"/>
      <c r="S48" s="4"/>
      <c r="T48" s="4"/>
      <c r="U48" s="4"/>
      <c r="V48" s="4"/>
      <c r="W48" s="4"/>
      <c r="X48" s="4"/>
      <c r="Y48" s="4"/>
      <c r="Z48" s="4"/>
    </row>
    <row r="49" spans="1:26" ht="13.5" customHeight="1" x14ac:dyDescent="0.3">
      <c r="A49" s="4"/>
      <c r="B49" s="4">
        <v>6</v>
      </c>
      <c r="C49" s="4" t="s">
        <v>445</v>
      </c>
      <c r="D49" s="4"/>
      <c r="E49" s="4"/>
      <c r="F49" s="4"/>
      <c r="G49" s="4"/>
      <c r="H49" s="4"/>
      <c r="I49" s="4">
        <f ca="1">RANDBETWEEN(1, 12)</f>
        <v>5</v>
      </c>
      <c r="J49" s="4">
        <v>1</v>
      </c>
      <c r="K49" s="4" t="s">
        <v>446</v>
      </c>
      <c r="L49" s="4"/>
      <c r="M49" s="4"/>
      <c r="N49" s="4"/>
      <c r="O49" s="4"/>
      <c r="P49" s="4"/>
      <c r="Q49" s="4"/>
      <c r="R49" s="4"/>
      <c r="S49" s="4"/>
      <c r="T49" s="4"/>
      <c r="U49" s="4"/>
      <c r="V49" s="4"/>
      <c r="W49" s="4"/>
      <c r="X49" s="4"/>
      <c r="Y49" s="4"/>
      <c r="Z49" s="4"/>
    </row>
    <row r="50" spans="1:26" ht="13.5" customHeight="1" x14ac:dyDescent="0.3">
      <c r="A50" s="4"/>
      <c r="B50" s="4">
        <v>7</v>
      </c>
      <c r="C50" s="4" t="s">
        <v>447</v>
      </c>
      <c r="D50" s="4"/>
      <c r="E50" s="4"/>
      <c r="F50" s="4"/>
      <c r="G50" s="4"/>
      <c r="H50" s="4"/>
      <c r="I50" s="4"/>
      <c r="J50" s="4">
        <v>4</v>
      </c>
      <c r="K50" s="4" t="s">
        <v>448</v>
      </c>
      <c r="L50" s="4"/>
      <c r="M50" s="4"/>
      <c r="N50" s="4"/>
      <c r="O50" s="4"/>
      <c r="P50" s="4"/>
      <c r="Q50" s="4"/>
      <c r="R50" s="4"/>
      <c r="S50" s="4"/>
      <c r="T50" s="4"/>
      <c r="U50" s="4"/>
      <c r="V50" s="4"/>
      <c r="W50" s="4"/>
      <c r="X50" s="4"/>
      <c r="Y50" s="4"/>
      <c r="Z50" s="4"/>
    </row>
    <row r="51" spans="1:26" ht="13.5" customHeight="1" x14ac:dyDescent="0.3">
      <c r="A51" s="4"/>
      <c r="B51" s="4">
        <v>8</v>
      </c>
      <c r="C51" s="4" t="s">
        <v>449</v>
      </c>
      <c r="D51" s="4"/>
      <c r="E51" s="4"/>
      <c r="F51" s="4"/>
      <c r="G51" s="4"/>
      <c r="H51" s="4"/>
      <c r="I51" s="4"/>
      <c r="J51" s="4">
        <v>7</v>
      </c>
      <c r="K51" s="4" t="s">
        <v>450</v>
      </c>
      <c r="L51" s="4"/>
      <c r="M51" s="4"/>
      <c r="N51" s="4"/>
      <c r="O51" s="4"/>
      <c r="P51" s="4"/>
      <c r="Q51" s="4"/>
      <c r="R51" s="4"/>
      <c r="S51" s="4"/>
      <c r="T51" s="4"/>
      <c r="U51" s="4"/>
      <c r="V51" s="4"/>
      <c r="W51" s="4"/>
      <c r="X51" s="4"/>
      <c r="Y51" s="4"/>
      <c r="Z51" s="4"/>
    </row>
    <row r="52" spans="1:26" ht="13.5" customHeight="1" x14ac:dyDescent="0.3">
      <c r="A52" s="4"/>
      <c r="B52" s="4">
        <v>9</v>
      </c>
      <c r="C52" s="4" t="s">
        <v>451</v>
      </c>
      <c r="D52" s="4"/>
      <c r="E52" s="4"/>
      <c r="F52" s="4"/>
      <c r="G52" s="4"/>
      <c r="H52" s="4"/>
      <c r="I52" s="4"/>
      <c r="J52" s="4">
        <v>9</v>
      </c>
      <c r="K52" s="4" t="str">
        <f ca="1">CONCATENATE("and served ", RANDBETWEEN(1, 4), " years for it before escaping or being freed.")</f>
        <v>and served 3 years for it before escaping or being freed.</v>
      </c>
      <c r="L52" s="4"/>
      <c r="M52" s="4"/>
      <c r="N52" s="4"/>
      <c r="O52" s="4"/>
      <c r="P52" s="4"/>
      <c r="Q52" s="4"/>
      <c r="R52" s="4"/>
      <c r="S52" s="4"/>
      <c r="T52" s="4"/>
      <c r="U52" s="4"/>
      <c r="V52" s="4"/>
      <c r="W52" s="4"/>
      <c r="X52" s="4"/>
      <c r="Y52" s="4"/>
      <c r="Z52" s="4"/>
    </row>
    <row r="53" spans="1:26" ht="13.5" customHeight="1" x14ac:dyDescent="0.3">
      <c r="A53" s="4"/>
      <c r="B53" s="4">
        <v>10</v>
      </c>
      <c r="C53" s="4" t="s">
        <v>452</v>
      </c>
      <c r="D53" s="4"/>
      <c r="E53" s="4"/>
      <c r="F53" s="4"/>
      <c r="G53" s="4"/>
      <c r="H53" s="4"/>
      <c r="I53" s="4"/>
      <c r="J53" s="4"/>
      <c r="K53" s="4"/>
      <c r="L53" s="4"/>
      <c r="M53" s="4"/>
      <c r="N53" s="4"/>
      <c r="O53" s="4"/>
      <c r="P53" s="4"/>
      <c r="Q53" s="4"/>
      <c r="R53" s="4"/>
      <c r="S53" s="4"/>
      <c r="T53" s="4"/>
      <c r="U53" s="4"/>
      <c r="V53" s="4"/>
      <c r="W53" s="4"/>
      <c r="X53" s="4"/>
      <c r="Y53" s="4"/>
      <c r="Z53" s="4"/>
    </row>
    <row r="54" spans="1:26" ht="13.5" customHeight="1" x14ac:dyDescent="0.3">
      <c r="A54" s="4"/>
      <c r="B54" s="4">
        <v>11</v>
      </c>
      <c r="C54" s="4" t="str">
        <f ca="1">CONCATENATE("A romantic relationship ended ", (IF((RANDBETWEEN(1, 2))=1, "with bad feelings.", "amicably.")))</f>
        <v>A romantic relationship ended with bad feelings.</v>
      </c>
      <c r="D54" s="4"/>
      <c r="E54" s="4"/>
      <c r="F54" s="4"/>
      <c r="G54" s="4"/>
      <c r="H54" s="4"/>
      <c r="I54" s="4"/>
      <c r="J54" s="4"/>
      <c r="K54" s="4"/>
      <c r="L54" s="4"/>
      <c r="M54" s="4"/>
      <c r="N54" s="4"/>
      <c r="O54" s="4"/>
      <c r="P54" s="4"/>
      <c r="Q54" s="4"/>
      <c r="R54" s="4"/>
      <c r="S54" s="4"/>
      <c r="T54" s="4"/>
      <c r="U54" s="4"/>
      <c r="V54" s="4"/>
      <c r="W54" s="4"/>
      <c r="X54" s="4"/>
      <c r="Y54" s="4"/>
      <c r="Z54" s="4"/>
    </row>
    <row r="55" spans="1:26" ht="13.5" customHeight="1" x14ac:dyDescent="0.3">
      <c r="A55" s="4"/>
      <c r="B55" s="4">
        <v>12</v>
      </c>
      <c r="C55" s="4" t="str">
        <f ca="1">CONCATENATE("A current or prospective partner of yours ", D58, ".")</f>
        <v>A current or prospective partner of yours died in a bizarre event.</v>
      </c>
      <c r="D55" s="4"/>
      <c r="E55" s="4"/>
      <c r="F55" s="4"/>
      <c r="G55" s="4"/>
      <c r="H55" s="4"/>
      <c r="I55" s="4"/>
      <c r="J55" s="4"/>
      <c r="K55" s="4"/>
      <c r="L55" s="4"/>
      <c r="M55" s="4"/>
      <c r="N55" s="4"/>
      <c r="O55" s="4"/>
      <c r="P55" s="4"/>
      <c r="Q55" s="4"/>
      <c r="R55" s="4"/>
      <c r="S55" s="4"/>
      <c r="T55" s="4"/>
      <c r="U55" s="4"/>
      <c r="V55" s="4"/>
      <c r="W55" s="4"/>
      <c r="X55" s="4"/>
      <c r="Y55" s="4"/>
      <c r="Z55" s="4"/>
    </row>
    <row r="56" spans="1:26" ht="13.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customHeight="1" x14ac:dyDescent="0.3">
      <c r="A58" s="4"/>
      <c r="B58" s="4" t="s">
        <v>453</v>
      </c>
      <c r="C58" s="4"/>
      <c r="D58" s="8" t="str">
        <f ca="1">OFFSET(C58,(MATCH(A59,B59:B69)),0)</f>
        <v>died in a bizarre event</v>
      </c>
      <c r="E58" s="4"/>
      <c r="F58" s="4"/>
      <c r="G58" s="4"/>
      <c r="H58" s="4"/>
      <c r="I58" s="4"/>
      <c r="J58" s="4" t="s">
        <v>454</v>
      </c>
      <c r="K58" s="4"/>
      <c r="L58" s="8" t="str">
        <f ca="1">OFFSET(K58,(MATCH(I59,J59:J65)),0)</f>
        <v>You were unscathed in the battle, but many friends were injured or killed.</v>
      </c>
      <c r="M58" s="4"/>
      <c r="N58" s="4"/>
      <c r="O58" s="4"/>
      <c r="P58" s="4"/>
      <c r="Q58" s="4"/>
      <c r="R58" s="4"/>
      <c r="S58" s="4"/>
      <c r="T58" s="4"/>
      <c r="U58" s="4"/>
      <c r="V58" s="4"/>
      <c r="W58" s="4"/>
      <c r="X58" s="4"/>
      <c r="Y58" s="4"/>
      <c r="Z58" s="4"/>
    </row>
    <row r="59" spans="1:26" ht="13.5" customHeight="1" x14ac:dyDescent="0.3">
      <c r="A59" s="4">
        <f ca="1">RANDBETWEEN(1, 12)</f>
        <v>12</v>
      </c>
      <c r="B59" s="4">
        <v>1</v>
      </c>
      <c r="C59" s="4" t="s">
        <v>337</v>
      </c>
      <c r="D59" s="4"/>
      <c r="E59" s="4"/>
      <c r="F59" s="4"/>
      <c r="G59" s="4"/>
      <c r="H59" s="4"/>
      <c r="I59" s="4">
        <f ca="1">RANDBETWEEN(1, 12)</f>
        <v>11</v>
      </c>
      <c r="J59" s="4">
        <v>1</v>
      </c>
      <c r="K59" s="4" t="s">
        <v>455</v>
      </c>
      <c r="L59" s="4"/>
      <c r="M59" s="4"/>
      <c r="N59" s="4"/>
      <c r="O59" s="4"/>
      <c r="P59" s="4"/>
      <c r="Q59" s="4"/>
      <c r="R59" s="4"/>
      <c r="S59" s="4"/>
      <c r="T59" s="4"/>
      <c r="U59" s="4"/>
      <c r="V59" s="4"/>
      <c r="W59" s="4"/>
      <c r="X59" s="4"/>
      <c r="Y59" s="4"/>
      <c r="Z59" s="4"/>
    </row>
    <row r="60" spans="1:26" ht="13.5" customHeight="1" x14ac:dyDescent="0.3">
      <c r="A60" s="4"/>
      <c r="B60" s="4">
        <v>2</v>
      </c>
      <c r="C60" s="4" t="s">
        <v>339</v>
      </c>
      <c r="D60" s="4"/>
      <c r="E60" s="4"/>
      <c r="F60" s="4"/>
      <c r="G60" s="4"/>
      <c r="H60" s="4"/>
      <c r="I60" s="4"/>
      <c r="J60" s="4">
        <v>2</v>
      </c>
      <c r="K60" s="4" t="s">
        <v>456</v>
      </c>
      <c r="L60" s="4"/>
      <c r="M60" s="4"/>
      <c r="N60" s="4"/>
      <c r="O60" s="4"/>
      <c r="P60" s="4"/>
      <c r="Q60" s="4"/>
      <c r="R60" s="4"/>
      <c r="S60" s="4"/>
      <c r="T60" s="4"/>
      <c r="U60" s="4"/>
      <c r="V60" s="4"/>
      <c r="W60" s="4"/>
      <c r="X60" s="4"/>
      <c r="Y60" s="4"/>
      <c r="Z60" s="4"/>
    </row>
    <row r="61" spans="1:26" ht="13.5" customHeight="1" x14ac:dyDescent="0.3">
      <c r="A61" s="4"/>
      <c r="B61" s="4">
        <v>3</v>
      </c>
      <c r="C61" s="4" t="s">
        <v>341</v>
      </c>
      <c r="D61" s="4"/>
      <c r="E61" s="4"/>
      <c r="F61" s="4"/>
      <c r="G61" s="4"/>
      <c r="H61" s="4"/>
      <c r="I61" s="4"/>
      <c r="J61" s="4">
        <v>4</v>
      </c>
      <c r="K61" s="4" t="s">
        <v>457</v>
      </c>
      <c r="L61" s="4"/>
      <c r="M61" s="4"/>
      <c r="N61" s="4"/>
      <c r="O61" s="4"/>
      <c r="P61" s="4"/>
      <c r="Q61" s="4"/>
      <c r="R61" s="4"/>
      <c r="S61" s="4"/>
      <c r="T61" s="4"/>
      <c r="U61" s="4"/>
      <c r="V61" s="4"/>
      <c r="W61" s="4"/>
      <c r="X61" s="4"/>
      <c r="Y61" s="4"/>
      <c r="Z61" s="4"/>
    </row>
    <row r="62" spans="1:26" ht="13.5" customHeight="1" x14ac:dyDescent="0.3">
      <c r="A62" s="4"/>
      <c r="B62" s="4">
        <v>4</v>
      </c>
      <c r="C62" s="4" t="s">
        <v>343</v>
      </c>
      <c r="D62" s="4"/>
      <c r="E62" s="4"/>
      <c r="F62" s="4"/>
      <c r="G62" s="4"/>
      <c r="H62" s="4"/>
      <c r="I62" s="4"/>
      <c r="J62" s="4">
        <v>5</v>
      </c>
      <c r="K62" s="4" t="s">
        <v>458</v>
      </c>
      <c r="L62" s="4"/>
      <c r="M62" s="4"/>
      <c r="N62" s="4"/>
      <c r="O62" s="4"/>
      <c r="P62" s="4"/>
      <c r="Q62" s="4"/>
      <c r="R62" s="4"/>
      <c r="S62" s="4"/>
      <c r="T62" s="4"/>
      <c r="U62" s="4"/>
      <c r="V62" s="4"/>
      <c r="W62" s="4"/>
      <c r="X62" s="4"/>
      <c r="Y62" s="4"/>
      <c r="Z62" s="4"/>
    </row>
    <row r="63" spans="1:26" ht="13.5" customHeight="1" x14ac:dyDescent="0.3">
      <c r="A63" s="4"/>
      <c r="B63" s="4">
        <v>5</v>
      </c>
      <c r="C63" s="4" t="s">
        <v>345</v>
      </c>
      <c r="D63" s="4"/>
      <c r="E63" s="4"/>
      <c r="F63" s="4"/>
      <c r="G63" s="4"/>
      <c r="H63" s="4"/>
      <c r="I63" s="4"/>
      <c r="J63" s="4">
        <v>8</v>
      </c>
      <c r="K63" s="4" t="s">
        <v>459</v>
      </c>
      <c r="L63" s="4"/>
      <c r="M63" s="4"/>
      <c r="N63" s="4"/>
      <c r="O63" s="4"/>
      <c r="P63" s="4"/>
      <c r="Q63" s="4"/>
      <c r="R63" s="4"/>
      <c r="S63" s="4"/>
      <c r="T63" s="4"/>
      <c r="U63" s="4"/>
      <c r="V63" s="4"/>
      <c r="W63" s="4"/>
      <c r="X63" s="4"/>
      <c r="Y63" s="4"/>
      <c r="Z63" s="4"/>
    </row>
    <row r="64" spans="1:26" ht="13.5" customHeight="1" x14ac:dyDescent="0.3">
      <c r="A64" s="4"/>
      <c r="B64" s="4">
        <v>6</v>
      </c>
      <c r="C64" s="4" t="s">
        <v>347</v>
      </c>
      <c r="D64" s="4"/>
      <c r="E64" s="4"/>
      <c r="F64" s="4"/>
      <c r="G64" s="4"/>
      <c r="H64" s="4"/>
      <c r="I64" s="4"/>
      <c r="J64" s="4">
        <v>10</v>
      </c>
      <c r="K64" s="4" t="s">
        <v>460</v>
      </c>
      <c r="L64" s="4"/>
      <c r="M64" s="4"/>
      <c r="N64" s="4"/>
      <c r="O64" s="4"/>
      <c r="P64" s="4"/>
      <c r="Q64" s="4"/>
      <c r="R64" s="4"/>
      <c r="S64" s="4"/>
      <c r="T64" s="4"/>
      <c r="U64" s="4"/>
      <c r="V64" s="4"/>
      <c r="W64" s="4"/>
      <c r="X64" s="4"/>
      <c r="Y64" s="4"/>
      <c r="Z64" s="4"/>
    </row>
    <row r="65" spans="1:26" ht="13.5" customHeight="1" x14ac:dyDescent="0.3">
      <c r="A65" s="4"/>
      <c r="B65" s="4">
        <v>8</v>
      </c>
      <c r="C65" s="4" t="s">
        <v>349</v>
      </c>
      <c r="D65" s="4"/>
      <c r="E65" s="4"/>
      <c r="F65" s="4"/>
      <c r="G65" s="4"/>
      <c r="H65" s="4"/>
      <c r="I65" s="4"/>
      <c r="J65" s="4">
        <v>12</v>
      </c>
      <c r="K65" s="4" t="s">
        <v>461</v>
      </c>
      <c r="L65" s="4"/>
      <c r="M65" s="4"/>
      <c r="N65" s="4"/>
      <c r="O65" s="4"/>
      <c r="P65" s="4"/>
      <c r="Q65" s="4"/>
      <c r="R65" s="4"/>
      <c r="S65" s="4"/>
      <c r="T65" s="4"/>
      <c r="U65" s="4"/>
      <c r="V65" s="4"/>
      <c r="W65" s="4"/>
      <c r="X65" s="4"/>
      <c r="Y65" s="4"/>
      <c r="Z65" s="4"/>
    </row>
    <row r="66" spans="1:26" ht="13.5" customHeight="1" x14ac:dyDescent="0.3">
      <c r="A66" s="4"/>
      <c r="B66" s="4">
        <v>9</v>
      </c>
      <c r="C66" s="4" t="s">
        <v>351</v>
      </c>
      <c r="D66" s="4"/>
      <c r="E66" s="4"/>
      <c r="F66" s="4"/>
      <c r="G66" s="4"/>
      <c r="H66" s="4"/>
      <c r="I66" s="4"/>
      <c r="J66" s="4"/>
      <c r="K66" s="4"/>
      <c r="L66" s="4"/>
      <c r="M66" s="4"/>
      <c r="N66" s="4"/>
      <c r="O66" s="4"/>
      <c r="P66" s="4"/>
      <c r="Q66" s="4"/>
      <c r="R66" s="4"/>
      <c r="S66" s="4"/>
      <c r="T66" s="4"/>
      <c r="U66" s="4"/>
      <c r="V66" s="4"/>
      <c r="W66" s="4"/>
      <c r="X66" s="4"/>
      <c r="Y66" s="4"/>
      <c r="Z66" s="4"/>
    </row>
    <row r="67" spans="1:26" ht="13.5" customHeight="1" x14ac:dyDescent="0.3">
      <c r="A67" s="4"/>
      <c r="B67" s="4">
        <v>10</v>
      </c>
      <c r="C67" s="4" t="s">
        <v>353</v>
      </c>
      <c r="D67" s="4"/>
      <c r="E67" s="4"/>
      <c r="F67" s="4"/>
      <c r="G67" s="4"/>
      <c r="H67" s="4"/>
      <c r="I67" s="4"/>
      <c r="J67" s="4" t="s">
        <v>462</v>
      </c>
      <c r="K67" s="4"/>
      <c r="L67" s="8" t="str">
        <f ca="1">OFFSET(K67,(MATCH(I68,J68:J79)),0)</f>
        <v>You were almost sacrificed by cultists but escaped.</v>
      </c>
      <c r="M67" s="4"/>
      <c r="N67" s="4"/>
      <c r="O67" s="4"/>
      <c r="P67" s="4"/>
      <c r="Q67" s="4"/>
      <c r="R67" s="4"/>
      <c r="S67" s="4"/>
      <c r="T67" s="4"/>
      <c r="U67" s="4"/>
      <c r="V67" s="4"/>
      <c r="W67" s="4"/>
      <c r="X67" s="4"/>
      <c r="Y67" s="4"/>
      <c r="Z67" s="4"/>
    </row>
    <row r="68" spans="1:26" ht="13.5" customHeight="1" x14ac:dyDescent="0.3">
      <c r="A68" s="4"/>
      <c r="B68" s="4">
        <v>11</v>
      </c>
      <c r="C68" s="4" t="s">
        <v>355</v>
      </c>
      <c r="D68" s="4"/>
      <c r="E68" s="4"/>
      <c r="F68" s="4"/>
      <c r="G68" s="4"/>
      <c r="H68" s="4"/>
      <c r="I68" s="4">
        <f ca="1">RANDBETWEEN(1, 12)</f>
        <v>9</v>
      </c>
      <c r="J68" s="4">
        <v>1</v>
      </c>
      <c r="K68" s="4" t="str">
        <f ca="1">CONCATENATE("You were turned into a toad for ",RANDBETWEEN(1,4)," weeks.")</f>
        <v>You were turned into a toad for 2 weeks.</v>
      </c>
      <c r="L68" s="4"/>
      <c r="M68" s="4"/>
      <c r="N68" s="4"/>
      <c r="O68" s="4"/>
      <c r="P68" s="4"/>
      <c r="Q68" s="4"/>
      <c r="R68" s="4"/>
      <c r="S68" s="4"/>
      <c r="T68" s="4"/>
      <c r="U68" s="4"/>
      <c r="V68" s="4"/>
      <c r="W68" s="4"/>
      <c r="X68" s="4"/>
      <c r="Y68" s="4"/>
      <c r="Z68" s="4"/>
    </row>
    <row r="69" spans="1:26" ht="13.5" customHeight="1" x14ac:dyDescent="0.3">
      <c r="A69" s="4"/>
      <c r="B69" s="4">
        <v>12</v>
      </c>
      <c r="C69" s="4" t="s">
        <v>463</v>
      </c>
      <c r="D69" s="4"/>
      <c r="E69" s="4"/>
      <c r="F69" s="4"/>
      <c r="G69" s="4"/>
      <c r="H69" s="4"/>
      <c r="I69" s="4"/>
      <c r="J69" s="4">
        <v>2</v>
      </c>
      <c r="K69" s="4" t="s">
        <v>464</v>
      </c>
      <c r="L69" s="4"/>
      <c r="M69" s="4"/>
      <c r="N69" s="4"/>
      <c r="O69" s="4"/>
      <c r="P69" s="4"/>
      <c r="Q69" s="4"/>
      <c r="R69" s="4"/>
      <c r="S69" s="4"/>
      <c r="T69" s="4"/>
      <c r="U69" s="4"/>
      <c r="V69" s="4"/>
      <c r="W69" s="4"/>
      <c r="X69" s="4"/>
      <c r="Y69" s="4"/>
      <c r="Z69" s="4"/>
    </row>
    <row r="70" spans="1:26" ht="13.5" customHeight="1" x14ac:dyDescent="0.3">
      <c r="A70" s="4"/>
      <c r="B70" s="4"/>
      <c r="C70" s="4"/>
      <c r="D70" s="4"/>
      <c r="E70" s="4"/>
      <c r="F70" s="4"/>
      <c r="G70" s="4"/>
      <c r="H70" s="4"/>
      <c r="I70" s="4"/>
      <c r="J70" s="4">
        <v>3</v>
      </c>
      <c r="K70" s="4" t="str">
        <f ca="1">CONCATENATE("You were enslaved by a supernatural creature for ",RANDBETWEEN(1,6)," years.")</f>
        <v>You were enslaved by a supernatural creature for 2 years.</v>
      </c>
      <c r="L70" s="4"/>
      <c r="M70" s="4"/>
      <c r="N70" s="4"/>
      <c r="O70" s="4"/>
      <c r="P70" s="4"/>
      <c r="Q70" s="4"/>
      <c r="R70" s="4"/>
      <c r="S70" s="4"/>
      <c r="T70" s="4"/>
      <c r="U70" s="4"/>
      <c r="V70" s="4"/>
      <c r="W70" s="4"/>
      <c r="X70" s="4"/>
      <c r="Y70" s="4"/>
      <c r="Z70" s="4"/>
    </row>
    <row r="71" spans="1:26" ht="13.5" customHeight="1" x14ac:dyDescent="0.3">
      <c r="A71" s="4"/>
      <c r="B71" s="4"/>
      <c r="C71" s="4"/>
      <c r="D71" s="4"/>
      <c r="E71" s="4"/>
      <c r="F71" s="4"/>
      <c r="G71" s="4"/>
      <c r="H71" s="4"/>
      <c r="I71" s="4"/>
      <c r="J71" s="4">
        <v>4</v>
      </c>
      <c r="K71" s="4" t="str">
        <f ca="1">CONCATENATE("A dragon held you prisoner for ",RANDBETWEEN(1,4)," years until adventurers killed it.")</f>
        <v>A dragon held you prisoner for 4 years until adventurers killed it.</v>
      </c>
      <c r="L71" s="4"/>
      <c r="M71" s="4"/>
      <c r="N71" s="4"/>
      <c r="O71" s="4"/>
      <c r="P71" s="4"/>
      <c r="Q71" s="4"/>
      <c r="R71" s="4"/>
      <c r="S71" s="4"/>
      <c r="T71" s="4"/>
      <c r="U71" s="4"/>
      <c r="V71" s="4"/>
      <c r="W71" s="4"/>
      <c r="X71" s="4"/>
      <c r="Y71" s="4"/>
      <c r="Z71" s="4"/>
    </row>
    <row r="72" spans="1:26" ht="13.5" customHeight="1" x14ac:dyDescent="0.3">
      <c r="A72" s="4"/>
      <c r="B72" s="4"/>
      <c r="C72" s="4"/>
      <c r="D72" s="4"/>
      <c r="E72" s="4"/>
      <c r="F72" s="4"/>
      <c r="G72" s="4"/>
      <c r="H72" s="4"/>
      <c r="I72" s="4"/>
      <c r="J72" s="4">
        <v>5</v>
      </c>
      <c r="K72" s="4" t="s">
        <v>465</v>
      </c>
      <c r="L72" s="4"/>
      <c r="M72" s="4"/>
      <c r="N72" s="4"/>
      <c r="O72" s="4"/>
      <c r="P72" s="4"/>
      <c r="Q72" s="4"/>
      <c r="R72" s="4"/>
      <c r="S72" s="4"/>
      <c r="T72" s="4"/>
      <c r="U72" s="4"/>
      <c r="V72" s="4"/>
      <c r="W72" s="4"/>
      <c r="X72" s="4"/>
      <c r="Y72" s="4"/>
      <c r="Z72" s="4"/>
    </row>
    <row r="73" spans="1:26" ht="13.5" customHeight="1" x14ac:dyDescent="0.3">
      <c r="A73" s="4"/>
      <c r="B73" s="4"/>
      <c r="C73" s="4"/>
      <c r="D73" s="4"/>
      <c r="E73" s="4"/>
      <c r="F73" s="4"/>
      <c r="G73" s="4"/>
      <c r="H73" s="4"/>
      <c r="I73" s="4"/>
      <c r="J73" s="4">
        <v>6</v>
      </c>
      <c r="K73" s="4" t="s">
        <v>466</v>
      </c>
      <c r="L73" s="4"/>
      <c r="M73" s="4"/>
      <c r="N73" s="4"/>
      <c r="O73" s="4"/>
      <c r="P73" s="4"/>
      <c r="Q73" s="4"/>
      <c r="R73" s="4"/>
      <c r="S73" s="4"/>
      <c r="T73" s="4"/>
      <c r="U73" s="4"/>
      <c r="V73" s="4"/>
      <c r="W73" s="4"/>
      <c r="X73" s="4"/>
      <c r="Y73" s="4"/>
      <c r="Z73" s="4"/>
    </row>
    <row r="74" spans="1:26" ht="13.5" customHeight="1" x14ac:dyDescent="0.3">
      <c r="A74" s="4"/>
      <c r="B74" s="4"/>
      <c r="C74" s="4"/>
      <c r="D74" s="4"/>
      <c r="E74" s="4"/>
      <c r="F74" s="4"/>
      <c r="G74" s="4"/>
      <c r="H74" s="4"/>
      <c r="I74" s="4"/>
      <c r="J74" s="4">
        <v>7</v>
      </c>
      <c r="K74" s="4" t="str">
        <f ca="1">CONCATENATE("You went insane for ",RANDBETWEEN(1,6)," years. Odd behavior might linger.")</f>
        <v>You went insane for 5 years. Odd behavior might linger.</v>
      </c>
      <c r="L74" s="4"/>
      <c r="M74" s="4"/>
      <c r="N74" s="4"/>
      <c r="O74" s="4"/>
      <c r="P74" s="4"/>
      <c r="Q74" s="4"/>
      <c r="R74" s="4"/>
      <c r="S74" s="4"/>
      <c r="T74" s="4"/>
      <c r="U74" s="4"/>
      <c r="V74" s="4"/>
      <c r="W74" s="4"/>
      <c r="X74" s="4"/>
      <c r="Y74" s="4"/>
      <c r="Z74" s="4"/>
    </row>
    <row r="75" spans="1:26" ht="13.5" customHeight="1" x14ac:dyDescent="0.3">
      <c r="A75" s="4"/>
      <c r="B75" s="4"/>
      <c r="C75" s="4"/>
      <c r="D75" s="4"/>
      <c r="E75" s="4"/>
      <c r="F75" s="4"/>
      <c r="G75" s="4"/>
      <c r="H75" s="4"/>
      <c r="I75" s="4"/>
      <c r="J75" s="4">
        <v>8</v>
      </c>
      <c r="K75" s="4" t="s">
        <v>467</v>
      </c>
      <c r="L75" s="4"/>
      <c r="M75" s="4"/>
      <c r="N75" s="4"/>
      <c r="O75" s="4"/>
      <c r="P75" s="4"/>
      <c r="Q75" s="4"/>
      <c r="R75" s="4"/>
      <c r="S75" s="4"/>
      <c r="T75" s="4"/>
      <c r="U75" s="4"/>
      <c r="V75" s="4"/>
      <c r="W75" s="4"/>
      <c r="X75" s="4"/>
      <c r="Y75" s="4"/>
      <c r="Z75" s="4"/>
    </row>
    <row r="76" spans="1:26" ht="13.5" customHeight="1" x14ac:dyDescent="0.3">
      <c r="A76" s="4"/>
      <c r="B76" s="4"/>
      <c r="C76" s="4"/>
      <c r="D76" s="4"/>
      <c r="E76" s="4"/>
      <c r="F76" s="4"/>
      <c r="G76" s="4"/>
      <c r="H76" s="4"/>
      <c r="I76" s="4"/>
      <c r="J76" s="4">
        <v>9</v>
      </c>
      <c r="K76" s="4" t="s">
        <v>468</v>
      </c>
      <c r="L76" s="4"/>
      <c r="M76" s="4"/>
      <c r="N76" s="4"/>
      <c r="O76" s="4"/>
      <c r="P76" s="4"/>
      <c r="Q76" s="4"/>
      <c r="R76" s="4"/>
      <c r="S76" s="4"/>
      <c r="T76" s="4"/>
      <c r="U76" s="4"/>
      <c r="V76" s="4"/>
      <c r="W76" s="4"/>
      <c r="X76" s="4"/>
      <c r="Y76" s="4"/>
      <c r="Z76" s="4"/>
    </row>
    <row r="77" spans="1:26" ht="13.5" customHeight="1" x14ac:dyDescent="0.3">
      <c r="A77" s="4"/>
      <c r="B77" s="4"/>
      <c r="C77" s="4"/>
      <c r="D77" s="4"/>
      <c r="E77" s="4"/>
      <c r="F77" s="4"/>
      <c r="G77" s="4"/>
      <c r="H77" s="4"/>
      <c r="I77" s="4"/>
      <c r="J77" s="4">
        <v>10</v>
      </c>
      <c r="K77" s="4" t="str">
        <f ca="1">CONCATENATE("You met ",L81," and lived to tell about it.")</f>
        <v>You met an archfey and lived to tell about it.</v>
      </c>
      <c r="L77" s="4"/>
      <c r="M77" s="4"/>
      <c r="N77" s="4"/>
      <c r="O77" s="4"/>
      <c r="P77" s="4"/>
      <c r="Q77" s="4"/>
      <c r="R77" s="4"/>
      <c r="S77" s="4"/>
      <c r="T77" s="4"/>
      <c r="U77" s="4"/>
      <c r="V77" s="4"/>
      <c r="W77" s="4"/>
      <c r="X77" s="4"/>
      <c r="Y77" s="4"/>
      <c r="Z77" s="4"/>
    </row>
    <row r="78" spans="1:26" ht="13.5" customHeight="1" x14ac:dyDescent="0.3">
      <c r="A78" s="4"/>
      <c r="B78" s="4"/>
      <c r="C78" s="4"/>
      <c r="D78" s="4"/>
      <c r="E78" s="4"/>
      <c r="F78" s="4"/>
      <c r="G78" s="4"/>
      <c r="H78" s="4"/>
      <c r="I78" s="4"/>
      <c r="J78" s="4">
        <v>11</v>
      </c>
      <c r="K78" s="4" t="s">
        <v>469</v>
      </c>
      <c r="L78" s="4"/>
      <c r="M78" s="4"/>
      <c r="N78" s="4"/>
      <c r="O78" s="4"/>
      <c r="P78" s="4"/>
      <c r="Q78" s="4"/>
      <c r="R78" s="4"/>
      <c r="S78" s="4"/>
      <c r="T78" s="4"/>
      <c r="U78" s="4"/>
      <c r="V78" s="4"/>
      <c r="W78" s="4"/>
      <c r="X78" s="4"/>
      <c r="Y78" s="4"/>
      <c r="Z78" s="4"/>
    </row>
    <row r="79" spans="1:26" ht="13.5" customHeight="1" x14ac:dyDescent="0.3">
      <c r="A79" s="4"/>
      <c r="B79" s="4"/>
      <c r="C79" s="4"/>
      <c r="D79" s="4"/>
      <c r="E79" s="4"/>
      <c r="F79" s="4"/>
      <c r="G79" s="4"/>
      <c r="H79" s="4"/>
      <c r="I79" s="4"/>
      <c r="J79" s="4">
        <v>12</v>
      </c>
      <c r="K79" s="4" t="s">
        <v>477</v>
      </c>
      <c r="L79" s="4"/>
      <c r="M79" s="4"/>
      <c r="N79" s="4"/>
      <c r="O79" s="4"/>
      <c r="P79" s="4"/>
      <c r="Q79" s="4"/>
      <c r="R79" s="4"/>
      <c r="S79" s="4"/>
      <c r="T79" s="4"/>
      <c r="U79" s="4"/>
      <c r="V79" s="4"/>
      <c r="W79" s="4"/>
      <c r="X79" s="4"/>
      <c r="Y79" s="4"/>
      <c r="Z79" s="4"/>
    </row>
    <row r="80" spans="1:26" ht="13.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customHeight="1" x14ac:dyDescent="0.3">
      <c r="A81" s="4"/>
      <c r="B81" s="4"/>
      <c r="C81" s="4"/>
      <c r="D81" s="4"/>
      <c r="E81" s="4"/>
      <c r="F81" s="4"/>
      <c r="G81" s="4"/>
      <c r="H81" s="4"/>
      <c r="I81" s="4"/>
      <c r="J81" s="4" t="s">
        <v>471</v>
      </c>
      <c r="K81" s="4"/>
      <c r="L81" s="8" t="str">
        <f ca="1">OFFSET(K81,(MATCH(I82,J82:J86)),0)</f>
        <v>an archfey</v>
      </c>
      <c r="M81" s="4"/>
      <c r="N81" s="4"/>
      <c r="O81" s="4"/>
      <c r="P81" s="4"/>
      <c r="Q81" s="4"/>
      <c r="R81" s="4"/>
      <c r="S81" s="4"/>
      <c r="T81" s="4"/>
      <c r="U81" s="4"/>
      <c r="V81" s="4"/>
      <c r="W81" s="4"/>
      <c r="X81" s="4"/>
      <c r="Y81" s="4"/>
      <c r="Z81" s="4"/>
    </row>
    <row r="82" spans="1:26" ht="13.5" customHeight="1" x14ac:dyDescent="0.3">
      <c r="A82" s="4"/>
      <c r="B82" s="4"/>
      <c r="C82" s="4"/>
      <c r="D82" s="4"/>
      <c r="E82" s="4"/>
      <c r="F82" s="4"/>
      <c r="G82" s="4"/>
      <c r="H82" s="4"/>
      <c r="I82" s="4">
        <f ca="1">RANDBETWEEN(1,5)</f>
        <v>3</v>
      </c>
      <c r="J82" s="4">
        <v>1</v>
      </c>
      <c r="K82" s="4" t="s">
        <v>472</v>
      </c>
      <c r="L82" s="4"/>
      <c r="M82" s="4"/>
      <c r="N82" s="4"/>
      <c r="O82" s="4"/>
      <c r="P82" s="4"/>
      <c r="Q82" s="4"/>
      <c r="R82" s="4"/>
      <c r="S82" s="4"/>
      <c r="T82" s="4"/>
      <c r="U82" s="4"/>
      <c r="V82" s="4"/>
      <c r="W82" s="4"/>
      <c r="X82" s="4"/>
      <c r="Y82" s="4"/>
      <c r="Z82" s="4"/>
    </row>
    <row r="83" spans="1:26" ht="13.5" customHeight="1" x14ac:dyDescent="0.3">
      <c r="A83" s="4"/>
      <c r="B83" s="4"/>
      <c r="C83" s="4"/>
      <c r="D83" s="4"/>
      <c r="E83" s="4"/>
      <c r="F83" s="4"/>
      <c r="G83" s="4"/>
      <c r="H83" s="4"/>
      <c r="I83" s="4"/>
      <c r="J83" s="4">
        <v>2</v>
      </c>
      <c r="K83" s="4" t="s">
        <v>473</v>
      </c>
      <c r="L83" s="4"/>
      <c r="M83" s="4"/>
      <c r="N83" s="4"/>
      <c r="O83" s="4"/>
      <c r="P83" s="4"/>
      <c r="Q83" s="4"/>
      <c r="R83" s="4"/>
      <c r="S83" s="4"/>
      <c r="T83" s="4"/>
      <c r="U83" s="4"/>
      <c r="V83" s="4"/>
      <c r="W83" s="4"/>
      <c r="X83" s="4"/>
      <c r="Y83" s="4"/>
      <c r="Z83" s="4"/>
    </row>
    <row r="84" spans="1:26" ht="13.5" customHeight="1" x14ac:dyDescent="0.3">
      <c r="A84" s="4"/>
      <c r="B84" s="4"/>
      <c r="C84" s="4"/>
      <c r="D84" s="4"/>
      <c r="E84" s="4"/>
      <c r="F84" s="4"/>
      <c r="G84" s="4"/>
      <c r="H84" s="4"/>
      <c r="I84" s="4"/>
      <c r="J84" s="4">
        <v>3</v>
      </c>
      <c r="K84" s="4" t="s">
        <v>474</v>
      </c>
      <c r="L84" s="4"/>
      <c r="M84" s="4"/>
      <c r="N84" s="4"/>
      <c r="O84" s="4"/>
      <c r="P84" s="4"/>
      <c r="Q84" s="4"/>
      <c r="R84" s="4"/>
      <c r="S84" s="4"/>
      <c r="T84" s="4"/>
      <c r="U84" s="4"/>
      <c r="V84" s="4"/>
      <c r="W84" s="4"/>
      <c r="X84" s="4"/>
      <c r="Y84" s="4"/>
      <c r="Z84" s="4"/>
    </row>
    <row r="85" spans="1:26" ht="13.5" customHeight="1" x14ac:dyDescent="0.3">
      <c r="A85" s="4"/>
      <c r="B85" s="4"/>
      <c r="C85" s="4"/>
      <c r="D85" s="4"/>
      <c r="E85" s="4"/>
      <c r="F85" s="4"/>
      <c r="G85" s="4"/>
      <c r="H85" s="4"/>
      <c r="I85" s="4"/>
      <c r="J85" s="4">
        <v>4</v>
      </c>
      <c r="K85" s="4" t="s">
        <v>475</v>
      </c>
      <c r="L85" s="4"/>
      <c r="M85" s="4"/>
      <c r="N85" s="4"/>
      <c r="O85" s="4"/>
      <c r="P85" s="4"/>
      <c r="Q85" s="4"/>
      <c r="R85" s="4"/>
      <c r="S85" s="4"/>
      <c r="T85" s="4"/>
      <c r="U85" s="4"/>
      <c r="V85" s="4"/>
      <c r="W85" s="4"/>
      <c r="X85" s="4"/>
      <c r="Y85" s="4"/>
      <c r="Z85" s="4"/>
    </row>
    <row r="86" spans="1:26" ht="13.5" customHeight="1" x14ac:dyDescent="0.3">
      <c r="A86" s="4"/>
      <c r="B86" s="4"/>
      <c r="C86" s="4"/>
      <c r="D86" s="4"/>
      <c r="E86" s="4"/>
      <c r="F86" s="4"/>
      <c r="G86" s="4"/>
      <c r="H86" s="4"/>
      <c r="I86" s="4"/>
      <c r="J86" s="4">
        <v>5</v>
      </c>
      <c r="K86" s="4" t="s">
        <v>476</v>
      </c>
      <c r="L86" s="4"/>
      <c r="M86" s="4"/>
      <c r="N86" s="4"/>
      <c r="O86" s="4"/>
      <c r="P86" s="4"/>
      <c r="Q86" s="4"/>
      <c r="R86" s="4"/>
      <c r="S86" s="4"/>
      <c r="T86" s="4"/>
      <c r="U86" s="4"/>
      <c r="V86" s="4"/>
      <c r="W86" s="4"/>
      <c r="X86" s="4"/>
      <c r="Y86" s="4"/>
      <c r="Z86" s="4"/>
    </row>
    <row r="87" spans="1:26" ht="13.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heetViews>
  <sheetFormatPr defaultColWidth="14.44140625" defaultRowHeight="15" customHeight="1" x14ac:dyDescent="0.3"/>
  <cols>
    <col min="1" max="7" width="8.6640625" customWidth="1"/>
    <col min="8" max="8" width="9.109375" customWidth="1"/>
    <col min="9" max="9" width="8.6640625" customWidth="1"/>
    <col min="10" max="10" width="11.33203125" customWidth="1"/>
    <col min="11" max="26" width="8.6640625" customWidth="1"/>
  </cols>
  <sheetData>
    <row r="1" spans="1:26" ht="13.5" customHeight="1" x14ac:dyDescent="0.3">
      <c r="A1" s="4"/>
      <c r="B1" s="4" t="s">
        <v>380</v>
      </c>
      <c r="C1" s="4"/>
      <c r="D1" s="4" t="str">
        <f ca="1">OFFSET(C1,(MATCH(A2,B2:B14,1)),0)</f>
        <v>You spent 6 years at hard labor, jail, or an oar for a crime you did not commit.</v>
      </c>
      <c r="E1" s="4"/>
      <c r="F1" s="4"/>
      <c r="G1" s="4"/>
      <c r="H1" s="4"/>
      <c r="I1" s="4"/>
      <c r="J1" s="4" t="s">
        <v>381</v>
      </c>
      <c r="K1" s="4"/>
      <c r="L1" s="8" t="str">
        <f ca="1">OFFSET(K1,(MATCH(I2,J2:J12,1)),0)</f>
        <v>You found a considerable treasure and kept your share. Start with an extra 54gp.</v>
      </c>
      <c r="M1" s="4"/>
      <c r="N1" s="4"/>
      <c r="O1" s="4"/>
      <c r="P1" s="4"/>
      <c r="Q1" s="4"/>
      <c r="R1" s="4"/>
      <c r="S1" s="4"/>
      <c r="T1" s="4"/>
      <c r="U1" s="4"/>
      <c r="V1" s="4"/>
      <c r="W1" s="4"/>
      <c r="X1" s="4"/>
      <c r="Y1" s="4"/>
      <c r="Z1" s="4"/>
    </row>
    <row r="2" spans="1:26" ht="13.5" customHeight="1" x14ac:dyDescent="0.3">
      <c r="A2" s="4">
        <f ca="1">RANDBETWEEN(1, 100)</f>
        <v>3</v>
      </c>
      <c r="B2" s="4">
        <v>1</v>
      </c>
      <c r="C2" s="4" t="str">
        <f ca="1">D44</f>
        <v>You spent 6 years at hard labor, jail, or an oar for a crime you did not commit.</v>
      </c>
      <c r="D2" s="4"/>
      <c r="E2" s="4"/>
      <c r="F2" s="4"/>
      <c r="G2" s="4"/>
      <c r="H2" s="4"/>
      <c r="I2" s="4">
        <f ca="1">RANDBETWEEN(1, 100)</f>
        <v>91</v>
      </c>
      <c r="J2" s="4">
        <v>1</v>
      </c>
      <c r="K2" s="4" t="str">
        <f ca="1">CONCATENATE("You nearly died, got nasty scars and are missing an ear, ", RANDBETWEEN(1, 3), " finger(s) or ", RANDBETWEEN(1, 4), " toe(s).")</f>
        <v>You nearly died, got nasty scars and are missing an ear, 1 finger(s) or 2 toe(s).</v>
      </c>
      <c r="L2" s="4"/>
      <c r="M2" s="4"/>
      <c r="N2" s="4"/>
      <c r="O2" s="4"/>
      <c r="P2" s="4"/>
      <c r="Q2" s="4"/>
      <c r="R2" s="4"/>
      <c r="S2" s="4"/>
      <c r="T2" s="4"/>
      <c r="U2" s="4"/>
      <c r="V2" s="4"/>
      <c r="W2" s="4"/>
      <c r="X2" s="4"/>
      <c r="Y2" s="4"/>
      <c r="Z2" s="4"/>
    </row>
    <row r="3" spans="1:26" ht="13.5" customHeight="1" x14ac:dyDescent="0.3">
      <c r="A3" s="4"/>
      <c r="B3" s="4">
        <v>11</v>
      </c>
      <c r="C3" s="4" t="str">
        <f ca="1">L26</f>
        <v>A friendly alchemist gifted you with a potion of healing or a flask of acid, as you choose.</v>
      </c>
      <c r="D3" s="4"/>
      <c r="E3" s="4"/>
      <c r="F3" s="4"/>
      <c r="G3" s="4"/>
      <c r="H3" s="4"/>
      <c r="I3" s="4"/>
      <c r="J3" s="4">
        <v>11</v>
      </c>
      <c r="K3" s="4" t="s">
        <v>382</v>
      </c>
      <c r="L3" s="4"/>
      <c r="M3" s="4"/>
      <c r="N3" s="4"/>
      <c r="O3" s="4"/>
      <c r="P3" s="4"/>
      <c r="Q3" s="4"/>
      <c r="R3" s="4"/>
      <c r="S3" s="4"/>
      <c r="T3" s="4"/>
      <c r="U3" s="4"/>
      <c r="V3" s="4"/>
      <c r="W3" s="4"/>
      <c r="X3" s="4"/>
      <c r="Y3" s="4"/>
      <c r="Z3" s="4"/>
    </row>
    <row r="4" spans="1:26" ht="13.5" customHeight="1" x14ac:dyDescent="0.3">
      <c r="A4" s="4"/>
      <c r="B4" s="4">
        <v>21</v>
      </c>
      <c r="C4" s="4" t="s">
        <v>383</v>
      </c>
      <c r="D4" s="4"/>
      <c r="E4" s="4"/>
      <c r="F4" s="4"/>
      <c r="G4" s="4"/>
      <c r="H4" s="4"/>
      <c r="I4" s="4"/>
      <c r="J4" s="4">
        <v>21</v>
      </c>
      <c r="K4" s="4" t="s">
        <v>384</v>
      </c>
      <c r="L4" s="4"/>
      <c r="M4" s="4"/>
      <c r="N4" s="4"/>
      <c r="O4" s="4"/>
      <c r="P4" s="4"/>
      <c r="Q4" s="4"/>
      <c r="R4" s="4"/>
      <c r="S4" s="4"/>
      <c r="T4" s="4"/>
      <c r="U4" s="4"/>
      <c r="V4" s="4"/>
      <c r="W4" s="4"/>
      <c r="X4" s="4"/>
      <c r="Y4" s="4"/>
      <c r="Z4" s="4"/>
    </row>
    <row r="5" spans="1:26" ht="13.5" customHeight="1" x14ac:dyDescent="0.3">
      <c r="A5" s="4"/>
      <c r="B5" s="4">
        <v>31</v>
      </c>
      <c r="C5" s="4" t="str">
        <f ca="1">CONCATENATE("You made an enemy of an adventurer ", (IF((RANDBETWEEN(1, 2))=1, "and you are to blame.", "but you are NOT to blame.")))</f>
        <v>You made an enemy of an adventurer and you are to blame.</v>
      </c>
      <c r="D5" s="4"/>
      <c r="E5" s="4"/>
      <c r="F5" s="4"/>
      <c r="G5" s="4"/>
      <c r="H5" s="4"/>
      <c r="I5" s="4"/>
      <c r="J5" s="4">
        <v>31</v>
      </c>
      <c r="K5" s="4" t="s">
        <v>385</v>
      </c>
      <c r="L5" s="4"/>
      <c r="M5" s="4"/>
      <c r="N5" s="4"/>
      <c r="O5" s="4"/>
      <c r="P5" s="4"/>
      <c r="Q5" s="4"/>
      <c r="R5" s="4"/>
      <c r="S5" s="4"/>
      <c r="T5" s="4"/>
      <c r="U5" s="4"/>
      <c r="V5" s="4"/>
      <c r="W5" s="4"/>
      <c r="X5" s="4"/>
      <c r="Y5" s="4"/>
      <c r="Z5" s="4"/>
    </row>
    <row r="6" spans="1:26" ht="13.5" customHeight="1" x14ac:dyDescent="0.3">
      <c r="A6" s="4"/>
      <c r="B6" s="4">
        <v>41</v>
      </c>
      <c r="C6" s="4" t="s">
        <v>386</v>
      </c>
      <c r="D6" s="4"/>
      <c r="E6" s="4"/>
      <c r="F6" s="4"/>
      <c r="G6" s="4"/>
      <c r="H6" s="4"/>
      <c r="I6" s="4"/>
      <c r="J6" s="4">
        <v>41</v>
      </c>
      <c r="K6" s="4" t="s">
        <v>387</v>
      </c>
      <c r="L6" s="4"/>
      <c r="M6" s="4"/>
      <c r="N6" s="4"/>
      <c r="O6" s="4"/>
      <c r="P6" s="4"/>
      <c r="Q6" s="4"/>
      <c r="R6" s="4"/>
      <c r="S6" s="4"/>
      <c r="T6" s="4"/>
      <c r="U6" s="4"/>
      <c r="V6" s="4"/>
      <c r="W6" s="4"/>
      <c r="X6" s="4"/>
      <c r="Y6" s="4"/>
      <c r="Z6" s="4"/>
    </row>
    <row r="7" spans="1:26" ht="13.5" customHeight="1" x14ac:dyDescent="0.3">
      <c r="A7" s="4"/>
      <c r="B7" s="4">
        <v>51</v>
      </c>
      <c r="C7" s="4" t="str">
        <f ca="1">CONCATENATE("You had a job. Start with an extra ", (RANDBETWEEN(1, 6)+RANDBETWEEN(1, 6)), "gp.")</f>
        <v>You had a job. Start with an extra 9gp.</v>
      </c>
      <c r="D7" s="4"/>
      <c r="E7" s="4"/>
      <c r="F7" s="4"/>
      <c r="G7" s="4"/>
      <c r="H7" s="4"/>
      <c r="I7" s="4"/>
      <c r="J7" s="4">
        <v>51</v>
      </c>
      <c r="K7" s="4" t="s">
        <v>388</v>
      </c>
      <c r="L7" s="4"/>
      <c r="M7" s="4"/>
      <c r="N7" s="4"/>
      <c r="O7" s="4"/>
      <c r="P7" s="4"/>
      <c r="Q7" s="4"/>
      <c r="R7" s="4"/>
      <c r="S7" s="4"/>
      <c r="T7" s="4"/>
      <c r="U7" s="4"/>
      <c r="V7" s="4"/>
      <c r="W7" s="4"/>
      <c r="X7" s="4"/>
      <c r="Y7" s="4"/>
      <c r="Z7" s="4"/>
    </row>
    <row r="8" spans="1:26" ht="13.5" customHeight="1" x14ac:dyDescent="0.3">
      <c r="A8" s="4"/>
      <c r="B8" s="4">
        <v>71</v>
      </c>
      <c r="C8" s="4" t="s">
        <v>389</v>
      </c>
      <c r="D8" s="4"/>
      <c r="E8" s="4"/>
      <c r="F8" s="4"/>
      <c r="G8" s="4"/>
      <c r="H8" s="4"/>
      <c r="I8" s="4"/>
      <c r="J8" s="4">
        <v>61</v>
      </c>
      <c r="K8" s="4" t="s">
        <v>390</v>
      </c>
      <c r="L8" s="4"/>
      <c r="M8" s="4"/>
      <c r="N8" s="4"/>
      <c r="O8" s="4"/>
      <c r="P8" s="4"/>
      <c r="Q8" s="4"/>
      <c r="R8" s="4"/>
      <c r="S8" s="4"/>
      <c r="T8" s="4"/>
      <c r="U8" s="4"/>
      <c r="V8" s="4"/>
      <c r="W8" s="4"/>
      <c r="X8" s="4"/>
      <c r="Y8" s="4"/>
      <c r="Z8" s="4"/>
    </row>
    <row r="9" spans="1:26" ht="13.5" customHeight="1" x14ac:dyDescent="0.3">
      <c r="A9" s="4"/>
      <c r="B9" s="4">
        <v>76</v>
      </c>
      <c r="C9" s="4" t="str">
        <f ca="1">L1</f>
        <v>You found a considerable treasure and kept your share. Start with an extra 54gp.</v>
      </c>
      <c r="D9" s="4"/>
      <c r="E9" s="4"/>
      <c r="F9" s="4"/>
      <c r="G9" s="4"/>
      <c r="H9" s="4"/>
      <c r="I9" s="4"/>
      <c r="J9" s="4">
        <v>71</v>
      </c>
      <c r="K9" s="4" t="s">
        <v>391</v>
      </c>
      <c r="L9" s="4"/>
      <c r="M9" s="4"/>
      <c r="N9" s="4"/>
      <c r="O9" s="4"/>
      <c r="P9" s="4"/>
      <c r="Q9" s="4"/>
      <c r="R9" s="4"/>
      <c r="S9" s="4"/>
      <c r="T9" s="4"/>
      <c r="U9" s="4"/>
      <c r="V9" s="4"/>
      <c r="W9" s="4"/>
      <c r="X9" s="4"/>
      <c r="Y9" s="4"/>
      <c r="Z9" s="4"/>
    </row>
    <row r="10" spans="1:26" ht="13.5" customHeight="1" x14ac:dyDescent="0.3">
      <c r="A10" s="4"/>
      <c r="B10" s="4">
        <v>81</v>
      </c>
      <c r="C10" s="4" t="str">
        <f ca="1">D19</f>
        <v>You woke up one day miles from home, with no idea how you got there.</v>
      </c>
      <c r="D10" s="4"/>
      <c r="E10" s="4"/>
      <c r="F10" s="4"/>
      <c r="G10" s="4"/>
      <c r="H10" s="4"/>
      <c r="I10" s="4"/>
      <c r="J10" s="4">
        <v>81</v>
      </c>
      <c r="K10" s="4" t="str">
        <f ca="1">CONCATENATE("You found some treasure and kept your share. Start with an extra ", (RANDBETWEEN(1, 6)+RANDBETWEEN(1, 6)), "gp.")</f>
        <v>You found some treasure and kept your share. Start with an extra 5gp.</v>
      </c>
      <c r="L10" s="4"/>
      <c r="M10" s="4"/>
      <c r="N10" s="4"/>
      <c r="O10" s="4"/>
      <c r="P10" s="4"/>
      <c r="Q10" s="4"/>
      <c r="R10" s="4"/>
      <c r="S10" s="4"/>
      <c r="T10" s="4"/>
      <c r="U10" s="4"/>
      <c r="V10" s="4"/>
      <c r="W10" s="4"/>
      <c r="X10" s="4"/>
      <c r="Y10" s="4"/>
      <c r="Z10" s="4"/>
    </row>
    <row r="11" spans="1:26" ht="13.5" customHeight="1" x14ac:dyDescent="0.3">
      <c r="A11" s="4"/>
      <c r="B11" s="4">
        <v>86</v>
      </c>
      <c r="C11" s="4" t="str">
        <f ca="1">L58</f>
        <v>You were unscathed in the battle, but many friends were injured or killed.</v>
      </c>
      <c r="D11" s="4"/>
      <c r="E11" s="4"/>
      <c r="F11" s="4"/>
      <c r="G11" s="4"/>
      <c r="H11" s="4"/>
      <c r="I11" s="4"/>
      <c r="J11" s="4">
        <v>91</v>
      </c>
      <c r="K11" s="4" t="str">
        <f ca="1">CONCATENATE("You found a considerable treasure and kept your share. Start with an extra ", (RANDBETWEEN(1, 20)+50), "gp.")</f>
        <v>You found a considerable treasure and kept your share. Start with an extra 54gp.</v>
      </c>
      <c r="L11" s="4"/>
      <c r="M11" s="4"/>
      <c r="N11" s="4"/>
      <c r="O11" s="4"/>
      <c r="P11" s="4"/>
      <c r="Q11" s="4"/>
      <c r="R11" s="4"/>
      <c r="S11" s="4"/>
      <c r="T11" s="4"/>
      <c r="U11" s="4"/>
      <c r="V11" s="4"/>
      <c r="W11" s="4"/>
      <c r="X11" s="4"/>
      <c r="Y11" s="4"/>
      <c r="Z11" s="4"/>
    </row>
    <row r="12" spans="1:26" ht="13.5" customHeight="1" x14ac:dyDescent="0.3">
      <c r="A12" s="4"/>
      <c r="B12" s="4">
        <v>91</v>
      </c>
      <c r="C12" s="4" t="str">
        <f ca="1">CONCATENATE("You were accused of ", L38, " ", L48)</f>
        <v>You were accused of counterfeiting and served 3 years for it before escaping or being freed.</v>
      </c>
      <c r="D12" s="4"/>
      <c r="E12" s="4"/>
      <c r="F12" s="4"/>
      <c r="G12" s="4"/>
      <c r="H12" s="4"/>
      <c r="I12" s="4"/>
      <c r="J12" s="4">
        <v>100</v>
      </c>
      <c r="K12" s="4" t="s">
        <v>392</v>
      </c>
      <c r="L12" s="4"/>
      <c r="M12" s="4"/>
      <c r="N12" s="4"/>
      <c r="O12" s="4"/>
      <c r="P12" s="4"/>
      <c r="Q12" s="4"/>
      <c r="R12" s="4"/>
      <c r="S12" s="4"/>
      <c r="T12" s="4"/>
      <c r="U12" s="4"/>
      <c r="V12" s="4"/>
      <c r="W12" s="4"/>
      <c r="X12" s="4"/>
      <c r="Y12" s="4"/>
      <c r="Z12" s="4"/>
    </row>
    <row r="13" spans="1:26" ht="13.5" customHeight="1" x14ac:dyDescent="0.3">
      <c r="A13" s="4"/>
      <c r="B13" s="4">
        <v>96</v>
      </c>
      <c r="C13" s="4" t="str">
        <f ca="1">L14</f>
        <v>You were charmed or frightened by a spell.</v>
      </c>
      <c r="D13" s="4"/>
      <c r="E13" s="4"/>
      <c r="F13" s="4"/>
      <c r="G13" s="4"/>
      <c r="H13" s="4"/>
      <c r="I13" s="4"/>
      <c r="J13" s="4"/>
      <c r="K13" s="4"/>
      <c r="L13" s="4"/>
      <c r="M13" s="4"/>
      <c r="N13" s="4"/>
      <c r="O13" s="4"/>
      <c r="P13" s="4"/>
      <c r="Q13" s="4"/>
      <c r="R13" s="4"/>
      <c r="S13" s="4"/>
      <c r="T13" s="4"/>
      <c r="U13" s="4"/>
      <c r="V13" s="4"/>
      <c r="W13" s="4"/>
      <c r="X13" s="4"/>
      <c r="Y13" s="4"/>
      <c r="Z13" s="4"/>
    </row>
    <row r="14" spans="1:26" ht="13.5" customHeight="1" x14ac:dyDescent="0.3">
      <c r="A14" s="4"/>
      <c r="B14" s="4">
        <v>100</v>
      </c>
      <c r="C14" s="4" t="str">
        <f ca="1">L67</f>
        <v>You were almost sacrificed by cultists but escaped.</v>
      </c>
      <c r="D14" s="4"/>
      <c r="E14" s="4"/>
      <c r="F14" s="4"/>
      <c r="G14" s="4"/>
      <c r="H14" s="4"/>
      <c r="I14" s="4"/>
      <c r="J14" s="4" t="s">
        <v>393</v>
      </c>
      <c r="K14" s="4"/>
      <c r="L14" s="8" t="str">
        <f ca="1">OFFSET(K14,(MATCH(I15,J15:J24,1)),0)</f>
        <v>You were charmed or frightened by a spell.</v>
      </c>
      <c r="M14" s="4"/>
      <c r="N14" s="4"/>
      <c r="O14" s="4"/>
      <c r="P14" s="4"/>
      <c r="Q14" s="4"/>
      <c r="R14" s="4"/>
      <c r="S14" s="4"/>
      <c r="T14" s="4"/>
      <c r="U14" s="4"/>
      <c r="V14" s="4"/>
      <c r="W14" s="4"/>
      <c r="X14" s="4"/>
      <c r="Y14" s="4"/>
      <c r="Z14" s="4"/>
    </row>
    <row r="15" spans="1:26" ht="13.5" customHeight="1" x14ac:dyDescent="0.3">
      <c r="A15" s="4"/>
      <c r="B15" s="4"/>
      <c r="C15" s="4"/>
      <c r="D15" s="4"/>
      <c r="E15" s="4"/>
      <c r="F15" s="4"/>
      <c r="G15" s="4"/>
      <c r="H15" s="4"/>
      <c r="I15" s="4">
        <f ca="1">RANDBETWEEN(1, 10)</f>
        <v>1</v>
      </c>
      <c r="J15" s="4">
        <v>1</v>
      </c>
      <c r="K15" s="4" t="s">
        <v>394</v>
      </c>
      <c r="L15" s="4"/>
      <c r="M15" s="4"/>
      <c r="N15" s="4"/>
      <c r="O15" s="4"/>
      <c r="P15" s="4"/>
      <c r="Q15" s="4"/>
      <c r="R15" s="4"/>
      <c r="S15" s="4"/>
      <c r="T15" s="4"/>
      <c r="U15" s="4"/>
      <c r="V15" s="4"/>
      <c r="W15" s="4"/>
      <c r="X15" s="4"/>
      <c r="Y15" s="4"/>
      <c r="Z15" s="4"/>
    </row>
    <row r="16" spans="1:26" ht="13.5" customHeight="1" x14ac:dyDescent="0.3">
      <c r="A16" s="4"/>
      <c r="B16" s="4"/>
      <c r="C16" s="4"/>
      <c r="D16" s="4"/>
      <c r="E16" s="4"/>
      <c r="F16" s="4"/>
      <c r="G16" s="4"/>
      <c r="H16" s="4"/>
      <c r="I16" s="4"/>
      <c r="J16" s="4">
        <v>2</v>
      </c>
      <c r="K16" s="4" t="s">
        <v>395</v>
      </c>
      <c r="L16" s="4"/>
      <c r="M16" s="4"/>
      <c r="N16" s="4"/>
      <c r="O16" s="4"/>
      <c r="P16" s="4"/>
      <c r="Q16" s="4"/>
      <c r="R16" s="4"/>
      <c r="S16" s="4"/>
      <c r="T16" s="4"/>
      <c r="U16" s="4"/>
      <c r="V16" s="4"/>
      <c r="W16" s="4"/>
      <c r="X16" s="4"/>
      <c r="Y16" s="4"/>
      <c r="Z16" s="4"/>
    </row>
    <row r="17" spans="1:26" ht="13.5" customHeight="1" x14ac:dyDescent="0.3">
      <c r="A17" s="4"/>
      <c r="B17" s="4"/>
      <c r="C17" s="4"/>
      <c r="D17" s="4"/>
      <c r="E17" s="4"/>
      <c r="F17" s="4"/>
      <c r="G17" s="4"/>
      <c r="H17" s="4"/>
      <c r="I17" s="4"/>
      <c r="J17" s="4">
        <v>3</v>
      </c>
      <c r="K17" s="4" t="s">
        <v>396</v>
      </c>
      <c r="L17" s="4"/>
      <c r="M17" s="4"/>
      <c r="N17" s="4"/>
      <c r="O17" s="4"/>
      <c r="P17" s="4"/>
      <c r="Q17" s="4"/>
      <c r="R17" s="4"/>
      <c r="S17" s="4"/>
      <c r="T17" s="4"/>
      <c r="U17" s="4"/>
      <c r="V17" s="4"/>
      <c r="W17" s="4"/>
      <c r="X17" s="4"/>
      <c r="Y17" s="4"/>
      <c r="Z17" s="4"/>
    </row>
    <row r="18" spans="1:26" ht="13.5" customHeight="1" x14ac:dyDescent="0.3">
      <c r="A18" s="4"/>
      <c r="B18" s="4"/>
      <c r="C18" s="4"/>
      <c r="D18" s="4"/>
      <c r="E18" s="4"/>
      <c r="F18" s="4"/>
      <c r="G18" s="4"/>
      <c r="H18" s="4"/>
      <c r="I18" s="4"/>
      <c r="J18" s="4">
        <v>4</v>
      </c>
      <c r="K18" s="4" t="s">
        <v>397</v>
      </c>
      <c r="L18" s="4"/>
      <c r="M18" s="4"/>
      <c r="N18" s="4"/>
      <c r="O18" s="4"/>
      <c r="P18" s="4"/>
      <c r="Q18" s="4"/>
      <c r="R18" s="4"/>
      <c r="S18" s="4"/>
      <c r="T18" s="4"/>
      <c r="U18" s="4"/>
      <c r="V18" s="4"/>
      <c r="W18" s="4"/>
      <c r="X18" s="4"/>
      <c r="Y18" s="4"/>
      <c r="Z18" s="4"/>
    </row>
    <row r="19" spans="1:26" ht="13.5" customHeight="1" x14ac:dyDescent="0.3">
      <c r="A19" s="4"/>
      <c r="B19" s="4" t="s">
        <v>398</v>
      </c>
      <c r="C19" s="4"/>
      <c r="D19" s="8" t="str">
        <f ca="1">OFFSET(C19,(MATCH(A20,B20:B34,1)),0)</f>
        <v>You woke up one day miles from home, with no idea how you got there.</v>
      </c>
      <c r="E19" s="4"/>
      <c r="F19" s="4"/>
      <c r="G19" s="4"/>
      <c r="H19" s="4"/>
      <c r="I19" s="4"/>
      <c r="J19" s="4">
        <v>5</v>
      </c>
      <c r="K19" s="4" t="s">
        <v>399</v>
      </c>
      <c r="L19" s="4"/>
      <c r="M19" s="4"/>
      <c r="N19" s="4"/>
      <c r="O19" s="4"/>
      <c r="P19" s="4"/>
      <c r="Q19" s="4"/>
      <c r="R19" s="4"/>
      <c r="S19" s="4"/>
      <c r="T19" s="4"/>
      <c r="U19" s="4"/>
      <c r="V19" s="4"/>
      <c r="W19" s="4"/>
      <c r="X19" s="4"/>
      <c r="Y19" s="4"/>
      <c r="Z19" s="4"/>
    </row>
    <row r="20" spans="1:26" ht="13.5" customHeight="1" x14ac:dyDescent="0.3">
      <c r="A20" s="4">
        <f ca="1">RANDBETWEEN(1, 100)</f>
        <v>18</v>
      </c>
      <c r="B20" s="4">
        <v>1</v>
      </c>
      <c r="C20" s="4" t="str">
        <f ca="1">CONCATENATE("You were ensorcelled by a fey and enslaved for ", RANDBETWEEN(1, 6), " years before you escaped.")</f>
        <v>You were ensorcelled by a fey and enslaved for 3 years before you escaped.</v>
      </c>
      <c r="D20" s="4"/>
      <c r="E20" s="4"/>
      <c r="F20" s="4"/>
      <c r="G20" s="4"/>
      <c r="H20" s="4"/>
      <c r="I20" s="4"/>
      <c r="J20" s="4">
        <v>6</v>
      </c>
      <c r="K20" s="4" t="s">
        <v>400</v>
      </c>
      <c r="L20" s="4"/>
      <c r="M20" s="4"/>
      <c r="N20" s="4"/>
      <c r="O20" s="4"/>
      <c r="P20" s="4"/>
      <c r="Q20" s="4"/>
      <c r="R20" s="4"/>
      <c r="S20" s="4"/>
      <c r="T20" s="4"/>
      <c r="U20" s="4"/>
      <c r="V20" s="4"/>
      <c r="W20" s="4"/>
      <c r="X20" s="4"/>
      <c r="Y20" s="4"/>
      <c r="Z20" s="4"/>
    </row>
    <row r="21" spans="1:26" ht="13.5" customHeight="1" x14ac:dyDescent="0.3">
      <c r="A21" s="4"/>
      <c r="B21" s="4">
        <v>6</v>
      </c>
      <c r="C21" s="4" t="s">
        <v>401</v>
      </c>
      <c r="D21" s="4"/>
      <c r="E21" s="4"/>
      <c r="F21" s="4"/>
      <c r="G21" s="4"/>
      <c r="H21" s="4"/>
      <c r="I21" s="4"/>
      <c r="J21" s="4">
        <v>7</v>
      </c>
      <c r="K21" s="4" t="s">
        <v>402</v>
      </c>
      <c r="L21" s="4"/>
      <c r="M21" s="4"/>
      <c r="N21" s="4"/>
      <c r="O21" s="4"/>
      <c r="P21" s="4"/>
      <c r="Q21" s="4"/>
      <c r="R21" s="4"/>
      <c r="S21" s="4"/>
      <c r="T21" s="4"/>
      <c r="U21" s="4"/>
      <c r="V21" s="4"/>
      <c r="W21" s="4"/>
      <c r="X21" s="4"/>
      <c r="Y21" s="4"/>
      <c r="Z21" s="4"/>
    </row>
    <row r="22" spans="1:26" ht="13.5" customHeight="1" x14ac:dyDescent="0.3">
      <c r="A22" s="4"/>
      <c r="B22" s="4">
        <v>11</v>
      </c>
      <c r="C22" s="4" t="str">
        <f ca="1">CONCATENATE("A devil tempted you. Make a DC10 wis save or your alignment shifts 1 step toward evil and you gain ", (RANDBETWEEN(1, 20)+50), " gp.")</f>
        <v>A devil tempted you. Make a DC10 wis save or your alignment shifts 1 step toward evil and you gain 69 gp.</v>
      </c>
      <c r="D22" s="4"/>
      <c r="E22" s="4"/>
      <c r="F22" s="4"/>
      <c r="G22" s="4"/>
      <c r="H22" s="4"/>
      <c r="I22" s="4"/>
      <c r="J22" s="4">
        <v>8</v>
      </c>
      <c r="K22" s="4" t="s">
        <v>403</v>
      </c>
      <c r="L22" s="4"/>
      <c r="M22" s="4"/>
      <c r="N22" s="4"/>
      <c r="O22" s="4"/>
      <c r="P22" s="4"/>
      <c r="Q22" s="4"/>
      <c r="R22" s="4"/>
      <c r="S22" s="4"/>
      <c r="T22" s="4"/>
      <c r="U22" s="4"/>
      <c r="V22" s="4"/>
      <c r="W22" s="4"/>
      <c r="X22" s="4"/>
      <c r="Y22" s="4"/>
      <c r="Z22" s="4"/>
    </row>
    <row r="23" spans="1:26" ht="13.5" customHeight="1" x14ac:dyDescent="0.3">
      <c r="A23" s="4"/>
      <c r="B23" s="4">
        <v>16</v>
      </c>
      <c r="C23" s="4" t="s">
        <v>404</v>
      </c>
      <c r="D23" s="4"/>
      <c r="E23" s="4"/>
      <c r="F23" s="4"/>
      <c r="G23" s="4"/>
      <c r="H23" s="4"/>
      <c r="I23" s="4"/>
      <c r="J23" s="4">
        <v>9</v>
      </c>
      <c r="K23" s="4" t="s">
        <v>405</v>
      </c>
      <c r="L23" s="4"/>
      <c r="M23" s="4"/>
      <c r="N23" s="4"/>
      <c r="O23" s="4"/>
      <c r="P23" s="4"/>
      <c r="Q23" s="4"/>
      <c r="R23" s="4"/>
      <c r="S23" s="4"/>
      <c r="T23" s="4"/>
      <c r="U23" s="4"/>
      <c r="V23" s="4"/>
      <c r="W23" s="4"/>
      <c r="X23" s="4"/>
      <c r="Y23" s="4"/>
      <c r="Z23" s="4"/>
    </row>
    <row r="24" spans="1:26" ht="13.5" customHeight="1" x14ac:dyDescent="0.3">
      <c r="A24" s="4"/>
      <c r="B24" s="4">
        <v>21</v>
      </c>
      <c r="C24" s="4" t="s">
        <v>406</v>
      </c>
      <c r="D24" s="4"/>
      <c r="E24" s="4"/>
      <c r="F24" s="4"/>
      <c r="G24" s="4"/>
      <c r="H24" s="4"/>
      <c r="I24" s="4"/>
      <c r="J24" s="4">
        <v>10</v>
      </c>
      <c r="K24" s="4" t="s">
        <v>407</v>
      </c>
      <c r="L24" s="4"/>
      <c r="M24" s="4"/>
      <c r="N24" s="4"/>
      <c r="O24" s="4"/>
      <c r="P24" s="4"/>
      <c r="Q24" s="4"/>
      <c r="R24" s="4"/>
      <c r="S24" s="4"/>
      <c r="T24" s="4"/>
      <c r="U24" s="4"/>
      <c r="V24" s="4"/>
      <c r="W24" s="4"/>
      <c r="X24" s="4"/>
      <c r="Y24" s="4"/>
      <c r="Z24" s="4"/>
    </row>
    <row r="25" spans="1:26" ht="13.5" customHeight="1" x14ac:dyDescent="0.3">
      <c r="A25" s="4"/>
      <c r="B25" s="4">
        <v>31</v>
      </c>
      <c r="C25" s="4" t="s">
        <v>408</v>
      </c>
      <c r="D25" s="4"/>
      <c r="E25" s="4"/>
      <c r="F25" s="4"/>
      <c r="G25" s="4"/>
      <c r="H25" s="4"/>
      <c r="I25" s="4"/>
      <c r="J25" s="4"/>
      <c r="K25" s="4"/>
      <c r="L25" s="4"/>
      <c r="M25" s="4"/>
      <c r="N25" s="4"/>
      <c r="O25" s="4"/>
      <c r="P25" s="4"/>
      <c r="Q25" s="4"/>
      <c r="R25" s="4"/>
      <c r="S25" s="4"/>
      <c r="T25" s="4"/>
      <c r="U25" s="4"/>
      <c r="V25" s="4"/>
      <c r="W25" s="4"/>
      <c r="X25" s="4"/>
      <c r="Y25" s="4"/>
      <c r="Z25" s="4"/>
    </row>
    <row r="26" spans="1:26" ht="13.5" customHeight="1" x14ac:dyDescent="0.3">
      <c r="A26" s="4"/>
      <c r="B26" s="4">
        <v>41</v>
      </c>
      <c r="C26" s="4" t="s">
        <v>409</v>
      </c>
      <c r="D26" s="4"/>
      <c r="E26" s="4"/>
      <c r="F26" s="4"/>
      <c r="G26" s="4"/>
      <c r="H26" s="4"/>
      <c r="I26" s="4"/>
      <c r="J26" s="4" t="s">
        <v>410</v>
      </c>
      <c r="K26" s="4"/>
      <c r="L26" s="8" t="str">
        <f ca="1">OFFSET(K26,(MATCH(I27,J27:J36,1)),0)</f>
        <v>A friendly alchemist gifted you with a potion of healing or a flask of acid, as you choose.</v>
      </c>
      <c r="M26" s="4"/>
      <c r="N26" s="4"/>
      <c r="O26" s="4"/>
      <c r="P26" s="4"/>
      <c r="Q26" s="4"/>
      <c r="R26" s="4"/>
      <c r="S26" s="4"/>
      <c r="T26" s="4"/>
      <c r="U26" s="4"/>
      <c r="V26" s="4"/>
      <c r="W26" s="4"/>
      <c r="X26" s="4"/>
      <c r="Y26" s="4"/>
      <c r="Z26" s="4"/>
    </row>
    <row r="27" spans="1:26" ht="13.5" customHeight="1" x14ac:dyDescent="0.3">
      <c r="A27" s="4"/>
      <c r="B27" s="4">
        <v>51</v>
      </c>
      <c r="C27" s="4" t="s">
        <v>411</v>
      </c>
      <c r="D27" s="4"/>
      <c r="E27" s="4"/>
      <c r="F27" s="4"/>
      <c r="G27" s="4"/>
      <c r="H27" s="4"/>
      <c r="I27" s="4">
        <f ca="1">RANDBETWEEN(1, 10)</f>
        <v>8</v>
      </c>
      <c r="J27" s="4">
        <v>1</v>
      </c>
      <c r="K27" s="4" t="s">
        <v>412</v>
      </c>
      <c r="L27" s="4"/>
      <c r="M27" s="4"/>
      <c r="N27" s="4"/>
      <c r="O27" s="4"/>
      <c r="P27" s="4"/>
      <c r="Q27" s="4"/>
      <c r="R27" s="4"/>
      <c r="S27" s="4"/>
      <c r="T27" s="4"/>
      <c r="U27" s="4"/>
      <c r="V27" s="4"/>
      <c r="W27" s="4"/>
      <c r="X27" s="4"/>
      <c r="Y27" s="4"/>
      <c r="Z27" s="4"/>
    </row>
    <row r="28" spans="1:26" ht="13.5" customHeight="1" x14ac:dyDescent="0.3">
      <c r="A28" s="4"/>
      <c r="B28" s="4">
        <v>61</v>
      </c>
      <c r="C28" s="4" t="s">
        <v>413</v>
      </c>
      <c r="D28" s="4"/>
      <c r="E28" s="4"/>
      <c r="F28" s="4"/>
      <c r="G28" s="4"/>
      <c r="H28" s="4"/>
      <c r="I28" s="4"/>
      <c r="J28" s="4">
        <v>2</v>
      </c>
      <c r="K28" s="4" t="s">
        <v>414</v>
      </c>
      <c r="L28" s="4"/>
      <c r="M28" s="4"/>
      <c r="N28" s="4"/>
      <c r="O28" s="4"/>
      <c r="P28" s="4"/>
      <c r="Q28" s="4"/>
      <c r="R28" s="4"/>
      <c r="S28" s="4"/>
      <c r="T28" s="4"/>
      <c r="U28" s="4"/>
      <c r="V28" s="4"/>
      <c r="W28" s="4"/>
      <c r="X28" s="4"/>
      <c r="Y28" s="4"/>
      <c r="Z28" s="4"/>
    </row>
    <row r="29" spans="1:26" ht="13.5" customHeight="1" x14ac:dyDescent="0.3">
      <c r="A29" s="4"/>
      <c r="B29" s="4">
        <v>71</v>
      </c>
      <c r="C29" s="4" t="str">
        <f ca="1">CONCATENATE("You were briefly possessed by ", D36)</f>
        <v>You were briefly possessed by a celestial.</v>
      </c>
      <c r="D29" s="4"/>
      <c r="E29" s="4"/>
      <c r="F29" s="4"/>
      <c r="G29" s="4"/>
      <c r="H29" s="4"/>
      <c r="I29" s="4"/>
      <c r="J29" s="4">
        <v>3</v>
      </c>
      <c r="K29" s="4" t="s">
        <v>415</v>
      </c>
      <c r="L29" s="4"/>
      <c r="M29" s="4"/>
      <c r="N29" s="4"/>
      <c r="O29" s="4"/>
      <c r="P29" s="4"/>
      <c r="Q29" s="4"/>
      <c r="R29" s="4"/>
      <c r="S29" s="4"/>
      <c r="T29" s="4"/>
      <c r="U29" s="4"/>
      <c r="V29" s="4"/>
      <c r="W29" s="4"/>
      <c r="X29" s="4"/>
      <c r="Y29" s="4"/>
      <c r="Z29" s="4"/>
    </row>
    <row r="30" spans="1:26" ht="13.5" customHeight="1" x14ac:dyDescent="0.3">
      <c r="A30" s="4"/>
      <c r="B30" s="4">
        <v>76</v>
      </c>
      <c r="C30" s="4" t="s">
        <v>416</v>
      </c>
      <c r="D30" s="4"/>
      <c r="E30" s="4"/>
      <c r="F30" s="4"/>
      <c r="G30" s="4"/>
      <c r="H30" s="4"/>
      <c r="I30" s="4"/>
      <c r="J30" s="4">
        <v>4</v>
      </c>
      <c r="K30" s="4" t="str">
        <f ca="1">CONCATENATE("You found some money. Start with an extra ", (RANDBETWEEN(1, 20)), "gp.")</f>
        <v>You found some money. Start with an extra 12gp.</v>
      </c>
      <c r="L30" s="4"/>
      <c r="M30" s="4"/>
      <c r="N30" s="4"/>
      <c r="O30" s="4"/>
      <c r="P30" s="4"/>
      <c r="Q30" s="4"/>
      <c r="R30" s="4"/>
      <c r="S30" s="4"/>
      <c r="T30" s="4"/>
      <c r="U30" s="4"/>
      <c r="V30" s="4"/>
      <c r="W30" s="4"/>
      <c r="X30" s="4"/>
      <c r="Y30" s="4"/>
      <c r="Z30" s="4"/>
    </row>
    <row r="31" spans="1:26" ht="13.5" customHeight="1" x14ac:dyDescent="0.3">
      <c r="A31" s="4"/>
      <c r="B31" s="4">
        <v>81</v>
      </c>
      <c r="C31" s="4" t="s">
        <v>417</v>
      </c>
      <c r="D31" s="4"/>
      <c r="E31" s="4"/>
      <c r="F31" s="4"/>
      <c r="G31" s="4"/>
      <c r="H31" s="4"/>
      <c r="I31" s="4"/>
      <c r="J31" s="4">
        <v>5</v>
      </c>
      <c r="K31" s="13" t="s">
        <v>418</v>
      </c>
      <c r="L31" s="4"/>
      <c r="M31" s="4"/>
      <c r="N31" s="4"/>
      <c r="O31" s="4"/>
      <c r="P31" s="4"/>
      <c r="Q31" s="4"/>
      <c r="R31" s="4"/>
      <c r="S31" s="4"/>
      <c r="T31" s="4"/>
      <c r="U31" s="4"/>
      <c r="V31" s="4"/>
      <c r="W31" s="4"/>
      <c r="X31" s="4"/>
      <c r="Y31" s="4"/>
      <c r="Z31" s="4"/>
    </row>
    <row r="32" spans="1:26" ht="13.5" customHeight="1" x14ac:dyDescent="0.3">
      <c r="A32" s="4"/>
      <c r="B32" s="4">
        <v>86</v>
      </c>
      <c r="C32" s="4" t="s">
        <v>419</v>
      </c>
      <c r="D32" s="4"/>
      <c r="E32" s="4"/>
      <c r="F32" s="4"/>
      <c r="G32" s="4"/>
      <c r="H32" s="4"/>
      <c r="I32" s="4"/>
      <c r="J32" s="4">
        <v>6</v>
      </c>
      <c r="K32" s="7" t="str">
        <f ca="1">CONCATENATE("You found ",Trinket!$D$5)</f>
        <v>You found A brass orb etched with strange runes</v>
      </c>
      <c r="L32" s="4"/>
      <c r="M32" s="4"/>
      <c r="N32" s="4"/>
      <c r="O32" s="4"/>
      <c r="P32" s="4"/>
      <c r="Q32" s="4"/>
      <c r="R32" s="4"/>
      <c r="S32" s="4"/>
      <c r="T32" s="4"/>
      <c r="U32" s="4"/>
      <c r="V32" s="4"/>
      <c r="W32" s="4"/>
      <c r="X32" s="4"/>
      <c r="Y32" s="4"/>
      <c r="Z32" s="4"/>
    </row>
    <row r="33" spans="1:26" ht="13.5" customHeight="1" x14ac:dyDescent="0.3">
      <c r="A33" s="4"/>
      <c r="B33" s="4">
        <v>91</v>
      </c>
      <c r="C33" s="4" t="s">
        <v>420</v>
      </c>
      <c r="D33" s="4"/>
      <c r="E33" s="4"/>
      <c r="F33" s="4"/>
      <c r="G33" s="4"/>
      <c r="H33" s="4"/>
      <c r="I33" s="4"/>
      <c r="J33" s="4">
        <v>7</v>
      </c>
      <c r="K33" s="4" t="s">
        <v>421</v>
      </c>
      <c r="L33" s="4"/>
      <c r="M33" s="4"/>
      <c r="N33" s="4"/>
      <c r="O33" s="4"/>
      <c r="P33" s="4"/>
      <c r="Q33" s="4"/>
      <c r="R33" s="4"/>
      <c r="S33" s="4"/>
      <c r="T33" s="4"/>
      <c r="U33" s="4"/>
      <c r="V33" s="4"/>
      <c r="W33" s="4"/>
      <c r="X33" s="4"/>
      <c r="Y33" s="4"/>
      <c r="Z33" s="4"/>
    </row>
    <row r="34" spans="1:26" ht="13.5" customHeight="1" x14ac:dyDescent="0.3">
      <c r="A34" s="4"/>
      <c r="B34" s="4">
        <v>96</v>
      </c>
      <c r="C34" s="4" t="s">
        <v>422</v>
      </c>
      <c r="D34" s="4"/>
      <c r="E34" s="4"/>
      <c r="F34" s="4"/>
      <c r="G34" s="4"/>
      <c r="H34" s="4"/>
      <c r="I34" s="4"/>
      <c r="J34" s="4">
        <v>8</v>
      </c>
      <c r="K34" s="4" t="s">
        <v>423</v>
      </c>
      <c r="L34" s="4"/>
      <c r="M34" s="4"/>
      <c r="N34" s="4"/>
      <c r="O34" s="4"/>
      <c r="P34" s="4"/>
      <c r="Q34" s="4"/>
      <c r="R34" s="4"/>
      <c r="S34" s="4"/>
      <c r="T34" s="4"/>
      <c r="U34" s="4"/>
      <c r="V34" s="4"/>
      <c r="W34" s="4"/>
      <c r="X34" s="4"/>
      <c r="Y34" s="4"/>
      <c r="Z34" s="4"/>
    </row>
    <row r="35" spans="1:26" ht="13.5" customHeight="1" x14ac:dyDescent="0.3">
      <c r="A35" s="4"/>
      <c r="B35" s="4"/>
      <c r="C35" s="4"/>
      <c r="D35" s="4"/>
      <c r="E35" s="4"/>
      <c r="F35" s="4"/>
      <c r="G35" s="4"/>
      <c r="H35" s="4"/>
      <c r="I35" s="4"/>
      <c r="J35" s="4">
        <v>9</v>
      </c>
      <c r="K35" s="4" t="s">
        <v>424</v>
      </c>
      <c r="L35" s="4"/>
      <c r="M35" s="4"/>
      <c r="N35" s="4"/>
      <c r="O35" s="4"/>
      <c r="P35" s="4"/>
      <c r="Q35" s="4"/>
      <c r="R35" s="4"/>
      <c r="S35" s="4"/>
      <c r="T35" s="4"/>
      <c r="U35" s="4"/>
      <c r="V35" s="4"/>
      <c r="W35" s="4"/>
      <c r="X35" s="4"/>
      <c r="Y35" s="4"/>
      <c r="Z35" s="4"/>
    </row>
    <row r="36" spans="1:26" ht="13.5" customHeight="1" x14ac:dyDescent="0.3">
      <c r="A36" s="4"/>
      <c r="B36" s="4" t="s">
        <v>425</v>
      </c>
      <c r="C36" s="4"/>
      <c r="D36" s="8" t="str">
        <f ca="1">OFFSET(C36,(MATCH(A37,B37:B42,1)),0)</f>
        <v>a celestial.</v>
      </c>
      <c r="E36" s="4"/>
      <c r="F36" s="4"/>
      <c r="G36" s="4"/>
      <c r="H36" s="4"/>
      <c r="I36" s="4"/>
      <c r="J36" s="4">
        <v>10</v>
      </c>
      <c r="K36" s="4" t="str">
        <f ca="1">CONCATENATE("A distant relative left you a stipend that enables you to live at a Comfortable lifestyle for ", RANDBETWEEN(1, 20), " years.")</f>
        <v>A distant relative left you a stipend that enables you to live at a Comfortable lifestyle for 4 years.</v>
      </c>
      <c r="L36" s="4"/>
      <c r="M36" s="4"/>
      <c r="N36" s="4"/>
      <c r="O36" s="4"/>
      <c r="P36" s="4"/>
      <c r="Q36" s="4"/>
      <c r="R36" s="4"/>
      <c r="S36" s="4"/>
      <c r="T36" s="4"/>
      <c r="U36" s="4"/>
      <c r="V36" s="4"/>
      <c r="W36" s="4"/>
      <c r="X36" s="4"/>
      <c r="Y36" s="4"/>
      <c r="Z36" s="4"/>
    </row>
    <row r="37" spans="1:26" ht="13.5" customHeight="1" x14ac:dyDescent="0.3">
      <c r="A37" s="4">
        <f ca="1">RANDBETWEEN(1, 6)</f>
        <v>1</v>
      </c>
      <c r="B37" s="4">
        <v>1</v>
      </c>
      <c r="C37" s="4" t="s">
        <v>426</v>
      </c>
      <c r="D37" s="4"/>
      <c r="E37" s="4"/>
      <c r="F37" s="4"/>
      <c r="G37" s="4"/>
      <c r="H37" s="4"/>
      <c r="I37" s="4"/>
      <c r="J37" s="4"/>
      <c r="K37" s="4"/>
      <c r="L37" s="4"/>
      <c r="M37" s="4"/>
      <c r="N37" s="4"/>
      <c r="O37" s="4"/>
      <c r="P37" s="4"/>
      <c r="Q37" s="4"/>
      <c r="R37" s="4"/>
      <c r="S37" s="4"/>
      <c r="T37" s="4"/>
      <c r="U37" s="4"/>
      <c r="V37" s="4"/>
      <c r="W37" s="4"/>
      <c r="X37" s="4"/>
      <c r="Y37" s="4"/>
      <c r="Z37" s="4"/>
    </row>
    <row r="38" spans="1:26" ht="13.5" customHeight="1" x14ac:dyDescent="0.3">
      <c r="A38" s="4"/>
      <c r="B38" s="4">
        <v>2</v>
      </c>
      <c r="C38" s="4" t="s">
        <v>427</v>
      </c>
      <c r="D38" s="4"/>
      <c r="E38" s="4"/>
      <c r="F38" s="4"/>
      <c r="G38" s="4"/>
      <c r="H38" s="4"/>
      <c r="I38" s="4"/>
      <c r="J38" s="4" t="s">
        <v>428</v>
      </c>
      <c r="K38" s="4"/>
      <c r="L38" s="8" t="str">
        <f ca="1">OFFSET(K38,(MATCH(I39,J39:J46,1)),0)</f>
        <v>counterfeiting</v>
      </c>
      <c r="M38" s="4"/>
      <c r="N38" s="4"/>
      <c r="O38" s="4"/>
      <c r="P38" s="4"/>
      <c r="Q38" s="4"/>
      <c r="R38" s="4"/>
      <c r="S38" s="4"/>
      <c r="T38" s="4"/>
      <c r="U38" s="4"/>
      <c r="V38" s="4"/>
      <c r="W38" s="4"/>
      <c r="X38" s="4"/>
      <c r="Y38" s="4"/>
      <c r="Z38" s="4"/>
    </row>
    <row r="39" spans="1:26" ht="13.5" customHeight="1" x14ac:dyDescent="0.3">
      <c r="A39" s="4"/>
      <c r="B39" s="4">
        <v>3</v>
      </c>
      <c r="C39" s="4" t="s">
        <v>429</v>
      </c>
      <c r="D39" s="4"/>
      <c r="E39" s="4"/>
      <c r="F39" s="4"/>
      <c r="G39" s="4"/>
      <c r="H39" s="4"/>
      <c r="I39" s="4">
        <f ca="1">RANDBETWEEN(1, 8)</f>
        <v>8</v>
      </c>
      <c r="J39" s="4">
        <v>1</v>
      </c>
      <c r="K39" s="4" t="s">
        <v>430</v>
      </c>
      <c r="L39" s="4"/>
      <c r="M39" s="4"/>
      <c r="N39" s="4"/>
      <c r="O39" s="4"/>
      <c r="P39" s="4"/>
      <c r="Q39" s="4"/>
      <c r="R39" s="4"/>
      <c r="S39" s="4"/>
      <c r="T39" s="4"/>
      <c r="U39" s="4"/>
      <c r="V39" s="4"/>
      <c r="W39" s="4"/>
      <c r="X39" s="4"/>
      <c r="Y39" s="4"/>
      <c r="Z39" s="4"/>
    </row>
    <row r="40" spans="1:26" ht="13.5" customHeight="1" x14ac:dyDescent="0.3">
      <c r="A40" s="4"/>
      <c r="B40" s="4">
        <v>4</v>
      </c>
      <c r="C40" s="4" t="s">
        <v>431</v>
      </c>
      <c r="D40" s="4"/>
      <c r="E40" s="4"/>
      <c r="F40" s="4"/>
      <c r="G40" s="4"/>
      <c r="H40" s="4"/>
      <c r="I40" s="4"/>
      <c r="J40" s="4">
        <v>2</v>
      </c>
      <c r="K40" s="4" t="s">
        <v>432</v>
      </c>
      <c r="L40" s="4"/>
      <c r="M40" s="4"/>
      <c r="N40" s="4"/>
      <c r="O40" s="4"/>
      <c r="P40" s="4"/>
      <c r="Q40" s="4"/>
      <c r="R40" s="4"/>
      <c r="S40" s="4"/>
      <c r="T40" s="4"/>
      <c r="U40" s="4"/>
      <c r="V40" s="4"/>
      <c r="W40" s="4"/>
      <c r="X40" s="4"/>
      <c r="Y40" s="4"/>
      <c r="Z40" s="4"/>
    </row>
    <row r="41" spans="1:26" ht="13.5" customHeight="1" x14ac:dyDescent="0.3">
      <c r="A41" s="4"/>
      <c r="B41" s="4">
        <v>5</v>
      </c>
      <c r="C41" s="4" t="s">
        <v>433</v>
      </c>
      <c r="D41" s="4"/>
      <c r="E41" s="4"/>
      <c r="F41" s="4"/>
      <c r="G41" s="4"/>
      <c r="H41" s="4"/>
      <c r="I41" s="4"/>
      <c r="J41" s="4">
        <v>3</v>
      </c>
      <c r="K41" s="4" t="s">
        <v>434</v>
      </c>
      <c r="L41" s="4"/>
      <c r="M41" s="4"/>
      <c r="N41" s="4"/>
      <c r="O41" s="4"/>
      <c r="P41" s="4"/>
      <c r="Q41" s="4"/>
      <c r="R41" s="4"/>
      <c r="S41" s="4"/>
      <c r="T41" s="4"/>
      <c r="U41" s="4"/>
      <c r="V41" s="4"/>
      <c r="W41" s="4"/>
      <c r="X41" s="4"/>
      <c r="Y41" s="4"/>
      <c r="Z41" s="4"/>
    </row>
    <row r="42" spans="1:26" ht="13.5" customHeight="1" x14ac:dyDescent="0.3">
      <c r="A42" s="4"/>
      <c r="B42" s="4">
        <v>6</v>
      </c>
      <c r="C42" s="4" t="s">
        <v>435</v>
      </c>
      <c r="D42" s="4"/>
      <c r="E42" s="4"/>
      <c r="F42" s="4"/>
      <c r="G42" s="4"/>
      <c r="H42" s="4"/>
      <c r="I42" s="4"/>
      <c r="J42" s="4">
        <v>4</v>
      </c>
      <c r="K42" s="4" t="s">
        <v>436</v>
      </c>
      <c r="L42" s="4"/>
      <c r="M42" s="4"/>
      <c r="N42" s="4"/>
      <c r="O42" s="4"/>
      <c r="P42" s="4"/>
      <c r="Q42" s="4"/>
      <c r="R42" s="4"/>
      <c r="S42" s="4"/>
      <c r="T42" s="4"/>
      <c r="U42" s="4"/>
      <c r="V42" s="4"/>
      <c r="W42" s="4"/>
      <c r="X42" s="4"/>
      <c r="Y42" s="4"/>
      <c r="Z42" s="4"/>
    </row>
    <row r="43" spans="1:26" ht="13.5" customHeight="1" x14ac:dyDescent="0.3">
      <c r="A43" s="4"/>
      <c r="B43" s="4"/>
      <c r="C43" s="4"/>
      <c r="D43" s="4"/>
      <c r="E43" s="4"/>
      <c r="F43" s="4"/>
      <c r="G43" s="4"/>
      <c r="H43" s="4"/>
      <c r="I43" s="4"/>
      <c r="J43" s="4">
        <v>5</v>
      </c>
      <c r="K43" s="4" t="s">
        <v>437</v>
      </c>
      <c r="L43" s="4"/>
      <c r="M43" s="4"/>
      <c r="N43" s="4"/>
      <c r="O43" s="4"/>
      <c r="P43" s="4"/>
      <c r="Q43" s="4"/>
      <c r="R43" s="4"/>
      <c r="S43" s="4"/>
      <c r="T43" s="4"/>
      <c r="U43" s="4"/>
      <c r="V43" s="4"/>
      <c r="W43" s="4"/>
      <c r="X43" s="4"/>
      <c r="Y43" s="4"/>
      <c r="Z43" s="4"/>
    </row>
    <row r="44" spans="1:26" ht="13.5" customHeight="1" x14ac:dyDescent="0.3">
      <c r="A44" s="4"/>
      <c r="B44" s="4" t="s">
        <v>438</v>
      </c>
      <c r="C44" s="4"/>
      <c r="D44" s="8" t="str">
        <f ca="1">OFFSET(C44,(MATCH(A45,B45:B55,1)),0)</f>
        <v>You spent 6 years at hard labor, jail, or an oar for a crime you did not commit.</v>
      </c>
      <c r="E44" s="4"/>
      <c r="F44" s="4"/>
      <c r="G44" s="4"/>
      <c r="H44" s="4"/>
      <c r="I44" s="4"/>
      <c r="J44" s="4">
        <v>6</v>
      </c>
      <c r="K44" s="4" t="s">
        <v>439</v>
      </c>
      <c r="L44" s="4"/>
      <c r="M44" s="4"/>
      <c r="N44" s="4"/>
      <c r="O44" s="4"/>
      <c r="P44" s="4"/>
      <c r="Q44" s="4"/>
      <c r="R44" s="4"/>
      <c r="S44" s="4"/>
      <c r="T44" s="4"/>
      <c r="U44" s="4"/>
      <c r="V44" s="4"/>
      <c r="W44" s="4"/>
      <c r="X44" s="4"/>
      <c r="Y44" s="4"/>
      <c r="Z44" s="4"/>
    </row>
    <row r="45" spans="1:26" ht="13.5" customHeight="1" x14ac:dyDescent="0.3">
      <c r="A45" s="4">
        <f ca="1">RANDBETWEEN(1, 12)</f>
        <v>5</v>
      </c>
      <c r="B45" s="4">
        <v>1</v>
      </c>
      <c r="C45" s="4" t="str">
        <f ca="1">CONCATENATE("A family member or close friend ", D58, ".")</f>
        <v>A family member or close friend died on an accident related to their occupation.</v>
      </c>
      <c r="D45" s="4"/>
      <c r="E45" s="4"/>
      <c r="F45" s="4"/>
      <c r="G45" s="4"/>
      <c r="H45" s="4"/>
      <c r="I45" s="4"/>
      <c r="J45" s="4">
        <v>7</v>
      </c>
      <c r="K45" s="4" t="s">
        <v>440</v>
      </c>
      <c r="L45" s="4"/>
      <c r="M45" s="4"/>
      <c r="N45" s="4"/>
      <c r="O45" s="4"/>
      <c r="P45" s="4"/>
      <c r="Q45" s="4"/>
      <c r="R45" s="4"/>
      <c r="S45" s="4"/>
      <c r="T45" s="4"/>
      <c r="U45" s="4"/>
      <c r="V45" s="4"/>
      <c r="W45" s="4"/>
      <c r="X45" s="4"/>
      <c r="Y45" s="4"/>
      <c r="Z45" s="4"/>
    </row>
    <row r="46" spans="1:26" ht="13.5" customHeight="1" x14ac:dyDescent="0.3">
      <c r="A46" s="4"/>
      <c r="B46" s="4">
        <v>3</v>
      </c>
      <c r="C46" s="4" t="s">
        <v>441</v>
      </c>
      <c r="D46" s="4"/>
      <c r="E46" s="4"/>
      <c r="F46" s="4"/>
      <c r="G46" s="4"/>
      <c r="H46" s="4"/>
      <c r="I46" s="4"/>
      <c r="J46" s="4">
        <v>8</v>
      </c>
      <c r="K46" s="4" t="s">
        <v>442</v>
      </c>
      <c r="L46" s="4"/>
      <c r="M46" s="4"/>
      <c r="N46" s="4"/>
      <c r="O46" s="4"/>
      <c r="P46" s="4"/>
      <c r="Q46" s="4"/>
      <c r="R46" s="4"/>
      <c r="S46" s="4"/>
      <c r="T46" s="4"/>
      <c r="U46" s="4"/>
      <c r="V46" s="4"/>
      <c r="W46" s="4"/>
      <c r="X46" s="4"/>
      <c r="Y46" s="4"/>
      <c r="Z46" s="4"/>
    </row>
    <row r="47" spans="1:26" ht="13.5" customHeight="1" x14ac:dyDescent="0.3">
      <c r="A47" s="4"/>
      <c r="B47" s="4">
        <v>4</v>
      </c>
      <c r="C47" s="4" t="s">
        <v>443</v>
      </c>
      <c r="D47" s="4"/>
      <c r="E47" s="4"/>
      <c r="F47" s="4"/>
      <c r="G47" s="4"/>
      <c r="H47" s="4"/>
      <c r="I47" s="4"/>
      <c r="J47" s="4"/>
      <c r="K47" s="4"/>
      <c r="L47" s="4"/>
      <c r="M47" s="4"/>
      <c r="N47" s="4"/>
      <c r="O47" s="4"/>
      <c r="P47" s="4"/>
      <c r="Q47" s="4"/>
      <c r="R47" s="4"/>
      <c r="S47" s="4"/>
      <c r="T47" s="4"/>
      <c r="U47" s="4"/>
      <c r="V47" s="4"/>
      <c r="W47" s="4"/>
      <c r="X47" s="4"/>
      <c r="Y47" s="4"/>
      <c r="Z47" s="4"/>
    </row>
    <row r="48" spans="1:26" ht="13.5" customHeight="1" x14ac:dyDescent="0.3">
      <c r="A48" s="4"/>
      <c r="B48" s="4">
        <v>5</v>
      </c>
      <c r="C48" s="4" t="str">
        <f ca="1">CONCATENATE("You spent ",RANDBETWEEN(1,6)," years at hard labor, jail, or an oar for a crime you did not commit.")</f>
        <v>You spent 6 years at hard labor, jail, or an oar for a crime you did not commit.</v>
      </c>
      <c r="D48" s="4"/>
      <c r="E48" s="4"/>
      <c r="F48" s="4"/>
      <c r="G48" s="4"/>
      <c r="H48" s="4"/>
      <c r="I48" s="4"/>
      <c r="J48" s="4" t="s">
        <v>444</v>
      </c>
      <c r="K48" s="4"/>
      <c r="L48" s="8" t="str">
        <f ca="1">OFFSET(K48,(MATCH(I49,J49:J52)),0)</f>
        <v>and served 3 years for it before escaping or being freed.</v>
      </c>
      <c r="M48" s="4"/>
      <c r="N48" s="4"/>
      <c r="O48" s="4"/>
      <c r="P48" s="4"/>
      <c r="Q48" s="4"/>
      <c r="R48" s="4"/>
      <c r="S48" s="4"/>
      <c r="T48" s="4"/>
      <c r="U48" s="4"/>
      <c r="V48" s="4"/>
      <c r="W48" s="4"/>
      <c r="X48" s="4"/>
      <c r="Y48" s="4"/>
      <c r="Z48" s="4"/>
    </row>
    <row r="49" spans="1:26" ht="13.5" customHeight="1" x14ac:dyDescent="0.3">
      <c r="A49" s="4"/>
      <c r="B49" s="4">
        <v>6</v>
      </c>
      <c r="C49" s="4" t="s">
        <v>445</v>
      </c>
      <c r="D49" s="4"/>
      <c r="E49" s="4"/>
      <c r="F49" s="4"/>
      <c r="G49" s="4"/>
      <c r="H49" s="4"/>
      <c r="I49" s="4">
        <f ca="1">RANDBETWEEN(1, 12)</f>
        <v>11</v>
      </c>
      <c r="J49" s="4">
        <v>1</v>
      </c>
      <c r="K49" s="4" t="s">
        <v>446</v>
      </c>
      <c r="L49" s="4"/>
      <c r="M49" s="4"/>
      <c r="N49" s="4"/>
      <c r="O49" s="4"/>
      <c r="P49" s="4"/>
      <c r="Q49" s="4"/>
      <c r="R49" s="4"/>
      <c r="S49" s="4"/>
      <c r="T49" s="4"/>
      <c r="U49" s="4"/>
      <c r="V49" s="4"/>
      <c r="W49" s="4"/>
      <c r="X49" s="4"/>
      <c r="Y49" s="4"/>
      <c r="Z49" s="4"/>
    </row>
    <row r="50" spans="1:26" ht="13.5" customHeight="1" x14ac:dyDescent="0.3">
      <c r="A50" s="4"/>
      <c r="B50" s="4">
        <v>7</v>
      </c>
      <c r="C50" s="4" t="s">
        <v>447</v>
      </c>
      <c r="D50" s="4"/>
      <c r="E50" s="4"/>
      <c r="F50" s="4"/>
      <c r="G50" s="4"/>
      <c r="H50" s="4"/>
      <c r="I50" s="4"/>
      <c r="J50" s="4">
        <v>4</v>
      </c>
      <c r="K50" s="4" t="s">
        <v>448</v>
      </c>
      <c r="L50" s="4"/>
      <c r="M50" s="4"/>
      <c r="N50" s="4"/>
      <c r="O50" s="4"/>
      <c r="P50" s="4"/>
      <c r="Q50" s="4"/>
      <c r="R50" s="4"/>
      <c r="S50" s="4"/>
      <c r="T50" s="4"/>
      <c r="U50" s="4"/>
      <c r="V50" s="4"/>
      <c r="W50" s="4"/>
      <c r="X50" s="4"/>
      <c r="Y50" s="4"/>
      <c r="Z50" s="4"/>
    </row>
    <row r="51" spans="1:26" ht="13.5" customHeight="1" x14ac:dyDescent="0.3">
      <c r="A51" s="4"/>
      <c r="B51" s="4">
        <v>8</v>
      </c>
      <c r="C51" s="4" t="s">
        <v>449</v>
      </c>
      <c r="D51" s="4"/>
      <c r="E51" s="4"/>
      <c r="F51" s="4"/>
      <c r="G51" s="4"/>
      <c r="H51" s="4"/>
      <c r="I51" s="4"/>
      <c r="J51" s="4">
        <v>7</v>
      </c>
      <c r="K51" s="4" t="s">
        <v>450</v>
      </c>
      <c r="L51" s="4"/>
      <c r="M51" s="4"/>
      <c r="N51" s="4"/>
      <c r="O51" s="4"/>
      <c r="P51" s="4"/>
      <c r="Q51" s="4"/>
      <c r="R51" s="4"/>
      <c r="S51" s="4"/>
      <c r="T51" s="4"/>
      <c r="U51" s="4"/>
      <c r="V51" s="4"/>
      <c r="W51" s="4"/>
      <c r="X51" s="4"/>
      <c r="Y51" s="4"/>
      <c r="Z51" s="4"/>
    </row>
    <row r="52" spans="1:26" ht="13.5" customHeight="1" x14ac:dyDescent="0.3">
      <c r="A52" s="4"/>
      <c r="B52" s="4">
        <v>9</v>
      </c>
      <c r="C52" s="4" t="s">
        <v>451</v>
      </c>
      <c r="D52" s="4"/>
      <c r="E52" s="4"/>
      <c r="F52" s="4"/>
      <c r="G52" s="4"/>
      <c r="H52" s="4"/>
      <c r="I52" s="4"/>
      <c r="J52" s="4">
        <v>9</v>
      </c>
      <c r="K52" s="4" t="str">
        <f ca="1">CONCATENATE("and served ", RANDBETWEEN(1, 4), " years for it before escaping or being freed.")</f>
        <v>and served 3 years for it before escaping or being freed.</v>
      </c>
      <c r="L52" s="4"/>
      <c r="M52" s="4"/>
      <c r="N52" s="4"/>
      <c r="O52" s="4"/>
      <c r="P52" s="4"/>
      <c r="Q52" s="4"/>
      <c r="R52" s="4"/>
      <c r="S52" s="4"/>
      <c r="T52" s="4"/>
      <c r="U52" s="4"/>
      <c r="V52" s="4"/>
      <c r="W52" s="4"/>
      <c r="X52" s="4"/>
      <c r="Y52" s="4"/>
      <c r="Z52" s="4"/>
    </row>
    <row r="53" spans="1:26" ht="13.5" customHeight="1" x14ac:dyDescent="0.3">
      <c r="A53" s="4"/>
      <c r="B53" s="4">
        <v>10</v>
      </c>
      <c r="C53" s="4" t="s">
        <v>452</v>
      </c>
      <c r="D53" s="4"/>
      <c r="E53" s="4"/>
      <c r="F53" s="4"/>
      <c r="G53" s="4"/>
      <c r="H53" s="4"/>
      <c r="I53" s="4"/>
      <c r="J53" s="4"/>
      <c r="K53" s="4"/>
      <c r="L53" s="4"/>
      <c r="M53" s="4"/>
      <c r="N53" s="4"/>
      <c r="O53" s="4"/>
      <c r="P53" s="4"/>
      <c r="Q53" s="4"/>
      <c r="R53" s="4"/>
      <c r="S53" s="4"/>
      <c r="T53" s="4"/>
      <c r="U53" s="4"/>
      <c r="V53" s="4"/>
      <c r="W53" s="4"/>
      <c r="X53" s="4"/>
      <c r="Y53" s="4"/>
      <c r="Z53" s="4"/>
    </row>
    <row r="54" spans="1:26" ht="13.5" customHeight="1" x14ac:dyDescent="0.3">
      <c r="A54" s="4"/>
      <c r="B54" s="4">
        <v>11</v>
      </c>
      <c r="C54" s="4" t="str">
        <f ca="1">CONCATENATE("A romantic relationship ended ", (IF((RANDBETWEEN(1, 2))=1, "with bad feelings.", "amicably.")))</f>
        <v>A romantic relationship ended with bad feelings.</v>
      </c>
      <c r="D54" s="4"/>
      <c r="E54" s="4"/>
      <c r="F54" s="4"/>
      <c r="G54" s="4"/>
      <c r="H54" s="4"/>
      <c r="I54" s="4"/>
      <c r="J54" s="4"/>
      <c r="K54" s="4"/>
      <c r="L54" s="4"/>
      <c r="M54" s="4"/>
      <c r="N54" s="4"/>
      <c r="O54" s="4"/>
      <c r="P54" s="4"/>
      <c r="Q54" s="4"/>
      <c r="R54" s="4"/>
      <c r="S54" s="4"/>
      <c r="T54" s="4"/>
      <c r="U54" s="4"/>
      <c r="V54" s="4"/>
      <c r="W54" s="4"/>
      <c r="X54" s="4"/>
      <c r="Y54" s="4"/>
      <c r="Z54" s="4"/>
    </row>
    <row r="55" spans="1:26" ht="13.5" customHeight="1" x14ac:dyDescent="0.3">
      <c r="A55" s="4"/>
      <c r="B55" s="4">
        <v>12</v>
      </c>
      <c r="C55" s="4" t="str">
        <f ca="1">CONCATENATE("A current or prospective partner of yours ", D58, ".")</f>
        <v>A current or prospective partner of yours died on an accident related to their occupation.</v>
      </c>
      <c r="D55" s="4"/>
      <c r="E55" s="4"/>
      <c r="F55" s="4"/>
      <c r="G55" s="4"/>
      <c r="H55" s="4"/>
      <c r="I55" s="4"/>
      <c r="J55" s="4"/>
      <c r="K55" s="4"/>
      <c r="L55" s="4"/>
      <c r="M55" s="4"/>
      <c r="N55" s="4"/>
      <c r="O55" s="4"/>
      <c r="P55" s="4"/>
      <c r="Q55" s="4"/>
      <c r="R55" s="4"/>
      <c r="S55" s="4"/>
      <c r="T55" s="4"/>
      <c r="U55" s="4"/>
      <c r="V55" s="4"/>
      <c r="W55" s="4"/>
      <c r="X55" s="4"/>
      <c r="Y55" s="4"/>
      <c r="Z55" s="4"/>
    </row>
    <row r="56" spans="1:26" ht="13.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customHeight="1" x14ac:dyDescent="0.3">
      <c r="A58" s="4"/>
      <c r="B58" s="4" t="s">
        <v>453</v>
      </c>
      <c r="C58" s="4"/>
      <c r="D58" s="8" t="str">
        <f ca="1">OFFSET(C58,(MATCH(A59,B59:B69)),0)</f>
        <v>died on an accident related to their occupation</v>
      </c>
      <c r="E58" s="4"/>
      <c r="F58" s="4"/>
      <c r="G58" s="4"/>
      <c r="H58" s="4"/>
      <c r="I58" s="4"/>
      <c r="J58" s="4" t="s">
        <v>454</v>
      </c>
      <c r="K58" s="4"/>
      <c r="L58" s="8" t="str">
        <f ca="1">OFFSET(K58,(MATCH(I59,J59:J65)),0)</f>
        <v>You were unscathed in the battle, but many friends were injured or killed.</v>
      </c>
      <c r="M58" s="4"/>
      <c r="N58" s="4"/>
      <c r="O58" s="4"/>
      <c r="P58" s="4"/>
      <c r="Q58" s="4"/>
      <c r="R58" s="4"/>
      <c r="S58" s="4"/>
      <c r="T58" s="4"/>
      <c r="U58" s="4"/>
      <c r="V58" s="4"/>
      <c r="W58" s="4"/>
      <c r="X58" s="4"/>
      <c r="Y58" s="4"/>
      <c r="Z58" s="4"/>
    </row>
    <row r="59" spans="1:26" ht="13.5" customHeight="1" x14ac:dyDescent="0.3">
      <c r="A59" s="4">
        <f ca="1">RANDBETWEEN(1, 12)</f>
        <v>4</v>
      </c>
      <c r="B59" s="4">
        <v>1</v>
      </c>
      <c r="C59" s="4" t="s">
        <v>337</v>
      </c>
      <c r="D59" s="4"/>
      <c r="E59" s="4"/>
      <c r="F59" s="4"/>
      <c r="G59" s="4"/>
      <c r="H59" s="4"/>
      <c r="I59" s="4">
        <f ca="1">RANDBETWEEN(1, 12)</f>
        <v>11</v>
      </c>
      <c r="J59" s="4">
        <v>1</v>
      </c>
      <c r="K59" s="4" t="s">
        <v>455</v>
      </c>
      <c r="L59" s="4"/>
      <c r="M59" s="4"/>
      <c r="N59" s="4"/>
      <c r="O59" s="4"/>
      <c r="P59" s="4"/>
      <c r="Q59" s="4"/>
      <c r="R59" s="4"/>
      <c r="S59" s="4"/>
      <c r="T59" s="4"/>
      <c r="U59" s="4"/>
      <c r="V59" s="4"/>
      <c r="W59" s="4"/>
      <c r="X59" s="4"/>
      <c r="Y59" s="4"/>
      <c r="Z59" s="4"/>
    </row>
    <row r="60" spans="1:26" ht="13.5" customHeight="1" x14ac:dyDescent="0.3">
      <c r="A60" s="4"/>
      <c r="B60" s="4">
        <v>2</v>
      </c>
      <c r="C60" s="4" t="s">
        <v>339</v>
      </c>
      <c r="D60" s="4"/>
      <c r="E60" s="4"/>
      <c r="F60" s="4"/>
      <c r="G60" s="4"/>
      <c r="H60" s="4"/>
      <c r="I60" s="4"/>
      <c r="J60" s="4">
        <v>2</v>
      </c>
      <c r="K60" s="4" t="s">
        <v>456</v>
      </c>
      <c r="L60" s="4"/>
      <c r="M60" s="4"/>
      <c r="N60" s="4"/>
      <c r="O60" s="4"/>
      <c r="P60" s="4"/>
      <c r="Q60" s="4"/>
      <c r="R60" s="4"/>
      <c r="S60" s="4"/>
      <c r="T60" s="4"/>
      <c r="U60" s="4"/>
      <c r="V60" s="4"/>
      <c r="W60" s="4"/>
      <c r="X60" s="4"/>
      <c r="Y60" s="4"/>
      <c r="Z60" s="4"/>
    </row>
    <row r="61" spans="1:26" ht="13.5" customHeight="1" x14ac:dyDescent="0.3">
      <c r="A61" s="4"/>
      <c r="B61" s="4">
        <v>3</v>
      </c>
      <c r="C61" s="4" t="s">
        <v>341</v>
      </c>
      <c r="D61" s="4"/>
      <c r="E61" s="4"/>
      <c r="F61" s="4"/>
      <c r="G61" s="4"/>
      <c r="H61" s="4"/>
      <c r="I61" s="4"/>
      <c r="J61" s="4">
        <v>4</v>
      </c>
      <c r="K61" s="4" t="s">
        <v>457</v>
      </c>
      <c r="L61" s="4"/>
      <c r="M61" s="4"/>
      <c r="N61" s="4"/>
      <c r="O61" s="4"/>
      <c r="P61" s="4"/>
      <c r="Q61" s="4"/>
      <c r="R61" s="4"/>
      <c r="S61" s="4"/>
      <c r="T61" s="4"/>
      <c r="U61" s="4"/>
      <c r="V61" s="4"/>
      <c r="W61" s="4"/>
      <c r="X61" s="4"/>
      <c r="Y61" s="4"/>
      <c r="Z61" s="4"/>
    </row>
    <row r="62" spans="1:26" ht="13.5" customHeight="1" x14ac:dyDescent="0.3">
      <c r="A62" s="4"/>
      <c r="B62" s="4">
        <v>4</v>
      </c>
      <c r="C62" s="4" t="s">
        <v>343</v>
      </c>
      <c r="D62" s="4"/>
      <c r="E62" s="4"/>
      <c r="F62" s="4"/>
      <c r="G62" s="4"/>
      <c r="H62" s="4"/>
      <c r="I62" s="4"/>
      <c r="J62" s="4">
        <v>5</v>
      </c>
      <c r="K62" s="4" t="s">
        <v>458</v>
      </c>
      <c r="L62" s="4"/>
      <c r="M62" s="4"/>
      <c r="N62" s="4"/>
      <c r="O62" s="4"/>
      <c r="P62" s="4"/>
      <c r="Q62" s="4"/>
      <c r="R62" s="4"/>
      <c r="S62" s="4"/>
      <c r="T62" s="4"/>
      <c r="U62" s="4"/>
      <c r="V62" s="4"/>
      <c r="W62" s="4"/>
      <c r="X62" s="4"/>
      <c r="Y62" s="4"/>
      <c r="Z62" s="4"/>
    </row>
    <row r="63" spans="1:26" ht="13.5" customHeight="1" x14ac:dyDescent="0.3">
      <c r="A63" s="4"/>
      <c r="B63" s="4">
        <v>5</v>
      </c>
      <c r="C63" s="4" t="s">
        <v>345</v>
      </c>
      <c r="D63" s="4"/>
      <c r="E63" s="4"/>
      <c r="F63" s="4"/>
      <c r="G63" s="4"/>
      <c r="H63" s="4"/>
      <c r="I63" s="4"/>
      <c r="J63" s="4">
        <v>8</v>
      </c>
      <c r="K63" s="4" t="s">
        <v>459</v>
      </c>
      <c r="L63" s="4"/>
      <c r="M63" s="4"/>
      <c r="N63" s="4"/>
      <c r="O63" s="4"/>
      <c r="P63" s="4"/>
      <c r="Q63" s="4"/>
      <c r="R63" s="4"/>
      <c r="S63" s="4"/>
      <c r="T63" s="4"/>
      <c r="U63" s="4"/>
      <c r="V63" s="4"/>
      <c r="W63" s="4"/>
      <c r="X63" s="4"/>
      <c r="Y63" s="4"/>
      <c r="Z63" s="4"/>
    </row>
    <row r="64" spans="1:26" ht="13.5" customHeight="1" x14ac:dyDescent="0.3">
      <c r="A64" s="4"/>
      <c r="B64" s="4">
        <v>6</v>
      </c>
      <c r="C64" s="4" t="s">
        <v>347</v>
      </c>
      <c r="D64" s="4"/>
      <c r="E64" s="4"/>
      <c r="F64" s="4"/>
      <c r="G64" s="4"/>
      <c r="H64" s="4"/>
      <c r="I64" s="4"/>
      <c r="J64" s="4">
        <v>10</v>
      </c>
      <c r="K64" s="4" t="s">
        <v>460</v>
      </c>
      <c r="L64" s="4"/>
      <c r="M64" s="4"/>
      <c r="N64" s="4"/>
      <c r="O64" s="4"/>
      <c r="P64" s="4"/>
      <c r="Q64" s="4"/>
      <c r="R64" s="4"/>
      <c r="S64" s="4"/>
      <c r="T64" s="4"/>
      <c r="U64" s="4"/>
      <c r="V64" s="4"/>
      <c r="W64" s="4"/>
      <c r="X64" s="4"/>
      <c r="Y64" s="4"/>
      <c r="Z64" s="4"/>
    </row>
    <row r="65" spans="1:26" ht="13.5" customHeight="1" x14ac:dyDescent="0.3">
      <c r="A65" s="4"/>
      <c r="B65" s="4">
        <v>8</v>
      </c>
      <c r="C65" s="4" t="s">
        <v>349</v>
      </c>
      <c r="D65" s="4"/>
      <c r="E65" s="4"/>
      <c r="F65" s="4"/>
      <c r="G65" s="4"/>
      <c r="H65" s="4"/>
      <c r="I65" s="4"/>
      <c r="J65" s="4">
        <v>12</v>
      </c>
      <c r="K65" s="4" t="s">
        <v>461</v>
      </c>
      <c r="L65" s="4"/>
      <c r="M65" s="4"/>
      <c r="N65" s="4"/>
      <c r="O65" s="4"/>
      <c r="P65" s="4"/>
      <c r="Q65" s="4"/>
      <c r="R65" s="4"/>
      <c r="S65" s="4"/>
      <c r="T65" s="4"/>
      <c r="U65" s="4"/>
      <c r="V65" s="4"/>
      <c r="W65" s="4"/>
      <c r="X65" s="4"/>
      <c r="Y65" s="4"/>
      <c r="Z65" s="4"/>
    </row>
    <row r="66" spans="1:26" ht="13.5" customHeight="1" x14ac:dyDescent="0.3">
      <c r="A66" s="4"/>
      <c r="B66" s="4">
        <v>9</v>
      </c>
      <c r="C66" s="4" t="s">
        <v>351</v>
      </c>
      <c r="D66" s="4"/>
      <c r="E66" s="4"/>
      <c r="F66" s="4"/>
      <c r="G66" s="4"/>
      <c r="H66" s="4"/>
      <c r="I66" s="4"/>
      <c r="J66" s="4"/>
      <c r="K66" s="4"/>
      <c r="L66" s="4"/>
      <c r="M66" s="4"/>
      <c r="N66" s="4"/>
      <c r="O66" s="4"/>
      <c r="P66" s="4"/>
      <c r="Q66" s="4"/>
      <c r="R66" s="4"/>
      <c r="S66" s="4"/>
      <c r="T66" s="4"/>
      <c r="U66" s="4"/>
      <c r="V66" s="4"/>
      <c r="W66" s="4"/>
      <c r="X66" s="4"/>
      <c r="Y66" s="4"/>
      <c r="Z66" s="4"/>
    </row>
    <row r="67" spans="1:26" ht="13.5" customHeight="1" x14ac:dyDescent="0.3">
      <c r="A67" s="4"/>
      <c r="B67" s="4">
        <v>10</v>
      </c>
      <c r="C67" s="4" t="s">
        <v>353</v>
      </c>
      <c r="D67" s="4"/>
      <c r="E67" s="4"/>
      <c r="F67" s="4"/>
      <c r="G67" s="4"/>
      <c r="H67" s="4"/>
      <c r="I67" s="4"/>
      <c r="J67" s="4" t="s">
        <v>462</v>
      </c>
      <c r="K67" s="4"/>
      <c r="L67" s="8" t="str">
        <f ca="1">OFFSET(K67,(MATCH(I68,J68:J79)),0)</f>
        <v>You were almost sacrificed by cultists but escaped.</v>
      </c>
      <c r="M67" s="4"/>
      <c r="N67" s="4"/>
      <c r="O67" s="4"/>
      <c r="P67" s="4"/>
      <c r="Q67" s="4"/>
      <c r="R67" s="4"/>
      <c r="S67" s="4"/>
      <c r="T67" s="4"/>
      <c r="U67" s="4"/>
      <c r="V67" s="4"/>
      <c r="W67" s="4"/>
      <c r="X67" s="4"/>
      <c r="Y67" s="4"/>
      <c r="Z67" s="4"/>
    </row>
    <row r="68" spans="1:26" ht="13.5" customHeight="1" x14ac:dyDescent="0.3">
      <c r="A68" s="4"/>
      <c r="B68" s="4">
        <v>11</v>
      </c>
      <c r="C68" s="4" t="s">
        <v>355</v>
      </c>
      <c r="D68" s="4"/>
      <c r="E68" s="4"/>
      <c r="F68" s="4"/>
      <c r="G68" s="4"/>
      <c r="H68" s="4"/>
      <c r="I68" s="4">
        <f ca="1">RANDBETWEEN(1, 12)</f>
        <v>9</v>
      </c>
      <c r="J68" s="4">
        <v>1</v>
      </c>
      <c r="K68" s="4" t="str">
        <f ca="1">CONCATENATE("You were turned into a toad for ",RANDBETWEEN(1,4)," weeks.")</f>
        <v>You were turned into a toad for 3 weeks.</v>
      </c>
      <c r="L68" s="4"/>
      <c r="M68" s="4"/>
      <c r="N68" s="4"/>
      <c r="O68" s="4"/>
      <c r="P68" s="4"/>
      <c r="Q68" s="4"/>
      <c r="R68" s="4"/>
      <c r="S68" s="4"/>
      <c r="T68" s="4"/>
      <c r="U68" s="4"/>
      <c r="V68" s="4"/>
      <c r="W68" s="4"/>
      <c r="X68" s="4"/>
      <c r="Y68" s="4"/>
      <c r="Z68" s="4"/>
    </row>
    <row r="69" spans="1:26" ht="13.5" customHeight="1" x14ac:dyDescent="0.3">
      <c r="A69" s="4"/>
      <c r="B69" s="4">
        <v>12</v>
      </c>
      <c r="C69" s="4" t="s">
        <v>463</v>
      </c>
      <c r="D69" s="4"/>
      <c r="E69" s="4"/>
      <c r="F69" s="4"/>
      <c r="G69" s="4"/>
      <c r="H69" s="4"/>
      <c r="I69" s="4"/>
      <c r="J69" s="4">
        <v>2</v>
      </c>
      <c r="K69" s="4" t="s">
        <v>464</v>
      </c>
      <c r="L69" s="4"/>
      <c r="M69" s="4"/>
      <c r="N69" s="4"/>
      <c r="O69" s="4"/>
      <c r="P69" s="4"/>
      <c r="Q69" s="4"/>
      <c r="R69" s="4"/>
      <c r="S69" s="4"/>
      <c r="T69" s="4"/>
      <c r="U69" s="4"/>
      <c r="V69" s="4"/>
      <c r="W69" s="4"/>
      <c r="X69" s="4"/>
      <c r="Y69" s="4"/>
      <c r="Z69" s="4"/>
    </row>
    <row r="70" spans="1:26" ht="13.5" customHeight="1" x14ac:dyDescent="0.3">
      <c r="A70" s="4"/>
      <c r="B70" s="4"/>
      <c r="C70" s="4"/>
      <c r="D70" s="4"/>
      <c r="E70" s="4"/>
      <c r="F70" s="4"/>
      <c r="G70" s="4"/>
      <c r="H70" s="4"/>
      <c r="I70" s="4"/>
      <c r="J70" s="4">
        <v>3</v>
      </c>
      <c r="K70" s="4" t="str">
        <f ca="1">CONCATENATE("You were enslaved by a supernatural creature for ",RANDBETWEEN(1,6)," years.")</f>
        <v>You were enslaved by a supernatural creature for 3 years.</v>
      </c>
      <c r="L70" s="4"/>
      <c r="M70" s="4"/>
      <c r="N70" s="4"/>
      <c r="O70" s="4"/>
      <c r="P70" s="4"/>
      <c r="Q70" s="4"/>
      <c r="R70" s="4"/>
      <c r="S70" s="4"/>
      <c r="T70" s="4"/>
      <c r="U70" s="4"/>
      <c r="V70" s="4"/>
      <c r="W70" s="4"/>
      <c r="X70" s="4"/>
      <c r="Y70" s="4"/>
      <c r="Z70" s="4"/>
    </row>
    <row r="71" spans="1:26" ht="13.5" customHeight="1" x14ac:dyDescent="0.3">
      <c r="A71" s="4"/>
      <c r="B71" s="4"/>
      <c r="C71" s="4"/>
      <c r="D71" s="4"/>
      <c r="E71" s="4"/>
      <c r="F71" s="4"/>
      <c r="G71" s="4"/>
      <c r="H71" s="4"/>
      <c r="I71" s="4"/>
      <c r="J71" s="4">
        <v>4</v>
      </c>
      <c r="K71" s="4" t="str">
        <f ca="1">CONCATENATE("A dragon held you prisoner for ",RANDBETWEEN(1,4)," years until adventurers killed it.")</f>
        <v>A dragon held you prisoner for 4 years until adventurers killed it.</v>
      </c>
      <c r="L71" s="4"/>
      <c r="M71" s="4"/>
      <c r="N71" s="4"/>
      <c r="O71" s="4"/>
      <c r="P71" s="4"/>
      <c r="Q71" s="4"/>
      <c r="R71" s="4"/>
      <c r="S71" s="4"/>
      <c r="T71" s="4"/>
      <c r="U71" s="4"/>
      <c r="V71" s="4"/>
      <c r="W71" s="4"/>
      <c r="X71" s="4"/>
      <c r="Y71" s="4"/>
      <c r="Z71" s="4"/>
    </row>
    <row r="72" spans="1:26" ht="13.5" customHeight="1" x14ac:dyDescent="0.3">
      <c r="A72" s="4"/>
      <c r="B72" s="4"/>
      <c r="C72" s="4"/>
      <c r="D72" s="4"/>
      <c r="E72" s="4"/>
      <c r="F72" s="4"/>
      <c r="G72" s="4"/>
      <c r="H72" s="4"/>
      <c r="I72" s="4"/>
      <c r="J72" s="4">
        <v>5</v>
      </c>
      <c r="K72" s="4" t="s">
        <v>465</v>
      </c>
      <c r="L72" s="4"/>
      <c r="M72" s="4"/>
      <c r="N72" s="4"/>
      <c r="O72" s="4"/>
      <c r="P72" s="4"/>
      <c r="Q72" s="4"/>
      <c r="R72" s="4"/>
      <c r="S72" s="4"/>
      <c r="T72" s="4"/>
      <c r="U72" s="4"/>
      <c r="V72" s="4"/>
      <c r="W72" s="4"/>
      <c r="X72" s="4"/>
      <c r="Y72" s="4"/>
      <c r="Z72" s="4"/>
    </row>
    <row r="73" spans="1:26" ht="13.5" customHeight="1" x14ac:dyDescent="0.3">
      <c r="A73" s="4"/>
      <c r="B73" s="4"/>
      <c r="C73" s="4"/>
      <c r="D73" s="4"/>
      <c r="E73" s="4"/>
      <c r="F73" s="4"/>
      <c r="G73" s="4"/>
      <c r="H73" s="4"/>
      <c r="I73" s="4"/>
      <c r="J73" s="4">
        <v>6</v>
      </c>
      <c r="K73" s="4" t="s">
        <v>466</v>
      </c>
      <c r="L73" s="4"/>
      <c r="M73" s="4"/>
      <c r="N73" s="4"/>
      <c r="O73" s="4"/>
      <c r="P73" s="4"/>
      <c r="Q73" s="4"/>
      <c r="R73" s="4"/>
      <c r="S73" s="4"/>
      <c r="T73" s="4"/>
      <c r="U73" s="4"/>
      <c r="V73" s="4"/>
      <c r="W73" s="4"/>
      <c r="X73" s="4"/>
      <c r="Y73" s="4"/>
      <c r="Z73" s="4"/>
    </row>
    <row r="74" spans="1:26" ht="13.5" customHeight="1" x14ac:dyDescent="0.3">
      <c r="A74" s="4"/>
      <c r="B74" s="4"/>
      <c r="C74" s="4"/>
      <c r="D74" s="4"/>
      <c r="E74" s="4"/>
      <c r="F74" s="4"/>
      <c r="G74" s="4"/>
      <c r="H74" s="4"/>
      <c r="I74" s="4"/>
      <c r="J74" s="4">
        <v>7</v>
      </c>
      <c r="K74" s="4" t="str">
        <f ca="1">CONCATENATE("You went insane for ",RANDBETWEEN(1,6)," years. Odd behavior might linger.")</f>
        <v>You went insane for 2 years. Odd behavior might linger.</v>
      </c>
      <c r="L74" s="4"/>
      <c r="M74" s="4"/>
      <c r="N74" s="4"/>
      <c r="O74" s="4"/>
      <c r="P74" s="4"/>
      <c r="Q74" s="4"/>
      <c r="R74" s="4"/>
      <c r="S74" s="4"/>
      <c r="T74" s="4"/>
      <c r="U74" s="4"/>
      <c r="V74" s="4"/>
      <c r="W74" s="4"/>
      <c r="X74" s="4"/>
      <c r="Y74" s="4"/>
      <c r="Z74" s="4"/>
    </row>
    <row r="75" spans="1:26" ht="13.5" customHeight="1" x14ac:dyDescent="0.3">
      <c r="A75" s="4"/>
      <c r="B75" s="4"/>
      <c r="C75" s="4"/>
      <c r="D75" s="4"/>
      <c r="E75" s="4"/>
      <c r="F75" s="4"/>
      <c r="G75" s="4"/>
      <c r="H75" s="4"/>
      <c r="I75" s="4"/>
      <c r="J75" s="4">
        <v>8</v>
      </c>
      <c r="K75" s="4" t="s">
        <v>467</v>
      </c>
      <c r="L75" s="4"/>
      <c r="M75" s="4"/>
      <c r="N75" s="4"/>
      <c r="O75" s="4"/>
      <c r="P75" s="4"/>
      <c r="Q75" s="4"/>
      <c r="R75" s="4"/>
      <c r="S75" s="4"/>
      <c r="T75" s="4"/>
      <c r="U75" s="4"/>
      <c r="V75" s="4"/>
      <c r="W75" s="4"/>
      <c r="X75" s="4"/>
      <c r="Y75" s="4"/>
      <c r="Z75" s="4"/>
    </row>
    <row r="76" spans="1:26" ht="13.5" customHeight="1" x14ac:dyDescent="0.3">
      <c r="A76" s="4"/>
      <c r="B76" s="4"/>
      <c r="C76" s="4"/>
      <c r="D76" s="4"/>
      <c r="E76" s="4"/>
      <c r="F76" s="4"/>
      <c r="G76" s="4"/>
      <c r="H76" s="4"/>
      <c r="I76" s="4"/>
      <c r="J76" s="4">
        <v>9</v>
      </c>
      <c r="K76" s="4" t="s">
        <v>468</v>
      </c>
      <c r="L76" s="4"/>
      <c r="M76" s="4"/>
      <c r="N76" s="4"/>
      <c r="O76" s="4"/>
      <c r="P76" s="4"/>
      <c r="Q76" s="4"/>
      <c r="R76" s="4"/>
      <c r="S76" s="4"/>
      <c r="T76" s="4"/>
      <c r="U76" s="4"/>
      <c r="V76" s="4"/>
      <c r="W76" s="4"/>
      <c r="X76" s="4"/>
      <c r="Y76" s="4"/>
      <c r="Z76" s="4"/>
    </row>
    <row r="77" spans="1:26" ht="13.5" customHeight="1" x14ac:dyDescent="0.3">
      <c r="A77" s="4"/>
      <c r="B77" s="4"/>
      <c r="C77" s="4"/>
      <c r="D77" s="4"/>
      <c r="E77" s="4"/>
      <c r="F77" s="4"/>
      <c r="G77" s="4"/>
      <c r="H77" s="4"/>
      <c r="I77" s="4"/>
      <c r="J77" s="4">
        <v>10</v>
      </c>
      <c r="K77" s="4" t="str">
        <f ca="1">CONCATENATE("You met ",L81," and lived to tell about it.")</f>
        <v>You met a titan and lived to tell about it.</v>
      </c>
      <c r="L77" s="4"/>
      <c r="M77" s="4"/>
      <c r="N77" s="4"/>
      <c r="O77" s="4"/>
      <c r="P77" s="4"/>
      <c r="Q77" s="4"/>
      <c r="R77" s="4"/>
      <c r="S77" s="4"/>
      <c r="T77" s="4"/>
      <c r="U77" s="4"/>
      <c r="V77" s="4"/>
      <c r="W77" s="4"/>
      <c r="X77" s="4"/>
      <c r="Y77" s="4"/>
      <c r="Z77" s="4"/>
    </row>
    <row r="78" spans="1:26" ht="13.5" customHeight="1" x14ac:dyDescent="0.3">
      <c r="A78" s="4"/>
      <c r="B78" s="4"/>
      <c r="C78" s="4"/>
      <c r="D78" s="4"/>
      <c r="E78" s="4"/>
      <c r="F78" s="4"/>
      <c r="G78" s="4"/>
      <c r="H78" s="4"/>
      <c r="I78" s="4"/>
      <c r="J78" s="4">
        <v>11</v>
      </c>
      <c r="K78" s="4" t="s">
        <v>469</v>
      </c>
      <c r="L78" s="4"/>
      <c r="M78" s="4"/>
      <c r="N78" s="4"/>
      <c r="O78" s="4"/>
      <c r="P78" s="4"/>
      <c r="Q78" s="4"/>
      <c r="R78" s="4"/>
      <c r="S78" s="4"/>
      <c r="T78" s="4"/>
      <c r="U78" s="4"/>
      <c r="V78" s="4"/>
      <c r="W78" s="4"/>
      <c r="X78" s="4"/>
      <c r="Y78" s="4"/>
      <c r="Z78" s="4"/>
    </row>
    <row r="79" spans="1:26" ht="13.5" customHeight="1" x14ac:dyDescent="0.3">
      <c r="A79" s="4"/>
      <c r="B79" s="4"/>
      <c r="C79" s="4"/>
      <c r="D79" s="4"/>
      <c r="E79" s="4"/>
      <c r="F79" s="4"/>
      <c r="G79" s="4"/>
      <c r="H79" s="4"/>
      <c r="I79" s="4"/>
      <c r="J79" s="4">
        <v>12</v>
      </c>
      <c r="K79" s="4" t="s">
        <v>478</v>
      </c>
      <c r="L79" s="4"/>
      <c r="M79" s="4"/>
      <c r="N79" s="4"/>
      <c r="O79" s="4"/>
      <c r="P79" s="4"/>
      <c r="Q79" s="4"/>
      <c r="R79" s="4"/>
      <c r="S79" s="4"/>
      <c r="T79" s="4"/>
      <c r="U79" s="4"/>
      <c r="V79" s="4"/>
      <c r="W79" s="4"/>
      <c r="X79" s="4"/>
      <c r="Y79" s="4"/>
      <c r="Z79" s="4"/>
    </row>
    <row r="80" spans="1:26" ht="13.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customHeight="1" x14ac:dyDescent="0.3">
      <c r="A81" s="4"/>
      <c r="B81" s="4"/>
      <c r="C81" s="4"/>
      <c r="D81" s="4"/>
      <c r="E81" s="4"/>
      <c r="F81" s="4"/>
      <c r="G81" s="4"/>
      <c r="H81" s="4"/>
      <c r="I81" s="4"/>
      <c r="J81" s="4" t="s">
        <v>471</v>
      </c>
      <c r="K81" s="4"/>
      <c r="L81" s="8" t="str">
        <f ca="1">OFFSET(K81,(MATCH(I82,J82:J86)),0)</f>
        <v>a titan</v>
      </c>
      <c r="M81" s="4"/>
      <c r="N81" s="4"/>
      <c r="O81" s="4"/>
      <c r="P81" s="4"/>
      <c r="Q81" s="4"/>
      <c r="R81" s="4"/>
      <c r="S81" s="4"/>
      <c r="T81" s="4"/>
      <c r="U81" s="4"/>
      <c r="V81" s="4"/>
      <c r="W81" s="4"/>
      <c r="X81" s="4"/>
      <c r="Y81" s="4"/>
      <c r="Z81" s="4"/>
    </row>
    <row r="82" spans="1:26" ht="13.5" customHeight="1" x14ac:dyDescent="0.3">
      <c r="A82" s="4"/>
      <c r="B82" s="4"/>
      <c r="C82" s="4"/>
      <c r="D82" s="4"/>
      <c r="E82" s="4"/>
      <c r="F82" s="4"/>
      <c r="G82" s="4"/>
      <c r="H82" s="4"/>
      <c r="I82" s="4">
        <f ca="1">RANDBETWEEN(1,5)</f>
        <v>5</v>
      </c>
      <c r="J82" s="4">
        <v>1</v>
      </c>
      <c r="K82" s="4" t="s">
        <v>472</v>
      </c>
      <c r="L82" s="4"/>
      <c r="M82" s="4"/>
      <c r="N82" s="4"/>
      <c r="O82" s="4"/>
      <c r="P82" s="4"/>
      <c r="Q82" s="4"/>
      <c r="R82" s="4"/>
      <c r="S82" s="4"/>
      <c r="T82" s="4"/>
      <c r="U82" s="4"/>
      <c r="V82" s="4"/>
      <c r="W82" s="4"/>
      <c r="X82" s="4"/>
      <c r="Y82" s="4"/>
      <c r="Z82" s="4"/>
    </row>
    <row r="83" spans="1:26" ht="13.5" customHeight="1" x14ac:dyDescent="0.3">
      <c r="A83" s="4"/>
      <c r="B83" s="4"/>
      <c r="C83" s="4"/>
      <c r="D83" s="4"/>
      <c r="E83" s="4"/>
      <c r="F83" s="4"/>
      <c r="G83" s="4"/>
      <c r="H83" s="4"/>
      <c r="I83" s="4"/>
      <c r="J83" s="4">
        <v>2</v>
      </c>
      <c r="K83" s="4" t="s">
        <v>473</v>
      </c>
      <c r="L83" s="4"/>
      <c r="M83" s="4"/>
      <c r="N83" s="4"/>
      <c r="O83" s="4"/>
      <c r="P83" s="4"/>
      <c r="Q83" s="4"/>
      <c r="R83" s="4"/>
      <c r="S83" s="4"/>
      <c r="T83" s="4"/>
      <c r="U83" s="4"/>
      <c r="V83" s="4"/>
      <c r="W83" s="4"/>
      <c r="X83" s="4"/>
      <c r="Y83" s="4"/>
      <c r="Z83" s="4"/>
    </row>
    <row r="84" spans="1:26" ht="13.5" customHeight="1" x14ac:dyDescent="0.3">
      <c r="A84" s="4"/>
      <c r="B84" s="4"/>
      <c r="C84" s="4"/>
      <c r="D84" s="4"/>
      <c r="E84" s="4"/>
      <c r="F84" s="4"/>
      <c r="G84" s="4"/>
      <c r="H84" s="4"/>
      <c r="I84" s="4"/>
      <c r="J84" s="4">
        <v>3</v>
      </c>
      <c r="K84" s="4" t="s">
        <v>474</v>
      </c>
      <c r="L84" s="4"/>
      <c r="M84" s="4"/>
      <c r="N84" s="4"/>
      <c r="O84" s="4"/>
      <c r="P84" s="4"/>
      <c r="Q84" s="4"/>
      <c r="R84" s="4"/>
      <c r="S84" s="4"/>
      <c r="T84" s="4"/>
      <c r="U84" s="4"/>
      <c r="V84" s="4"/>
      <c r="W84" s="4"/>
      <c r="X84" s="4"/>
      <c r="Y84" s="4"/>
      <c r="Z84" s="4"/>
    </row>
    <row r="85" spans="1:26" ht="13.5" customHeight="1" x14ac:dyDescent="0.3">
      <c r="A85" s="4"/>
      <c r="B85" s="4"/>
      <c r="C85" s="4"/>
      <c r="D85" s="4"/>
      <c r="E85" s="4"/>
      <c r="F85" s="4"/>
      <c r="G85" s="4"/>
      <c r="H85" s="4"/>
      <c r="I85" s="4"/>
      <c r="J85" s="4">
        <v>4</v>
      </c>
      <c r="K85" s="4" t="s">
        <v>475</v>
      </c>
      <c r="L85" s="4"/>
      <c r="M85" s="4"/>
      <c r="N85" s="4"/>
      <c r="O85" s="4"/>
      <c r="P85" s="4"/>
      <c r="Q85" s="4"/>
      <c r="R85" s="4"/>
      <c r="S85" s="4"/>
      <c r="T85" s="4"/>
      <c r="U85" s="4"/>
      <c r="V85" s="4"/>
      <c r="W85" s="4"/>
      <c r="X85" s="4"/>
      <c r="Y85" s="4"/>
      <c r="Z85" s="4"/>
    </row>
    <row r="86" spans="1:26" ht="13.5" customHeight="1" x14ac:dyDescent="0.3">
      <c r="A86" s="4"/>
      <c r="B86" s="4"/>
      <c r="C86" s="4"/>
      <c r="D86" s="4"/>
      <c r="E86" s="4"/>
      <c r="F86" s="4"/>
      <c r="G86" s="4"/>
      <c r="H86" s="4"/>
      <c r="I86" s="4"/>
      <c r="J86" s="4">
        <v>5</v>
      </c>
      <c r="K86" s="4" t="s">
        <v>476</v>
      </c>
      <c r="L86" s="4"/>
      <c r="M86" s="4"/>
      <c r="N86" s="4"/>
      <c r="O86" s="4"/>
      <c r="P86" s="4"/>
      <c r="Q86" s="4"/>
      <c r="R86" s="4"/>
      <c r="S86" s="4"/>
      <c r="T86" s="4"/>
      <c r="U86" s="4"/>
      <c r="V86" s="4"/>
      <c r="W86" s="4"/>
      <c r="X86" s="4"/>
      <c r="Y86" s="4"/>
      <c r="Z86" s="4"/>
    </row>
    <row r="87" spans="1:26" ht="13.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4.44140625" defaultRowHeight="15" customHeight="1" x14ac:dyDescent="0.3"/>
  <cols>
    <col min="1" max="7" width="8.6640625" customWidth="1"/>
    <col min="8" max="8" width="9.109375" customWidth="1"/>
    <col min="9" max="9" width="8.6640625" customWidth="1"/>
    <col min="10" max="10" width="11.33203125" customWidth="1"/>
    <col min="11" max="26" width="8.6640625" customWidth="1"/>
  </cols>
  <sheetData>
    <row r="1" spans="1:26" ht="13.5" customHeight="1" x14ac:dyDescent="0.3">
      <c r="A1" s="4"/>
      <c r="B1" s="4" t="s">
        <v>380</v>
      </c>
      <c r="C1" s="4"/>
      <c r="D1" s="4" t="str">
        <f ca="1">OFFSET(C1,(MATCH(A2,B2:B14,1)),0)</f>
        <v>You had a job. Start with an extra 4gp.</v>
      </c>
      <c r="E1" s="4"/>
      <c r="F1" s="4"/>
      <c r="G1" s="4"/>
      <c r="H1" s="4"/>
      <c r="I1" s="4"/>
      <c r="J1" s="4" t="s">
        <v>381</v>
      </c>
      <c r="K1" s="4"/>
      <c r="L1" s="8" t="str">
        <f ca="1">OFFSET(K1,(MATCH(I2,J2:J12,1)),0)</f>
        <v>You were frightened by something you encountered and ran away, abandoning your companions.</v>
      </c>
      <c r="M1" s="4"/>
      <c r="N1" s="4"/>
      <c r="O1" s="4"/>
      <c r="P1" s="4"/>
      <c r="Q1" s="4"/>
      <c r="R1" s="4"/>
      <c r="S1" s="4"/>
      <c r="T1" s="4"/>
      <c r="U1" s="4"/>
      <c r="V1" s="4"/>
      <c r="W1" s="4"/>
      <c r="X1" s="4"/>
      <c r="Y1" s="4"/>
      <c r="Z1" s="4"/>
    </row>
    <row r="2" spans="1:26" ht="13.5" customHeight="1" x14ac:dyDescent="0.3">
      <c r="A2" s="4">
        <f ca="1">RANDBETWEEN(1, 100)</f>
        <v>51</v>
      </c>
      <c r="B2" s="4">
        <v>1</v>
      </c>
      <c r="C2" s="4" t="str">
        <f ca="1">D44</f>
        <v>A lover disappeared. You've been looking for them ever since.</v>
      </c>
      <c r="D2" s="4"/>
      <c r="E2" s="4"/>
      <c r="F2" s="4"/>
      <c r="G2" s="4"/>
      <c r="H2" s="4"/>
      <c r="I2" s="4">
        <f ca="1">RANDBETWEEN(1, 100)</f>
        <v>61</v>
      </c>
      <c r="J2" s="4">
        <v>1</v>
      </c>
      <c r="K2" s="4" t="str">
        <f ca="1">CONCATENATE("You nearly died, got nasty scars and are missing an ear, ", RANDBETWEEN(1, 3), " finger(s) or ", RANDBETWEEN(1, 4), " toe(s).")</f>
        <v>You nearly died, got nasty scars and are missing an ear, 2 finger(s) or 1 toe(s).</v>
      </c>
      <c r="L2" s="4"/>
      <c r="M2" s="4"/>
      <c r="N2" s="4"/>
      <c r="O2" s="4"/>
      <c r="P2" s="4"/>
      <c r="Q2" s="4"/>
      <c r="R2" s="4"/>
      <c r="S2" s="4"/>
      <c r="T2" s="4"/>
      <c r="U2" s="4"/>
      <c r="V2" s="4"/>
      <c r="W2" s="4"/>
      <c r="X2" s="4"/>
      <c r="Y2" s="4"/>
      <c r="Z2" s="4"/>
    </row>
    <row r="3" spans="1:26" ht="13.5" customHeight="1" x14ac:dyDescent="0.3">
      <c r="A3" s="4"/>
      <c r="B3" s="4">
        <v>11</v>
      </c>
      <c r="C3" s="4" t="str">
        <f ca="1">L26</f>
        <v>You found some money. Start with an extra 20gp.</v>
      </c>
      <c r="D3" s="4"/>
      <c r="E3" s="4"/>
      <c r="F3" s="4"/>
      <c r="G3" s="4"/>
      <c r="H3" s="4"/>
      <c r="I3" s="4"/>
      <c r="J3" s="4">
        <v>11</v>
      </c>
      <c r="K3" s="4" t="s">
        <v>382</v>
      </c>
      <c r="L3" s="4"/>
      <c r="M3" s="4"/>
      <c r="N3" s="4"/>
      <c r="O3" s="4"/>
      <c r="P3" s="4"/>
      <c r="Q3" s="4"/>
      <c r="R3" s="4"/>
      <c r="S3" s="4"/>
      <c r="T3" s="4"/>
      <c r="U3" s="4"/>
      <c r="V3" s="4"/>
      <c r="W3" s="4"/>
      <c r="X3" s="4"/>
      <c r="Y3" s="4"/>
      <c r="Z3" s="4"/>
    </row>
    <row r="4" spans="1:26" ht="13.5" customHeight="1" x14ac:dyDescent="0.3">
      <c r="A4" s="4"/>
      <c r="B4" s="4">
        <v>21</v>
      </c>
      <c r="C4" s="4" t="s">
        <v>383</v>
      </c>
      <c r="D4" s="4"/>
      <c r="E4" s="4"/>
      <c r="F4" s="4"/>
      <c r="G4" s="4"/>
      <c r="H4" s="4"/>
      <c r="I4" s="4"/>
      <c r="J4" s="4">
        <v>21</v>
      </c>
      <c r="K4" s="4" t="s">
        <v>384</v>
      </c>
      <c r="L4" s="4"/>
      <c r="M4" s="4"/>
      <c r="N4" s="4"/>
      <c r="O4" s="4"/>
      <c r="P4" s="4"/>
      <c r="Q4" s="4"/>
      <c r="R4" s="4"/>
      <c r="S4" s="4"/>
      <c r="T4" s="4"/>
      <c r="U4" s="4"/>
      <c r="V4" s="4"/>
      <c r="W4" s="4"/>
      <c r="X4" s="4"/>
      <c r="Y4" s="4"/>
      <c r="Z4" s="4"/>
    </row>
    <row r="5" spans="1:26" ht="13.5" customHeight="1" x14ac:dyDescent="0.3">
      <c r="A5" s="4"/>
      <c r="B5" s="4">
        <v>31</v>
      </c>
      <c r="C5" s="4" t="str">
        <f ca="1">CONCATENATE("You made an enemy of an adventurer ", (IF((RANDBETWEEN(1, 2))=1, "and you are to blame.", "but you are NOT to blame.")))</f>
        <v>You made an enemy of an adventurer and you are to blame.</v>
      </c>
      <c r="D5" s="4"/>
      <c r="E5" s="4"/>
      <c r="F5" s="4"/>
      <c r="G5" s="4"/>
      <c r="H5" s="4"/>
      <c r="I5" s="4"/>
      <c r="J5" s="4">
        <v>31</v>
      </c>
      <c r="K5" s="4" t="s">
        <v>385</v>
      </c>
      <c r="L5" s="4"/>
      <c r="M5" s="4"/>
      <c r="N5" s="4"/>
      <c r="O5" s="4"/>
      <c r="P5" s="4"/>
      <c r="Q5" s="4"/>
      <c r="R5" s="4"/>
      <c r="S5" s="4"/>
      <c r="T5" s="4"/>
      <c r="U5" s="4"/>
      <c r="V5" s="4"/>
      <c r="W5" s="4"/>
      <c r="X5" s="4"/>
      <c r="Y5" s="4"/>
      <c r="Z5" s="4"/>
    </row>
    <row r="6" spans="1:26" ht="13.5" customHeight="1" x14ac:dyDescent="0.3">
      <c r="A6" s="4"/>
      <c r="B6" s="4">
        <v>41</v>
      </c>
      <c r="C6" s="4" t="s">
        <v>386</v>
      </c>
      <c r="D6" s="4"/>
      <c r="E6" s="4"/>
      <c r="F6" s="4"/>
      <c r="G6" s="4"/>
      <c r="H6" s="4"/>
      <c r="I6" s="4"/>
      <c r="J6" s="4">
        <v>41</v>
      </c>
      <c r="K6" s="4" t="s">
        <v>387</v>
      </c>
      <c r="L6" s="4"/>
      <c r="M6" s="4"/>
      <c r="N6" s="4"/>
      <c r="O6" s="4"/>
      <c r="P6" s="4"/>
      <c r="Q6" s="4"/>
      <c r="R6" s="4"/>
      <c r="S6" s="4"/>
      <c r="T6" s="4"/>
      <c r="U6" s="4"/>
      <c r="V6" s="4"/>
      <c r="W6" s="4"/>
      <c r="X6" s="4"/>
      <c r="Y6" s="4"/>
      <c r="Z6" s="4"/>
    </row>
    <row r="7" spans="1:26" ht="13.5" customHeight="1" x14ac:dyDescent="0.3">
      <c r="A7" s="4"/>
      <c r="B7" s="4">
        <v>51</v>
      </c>
      <c r="C7" s="4" t="str">
        <f ca="1">CONCATENATE("You had a job. Start with an extra ", (RANDBETWEEN(1, 6)+RANDBETWEEN(1, 6)), "gp.")</f>
        <v>You had a job. Start with an extra 4gp.</v>
      </c>
      <c r="D7" s="4"/>
      <c r="E7" s="4"/>
      <c r="F7" s="4"/>
      <c r="G7" s="4"/>
      <c r="H7" s="4"/>
      <c r="I7" s="4"/>
      <c r="J7" s="4">
        <v>51</v>
      </c>
      <c r="K7" s="4" t="s">
        <v>388</v>
      </c>
      <c r="L7" s="4"/>
      <c r="M7" s="4"/>
      <c r="N7" s="4"/>
      <c r="O7" s="4"/>
      <c r="P7" s="4"/>
      <c r="Q7" s="4"/>
      <c r="R7" s="4"/>
      <c r="S7" s="4"/>
      <c r="T7" s="4"/>
      <c r="U7" s="4"/>
      <c r="V7" s="4"/>
      <c r="W7" s="4"/>
      <c r="X7" s="4"/>
      <c r="Y7" s="4"/>
      <c r="Z7" s="4"/>
    </row>
    <row r="8" spans="1:26" ht="13.5" customHeight="1" x14ac:dyDescent="0.3">
      <c r="A8" s="4"/>
      <c r="B8" s="4">
        <v>71</v>
      </c>
      <c r="C8" s="4" t="s">
        <v>389</v>
      </c>
      <c r="D8" s="4"/>
      <c r="E8" s="4"/>
      <c r="F8" s="4"/>
      <c r="G8" s="4"/>
      <c r="H8" s="4"/>
      <c r="I8" s="4"/>
      <c r="J8" s="4">
        <v>61</v>
      </c>
      <c r="K8" s="4" t="s">
        <v>390</v>
      </c>
      <c r="L8" s="4"/>
      <c r="M8" s="4"/>
      <c r="N8" s="4"/>
      <c r="O8" s="4"/>
      <c r="P8" s="4"/>
      <c r="Q8" s="4"/>
      <c r="R8" s="4"/>
      <c r="S8" s="4"/>
      <c r="T8" s="4"/>
      <c r="U8" s="4"/>
      <c r="V8" s="4"/>
      <c r="W8" s="4"/>
      <c r="X8" s="4"/>
      <c r="Y8" s="4"/>
      <c r="Z8" s="4"/>
    </row>
    <row r="9" spans="1:26" ht="13.5" customHeight="1" x14ac:dyDescent="0.3">
      <c r="A9" s="4"/>
      <c r="B9" s="4">
        <v>76</v>
      </c>
      <c r="C9" s="4" t="str">
        <f ca="1">L1</f>
        <v>You were frightened by something you encountered and ran away, abandoning your companions.</v>
      </c>
      <c r="D9" s="4"/>
      <c r="E9" s="4"/>
      <c r="F9" s="4"/>
      <c r="G9" s="4"/>
      <c r="H9" s="4"/>
      <c r="I9" s="4"/>
      <c r="J9" s="4">
        <v>71</v>
      </c>
      <c r="K9" s="4" t="s">
        <v>391</v>
      </c>
      <c r="L9" s="4"/>
      <c r="M9" s="4"/>
      <c r="N9" s="4"/>
      <c r="O9" s="4"/>
      <c r="P9" s="4"/>
      <c r="Q9" s="4"/>
      <c r="R9" s="4"/>
      <c r="S9" s="4"/>
      <c r="T9" s="4"/>
      <c r="U9" s="4"/>
      <c r="V9" s="4"/>
      <c r="W9" s="4"/>
      <c r="X9" s="4"/>
      <c r="Y9" s="4"/>
      <c r="Z9" s="4"/>
    </row>
    <row r="10" spans="1:26" ht="13.5" customHeight="1" x14ac:dyDescent="0.3">
      <c r="A10" s="4"/>
      <c r="B10" s="4">
        <v>81</v>
      </c>
      <c r="C10" s="4" t="str">
        <f ca="1">D19</f>
        <v>You visited a holy site and felt the presence of the divine there.</v>
      </c>
      <c r="D10" s="4"/>
      <c r="E10" s="4"/>
      <c r="F10" s="4"/>
      <c r="G10" s="4"/>
      <c r="H10" s="4"/>
      <c r="I10" s="4"/>
      <c r="J10" s="4">
        <v>81</v>
      </c>
      <c r="K10" s="4" t="str">
        <f ca="1">CONCATENATE("You found some treasure and kept your share. Start with an extra ", (RANDBETWEEN(1, 6)+RANDBETWEEN(1, 6)), "gp.")</f>
        <v>You found some treasure and kept your share. Start with an extra 6gp.</v>
      </c>
      <c r="L10" s="4"/>
      <c r="M10" s="4"/>
      <c r="N10" s="4"/>
      <c r="O10" s="4"/>
      <c r="P10" s="4"/>
      <c r="Q10" s="4"/>
      <c r="R10" s="4"/>
      <c r="S10" s="4"/>
      <c r="T10" s="4"/>
      <c r="U10" s="4"/>
      <c r="V10" s="4"/>
      <c r="W10" s="4"/>
      <c r="X10" s="4"/>
      <c r="Y10" s="4"/>
      <c r="Z10" s="4"/>
    </row>
    <row r="11" spans="1:26" ht="13.5" customHeight="1" x14ac:dyDescent="0.3">
      <c r="A11" s="4"/>
      <c r="B11" s="4">
        <v>86</v>
      </c>
      <c r="C11" s="4" t="str">
        <f ca="1">L58</f>
        <v>You were unscathed in the battle, but many friends were injured or killed.</v>
      </c>
      <c r="D11" s="4"/>
      <c r="E11" s="4"/>
      <c r="F11" s="4"/>
      <c r="G11" s="4"/>
      <c r="H11" s="4"/>
      <c r="I11" s="4"/>
      <c r="J11" s="4">
        <v>91</v>
      </c>
      <c r="K11" s="4" t="str">
        <f ca="1">CONCATENATE("You found a considerable treasure and kept your share. Start with an extra ", (RANDBETWEEN(1, 20)+50), "gp.")</f>
        <v>You found a considerable treasure and kept your share. Start with an extra 64gp.</v>
      </c>
      <c r="L11" s="4"/>
      <c r="M11" s="4"/>
      <c r="N11" s="4"/>
      <c r="O11" s="4"/>
      <c r="P11" s="4"/>
      <c r="Q11" s="4"/>
      <c r="R11" s="4"/>
      <c r="S11" s="4"/>
      <c r="T11" s="4"/>
      <c r="U11" s="4"/>
      <c r="V11" s="4"/>
      <c r="W11" s="4"/>
      <c r="X11" s="4"/>
      <c r="Y11" s="4"/>
      <c r="Z11" s="4"/>
    </row>
    <row r="12" spans="1:26" ht="13.5" customHeight="1" x14ac:dyDescent="0.3">
      <c r="A12" s="4"/>
      <c r="B12" s="4">
        <v>91</v>
      </c>
      <c r="C12" s="4" t="str">
        <f ca="1">CONCATENATE("You were accused of ", L38, " ", L48)</f>
        <v>You were accused of smuggling but you did not do it, and were exonerated.</v>
      </c>
      <c r="D12" s="4"/>
      <c r="E12" s="4"/>
      <c r="F12" s="4"/>
      <c r="G12" s="4"/>
      <c r="H12" s="4"/>
      <c r="I12" s="4"/>
      <c r="J12" s="4">
        <v>100</v>
      </c>
      <c r="K12" s="4" t="s">
        <v>392</v>
      </c>
      <c r="L12" s="4"/>
      <c r="M12" s="4"/>
      <c r="N12" s="4"/>
      <c r="O12" s="4"/>
      <c r="P12" s="4"/>
      <c r="Q12" s="4"/>
      <c r="R12" s="4"/>
      <c r="S12" s="4"/>
      <c r="T12" s="4"/>
      <c r="U12" s="4"/>
      <c r="V12" s="4"/>
      <c r="W12" s="4"/>
      <c r="X12" s="4"/>
      <c r="Y12" s="4"/>
      <c r="Z12" s="4"/>
    </row>
    <row r="13" spans="1:26" ht="13.5" customHeight="1" x14ac:dyDescent="0.3">
      <c r="A13" s="4"/>
      <c r="B13" s="4">
        <v>96</v>
      </c>
      <c r="C13" s="4" t="str">
        <f ca="1">L14</f>
        <v>You witnessed a powerful spell being cast by a cleric, a druid, a sorcerer, a warlock, or a wizard.</v>
      </c>
      <c r="D13" s="4"/>
      <c r="E13" s="4"/>
      <c r="F13" s="4"/>
      <c r="G13" s="4"/>
      <c r="H13" s="4"/>
      <c r="I13" s="4"/>
      <c r="J13" s="4"/>
      <c r="K13" s="4"/>
      <c r="L13" s="4"/>
      <c r="M13" s="4"/>
      <c r="N13" s="4"/>
      <c r="O13" s="4"/>
      <c r="P13" s="4"/>
      <c r="Q13" s="4"/>
      <c r="R13" s="4"/>
      <c r="S13" s="4"/>
      <c r="T13" s="4"/>
      <c r="U13" s="4"/>
      <c r="V13" s="4"/>
      <c r="W13" s="4"/>
      <c r="X13" s="4"/>
      <c r="Y13" s="4"/>
      <c r="Z13" s="4"/>
    </row>
    <row r="14" spans="1:26" ht="13.5" customHeight="1" x14ac:dyDescent="0.3">
      <c r="A14" s="4"/>
      <c r="B14" s="4">
        <v>100</v>
      </c>
      <c r="C14" s="4" t="str">
        <f ca="1">L67</f>
        <v>You were almost sacrificed by cultists but escaped.</v>
      </c>
      <c r="D14" s="4"/>
      <c r="E14" s="4"/>
      <c r="F14" s="4"/>
      <c r="G14" s="4"/>
      <c r="H14" s="4"/>
      <c r="I14" s="4"/>
      <c r="J14" s="4" t="s">
        <v>393</v>
      </c>
      <c r="K14" s="4"/>
      <c r="L14" s="8" t="str">
        <f ca="1">OFFSET(K14,(MATCH(I15,J15:J24,1)),0)</f>
        <v>You witnessed a powerful spell being cast by a cleric, a druid, a sorcerer, a warlock, or a wizard.</v>
      </c>
      <c r="M14" s="4"/>
      <c r="N14" s="4"/>
      <c r="O14" s="4"/>
      <c r="P14" s="4"/>
      <c r="Q14" s="4"/>
      <c r="R14" s="4"/>
      <c r="S14" s="4"/>
      <c r="T14" s="4"/>
      <c r="U14" s="4"/>
      <c r="V14" s="4"/>
      <c r="W14" s="4"/>
      <c r="X14" s="4"/>
      <c r="Y14" s="4"/>
      <c r="Z14" s="4"/>
    </row>
    <row r="15" spans="1:26" ht="13.5" customHeight="1" x14ac:dyDescent="0.3">
      <c r="A15" s="4"/>
      <c r="B15" s="4"/>
      <c r="C15" s="4"/>
      <c r="D15" s="4"/>
      <c r="E15" s="4"/>
      <c r="F15" s="4"/>
      <c r="G15" s="4"/>
      <c r="H15" s="4"/>
      <c r="I15" s="4">
        <f ca="1">RANDBETWEEN(1, 10)</f>
        <v>3</v>
      </c>
      <c r="J15" s="4">
        <v>1</v>
      </c>
      <c r="K15" s="4" t="s">
        <v>394</v>
      </c>
      <c r="L15" s="4"/>
      <c r="M15" s="4"/>
      <c r="N15" s="4"/>
      <c r="O15" s="4"/>
      <c r="P15" s="4"/>
      <c r="Q15" s="4"/>
      <c r="R15" s="4"/>
      <c r="S15" s="4"/>
      <c r="T15" s="4"/>
      <c r="U15" s="4"/>
      <c r="V15" s="4"/>
      <c r="W15" s="4"/>
      <c r="X15" s="4"/>
      <c r="Y15" s="4"/>
      <c r="Z15" s="4"/>
    </row>
    <row r="16" spans="1:26" ht="13.5" customHeight="1" x14ac:dyDescent="0.3">
      <c r="A16" s="4"/>
      <c r="B16" s="4"/>
      <c r="C16" s="4"/>
      <c r="D16" s="4"/>
      <c r="E16" s="4"/>
      <c r="F16" s="4"/>
      <c r="G16" s="4"/>
      <c r="H16" s="4"/>
      <c r="I16" s="4"/>
      <c r="J16" s="4">
        <v>2</v>
      </c>
      <c r="K16" s="4" t="s">
        <v>395</v>
      </c>
      <c r="L16" s="4"/>
      <c r="M16" s="4"/>
      <c r="N16" s="4"/>
      <c r="O16" s="4"/>
      <c r="P16" s="4"/>
      <c r="Q16" s="4"/>
      <c r="R16" s="4"/>
      <c r="S16" s="4"/>
      <c r="T16" s="4"/>
      <c r="U16" s="4"/>
      <c r="V16" s="4"/>
      <c r="W16" s="4"/>
      <c r="X16" s="4"/>
      <c r="Y16" s="4"/>
      <c r="Z16" s="4"/>
    </row>
    <row r="17" spans="1:26" ht="13.5" customHeight="1" x14ac:dyDescent="0.3">
      <c r="A17" s="4"/>
      <c r="B17" s="4"/>
      <c r="C17" s="4"/>
      <c r="D17" s="4"/>
      <c r="E17" s="4"/>
      <c r="F17" s="4"/>
      <c r="G17" s="4"/>
      <c r="H17" s="4"/>
      <c r="I17" s="4"/>
      <c r="J17" s="4">
        <v>3</v>
      </c>
      <c r="K17" s="4" t="s">
        <v>396</v>
      </c>
      <c r="L17" s="4"/>
      <c r="M17" s="4"/>
      <c r="N17" s="4"/>
      <c r="O17" s="4"/>
      <c r="P17" s="4"/>
      <c r="Q17" s="4"/>
      <c r="R17" s="4"/>
      <c r="S17" s="4"/>
      <c r="T17" s="4"/>
      <c r="U17" s="4"/>
      <c r="V17" s="4"/>
      <c r="W17" s="4"/>
      <c r="X17" s="4"/>
      <c r="Y17" s="4"/>
      <c r="Z17" s="4"/>
    </row>
    <row r="18" spans="1:26" ht="13.5" customHeight="1" x14ac:dyDescent="0.3">
      <c r="A18" s="4"/>
      <c r="B18" s="4"/>
      <c r="C18" s="4"/>
      <c r="D18" s="4"/>
      <c r="E18" s="4"/>
      <c r="F18" s="4"/>
      <c r="G18" s="4"/>
      <c r="H18" s="4"/>
      <c r="I18" s="4"/>
      <c r="J18" s="4">
        <v>4</v>
      </c>
      <c r="K18" s="4" t="s">
        <v>397</v>
      </c>
      <c r="L18" s="4"/>
      <c r="M18" s="4"/>
      <c r="N18" s="4"/>
      <c r="O18" s="4"/>
      <c r="P18" s="4"/>
      <c r="Q18" s="4"/>
      <c r="R18" s="4"/>
      <c r="S18" s="4"/>
      <c r="T18" s="4"/>
      <c r="U18" s="4"/>
      <c r="V18" s="4"/>
      <c r="W18" s="4"/>
      <c r="X18" s="4"/>
      <c r="Y18" s="4"/>
      <c r="Z18" s="4"/>
    </row>
    <row r="19" spans="1:26" ht="13.5" customHeight="1" x14ac:dyDescent="0.3">
      <c r="A19" s="4"/>
      <c r="B19" s="4" t="s">
        <v>398</v>
      </c>
      <c r="C19" s="4"/>
      <c r="D19" s="8" t="str">
        <f ca="1">OFFSET(C19,(MATCH(A20,B20:B34,1)),0)</f>
        <v>You visited a holy site and felt the presence of the divine there.</v>
      </c>
      <c r="E19" s="4"/>
      <c r="F19" s="4"/>
      <c r="G19" s="4"/>
      <c r="H19" s="4"/>
      <c r="I19" s="4"/>
      <c r="J19" s="4">
        <v>5</v>
      </c>
      <c r="K19" s="4" t="s">
        <v>399</v>
      </c>
      <c r="L19" s="4"/>
      <c r="M19" s="4"/>
      <c r="N19" s="4"/>
      <c r="O19" s="4"/>
      <c r="P19" s="4"/>
      <c r="Q19" s="4"/>
      <c r="R19" s="4"/>
      <c r="S19" s="4"/>
      <c r="T19" s="4"/>
      <c r="U19" s="4"/>
      <c r="V19" s="4"/>
      <c r="W19" s="4"/>
      <c r="X19" s="4"/>
      <c r="Y19" s="4"/>
      <c r="Z19" s="4"/>
    </row>
    <row r="20" spans="1:26" ht="13.5" customHeight="1" x14ac:dyDescent="0.3">
      <c r="A20" s="4">
        <f ca="1">RANDBETWEEN(1, 100)</f>
        <v>26</v>
      </c>
      <c r="B20" s="4">
        <v>1</v>
      </c>
      <c r="C20" s="4" t="str">
        <f ca="1">CONCATENATE("You were ensorcelled by a fey and enslaved for ", RANDBETWEEN(1, 6), " years before you escaped.")</f>
        <v>You were ensorcelled by a fey and enslaved for 6 years before you escaped.</v>
      </c>
      <c r="D20" s="4"/>
      <c r="E20" s="4"/>
      <c r="F20" s="4"/>
      <c r="G20" s="4"/>
      <c r="H20" s="4"/>
      <c r="I20" s="4"/>
      <c r="J20" s="4">
        <v>6</v>
      </c>
      <c r="K20" s="4" t="s">
        <v>400</v>
      </c>
      <c r="L20" s="4"/>
      <c r="M20" s="4"/>
      <c r="N20" s="4"/>
      <c r="O20" s="4"/>
      <c r="P20" s="4"/>
      <c r="Q20" s="4"/>
      <c r="R20" s="4"/>
      <c r="S20" s="4"/>
      <c r="T20" s="4"/>
      <c r="U20" s="4"/>
      <c r="V20" s="4"/>
      <c r="W20" s="4"/>
      <c r="X20" s="4"/>
      <c r="Y20" s="4"/>
      <c r="Z20" s="4"/>
    </row>
    <row r="21" spans="1:26" ht="13.5" customHeight="1" x14ac:dyDescent="0.3">
      <c r="A21" s="4"/>
      <c r="B21" s="4">
        <v>6</v>
      </c>
      <c r="C21" s="4" t="s">
        <v>401</v>
      </c>
      <c r="D21" s="4"/>
      <c r="E21" s="4"/>
      <c r="F21" s="4"/>
      <c r="G21" s="4"/>
      <c r="H21" s="4"/>
      <c r="I21" s="4"/>
      <c r="J21" s="4">
        <v>7</v>
      </c>
      <c r="K21" s="4" t="s">
        <v>402</v>
      </c>
      <c r="L21" s="4"/>
      <c r="M21" s="4"/>
      <c r="N21" s="4"/>
      <c r="O21" s="4"/>
      <c r="P21" s="4"/>
      <c r="Q21" s="4"/>
      <c r="R21" s="4"/>
      <c r="S21" s="4"/>
      <c r="T21" s="4"/>
      <c r="U21" s="4"/>
      <c r="V21" s="4"/>
      <c r="W21" s="4"/>
      <c r="X21" s="4"/>
      <c r="Y21" s="4"/>
      <c r="Z21" s="4"/>
    </row>
    <row r="22" spans="1:26" ht="13.5" customHeight="1" x14ac:dyDescent="0.3">
      <c r="A22" s="4"/>
      <c r="B22" s="4">
        <v>11</v>
      </c>
      <c r="C22" s="4" t="str">
        <f ca="1">CONCATENATE("A devil tempted you. Make a DC10 wis save or your alignment shifts 1 step toward evil and you gain ", (RANDBETWEEN(1, 20)+50), " gp.")</f>
        <v>A devil tempted you. Make a DC10 wis save or your alignment shifts 1 step toward evil and you gain 67 gp.</v>
      </c>
      <c r="D22" s="4"/>
      <c r="E22" s="4"/>
      <c r="F22" s="4"/>
      <c r="G22" s="4"/>
      <c r="H22" s="4"/>
      <c r="I22" s="4"/>
      <c r="J22" s="4">
        <v>8</v>
      </c>
      <c r="K22" s="4" t="s">
        <v>403</v>
      </c>
      <c r="L22" s="4"/>
      <c r="M22" s="4"/>
      <c r="N22" s="4"/>
      <c r="O22" s="4"/>
      <c r="P22" s="4"/>
      <c r="Q22" s="4"/>
      <c r="R22" s="4"/>
      <c r="S22" s="4"/>
      <c r="T22" s="4"/>
      <c r="U22" s="4"/>
      <c r="V22" s="4"/>
      <c r="W22" s="4"/>
      <c r="X22" s="4"/>
      <c r="Y22" s="4"/>
      <c r="Z22" s="4"/>
    </row>
    <row r="23" spans="1:26" ht="13.5" customHeight="1" x14ac:dyDescent="0.3">
      <c r="A23" s="4"/>
      <c r="B23" s="4">
        <v>16</v>
      </c>
      <c r="C23" s="4" t="s">
        <v>404</v>
      </c>
      <c r="D23" s="4"/>
      <c r="E23" s="4"/>
      <c r="F23" s="4"/>
      <c r="G23" s="4"/>
      <c r="H23" s="4"/>
      <c r="I23" s="4"/>
      <c r="J23" s="4">
        <v>9</v>
      </c>
      <c r="K23" s="4" t="s">
        <v>405</v>
      </c>
      <c r="L23" s="4"/>
      <c r="M23" s="4"/>
      <c r="N23" s="4"/>
      <c r="O23" s="4"/>
      <c r="P23" s="4"/>
      <c r="Q23" s="4"/>
      <c r="R23" s="4"/>
      <c r="S23" s="4"/>
      <c r="T23" s="4"/>
      <c r="U23" s="4"/>
      <c r="V23" s="4"/>
      <c r="W23" s="4"/>
      <c r="X23" s="4"/>
      <c r="Y23" s="4"/>
      <c r="Z23" s="4"/>
    </row>
    <row r="24" spans="1:26" ht="13.5" customHeight="1" x14ac:dyDescent="0.3">
      <c r="A24" s="4"/>
      <c r="B24" s="4">
        <v>21</v>
      </c>
      <c r="C24" s="4" t="s">
        <v>406</v>
      </c>
      <c r="D24" s="4"/>
      <c r="E24" s="4"/>
      <c r="F24" s="4"/>
      <c r="G24" s="4"/>
      <c r="H24" s="4"/>
      <c r="I24" s="4"/>
      <c r="J24" s="4">
        <v>10</v>
      </c>
      <c r="K24" s="4" t="s">
        <v>407</v>
      </c>
      <c r="L24" s="4"/>
      <c r="M24" s="4"/>
      <c r="N24" s="4"/>
      <c r="O24" s="4"/>
      <c r="P24" s="4"/>
      <c r="Q24" s="4"/>
      <c r="R24" s="4"/>
      <c r="S24" s="4"/>
      <c r="T24" s="4"/>
      <c r="U24" s="4"/>
      <c r="V24" s="4"/>
      <c r="W24" s="4"/>
      <c r="X24" s="4"/>
      <c r="Y24" s="4"/>
      <c r="Z24" s="4"/>
    </row>
    <row r="25" spans="1:26" ht="13.5" customHeight="1" x14ac:dyDescent="0.3">
      <c r="A25" s="4"/>
      <c r="B25" s="4">
        <v>31</v>
      </c>
      <c r="C25" s="4" t="s">
        <v>408</v>
      </c>
      <c r="D25" s="4"/>
      <c r="E25" s="4"/>
      <c r="F25" s="4"/>
      <c r="G25" s="4"/>
      <c r="H25" s="4"/>
      <c r="I25" s="4"/>
      <c r="J25" s="4"/>
      <c r="K25" s="4"/>
      <c r="L25" s="4"/>
      <c r="M25" s="4"/>
      <c r="N25" s="4"/>
      <c r="O25" s="4"/>
      <c r="P25" s="4"/>
      <c r="Q25" s="4"/>
      <c r="R25" s="4"/>
      <c r="S25" s="4"/>
      <c r="T25" s="4"/>
      <c r="U25" s="4"/>
      <c r="V25" s="4"/>
      <c r="W25" s="4"/>
      <c r="X25" s="4"/>
      <c r="Y25" s="4"/>
      <c r="Z25" s="4"/>
    </row>
    <row r="26" spans="1:26" ht="13.5" customHeight="1" x14ac:dyDescent="0.3">
      <c r="A26" s="4"/>
      <c r="B26" s="4">
        <v>41</v>
      </c>
      <c r="C26" s="4" t="s">
        <v>409</v>
      </c>
      <c r="D26" s="4"/>
      <c r="E26" s="4"/>
      <c r="F26" s="4"/>
      <c r="G26" s="4"/>
      <c r="H26" s="4"/>
      <c r="I26" s="4"/>
      <c r="J26" s="4" t="s">
        <v>410</v>
      </c>
      <c r="K26" s="4"/>
      <c r="L26" s="8" t="str">
        <f ca="1">OFFSET(K26,(MATCH(I27,J27:J36,1)),0)</f>
        <v>You found some money. Start with an extra 20gp.</v>
      </c>
      <c r="M26" s="4"/>
      <c r="N26" s="4"/>
      <c r="O26" s="4"/>
      <c r="P26" s="4"/>
      <c r="Q26" s="4"/>
      <c r="R26" s="4"/>
      <c r="S26" s="4"/>
      <c r="T26" s="4"/>
      <c r="U26" s="4"/>
      <c r="V26" s="4"/>
      <c r="W26" s="4"/>
      <c r="X26" s="4"/>
      <c r="Y26" s="4"/>
      <c r="Z26" s="4"/>
    </row>
    <row r="27" spans="1:26" ht="13.5" customHeight="1" x14ac:dyDescent="0.3">
      <c r="A27" s="4"/>
      <c r="B27" s="4">
        <v>51</v>
      </c>
      <c r="C27" s="4" t="s">
        <v>411</v>
      </c>
      <c r="D27" s="4"/>
      <c r="E27" s="4"/>
      <c r="F27" s="4"/>
      <c r="G27" s="4"/>
      <c r="H27" s="4"/>
      <c r="I27" s="4">
        <f ca="1">RANDBETWEEN(1, 10)</f>
        <v>4</v>
      </c>
      <c r="J27" s="4">
        <v>1</v>
      </c>
      <c r="K27" s="4" t="s">
        <v>412</v>
      </c>
      <c r="L27" s="4"/>
      <c r="M27" s="4"/>
      <c r="N27" s="4"/>
      <c r="O27" s="4"/>
      <c r="P27" s="4"/>
      <c r="Q27" s="4"/>
      <c r="R27" s="4"/>
      <c r="S27" s="4"/>
      <c r="T27" s="4"/>
      <c r="U27" s="4"/>
      <c r="V27" s="4"/>
      <c r="W27" s="4"/>
      <c r="X27" s="4"/>
      <c r="Y27" s="4"/>
      <c r="Z27" s="4"/>
    </row>
    <row r="28" spans="1:26" ht="13.5" customHeight="1" x14ac:dyDescent="0.3">
      <c r="A28" s="4"/>
      <c r="B28" s="4">
        <v>61</v>
      </c>
      <c r="C28" s="4" t="s">
        <v>413</v>
      </c>
      <c r="D28" s="4"/>
      <c r="E28" s="4"/>
      <c r="F28" s="4"/>
      <c r="G28" s="4"/>
      <c r="H28" s="4"/>
      <c r="I28" s="4"/>
      <c r="J28" s="4">
        <v>2</v>
      </c>
      <c r="K28" s="4" t="s">
        <v>414</v>
      </c>
      <c r="L28" s="4"/>
      <c r="M28" s="4"/>
      <c r="N28" s="4"/>
      <c r="O28" s="4"/>
      <c r="P28" s="4"/>
      <c r="Q28" s="4"/>
      <c r="R28" s="4"/>
      <c r="S28" s="4"/>
      <c r="T28" s="4"/>
      <c r="U28" s="4"/>
      <c r="V28" s="4"/>
      <c r="W28" s="4"/>
      <c r="X28" s="4"/>
      <c r="Y28" s="4"/>
      <c r="Z28" s="4"/>
    </row>
    <row r="29" spans="1:26" ht="13.5" customHeight="1" x14ac:dyDescent="0.3">
      <c r="A29" s="4"/>
      <c r="B29" s="4">
        <v>71</v>
      </c>
      <c r="C29" s="4" t="str">
        <f ca="1">CONCATENATE("You were briefly possessed by ", D36)</f>
        <v>You were briefly possessed by a fey.</v>
      </c>
      <c r="D29" s="4"/>
      <c r="E29" s="4"/>
      <c r="F29" s="4"/>
      <c r="G29" s="4"/>
      <c r="H29" s="4"/>
      <c r="I29" s="4"/>
      <c r="J29" s="4">
        <v>3</v>
      </c>
      <c r="K29" s="4" t="s">
        <v>415</v>
      </c>
      <c r="L29" s="4"/>
      <c r="M29" s="4"/>
      <c r="N29" s="4"/>
      <c r="O29" s="4"/>
      <c r="P29" s="4"/>
      <c r="Q29" s="4"/>
      <c r="R29" s="4"/>
      <c r="S29" s="4"/>
      <c r="T29" s="4"/>
      <c r="U29" s="4"/>
      <c r="V29" s="4"/>
      <c r="W29" s="4"/>
      <c r="X29" s="4"/>
      <c r="Y29" s="4"/>
      <c r="Z29" s="4"/>
    </row>
    <row r="30" spans="1:26" ht="13.5" customHeight="1" x14ac:dyDescent="0.3">
      <c r="A30" s="4"/>
      <c r="B30" s="4">
        <v>76</v>
      </c>
      <c r="C30" s="4" t="s">
        <v>416</v>
      </c>
      <c r="D30" s="4"/>
      <c r="E30" s="4"/>
      <c r="F30" s="4"/>
      <c r="G30" s="4"/>
      <c r="H30" s="4"/>
      <c r="I30" s="4"/>
      <c r="J30" s="4">
        <v>4</v>
      </c>
      <c r="K30" s="4" t="str">
        <f ca="1">CONCATENATE("You found some money. Start with an extra ", (RANDBETWEEN(1, 20)), "gp.")</f>
        <v>You found some money. Start with an extra 20gp.</v>
      </c>
      <c r="L30" s="4"/>
      <c r="M30" s="4"/>
      <c r="N30" s="4"/>
      <c r="O30" s="4"/>
      <c r="P30" s="4"/>
      <c r="Q30" s="4"/>
      <c r="R30" s="4"/>
      <c r="S30" s="4"/>
      <c r="T30" s="4"/>
      <c r="U30" s="4"/>
      <c r="V30" s="4"/>
      <c r="W30" s="4"/>
      <c r="X30" s="4"/>
      <c r="Y30" s="4"/>
      <c r="Z30" s="4"/>
    </row>
    <row r="31" spans="1:26" ht="13.5" customHeight="1" x14ac:dyDescent="0.3">
      <c r="A31" s="4"/>
      <c r="B31" s="4">
        <v>81</v>
      </c>
      <c r="C31" s="4" t="s">
        <v>417</v>
      </c>
      <c r="D31" s="4"/>
      <c r="E31" s="4"/>
      <c r="F31" s="4"/>
      <c r="G31" s="4"/>
      <c r="H31" s="4"/>
      <c r="I31" s="4"/>
      <c r="J31" s="4">
        <v>5</v>
      </c>
      <c r="K31" s="4" t="s">
        <v>418</v>
      </c>
      <c r="L31" s="4"/>
      <c r="M31" s="4"/>
      <c r="N31" s="4"/>
      <c r="O31" s="4"/>
      <c r="P31" s="4"/>
      <c r="Q31" s="4"/>
      <c r="R31" s="4"/>
      <c r="S31" s="4"/>
      <c r="T31" s="4"/>
      <c r="U31" s="4"/>
      <c r="V31" s="4"/>
      <c r="W31" s="4"/>
      <c r="X31" s="4"/>
      <c r="Y31" s="4"/>
      <c r="Z31" s="4"/>
    </row>
    <row r="32" spans="1:26" ht="13.5" customHeight="1" x14ac:dyDescent="0.3">
      <c r="A32" s="4"/>
      <c r="B32" s="4">
        <v>86</v>
      </c>
      <c r="C32" s="4" t="s">
        <v>419</v>
      </c>
      <c r="D32" s="4"/>
      <c r="E32" s="4"/>
      <c r="F32" s="4"/>
      <c r="G32" s="4"/>
      <c r="H32" s="4"/>
      <c r="I32" s="4"/>
      <c r="J32" s="4">
        <v>6</v>
      </c>
      <c r="K32" s="7" t="str">
        <f ca="1">CONCATENATE("You found ",Trinket!$D$6)</f>
        <v>You found A stone smoking pipe that never needs lighting.</v>
      </c>
      <c r="L32" s="4"/>
      <c r="M32" s="4"/>
      <c r="N32" s="4"/>
      <c r="O32" s="4"/>
      <c r="P32" s="4"/>
      <c r="Q32" s="4"/>
      <c r="R32" s="4"/>
      <c r="S32" s="4"/>
      <c r="T32" s="4"/>
      <c r="U32" s="4"/>
      <c r="V32" s="4"/>
      <c r="W32" s="4"/>
      <c r="X32" s="4"/>
      <c r="Y32" s="4"/>
      <c r="Z32" s="4"/>
    </row>
    <row r="33" spans="1:26" ht="13.5" customHeight="1" x14ac:dyDescent="0.3">
      <c r="A33" s="4"/>
      <c r="B33" s="4">
        <v>91</v>
      </c>
      <c r="C33" s="4" t="s">
        <v>420</v>
      </c>
      <c r="D33" s="4"/>
      <c r="E33" s="4"/>
      <c r="F33" s="4"/>
      <c r="G33" s="4"/>
      <c r="H33" s="4"/>
      <c r="I33" s="4"/>
      <c r="J33" s="4">
        <v>7</v>
      </c>
      <c r="K33" s="4" t="s">
        <v>421</v>
      </c>
      <c r="L33" s="4"/>
      <c r="M33" s="4"/>
      <c r="N33" s="4"/>
      <c r="O33" s="4"/>
      <c r="P33" s="4"/>
      <c r="Q33" s="4"/>
      <c r="R33" s="4"/>
      <c r="S33" s="4"/>
      <c r="T33" s="4"/>
      <c r="U33" s="4"/>
      <c r="V33" s="4"/>
      <c r="W33" s="4"/>
      <c r="X33" s="4"/>
      <c r="Y33" s="4"/>
      <c r="Z33" s="4"/>
    </row>
    <row r="34" spans="1:26" ht="13.5" customHeight="1" x14ac:dyDescent="0.3">
      <c r="A34" s="4"/>
      <c r="B34" s="4">
        <v>96</v>
      </c>
      <c r="C34" s="4" t="s">
        <v>422</v>
      </c>
      <c r="D34" s="4"/>
      <c r="E34" s="4"/>
      <c r="F34" s="4"/>
      <c r="G34" s="4"/>
      <c r="H34" s="4"/>
      <c r="I34" s="4"/>
      <c r="J34" s="4">
        <v>8</v>
      </c>
      <c r="K34" s="4" t="s">
        <v>423</v>
      </c>
      <c r="L34" s="4"/>
      <c r="M34" s="4"/>
      <c r="N34" s="4"/>
      <c r="O34" s="4"/>
      <c r="P34" s="4"/>
      <c r="Q34" s="4"/>
      <c r="R34" s="4"/>
      <c r="S34" s="4"/>
      <c r="T34" s="4"/>
      <c r="U34" s="4"/>
      <c r="V34" s="4"/>
      <c r="W34" s="4"/>
      <c r="X34" s="4"/>
      <c r="Y34" s="4"/>
      <c r="Z34" s="4"/>
    </row>
    <row r="35" spans="1:26" ht="13.5" customHeight="1" x14ac:dyDescent="0.3">
      <c r="A35" s="4"/>
      <c r="B35" s="4"/>
      <c r="C35" s="4"/>
      <c r="D35" s="4"/>
      <c r="E35" s="4"/>
      <c r="F35" s="4"/>
      <c r="G35" s="4"/>
      <c r="H35" s="4"/>
      <c r="I35" s="4"/>
      <c r="J35" s="4">
        <v>9</v>
      </c>
      <c r="K35" s="4" t="s">
        <v>424</v>
      </c>
      <c r="L35" s="4"/>
      <c r="M35" s="4"/>
      <c r="N35" s="4"/>
      <c r="O35" s="4"/>
      <c r="P35" s="4"/>
      <c r="Q35" s="4"/>
      <c r="R35" s="4"/>
      <c r="S35" s="4"/>
      <c r="T35" s="4"/>
      <c r="U35" s="4"/>
      <c r="V35" s="4"/>
      <c r="W35" s="4"/>
      <c r="X35" s="4"/>
      <c r="Y35" s="4"/>
      <c r="Z35" s="4"/>
    </row>
    <row r="36" spans="1:26" ht="13.5" customHeight="1" x14ac:dyDescent="0.3">
      <c r="A36" s="4"/>
      <c r="B36" s="4" t="s">
        <v>425</v>
      </c>
      <c r="C36" s="4"/>
      <c r="D36" s="8" t="str">
        <f ca="1">OFFSET(C36,(MATCH(A37,B37:B42,1)),0)</f>
        <v>a fey.</v>
      </c>
      <c r="E36" s="4"/>
      <c r="F36" s="4"/>
      <c r="G36" s="4"/>
      <c r="H36" s="4"/>
      <c r="I36" s="4"/>
      <c r="J36" s="4">
        <v>10</v>
      </c>
      <c r="K36" s="4" t="str">
        <f ca="1">CONCATENATE("A distant relative left you a stipend that enables you to live at a Comfortable lifestyle for ", RANDBETWEEN(1, 20), " years.")</f>
        <v>A distant relative left you a stipend that enables you to live at a Comfortable lifestyle for 8 years.</v>
      </c>
      <c r="L36" s="4"/>
      <c r="M36" s="4"/>
      <c r="N36" s="4"/>
      <c r="O36" s="4"/>
      <c r="P36" s="4"/>
      <c r="Q36" s="4"/>
      <c r="R36" s="4"/>
      <c r="S36" s="4"/>
      <c r="T36" s="4"/>
      <c r="U36" s="4"/>
      <c r="V36" s="4"/>
      <c r="W36" s="4"/>
      <c r="X36" s="4"/>
      <c r="Y36" s="4"/>
      <c r="Z36" s="4"/>
    </row>
    <row r="37" spans="1:26" ht="13.5" customHeight="1" x14ac:dyDescent="0.3">
      <c r="A37" s="4">
        <f ca="1">RANDBETWEEN(1, 6)</f>
        <v>4</v>
      </c>
      <c r="B37" s="4">
        <v>1</v>
      </c>
      <c r="C37" s="4" t="s">
        <v>426</v>
      </c>
      <c r="D37" s="4"/>
      <c r="E37" s="4"/>
      <c r="F37" s="4"/>
      <c r="G37" s="4"/>
      <c r="H37" s="4"/>
      <c r="I37" s="4"/>
      <c r="J37" s="4"/>
      <c r="K37" s="4"/>
      <c r="L37" s="4"/>
      <c r="M37" s="4"/>
      <c r="N37" s="4"/>
      <c r="O37" s="4"/>
      <c r="P37" s="4"/>
      <c r="Q37" s="4"/>
      <c r="R37" s="4"/>
      <c r="S37" s="4"/>
      <c r="T37" s="4"/>
      <c r="U37" s="4"/>
      <c r="V37" s="4"/>
      <c r="W37" s="4"/>
      <c r="X37" s="4"/>
      <c r="Y37" s="4"/>
      <c r="Z37" s="4"/>
    </row>
    <row r="38" spans="1:26" ht="13.5" customHeight="1" x14ac:dyDescent="0.3">
      <c r="A38" s="4"/>
      <c r="B38" s="4">
        <v>2</v>
      </c>
      <c r="C38" s="4" t="s">
        <v>427</v>
      </c>
      <c r="D38" s="4"/>
      <c r="E38" s="4"/>
      <c r="F38" s="4"/>
      <c r="G38" s="4"/>
      <c r="H38" s="4"/>
      <c r="I38" s="4"/>
      <c r="J38" s="4" t="s">
        <v>428</v>
      </c>
      <c r="K38" s="4"/>
      <c r="L38" s="8" t="str">
        <f ca="1">OFFSET(K38,(MATCH(I39,J39:J46,1)),0)</f>
        <v>smuggling</v>
      </c>
      <c r="M38" s="4"/>
      <c r="N38" s="4"/>
      <c r="O38" s="4"/>
      <c r="P38" s="4"/>
      <c r="Q38" s="4"/>
      <c r="R38" s="4"/>
      <c r="S38" s="4"/>
      <c r="T38" s="4"/>
      <c r="U38" s="4"/>
      <c r="V38" s="4"/>
      <c r="W38" s="4"/>
      <c r="X38" s="4"/>
      <c r="Y38" s="4"/>
      <c r="Z38" s="4"/>
    </row>
    <row r="39" spans="1:26" ht="13.5" customHeight="1" x14ac:dyDescent="0.3">
      <c r="A39" s="4"/>
      <c r="B39" s="4">
        <v>3</v>
      </c>
      <c r="C39" s="4" t="s">
        <v>429</v>
      </c>
      <c r="D39" s="4"/>
      <c r="E39" s="4"/>
      <c r="F39" s="4"/>
      <c r="G39" s="4"/>
      <c r="H39" s="4"/>
      <c r="I39" s="4">
        <f ca="1">RANDBETWEEN(1, 8)</f>
        <v>5</v>
      </c>
      <c r="J39" s="4">
        <v>1</v>
      </c>
      <c r="K39" s="4" t="s">
        <v>430</v>
      </c>
      <c r="L39" s="4"/>
      <c r="M39" s="4"/>
      <c r="N39" s="4"/>
      <c r="O39" s="4"/>
      <c r="P39" s="4"/>
      <c r="Q39" s="4"/>
      <c r="R39" s="4"/>
      <c r="S39" s="4"/>
      <c r="T39" s="4"/>
      <c r="U39" s="4"/>
      <c r="V39" s="4"/>
      <c r="W39" s="4"/>
      <c r="X39" s="4"/>
      <c r="Y39" s="4"/>
      <c r="Z39" s="4"/>
    </row>
    <row r="40" spans="1:26" ht="13.5" customHeight="1" x14ac:dyDescent="0.3">
      <c r="A40" s="4"/>
      <c r="B40" s="4">
        <v>4</v>
      </c>
      <c r="C40" s="4" t="s">
        <v>431</v>
      </c>
      <c r="D40" s="4"/>
      <c r="E40" s="4"/>
      <c r="F40" s="4"/>
      <c r="G40" s="4"/>
      <c r="H40" s="4"/>
      <c r="I40" s="4"/>
      <c r="J40" s="4">
        <v>2</v>
      </c>
      <c r="K40" s="4" t="s">
        <v>432</v>
      </c>
      <c r="L40" s="4"/>
      <c r="M40" s="4"/>
      <c r="N40" s="4"/>
      <c r="O40" s="4"/>
      <c r="P40" s="4"/>
      <c r="Q40" s="4"/>
      <c r="R40" s="4"/>
      <c r="S40" s="4"/>
      <c r="T40" s="4"/>
      <c r="U40" s="4"/>
      <c r="V40" s="4"/>
      <c r="W40" s="4"/>
      <c r="X40" s="4"/>
      <c r="Y40" s="4"/>
      <c r="Z40" s="4"/>
    </row>
    <row r="41" spans="1:26" ht="13.5" customHeight="1" x14ac:dyDescent="0.3">
      <c r="A41" s="4"/>
      <c r="B41" s="4">
        <v>5</v>
      </c>
      <c r="C41" s="4" t="s">
        <v>433</v>
      </c>
      <c r="D41" s="4"/>
      <c r="E41" s="4"/>
      <c r="F41" s="4"/>
      <c r="G41" s="4"/>
      <c r="H41" s="4"/>
      <c r="I41" s="4"/>
      <c r="J41" s="4">
        <v>3</v>
      </c>
      <c r="K41" s="4" t="s">
        <v>434</v>
      </c>
      <c r="L41" s="4"/>
      <c r="M41" s="4"/>
      <c r="N41" s="4"/>
      <c r="O41" s="4"/>
      <c r="P41" s="4"/>
      <c r="Q41" s="4"/>
      <c r="R41" s="4"/>
      <c r="S41" s="4"/>
      <c r="T41" s="4"/>
      <c r="U41" s="4"/>
      <c r="V41" s="4"/>
      <c r="W41" s="4"/>
      <c r="X41" s="4"/>
      <c r="Y41" s="4"/>
      <c r="Z41" s="4"/>
    </row>
    <row r="42" spans="1:26" ht="13.5" customHeight="1" x14ac:dyDescent="0.3">
      <c r="A42" s="4"/>
      <c r="B42" s="4">
        <v>6</v>
      </c>
      <c r="C42" s="4" t="s">
        <v>435</v>
      </c>
      <c r="D42" s="4"/>
      <c r="E42" s="4"/>
      <c r="F42" s="4"/>
      <c r="G42" s="4"/>
      <c r="H42" s="4"/>
      <c r="I42" s="4"/>
      <c r="J42" s="4">
        <v>4</v>
      </c>
      <c r="K42" s="4" t="s">
        <v>436</v>
      </c>
      <c r="L42" s="4"/>
      <c r="M42" s="4"/>
      <c r="N42" s="4"/>
      <c r="O42" s="4"/>
      <c r="P42" s="4"/>
      <c r="Q42" s="4"/>
      <c r="R42" s="4"/>
      <c r="S42" s="4"/>
      <c r="T42" s="4"/>
      <c r="U42" s="4"/>
      <c r="V42" s="4"/>
      <c r="W42" s="4"/>
      <c r="X42" s="4"/>
      <c r="Y42" s="4"/>
      <c r="Z42" s="4"/>
    </row>
    <row r="43" spans="1:26" ht="13.5" customHeight="1" x14ac:dyDescent="0.3">
      <c r="A43" s="4"/>
      <c r="B43" s="4"/>
      <c r="C43" s="4"/>
      <c r="D43" s="4"/>
      <c r="E43" s="4"/>
      <c r="F43" s="4"/>
      <c r="G43" s="4"/>
      <c r="H43" s="4"/>
      <c r="I43" s="4"/>
      <c r="J43" s="4">
        <v>5</v>
      </c>
      <c r="K43" s="4" t="s">
        <v>437</v>
      </c>
      <c r="L43" s="4"/>
      <c r="M43" s="4"/>
      <c r="N43" s="4"/>
      <c r="O43" s="4"/>
      <c r="P43" s="4"/>
      <c r="Q43" s="4"/>
      <c r="R43" s="4"/>
      <c r="S43" s="4"/>
      <c r="T43" s="4"/>
      <c r="U43" s="4"/>
      <c r="V43" s="4"/>
      <c r="W43" s="4"/>
      <c r="X43" s="4"/>
      <c r="Y43" s="4"/>
      <c r="Z43" s="4"/>
    </row>
    <row r="44" spans="1:26" ht="13.5" customHeight="1" x14ac:dyDescent="0.3">
      <c r="A44" s="4"/>
      <c r="B44" s="4" t="s">
        <v>438</v>
      </c>
      <c r="C44" s="4"/>
      <c r="D44" s="8" t="str">
        <f ca="1">OFFSET(C44,(MATCH(A45,B45:B55,1)),0)</f>
        <v>A lover disappeared. You've been looking for them ever since.</v>
      </c>
      <c r="E44" s="4"/>
      <c r="F44" s="4"/>
      <c r="G44" s="4"/>
      <c r="H44" s="4"/>
      <c r="I44" s="4"/>
      <c r="J44" s="4">
        <v>6</v>
      </c>
      <c r="K44" s="4" t="s">
        <v>439</v>
      </c>
      <c r="L44" s="4"/>
      <c r="M44" s="4"/>
      <c r="N44" s="4"/>
      <c r="O44" s="4"/>
      <c r="P44" s="4"/>
      <c r="Q44" s="4"/>
      <c r="R44" s="4"/>
      <c r="S44" s="4"/>
      <c r="T44" s="4"/>
      <c r="U44" s="4"/>
      <c r="V44" s="4"/>
      <c r="W44" s="4"/>
      <c r="X44" s="4"/>
      <c r="Y44" s="4"/>
      <c r="Z44" s="4"/>
    </row>
    <row r="45" spans="1:26" ht="13.5" customHeight="1" x14ac:dyDescent="0.3">
      <c r="A45" s="4">
        <f ca="1">RANDBETWEEN(1, 12)</f>
        <v>7</v>
      </c>
      <c r="B45" s="4">
        <v>1</v>
      </c>
      <c r="C45" s="4" t="str">
        <f ca="1">CONCATENATE("A family member or close friend ", D58, ".")</f>
        <v>A family member or close friend was murdered.</v>
      </c>
      <c r="D45" s="4"/>
      <c r="E45" s="4"/>
      <c r="F45" s="4"/>
      <c r="G45" s="4"/>
      <c r="H45" s="4"/>
      <c r="I45" s="4"/>
      <c r="J45" s="4">
        <v>7</v>
      </c>
      <c r="K45" s="4" t="s">
        <v>440</v>
      </c>
      <c r="L45" s="4"/>
      <c r="M45" s="4"/>
      <c r="N45" s="4"/>
      <c r="O45" s="4"/>
      <c r="P45" s="4"/>
      <c r="Q45" s="4"/>
      <c r="R45" s="4"/>
      <c r="S45" s="4"/>
      <c r="T45" s="4"/>
      <c r="U45" s="4"/>
      <c r="V45" s="4"/>
      <c r="W45" s="4"/>
      <c r="X45" s="4"/>
      <c r="Y45" s="4"/>
      <c r="Z45" s="4"/>
    </row>
    <row r="46" spans="1:26" ht="13.5" customHeight="1" x14ac:dyDescent="0.3">
      <c r="A46" s="4"/>
      <c r="B46" s="4">
        <v>3</v>
      </c>
      <c r="C46" s="4" t="s">
        <v>441</v>
      </c>
      <c r="D46" s="4"/>
      <c r="E46" s="4"/>
      <c r="F46" s="4"/>
      <c r="G46" s="4"/>
      <c r="H46" s="4"/>
      <c r="I46" s="4"/>
      <c r="J46" s="4">
        <v>8</v>
      </c>
      <c r="K46" s="4" t="s">
        <v>442</v>
      </c>
      <c r="L46" s="4"/>
      <c r="M46" s="4"/>
      <c r="N46" s="4"/>
      <c r="O46" s="4"/>
      <c r="P46" s="4"/>
      <c r="Q46" s="4"/>
      <c r="R46" s="4"/>
      <c r="S46" s="4"/>
      <c r="T46" s="4"/>
      <c r="U46" s="4"/>
      <c r="V46" s="4"/>
      <c r="W46" s="4"/>
      <c r="X46" s="4"/>
      <c r="Y46" s="4"/>
      <c r="Z46" s="4"/>
    </row>
    <row r="47" spans="1:26" ht="13.5" customHeight="1" x14ac:dyDescent="0.3">
      <c r="A47" s="4"/>
      <c r="B47" s="4">
        <v>4</v>
      </c>
      <c r="C47" s="4" t="s">
        <v>443</v>
      </c>
      <c r="D47" s="4"/>
      <c r="E47" s="4"/>
      <c r="F47" s="4"/>
      <c r="G47" s="4"/>
      <c r="H47" s="4"/>
      <c r="I47" s="4"/>
      <c r="J47" s="4"/>
      <c r="K47" s="4"/>
      <c r="L47" s="4"/>
      <c r="M47" s="4"/>
      <c r="N47" s="4"/>
      <c r="O47" s="4"/>
      <c r="P47" s="4"/>
      <c r="Q47" s="4"/>
      <c r="R47" s="4"/>
      <c r="S47" s="4"/>
      <c r="T47" s="4"/>
      <c r="U47" s="4"/>
      <c r="V47" s="4"/>
      <c r="W47" s="4"/>
      <c r="X47" s="4"/>
      <c r="Y47" s="4"/>
      <c r="Z47" s="4"/>
    </row>
    <row r="48" spans="1:26" ht="13.5" customHeight="1" x14ac:dyDescent="0.3">
      <c r="A48" s="4"/>
      <c r="B48" s="4">
        <v>5</v>
      </c>
      <c r="C48" s="4" t="str">
        <f ca="1">CONCATENATE("You spent ",RANDBETWEEN(1,6)," years at hard labor, jail, or an oar for a crime you did not commit.")</f>
        <v>You spent 6 years at hard labor, jail, or an oar for a crime you did not commit.</v>
      </c>
      <c r="D48" s="4"/>
      <c r="E48" s="4"/>
      <c r="F48" s="4"/>
      <c r="G48" s="4"/>
      <c r="H48" s="4"/>
      <c r="I48" s="4"/>
      <c r="J48" s="4" t="s">
        <v>444</v>
      </c>
      <c r="K48" s="4"/>
      <c r="L48" s="8" t="str">
        <f ca="1">OFFSET(K48,(MATCH(I49,J49:J52)),0)</f>
        <v>but you did not do it, and were exonerated.</v>
      </c>
      <c r="M48" s="4"/>
      <c r="N48" s="4"/>
      <c r="O48" s="4"/>
      <c r="P48" s="4"/>
      <c r="Q48" s="4"/>
      <c r="R48" s="4"/>
      <c r="S48" s="4"/>
      <c r="T48" s="4"/>
      <c r="U48" s="4"/>
      <c r="V48" s="4"/>
      <c r="W48" s="4"/>
      <c r="X48" s="4"/>
      <c r="Y48" s="4"/>
      <c r="Z48" s="4"/>
    </row>
    <row r="49" spans="1:26" ht="13.5" customHeight="1" x14ac:dyDescent="0.3">
      <c r="A49" s="4"/>
      <c r="B49" s="4">
        <v>6</v>
      </c>
      <c r="C49" s="4" t="s">
        <v>445</v>
      </c>
      <c r="D49" s="4"/>
      <c r="E49" s="4"/>
      <c r="F49" s="4"/>
      <c r="G49" s="4"/>
      <c r="H49" s="4"/>
      <c r="I49" s="4">
        <f ca="1">RANDBETWEEN(1, 12)</f>
        <v>1</v>
      </c>
      <c r="J49" s="4">
        <v>1</v>
      </c>
      <c r="K49" s="4" t="s">
        <v>446</v>
      </c>
      <c r="L49" s="4"/>
      <c r="M49" s="4"/>
      <c r="N49" s="4"/>
      <c r="O49" s="4"/>
      <c r="P49" s="4"/>
      <c r="Q49" s="4"/>
      <c r="R49" s="4"/>
      <c r="S49" s="4"/>
      <c r="T49" s="4"/>
      <c r="U49" s="4"/>
      <c r="V49" s="4"/>
      <c r="W49" s="4"/>
      <c r="X49" s="4"/>
      <c r="Y49" s="4"/>
      <c r="Z49" s="4"/>
    </row>
    <row r="50" spans="1:26" ht="13.5" customHeight="1" x14ac:dyDescent="0.3">
      <c r="A50" s="4"/>
      <c r="B50" s="4">
        <v>7</v>
      </c>
      <c r="C50" s="4" t="s">
        <v>447</v>
      </c>
      <c r="D50" s="4"/>
      <c r="E50" s="4"/>
      <c r="F50" s="4"/>
      <c r="G50" s="4"/>
      <c r="H50" s="4"/>
      <c r="I50" s="4"/>
      <c r="J50" s="4">
        <v>4</v>
      </c>
      <c r="K50" s="4" t="s">
        <v>448</v>
      </c>
      <c r="L50" s="4"/>
      <c r="M50" s="4"/>
      <c r="N50" s="4"/>
      <c r="O50" s="4"/>
      <c r="P50" s="4"/>
      <c r="Q50" s="4"/>
      <c r="R50" s="4"/>
      <c r="S50" s="4"/>
      <c r="T50" s="4"/>
      <c r="U50" s="4"/>
      <c r="V50" s="4"/>
      <c r="W50" s="4"/>
      <c r="X50" s="4"/>
      <c r="Y50" s="4"/>
      <c r="Z50" s="4"/>
    </row>
    <row r="51" spans="1:26" ht="13.5" customHeight="1" x14ac:dyDescent="0.3">
      <c r="A51" s="4"/>
      <c r="B51" s="4">
        <v>8</v>
      </c>
      <c r="C51" s="4" t="s">
        <v>449</v>
      </c>
      <c r="D51" s="4"/>
      <c r="E51" s="4"/>
      <c r="F51" s="4"/>
      <c r="G51" s="4"/>
      <c r="H51" s="4"/>
      <c r="I51" s="4"/>
      <c r="J51" s="4">
        <v>7</v>
      </c>
      <c r="K51" s="4" t="s">
        <v>450</v>
      </c>
      <c r="L51" s="4"/>
      <c r="M51" s="4"/>
      <c r="N51" s="4"/>
      <c r="O51" s="4"/>
      <c r="P51" s="4"/>
      <c r="Q51" s="4"/>
      <c r="R51" s="4"/>
      <c r="S51" s="4"/>
      <c r="T51" s="4"/>
      <c r="U51" s="4"/>
      <c r="V51" s="4"/>
      <c r="W51" s="4"/>
      <c r="X51" s="4"/>
      <c r="Y51" s="4"/>
      <c r="Z51" s="4"/>
    </row>
    <row r="52" spans="1:26" ht="13.5" customHeight="1" x14ac:dyDescent="0.3">
      <c r="A52" s="4"/>
      <c r="B52" s="4">
        <v>9</v>
      </c>
      <c r="C52" s="4" t="s">
        <v>451</v>
      </c>
      <c r="D52" s="4"/>
      <c r="E52" s="4"/>
      <c r="F52" s="4"/>
      <c r="G52" s="4"/>
      <c r="H52" s="4"/>
      <c r="I52" s="4"/>
      <c r="J52" s="4">
        <v>9</v>
      </c>
      <c r="K52" s="4" t="str">
        <f ca="1">CONCATENATE("and served ", RANDBETWEEN(1, 4), " years for it before escaping or being freed.")</f>
        <v>and served 2 years for it before escaping or being freed.</v>
      </c>
      <c r="L52" s="4"/>
      <c r="M52" s="4"/>
      <c r="N52" s="4"/>
      <c r="O52" s="4"/>
      <c r="P52" s="4"/>
      <c r="Q52" s="4"/>
      <c r="R52" s="4"/>
      <c r="S52" s="4"/>
      <c r="T52" s="4"/>
      <c r="U52" s="4"/>
      <c r="V52" s="4"/>
      <c r="W52" s="4"/>
      <c r="X52" s="4"/>
      <c r="Y52" s="4"/>
      <c r="Z52" s="4"/>
    </row>
    <row r="53" spans="1:26" ht="13.5" customHeight="1" x14ac:dyDescent="0.3">
      <c r="A53" s="4"/>
      <c r="B53" s="4">
        <v>10</v>
      </c>
      <c r="C53" s="4" t="s">
        <v>452</v>
      </c>
      <c r="D53" s="4"/>
      <c r="E53" s="4"/>
      <c r="F53" s="4"/>
      <c r="G53" s="4"/>
      <c r="H53" s="4"/>
      <c r="I53" s="4"/>
      <c r="J53" s="4"/>
      <c r="K53" s="4"/>
      <c r="L53" s="4"/>
      <c r="M53" s="4"/>
      <c r="N53" s="4"/>
      <c r="O53" s="4"/>
      <c r="P53" s="4"/>
      <c r="Q53" s="4"/>
      <c r="R53" s="4"/>
      <c r="S53" s="4"/>
      <c r="T53" s="4"/>
      <c r="U53" s="4"/>
      <c r="V53" s="4"/>
      <c r="W53" s="4"/>
      <c r="X53" s="4"/>
      <c r="Y53" s="4"/>
      <c r="Z53" s="4"/>
    </row>
    <row r="54" spans="1:26" ht="13.5" customHeight="1" x14ac:dyDescent="0.3">
      <c r="A54" s="4"/>
      <c r="B54" s="4">
        <v>11</v>
      </c>
      <c r="C54" s="4" t="str">
        <f ca="1">CONCATENATE("A romantic relationship ended ", (IF((RANDBETWEEN(1, 2))=1, "with bad feelings.", "amicably.")))</f>
        <v>A romantic relationship ended amicably.</v>
      </c>
      <c r="D54" s="4"/>
      <c r="E54" s="4"/>
      <c r="F54" s="4"/>
      <c r="G54" s="4"/>
      <c r="H54" s="4"/>
      <c r="I54" s="4"/>
      <c r="J54" s="4"/>
      <c r="K54" s="4"/>
      <c r="L54" s="4"/>
      <c r="M54" s="4"/>
      <c r="N54" s="4"/>
      <c r="O54" s="4"/>
      <c r="P54" s="4"/>
      <c r="Q54" s="4"/>
      <c r="R54" s="4"/>
      <c r="S54" s="4"/>
      <c r="T54" s="4"/>
      <c r="U54" s="4"/>
      <c r="V54" s="4"/>
      <c r="W54" s="4"/>
      <c r="X54" s="4"/>
      <c r="Y54" s="4"/>
      <c r="Z54" s="4"/>
    </row>
    <row r="55" spans="1:26" ht="13.5" customHeight="1" x14ac:dyDescent="0.3">
      <c r="A55" s="4"/>
      <c r="B55" s="4">
        <v>12</v>
      </c>
      <c r="C55" s="4" t="str">
        <f ca="1">CONCATENATE("A current or prospective partner of yours ", D58, ".")</f>
        <v>A current or prospective partner of yours was murdered.</v>
      </c>
      <c r="D55" s="4"/>
      <c r="E55" s="4"/>
      <c r="F55" s="4"/>
      <c r="G55" s="4"/>
      <c r="H55" s="4"/>
      <c r="I55" s="4"/>
      <c r="J55" s="4"/>
      <c r="K55" s="4"/>
      <c r="L55" s="4"/>
      <c r="M55" s="4"/>
      <c r="N55" s="4"/>
      <c r="O55" s="4"/>
      <c r="P55" s="4"/>
      <c r="Q55" s="4"/>
      <c r="R55" s="4"/>
      <c r="S55" s="4"/>
      <c r="T55" s="4"/>
      <c r="U55" s="4"/>
      <c r="V55" s="4"/>
      <c r="W55" s="4"/>
      <c r="X55" s="4"/>
      <c r="Y55" s="4"/>
      <c r="Z55" s="4"/>
    </row>
    <row r="56" spans="1:26" ht="13.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customHeight="1" x14ac:dyDescent="0.3">
      <c r="A58" s="4"/>
      <c r="B58" s="4" t="s">
        <v>453</v>
      </c>
      <c r="C58" s="4"/>
      <c r="D58" s="8" t="str">
        <f ca="1">OFFSET(C58,(MATCH(A59,B59:B69)),0)</f>
        <v>was murdered</v>
      </c>
      <c r="E58" s="4"/>
      <c r="F58" s="4"/>
      <c r="G58" s="4"/>
      <c r="H58" s="4"/>
      <c r="I58" s="4"/>
      <c r="J58" s="4" t="s">
        <v>454</v>
      </c>
      <c r="K58" s="4"/>
      <c r="L58" s="8" t="str">
        <f ca="1">OFFSET(K58,(MATCH(I59,J59:J65)),0)</f>
        <v>You were unscathed in the battle, but many friends were injured or killed.</v>
      </c>
      <c r="M58" s="4"/>
      <c r="N58" s="4"/>
      <c r="O58" s="4"/>
      <c r="P58" s="4"/>
      <c r="Q58" s="4"/>
      <c r="R58" s="4"/>
      <c r="S58" s="4"/>
      <c r="T58" s="4"/>
      <c r="U58" s="4"/>
      <c r="V58" s="4"/>
      <c r="W58" s="4"/>
      <c r="X58" s="4"/>
      <c r="Y58" s="4"/>
      <c r="Z58" s="4"/>
    </row>
    <row r="59" spans="1:26" ht="13.5" customHeight="1" x14ac:dyDescent="0.3">
      <c r="A59" s="4">
        <f ca="1">RANDBETWEEN(1, 12)</f>
        <v>2</v>
      </c>
      <c r="B59" s="4">
        <v>1</v>
      </c>
      <c r="C59" s="4" t="s">
        <v>337</v>
      </c>
      <c r="D59" s="4"/>
      <c r="E59" s="4"/>
      <c r="F59" s="4"/>
      <c r="G59" s="4"/>
      <c r="H59" s="4"/>
      <c r="I59" s="4">
        <f ca="1">RANDBETWEEN(1, 12)</f>
        <v>11</v>
      </c>
      <c r="J59" s="4">
        <v>1</v>
      </c>
      <c r="K59" s="4" t="s">
        <v>455</v>
      </c>
      <c r="L59" s="4"/>
      <c r="M59" s="4"/>
      <c r="N59" s="4"/>
      <c r="O59" s="4"/>
      <c r="P59" s="4"/>
      <c r="Q59" s="4"/>
      <c r="R59" s="4"/>
      <c r="S59" s="4"/>
      <c r="T59" s="4"/>
      <c r="U59" s="4"/>
      <c r="V59" s="4"/>
      <c r="W59" s="4"/>
      <c r="X59" s="4"/>
      <c r="Y59" s="4"/>
      <c r="Z59" s="4"/>
    </row>
    <row r="60" spans="1:26" ht="13.5" customHeight="1" x14ac:dyDescent="0.3">
      <c r="A60" s="4"/>
      <c r="B60" s="4">
        <v>2</v>
      </c>
      <c r="C60" s="4" t="s">
        <v>339</v>
      </c>
      <c r="D60" s="4"/>
      <c r="E60" s="4"/>
      <c r="F60" s="4"/>
      <c r="G60" s="4"/>
      <c r="H60" s="4"/>
      <c r="I60" s="4"/>
      <c r="J60" s="4">
        <v>2</v>
      </c>
      <c r="K60" s="4" t="s">
        <v>456</v>
      </c>
      <c r="L60" s="4"/>
      <c r="M60" s="4"/>
      <c r="N60" s="4"/>
      <c r="O60" s="4"/>
      <c r="P60" s="4"/>
      <c r="Q60" s="4"/>
      <c r="R60" s="4"/>
      <c r="S60" s="4"/>
      <c r="T60" s="4"/>
      <c r="U60" s="4"/>
      <c r="V60" s="4"/>
      <c r="W60" s="4"/>
      <c r="X60" s="4"/>
      <c r="Y60" s="4"/>
      <c r="Z60" s="4"/>
    </row>
    <row r="61" spans="1:26" ht="13.5" customHeight="1" x14ac:dyDescent="0.3">
      <c r="A61" s="4"/>
      <c r="B61" s="4">
        <v>3</v>
      </c>
      <c r="C61" s="4" t="s">
        <v>341</v>
      </c>
      <c r="D61" s="4"/>
      <c r="E61" s="4"/>
      <c r="F61" s="4"/>
      <c r="G61" s="4"/>
      <c r="H61" s="4"/>
      <c r="I61" s="4"/>
      <c r="J61" s="4">
        <v>4</v>
      </c>
      <c r="K61" s="4" t="s">
        <v>457</v>
      </c>
      <c r="L61" s="4"/>
      <c r="M61" s="4"/>
      <c r="N61" s="4"/>
      <c r="O61" s="4"/>
      <c r="P61" s="4"/>
      <c r="Q61" s="4"/>
      <c r="R61" s="4"/>
      <c r="S61" s="4"/>
      <c r="T61" s="4"/>
      <c r="U61" s="4"/>
      <c r="V61" s="4"/>
      <c r="W61" s="4"/>
      <c r="X61" s="4"/>
      <c r="Y61" s="4"/>
      <c r="Z61" s="4"/>
    </row>
    <row r="62" spans="1:26" ht="13.5" customHeight="1" x14ac:dyDescent="0.3">
      <c r="A62" s="4"/>
      <c r="B62" s="4">
        <v>4</v>
      </c>
      <c r="C62" s="4" t="s">
        <v>343</v>
      </c>
      <c r="D62" s="4"/>
      <c r="E62" s="4"/>
      <c r="F62" s="4"/>
      <c r="G62" s="4"/>
      <c r="H62" s="4"/>
      <c r="I62" s="4"/>
      <c r="J62" s="4">
        <v>5</v>
      </c>
      <c r="K62" s="4" t="s">
        <v>458</v>
      </c>
      <c r="L62" s="4"/>
      <c r="M62" s="4"/>
      <c r="N62" s="4"/>
      <c r="O62" s="4"/>
      <c r="P62" s="4"/>
      <c r="Q62" s="4"/>
      <c r="R62" s="4"/>
      <c r="S62" s="4"/>
      <c r="T62" s="4"/>
      <c r="U62" s="4"/>
      <c r="V62" s="4"/>
      <c r="W62" s="4"/>
      <c r="X62" s="4"/>
      <c r="Y62" s="4"/>
      <c r="Z62" s="4"/>
    </row>
    <row r="63" spans="1:26" ht="13.5" customHeight="1" x14ac:dyDescent="0.3">
      <c r="A63" s="4"/>
      <c r="B63" s="4">
        <v>5</v>
      </c>
      <c r="C63" s="4" t="s">
        <v>345</v>
      </c>
      <c r="D63" s="4"/>
      <c r="E63" s="4"/>
      <c r="F63" s="4"/>
      <c r="G63" s="4"/>
      <c r="H63" s="4"/>
      <c r="I63" s="4"/>
      <c r="J63" s="4">
        <v>8</v>
      </c>
      <c r="K63" s="4" t="s">
        <v>459</v>
      </c>
      <c r="L63" s="4"/>
      <c r="M63" s="4"/>
      <c r="N63" s="4"/>
      <c r="O63" s="4"/>
      <c r="P63" s="4"/>
      <c r="Q63" s="4"/>
      <c r="R63" s="4"/>
      <c r="S63" s="4"/>
      <c r="T63" s="4"/>
      <c r="U63" s="4"/>
      <c r="V63" s="4"/>
      <c r="W63" s="4"/>
      <c r="X63" s="4"/>
      <c r="Y63" s="4"/>
      <c r="Z63" s="4"/>
    </row>
    <row r="64" spans="1:26" ht="13.5" customHeight="1" x14ac:dyDescent="0.3">
      <c r="A64" s="4"/>
      <c r="B64" s="4">
        <v>6</v>
      </c>
      <c r="C64" s="4" t="s">
        <v>347</v>
      </c>
      <c r="D64" s="4"/>
      <c r="E64" s="4"/>
      <c r="F64" s="4"/>
      <c r="G64" s="4"/>
      <c r="H64" s="4"/>
      <c r="I64" s="4"/>
      <c r="J64" s="4">
        <v>10</v>
      </c>
      <c r="K64" s="4" t="s">
        <v>460</v>
      </c>
      <c r="L64" s="4"/>
      <c r="M64" s="4"/>
      <c r="N64" s="4"/>
      <c r="O64" s="4"/>
      <c r="P64" s="4"/>
      <c r="Q64" s="4"/>
      <c r="R64" s="4"/>
      <c r="S64" s="4"/>
      <c r="T64" s="4"/>
      <c r="U64" s="4"/>
      <c r="V64" s="4"/>
      <c r="W64" s="4"/>
      <c r="X64" s="4"/>
      <c r="Y64" s="4"/>
      <c r="Z64" s="4"/>
    </row>
    <row r="65" spans="1:26" ht="13.5" customHeight="1" x14ac:dyDescent="0.3">
      <c r="A65" s="4"/>
      <c r="B65" s="4">
        <v>8</v>
      </c>
      <c r="C65" s="4" t="s">
        <v>349</v>
      </c>
      <c r="D65" s="4"/>
      <c r="E65" s="4"/>
      <c r="F65" s="4"/>
      <c r="G65" s="4"/>
      <c r="H65" s="4"/>
      <c r="I65" s="4"/>
      <c r="J65" s="4">
        <v>12</v>
      </c>
      <c r="K65" s="4" t="s">
        <v>461</v>
      </c>
      <c r="L65" s="4"/>
      <c r="M65" s="4"/>
      <c r="N65" s="4"/>
      <c r="O65" s="4"/>
      <c r="P65" s="4"/>
      <c r="Q65" s="4"/>
      <c r="R65" s="4"/>
      <c r="S65" s="4"/>
      <c r="T65" s="4"/>
      <c r="U65" s="4"/>
      <c r="V65" s="4"/>
      <c r="W65" s="4"/>
      <c r="X65" s="4"/>
      <c r="Y65" s="4"/>
      <c r="Z65" s="4"/>
    </row>
    <row r="66" spans="1:26" ht="13.5" customHeight="1" x14ac:dyDescent="0.3">
      <c r="A66" s="4"/>
      <c r="B66" s="4">
        <v>9</v>
      </c>
      <c r="C66" s="4" t="s">
        <v>351</v>
      </c>
      <c r="D66" s="4"/>
      <c r="E66" s="4"/>
      <c r="F66" s="4"/>
      <c r="G66" s="4"/>
      <c r="H66" s="4"/>
      <c r="I66" s="4"/>
      <c r="J66" s="4"/>
      <c r="K66" s="4"/>
      <c r="L66" s="4"/>
      <c r="M66" s="4"/>
      <c r="N66" s="4"/>
      <c r="O66" s="4"/>
      <c r="P66" s="4"/>
      <c r="Q66" s="4"/>
      <c r="R66" s="4"/>
      <c r="S66" s="4"/>
      <c r="T66" s="4"/>
      <c r="U66" s="4"/>
      <c r="V66" s="4"/>
      <c r="W66" s="4"/>
      <c r="X66" s="4"/>
      <c r="Y66" s="4"/>
      <c r="Z66" s="4"/>
    </row>
    <row r="67" spans="1:26" ht="13.5" customHeight="1" x14ac:dyDescent="0.3">
      <c r="A67" s="4"/>
      <c r="B67" s="4">
        <v>10</v>
      </c>
      <c r="C67" s="4" t="s">
        <v>353</v>
      </c>
      <c r="D67" s="4"/>
      <c r="E67" s="4"/>
      <c r="F67" s="4"/>
      <c r="G67" s="4"/>
      <c r="H67" s="4"/>
      <c r="I67" s="4"/>
      <c r="J67" s="4" t="s">
        <v>462</v>
      </c>
      <c r="K67" s="4"/>
      <c r="L67" s="8" t="str">
        <f ca="1">OFFSET(K67,(MATCH(I68,J68:J79)),0)</f>
        <v>You were almost sacrificed by cultists but escaped.</v>
      </c>
      <c r="M67" s="4"/>
      <c r="N67" s="4"/>
      <c r="O67" s="4"/>
      <c r="P67" s="4"/>
      <c r="Q67" s="4"/>
      <c r="R67" s="4"/>
      <c r="S67" s="4"/>
      <c r="T67" s="4"/>
      <c r="U67" s="4"/>
      <c r="V67" s="4"/>
      <c r="W67" s="4"/>
      <c r="X67" s="4"/>
      <c r="Y67" s="4"/>
      <c r="Z67" s="4"/>
    </row>
    <row r="68" spans="1:26" ht="13.5" customHeight="1" x14ac:dyDescent="0.3">
      <c r="A68" s="4"/>
      <c r="B68" s="4">
        <v>11</v>
      </c>
      <c r="C68" s="4" t="s">
        <v>355</v>
      </c>
      <c r="D68" s="4"/>
      <c r="E68" s="4"/>
      <c r="F68" s="4"/>
      <c r="G68" s="4"/>
      <c r="H68" s="4"/>
      <c r="I68" s="4">
        <f ca="1">RANDBETWEEN(1, 12)</f>
        <v>9</v>
      </c>
      <c r="J68" s="4">
        <v>1</v>
      </c>
      <c r="K68" s="4" t="str">
        <f ca="1">CONCATENATE("You were turned into a toad for ",RANDBETWEEN(1,4)," weeks.")</f>
        <v>You were turned into a toad for 4 weeks.</v>
      </c>
      <c r="L68" s="4"/>
      <c r="M68" s="4"/>
      <c r="N68" s="4"/>
      <c r="O68" s="4"/>
      <c r="P68" s="4"/>
      <c r="Q68" s="4"/>
      <c r="R68" s="4"/>
      <c r="S68" s="4"/>
      <c r="T68" s="4"/>
      <c r="U68" s="4"/>
      <c r="V68" s="4"/>
      <c r="W68" s="4"/>
      <c r="X68" s="4"/>
      <c r="Y68" s="4"/>
      <c r="Z68" s="4"/>
    </row>
    <row r="69" spans="1:26" ht="13.5" customHeight="1" x14ac:dyDescent="0.3">
      <c r="A69" s="4"/>
      <c r="B69" s="4">
        <v>12</v>
      </c>
      <c r="C69" s="4" t="s">
        <v>463</v>
      </c>
      <c r="D69" s="4"/>
      <c r="E69" s="4"/>
      <c r="F69" s="4"/>
      <c r="G69" s="4"/>
      <c r="H69" s="4"/>
      <c r="I69" s="4"/>
      <c r="J69" s="4">
        <v>2</v>
      </c>
      <c r="K69" s="4" t="s">
        <v>464</v>
      </c>
      <c r="L69" s="4"/>
      <c r="M69" s="4"/>
      <c r="N69" s="4"/>
      <c r="O69" s="4"/>
      <c r="P69" s="4"/>
      <c r="Q69" s="4"/>
      <c r="R69" s="4"/>
      <c r="S69" s="4"/>
      <c r="T69" s="4"/>
      <c r="U69" s="4"/>
      <c r="V69" s="4"/>
      <c r="W69" s="4"/>
      <c r="X69" s="4"/>
      <c r="Y69" s="4"/>
      <c r="Z69" s="4"/>
    </row>
    <row r="70" spans="1:26" ht="13.5" customHeight="1" x14ac:dyDescent="0.3">
      <c r="A70" s="4"/>
      <c r="B70" s="4"/>
      <c r="C70" s="4"/>
      <c r="D70" s="4"/>
      <c r="E70" s="4"/>
      <c r="F70" s="4"/>
      <c r="G70" s="4"/>
      <c r="H70" s="4"/>
      <c r="I70" s="4"/>
      <c r="J70" s="4">
        <v>3</v>
      </c>
      <c r="K70" s="4" t="str">
        <f ca="1">CONCATENATE("You were enslaved by a supernatural creature for ",RANDBETWEEN(1,6)," years.")</f>
        <v>You were enslaved by a supernatural creature for 5 years.</v>
      </c>
      <c r="L70" s="4"/>
      <c r="M70" s="4"/>
      <c r="N70" s="4"/>
      <c r="O70" s="4"/>
      <c r="P70" s="4"/>
      <c r="Q70" s="4"/>
      <c r="R70" s="4"/>
      <c r="S70" s="4"/>
      <c r="T70" s="4"/>
      <c r="U70" s="4"/>
      <c r="V70" s="4"/>
      <c r="W70" s="4"/>
      <c r="X70" s="4"/>
      <c r="Y70" s="4"/>
      <c r="Z70" s="4"/>
    </row>
    <row r="71" spans="1:26" ht="13.5" customHeight="1" x14ac:dyDescent="0.3">
      <c r="A71" s="4"/>
      <c r="B71" s="4"/>
      <c r="C71" s="4"/>
      <c r="D71" s="4"/>
      <c r="E71" s="4"/>
      <c r="F71" s="4"/>
      <c r="G71" s="4"/>
      <c r="H71" s="4"/>
      <c r="I71" s="4"/>
      <c r="J71" s="4">
        <v>4</v>
      </c>
      <c r="K71" s="4" t="str">
        <f ca="1">CONCATENATE("A dragon held you prisoner for ",RANDBETWEEN(1,4)," years until adventurers killed it.")</f>
        <v>A dragon held you prisoner for 1 years until adventurers killed it.</v>
      </c>
      <c r="L71" s="4"/>
      <c r="M71" s="4"/>
      <c r="N71" s="4"/>
      <c r="O71" s="4"/>
      <c r="P71" s="4"/>
      <c r="Q71" s="4"/>
      <c r="R71" s="4"/>
      <c r="S71" s="4"/>
      <c r="T71" s="4"/>
      <c r="U71" s="4"/>
      <c r="V71" s="4"/>
      <c r="W71" s="4"/>
      <c r="X71" s="4"/>
      <c r="Y71" s="4"/>
      <c r="Z71" s="4"/>
    </row>
    <row r="72" spans="1:26" ht="13.5" customHeight="1" x14ac:dyDescent="0.3">
      <c r="A72" s="4"/>
      <c r="B72" s="4"/>
      <c r="C72" s="4"/>
      <c r="D72" s="4"/>
      <c r="E72" s="4"/>
      <c r="F72" s="4"/>
      <c r="G72" s="4"/>
      <c r="H72" s="4"/>
      <c r="I72" s="4"/>
      <c r="J72" s="4">
        <v>5</v>
      </c>
      <c r="K72" s="4" t="s">
        <v>465</v>
      </c>
      <c r="L72" s="4"/>
      <c r="M72" s="4"/>
      <c r="N72" s="4"/>
      <c r="O72" s="4"/>
      <c r="P72" s="4"/>
      <c r="Q72" s="4"/>
      <c r="R72" s="4"/>
      <c r="S72" s="4"/>
      <c r="T72" s="4"/>
      <c r="U72" s="4"/>
      <c r="V72" s="4"/>
      <c r="W72" s="4"/>
      <c r="X72" s="4"/>
      <c r="Y72" s="4"/>
      <c r="Z72" s="4"/>
    </row>
    <row r="73" spans="1:26" ht="13.5" customHeight="1" x14ac:dyDescent="0.3">
      <c r="A73" s="4"/>
      <c r="B73" s="4"/>
      <c r="C73" s="4"/>
      <c r="D73" s="4"/>
      <c r="E73" s="4"/>
      <c r="F73" s="4"/>
      <c r="G73" s="4"/>
      <c r="H73" s="4"/>
      <c r="I73" s="4"/>
      <c r="J73" s="4">
        <v>6</v>
      </c>
      <c r="K73" s="4" t="s">
        <v>466</v>
      </c>
      <c r="L73" s="4"/>
      <c r="M73" s="4"/>
      <c r="N73" s="4"/>
      <c r="O73" s="4"/>
      <c r="P73" s="4"/>
      <c r="Q73" s="4"/>
      <c r="R73" s="4"/>
      <c r="S73" s="4"/>
      <c r="T73" s="4"/>
      <c r="U73" s="4"/>
      <c r="V73" s="4"/>
      <c r="W73" s="4"/>
      <c r="X73" s="4"/>
      <c r="Y73" s="4"/>
      <c r="Z73" s="4"/>
    </row>
    <row r="74" spans="1:26" ht="13.5" customHeight="1" x14ac:dyDescent="0.3">
      <c r="A74" s="4"/>
      <c r="B74" s="4"/>
      <c r="C74" s="4"/>
      <c r="D74" s="4"/>
      <c r="E74" s="4"/>
      <c r="F74" s="4"/>
      <c r="G74" s="4"/>
      <c r="H74" s="4"/>
      <c r="I74" s="4"/>
      <c r="J74" s="4">
        <v>7</v>
      </c>
      <c r="K74" s="4" t="str">
        <f ca="1">CONCATENATE("You went insane for ",RANDBETWEEN(1,6)," years. Odd behavior might linger.")</f>
        <v>You went insane for 6 years. Odd behavior might linger.</v>
      </c>
      <c r="L74" s="4"/>
      <c r="M74" s="4"/>
      <c r="N74" s="4"/>
      <c r="O74" s="4"/>
      <c r="P74" s="4"/>
      <c r="Q74" s="4"/>
      <c r="R74" s="4"/>
      <c r="S74" s="4"/>
      <c r="T74" s="4"/>
      <c r="U74" s="4"/>
      <c r="V74" s="4"/>
      <c r="W74" s="4"/>
      <c r="X74" s="4"/>
      <c r="Y74" s="4"/>
      <c r="Z74" s="4"/>
    </row>
    <row r="75" spans="1:26" ht="13.5" customHeight="1" x14ac:dyDescent="0.3">
      <c r="A75" s="4"/>
      <c r="B75" s="4"/>
      <c r="C75" s="4"/>
      <c r="D75" s="4"/>
      <c r="E75" s="4"/>
      <c r="F75" s="4"/>
      <c r="G75" s="4"/>
      <c r="H75" s="4"/>
      <c r="I75" s="4"/>
      <c r="J75" s="4">
        <v>8</v>
      </c>
      <c r="K75" s="4" t="s">
        <v>467</v>
      </c>
      <c r="L75" s="4"/>
      <c r="M75" s="4"/>
      <c r="N75" s="4"/>
      <c r="O75" s="4"/>
      <c r="P75" s="4"/>
      <c r="Q75" s="4"/>
      <c r="R75" s="4"/>
      <c r="S75" s="4"/>
      <c r="T75" s="4"/>
      <c r="U75" s="4"/>
      <c r="V75" s="4"/>
      <c r="W75" s="4"/>
      <c r="X75" s="4"/>
      <c r="Y75" s="4"/>
      <c r="Z75" s="4"/>
    </row>
    <row r="76" spans="1:26" ht="13.5" customHeight="1" x14ac:dyDescent="0.3">
      <c r="A76" s="4"/>
      <c r="B76" s="4"/>
      <c r="C76" s="4"/>
      <c r="D76" s="4"/>
      <c r="E76" s="4"/>
      <c r="F76" s="4"/>
      <c r="G76" s="4"/>
      <c r="H76" s="4"/>
      <c r="I76" s="4"/>
      <c r="J76" s="4">
        <v>9</v>
      </c>
      <c r="K76" s="4" t="s">
        <v>468</v>
      </c>
      <c r="L76" s="4"/>
      <c r="M76" s="4"/>
      <c r="N76" s="4"/>
      <c r="O76" s="4"/>
      <c r="P76" s="4"/>
      <c r="Q76" s="4"/>
      <c r="R76" s="4"/>
      <c r="S76" s="4"/>
      <c r="T76" s="4"/>
      <c r="U76" s="4"/>
      <c r="V76" s="4"/>
      <c r="W76" s="4"/>
      <c r="X76" s="4"/>
      <c r="Y76" s="4"/>
      <c r="Z76" s="4"/>
    </row>
    <row r="77" spans="1:26" ht="13.5" customHeight="1" x14ac:dyDescent="0.3">
      <c r="A77" s="4"/>
      <c r="B77" s="4"/>
      <c r="C77" s="4"/>
      <c r="D77" s="4"/>
      <c r="E77" s="4"/>
      <c r="F77" s="4"/>
      <c r="G77" s="4"/>
      <c r="H77" s="4"/>
      <c r="I77" s="4"/>
      <c r="J77" s="4">
        <v>10</v>
      </c>
      <c r="K77" s="4" t="str">
        <f ca="1">CONCATENATE("You met ",L81," and lived to tell about it.")</f>
        <v>You met a demon lord and lived to tell about it.</v>
      </c>
      <c r="L77" s="4"/>
      <c r="M77" s="4"/>
      <c r="N77" s="4"/>
      <c r="O77" s="4"/>
      <c r="P77" s="4"/>
      <c r="Q77" s="4"/>
      <c r="R77" s="4"/>
      <c r="S77" s="4"/>
      <c r="T77" s="4"/>
      <c r="U77" s="4"/>
      <c r="V77" s="4"/>
      <c r="W77" s="4"/>
      <c r="X77" s="4"/>
      <c r="Y77" s="4"/>
      <c r="Z77" s="4"/>
    </row>
    <row r="78" spans="1:26" ht="13.5" customHeight="1" x14ac:dyDescent="0.3">
      <c r="A78" s="4"/>
      <c r="B78" s="4"/>
      <c r="C78" s="4"/>
      <c r="D78" s="4"/>
      <c r="E78" s="4"/>
      <c r="F78" s="4"/>
      <c r="G78" s="4"/>
      <c r="H78" s="4"/>
      <c r="I78" s="4"/>
      <c r="J78" s="4">
        <v>11</v>
      </c>
      <c r="K78" s="4" t="s">
        <v>469</v>
      </c>
      <c r="L78" s="4"/>
      <c r="M78" s="4"/>
      <c r="N78" s="4"/>
      <c r="O78" s="4"/>
      <c r="P78" s="4"/>
      <c r="Q78" s="4"/>
      <c r="R78" s="4"/>
      <c r="S78" s="4"/>
      <c r="T78" s="4"/>
      <c r="U78" s="4"/>
      <c r="V78" s="4"/>
      <c r="W78" s="4"/>
      <c r="X78" s="4"/>
      <c r="Y78" s="4"/>
      <c r="Z78" s="4"/>
    </row>
    <row r="79" spans="1:26" ht="13.5" customHeight="1" x14ac:dyDescent="0.3">
      <c r="A79" s="4"/>
      <c r="B79" s="4"/>
      <c r="C79" s="4"/>
      <c r="D79" s="4"/>
      <c r="E79" s="4"/>
      <c r="F79" s="4"/>
      <c r="G79" s="4"/>
      <c r="H79" s="4"/>
      <c r="I79" s="4"/>
      <c r="J79" s="4">
        <v>12</v>
      </c>
      <c r="K79" s="4" t="s">
        <v>479</v>
      </c>
      <c r="L79" s="4"/>
      <c r="M79" s="4"/>
      <c r="N79" s="4"/>
      <c r="O79" s="4"/>
      <c r="P79" s="4"/>
      <c r="Q79" s="4"/>
      <c r="R79" s="4"/>
      <c r="S79" s="4"/>
      <c r="T79" s="4"/>
      <c r="U79" s="4"/>
      <c r="V79" s="4"/>
      <c r="W79" s="4"/>
      <c r="X79" s="4"/>
      <c r="Y79" s="4"/>
      <c r="Z79" s="4"/>
    </row>
    <row r="80" spans="1:26" ht="13.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customHeight="1" x14ac:dyDescent="0.3">
      <c r="A81" s="4"/>
      <c r="B81" s="4"/>
      <c r="C81" s="4"/>
      <c r="D81" s="4"/>
      <c r="E81" s="4"/>
      <c r="F81" s="4"/>
      <c r="G81" s="4"/>
      <c r="H81" s="4"/>
      <c r="I81" s="4"/>
      <c r="J81" s="4" t="s">
        <v>471</v>
      </c>
      <c r="K81" s="4"/>
      <c r="L81" s="8" t="str">
        <f ca="1">OFFSET(K81,(MATCH(I82,J82:J86)),0)</f>
        <v>a demon lord</v>
      </c>
      <c r="M81" s="4"/>
      <c r="N81" s="4"/>
      <c r="O81" s="4"/>
      <c r="P81" s="4"/>
      <c r="Q81" s="4"/>
      <c r="R81" s="4"/>
      <c r="S81" s="4"/>
      <c r="T81" s="4"/>
      <c r="U81" s="4"/>
      <c r="V81" s="4"/>
      <c r="W81" s="4"/>
      <c r="X81" s="4"/>
      <c r="Y81" s="4"/>
      <c r="Z81" s="4"/>
    </row>
    <row r="82" spans="1:26" ht="13.5" customHeight="1" x14ac:dyDescent="0.3">
      <c r="A82" s="4"/>
      <c r="B82" s="4"/>
      <c r="C82" s="4"/>
      <c r="D82" s="4"/>
      <c r="E82" s="4"/>
      <c r="F82" s="4"/>
      <c r="G82" s="4"/>
      <c r="H82" s="4"/>
      <c r="I82" s="4">
        <f ca="1">RANDBETWEEN(1,5)</f>
        <v>4</v>
      </c>
      <c r="J82" s="4">
        <v>1</v>
      </c>
      <c r="K82" s="4" t="s">
        <v>472</v>
      </c>
      <c r="L82" s="4"/>
      <c r="M82" s="4"/>
      <c r="N82" s="4"/>
      <c r="O82" s="4"/>
      <c r="P82" s="4"/>
      <c r="Q82" s="4"/>
      <c r="R82" s="4"/>
      <c r="S82" s="4"/>
      <c r="T82" s="4"/>
      <c r="U82" s="4"/>
      <c r="V82" s="4"/>
      <c r="W82" s="4"/>
      <c r="X82" s="4"/>
      <c r="Y82" s="4"/>
      <c r="Z82" s="4"/>
    </row>
    <row r="83" spans="1:26" ht="13.5" customHeight="1" x14ac:dyDescent="0.3">
      <c r="A83" s="4"/>
      <c r="B83" s="4"/>
      <c r="C83" s="4"/>
      <c r="D83" s="4"/>
      <c r="E83" s="4"/>
      <c r="F83" s="4"/>
      <c r="G83" s="4"/>
      <c r="H83" s="4"/>
      <c r="I83" s="4"/>
      <c r="J83" s="4">
        <v>2</v>
      </c>
      <c r="K83" s="4" t="s">
        <v>473</v>
      </c>
      <c r="L83" s="4"/>
      <c r="M83" s="4"/>
      <c r="N83" s="4"/>
      <c r="O83" s="4"/>
      <c r="P83" s="4"/>
      <c r="Q83" s="4"/>
      <c r="R83" s="4"/>
      <c r="S83" s="4"/>
      <c r="T83" s="4"/>
      <c r="U83" s="4"/>
      <c r="V83" s="4"/>
      <c r="W83" s="4"/>
      <c r="X83" s="4"/>
      <c r="Y83" s="4"/>
      <c r="Z83" s="4"/>
    </row>
    <row r="84" spans="1:26" ht="13.5" customHeight="1" x14ac:dyDescent="0.3">
      <c r="A84" s="4"/>
      <c r="B84" s="4"/>
      <c r="C84" s="4"/>
      <c r="D84" s="4"/>
      <c r="E84" s="4"/>
      <c r="F84" s="4"/>
      <c r="G84" s="4"/>
      <c r="H84" s="4"/>
      <c r="I84" s="4"/>
      <c r="J84" s="4">
        <v>3</v>
      </c>
      <c r="K84" s="4" t="s">
        <v>474</v>
      </c>
      <c r="L84" s="4"/>
      <c r="M84" s="4"/>
      <c r="N84" s="4"/>
      <c r="O84" s="4"/>
      <c r="P84" s="4"/>
      <c r="Q84" s="4"/>
      <c r="R84" s="4"/>
      <c r="S84" s="4"/>
      <c r="T84" s="4"/>
      <c r="U84" s="4"/>
      <c r="V84" s="4"/>
      <c r="W84" s="4"/>
      <c r="X84" s="4"/>
      <c r="Y84" s="4"/>
      <c r="Z84" s="4"/>
    </row>
    <row r="85" spans="1:26" ht="13.5" customHeight="1" x14ac:dyDescent="0.3">
      <c r="A85" s="4"/>
      <c r="B85" s="4"/>
      <c r="C85" s="4"/>
      <c r="D85" s="4"/>
      <c r="E85" s="4"/>
      <c r="F85" s="4"/>
      <c r="G85" s="4"/>
      <c r="H85" s="4"/>
      <c r="I85" s="4"/>
      <c r="J85" s="4">
        <v>4</v>
      </c>
      <c r="K85" s="4" t="s">
        <v>475</v>
      </c>
      <c r="L85" s="4"/>
      <c r="M85" s="4"/>
      <c r="N85" s="4"/>
      <c r="O85" s="4"/>
      <c r="P85" s="4"/>
      <c r="Q85" s="4"/>
      <c r="R85" s="4"/>
      <c r="S85" s="4"/>
      <c r="T85" s="4"/>
      <c r="U85" s="4"/>
      <c r="V85" s="4"/>
      <c r="W85" s="4"/>
      <c r="X85" s="4"/>
      <c r="Y85" s="4"/>
      <c r="Z85" s="4"/>
    </row>
    <row r="86" spans="1:26" ht="13.5" customHeight="1" x14ac:dyDescent="0.3">
      <c r="A86" s="4"/>
      <c r="B86" s="4"/>
      <c r="C86" s="4"/>
      <c r="D86" s="4"/>
      <c r="E86" s="4"/>
      <c r="F86" s="4"/>
      <c r="G86" s="4"/>
      <c r="H86" s="4"/>
      <c r="I86" s="4"/>
      <c r="J86" s="4">
        <v>5</v>
      </c>
      <c r="K86" s="4" t="s">
        <v>476</v>
      </c>
      <c r="L86" s="4"/>
      <c r="M86" s="4"/>
      <c r="N86" s="4"/>
      <c r="O86" s="4"/>
      <c r="P86" s="4"/>
      <c r="Q86" s="4"/>
      <c r="R86" s="4"/>
      <c r="S86" s="4"/>
      <c r="T86" s="4"/>
      <c r="U86" s="4"/>
      <c r="V86" s="4"/>
      <c r="W86" s="4"/>
      <c r="X86" s="4"/>
      <c r="Y86" s="4"/>
      <c r="Z86" s="4"/>
    </row>
    <row r="87" spans="1:26" ht="13.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4.44140625" defaultRowHeight="15" customHeight="1" x14ac:dyDescent="0.3"/>
  <cols>
    <col min="1" max="7" width="8.6640625" customWidth="1"/>
    <col min="8" max="8" width="9.109375" customWidth="1"/>
    <col min="9" max="9" width="8.6640625" customWidth="1"/>
    <col min="10" max="10" width="11.33203125" customWidth="1"/>
    <col min="11" max="26" width="8.6640625" customWidth="1"/>
  </cols>
  <sheetData>
    <row r="1" spans="1:26" ht="13.5" customHeight="1" x14ac:dyDescent="0.3">
      <c r="A1" s="4"/>
      <c r="B1" s="4" t="s">
        <v>380</v>
      </c>
      <c r="C1" s="4"/>
      <c r="D1" s="4" t="str">
        <f ca="1">OFFSET(C1,(MATCH(A2,B2:B14,1)),0)</f>
        <v>You fell in love or had a child.</v>
      </c>
      <c r="E1" s="4"/>
      <c r="F1" s="4"/>
      <c r="G1" s="4"/>
      <c r="H1" s="4"/>
      <c r="I1" s="4"/>
      <c r="J1" s="4" t="s">
        <v>381</v>
      </c>
      <c r="K1" s="4"/>
      <c r="L1" s="8" t="str">
        <f ca="1">OFFSET(K1,(MATCH(I2,J2:J12,1)),0)</f>
        <v>You were wounded, but in time you fully recovered.</v>
      </c>
      <c r="M1" s="4"/>
      <c r="N1" s="4"/>
      <c r="O1" s="4"/>
      <c r="P1" s="4"/>
      <c r="Q1" s="4"/>
      <c r="R1" s="4"/>
      <c r="S1" s="4"/>
      <c r="T1" s="4"/>
      <c r="U1" s="4"/>
      <c r="V1" s="4"/>
      <c r="W1" s="4"/>
      <c r="X1" s="4"/>
      <c r="Y1" s="4"/>
      <c r="Z1" s="4"/>
    </row>
    <row r="2" spans="1:26" ht="13.5" customHeight="1" x14ac:dyDescent="0.3">
      <c r="A2" s="4">
        <f ca="1">RANDBETWEEN(1, 100)</f>
        <v>28</v>
      </c>
      <c r="B2" s="4">
        <v>1</v>
      </c>
      <c r="C2" s="4" t="str">
        <f ca="1">D44</f>
        <v>A romantic relationship ended amicably.</v>
      </c>
      <c r="D2" s="4"/>
      <c r="E2" s="4"/>
      <c r="F2" s="4"/>
      <c r="G2" s="4"/>
      <c r="H2" s="4"/>
      <c r="I2" s="4">
        <f ca="1">RANDBETWEEN(1, 100)</f>
        <v>22</v>
      </c>
      <c r="J2" s="4">
        <v>1</v>
      </c>
      <c r="K2" s="4" t="str">
        <f ca="1">CONCATENATE("You nearly died, got nasty scars and are missing an ear, ", RANDBETWEEN(1, 3), " finger(s) or ", RANDBETWEEN(1, 4), " toe(s).")</f>
        <v>You nearly died, got nasty scars and are missing an ear, 3 finger(s) or 4 toe(s).</v>
      </c>
      <c r="L2" s="4"/>
      <c r="M2" s="4"/>
      <c r="N2" s="4"/>
      <c r="O2" s="4"/>
      <c r="P2" s="4"/>
      <c r="Q2" s="4"/>
      <c r="R2" s="4"/>
      <c r="S2" s="4"/>
      <c r="T2" s="4"/>
      <c r="U2" s="4"/>
      <c r="V2" s="4"/>
      <c r="W2" s="4"/>
      <c r="X2" s="4"/>
      <c r="Y2" s="4"/>
      <c r="Z2" s="4"/>
    </row>
    <row r="3" spans="1:26" ht="13.5" customHeight="1" x14ac:dyDescent="0.3">
      <c r="A3" s="4"/>
      <c r="B3" s="4">
        <v>11</v>
      </c>
      <c r="C3" s="4" t="str">
        <f ca="1">L26</f>
        <v>You found A wig from someone executed by beheading</v>
      </c>
      <c r="D3" s="4"/>
      <c r="E3" s="4"/>
      <c r="F3" s="4"/>
      <c r="G3" s="4"/>
      <c r="H3" s="4"/>
      <c r="I3" s="4"/>
      <c r="J3" s="4">
        <v>11</v>
      </c>
      <c r="K3" s="4" t="s">
        <v>382</v>
      </c>
      <c r="L3" s="4"/>
      <c r="M3" s="4"/>
      <c r="N3" s="4"/>
      <c r="O3" s="4"/>
      <c r="P3" s="4"/>
      <c r="Q3" s="4"/>
      <c r="R3" s="4"/>
      <c r="S3" s="4"/>
      <c r="T3" s="4"/>
      <c r="U3" s="4"/>
      <c r="V3" s="4"/>
      <c r="W3" s="4"/>
      <c r="X3" s="4"/>
      <c r="Y3" s="4"/>
      <c r="Z3" s="4"/>
    </row>
    <row r="4" spans="1:26" ht="13.5" customHeight="1" x14ac:dyDescent="0.3">
      <c r="A4" s="4"/>
      <c r="B4" s="4">
        <v>21</v>
      </c>
      <c r="C4" s="4" t="s">
        <v>383</v>
      </c>
      <c r="D4" s="4"/>
      <c r="E4" s="4"/>
      <c r="F4" s="4"/>
      <c r="G4" s="4"/>
      <c r="H4" s="4"/>
      <c r="I4" s="4"/>
      <c r="J4" s="4">
        <v>21</v>
      </c>
      <c r="K4" s="4" t="s">
        <v>384</v>
      </c>
      <c r="L4" s="4"/>
      <c r="M4" s="4"/>
      <c r="N4" s="4"/>
      <c r="O4" s="4"/>
      <c r="P4" s="4"/>
      <c r="Q4" s="4"/>
      <c r="R4" s="4"/>
      <c r="S4" s="4"/>
      <c r="T4" s="4"/>
      <c r="U4" s="4"/>
      <c r="V4" s="4"/>
      <c r="W4" s="4"/>
      <c r="X4" s="4"/>
      <c r="Y4" s="4"/>
      <c r="Z4" s="4"/>
    </row>
    <row r="5" spans="1:26" ht="13.5" customHeight="1" x14ac:dyDescent="0.3">
      <c r="A5" s="4"/>
      <c r="B5" s="4">
        <v>31</v>
      </c>
      <c r="C5" s="4" t="str">
        <f ca="1">CONCATENATE("You made an enemy of an adventurer ", (IF((RANDBETWEEN(1, 2))=1, "and you are to blame.", "but you are NOT to blame.")))</f>
        <v>You made an enemy of an adventurer but you are NOT to blame.</v>
      </c>
      <c r="D5" s="4"/>
      <c r="E5" s="4"/>
      <c r="F5" s="4"/>
      <c r="G5" s="4"/>
      <c r="H5" s="4"/>
      <c r="I5" s="4"/>
      <c r="J5" s="4">
        <v>31</v>
      </c>
      <c r="K5" s="4" t="s">
        <v>385</v>
      </c>
      <c r="L5" s="4"/>
      <c r="M5" s="4"/>
      <c r="N5" s="4"/>
      <c r="O5" s="4"/>
      <c r="P5" s="4"/>
      <c r="Q5" s="4"/>
      <c r="R5" s="4"/>
      <c r="S5" s="4"/>
      <c r="T5" s="4"/>
      <c r="U5" s="4"/>
      <c r="V5" s="4"/>
      <c r="W5" s="4"/>
      <c r="X5" s="4"/>
      <c r="Y5" s="4"/>
      <c r="Z5" s="4"/>
    </row>
    <row r="6" spans="1:26" ht="13.5" customHeight="1" x14ac:dyDescent="0.3">
      <c r="A6" s="4"/>
      <c r="B6" s="4">
        <v>41</v>
      </c>
      <c r="C6" s="4" t="s">
        <v>386</v>
      </c>
      <c r="D6" s="4"/>
      <c r="E6" s="4"/>
      <c r="F6" s="4"/>
      <c r="G6" s="4"/>
      <c r="H6" s="4"/>
      <c r="I6" s="4"/>
      <c r="J6" s="4">
        <v>41</v>
      </c>
      <c r="K6" s="4" t="s">
        <v>387</v>
      </c>
      <c r="L6" s="4"/>
      <c r="M6" s="4"/>
      <c r="N6" s="4"/>
      <c r="O6" s="4"/>
      <c r="P6" s="4"/>
      <c r="Q6" s="4"/>
      <c r="R6" s="4"/>
      <c r="S6" s="4"/>
      <c r="T6" s="4"/>
      <c r="U6" s="4"/>
      <c r="V6" s="4"/>
      <c r="W6" s="4"/>
      <c r="X6" s="4"/>
      <c r="Y6" s="4"/>
      <c r="Z6" s="4"/>
    </row>
    <row r="7" spans="1:26" ht="13.5" customHeight="1" x14ac:dyDescent="0.3">
      <c r="A7" s="4"/>
      <c r="B7" s="4">
        <v>51</v>
      </c>
      <c r="C7" s="4" t="str">
        <f ca="1">CONCATENATE("You had a job. Start with an extra ", (RANDBETWEEN(1, 6)+RANDBETWEEN(1, 6)), "gp.")</f>
        <v>You had a job. Start with an extra 6gp.</v>
      </c>
      <c r="D7" s="4"/>
      <c r="E7" s="4"/>
      <c r="F7" s="4"/>
      <c r="G7" s="4"/>
      <c r="H7" s="4"/>
      <c r="I7" s="4"/>
      <c r="J7" s="4">
        <v>51</v>
      </c>
      <c r="K7" s="4" t="s">
        <v>388</v>
      </c>
      <c r="L7" s="4"/>
      <c r="M7" s="4"/>
      <c r="N7" s="4"/>
      <c r="O7" s="4"/>
      <c r="P7" s="4"/>
      <c r="Q7" s="4"/>
      <c r="R7" s="4"/>
      <c r="S7" s="4"/>
      <c r="T7" s="4"/>
      <c r="U7" s="4"/>
      <c r="V7" s="4"/>
      <c r="W7" s="4"/>
      <c r="X7" s="4"/>
      <c r="Y7" s="4"/>
      <c r="Z7" s="4"/>
    </row>
    <row r="8" spans="1:26" ht="13.5" customHeight="1" x14ac:dyDescent="0.3">
      <c r="A8" s="4"/>
      <c r="B8" s="4">
        <v>71</v>
      </c>
      <c r="C8" s="4" t="s">
        <v>389</v>
      </c>
      <c r="D8" s="4"/>
      <c r="E8" s="4"/>
      <c r="F8" s="4"/>
      <c r="G8" s="4"/>
      <c r="H8" s="4"/>
      <c r="I8" s="4"/>
      <c r="J8" s="4">
        <v>61</v>
      </c>
      <c r="K8" s="4" t="s">
        <v>390</v>
      </c>
      <c r="L8" s="4"/>
      <c r="M8" s="4"/>
      <c r="N8" s="4"/>
      <c r="O8" s="4"/>
      <c r="P8" s="4"/>
      <c r="Q8" s="4"/>
      <c r="R8" s="4"/>
      <c r="S8" s="4"/>
      <c r="T8" s="4"/>
      <c r="U8" s="4"/>
      <c r="V8" s="4"/>
      <c r="W8" s="4"/>
      <c r="X8" s="4"/>
      <c r="Y8" s="4"/>
      <c r="Z8" s="4"/>
    </row>
    <row r="9" spans="1:26" ht="13.5" customHeight="1" x14ac:dyDescent="0.3">
      <c r="A9" s="4"/>
      <c r="B9" s="4">
        <v>76</v>
      </c>
      <c r="C9" s="4" t="str">
        <f ca="1">L1</f>
        <v>You were wounded, but in time you fully recovered.</v>
      </c>
      <c r="D9" s="4"/>
      <c r="E9" s="4"/>
      <c r="F9" s="4"/>
      <c r="G9" s="4"/>
      <c r="H9" s="4"/>
      <c r="I9" s="4"/>
      <c r="J9" s="4">
        <v>71</v>
      </c>
      <c r="K9" s="4" t="s">
        <v>391</v>
      </c>
      <c r="L9" s="4"/>
      <c r="M9" s="4"/>
      <c r="N9" s="4"/>
      <c r="O9" s="4"/>
      <c r="P9" s="4"/>
      <c r="Q9" s="4"/>
      <c r="R9" s="4"/>
      <c r="S9" s="4"/>
      <c r="T9" s="4"/>
      <c r="U9" s="4"/>
      <c r="V9" s="4"/>
      <c r="W9" s="4"/>
      <c r="X9" s="4"/>
      <c r="Y9" s="4"/>
      <c r="Z9" s="4"/>
    </row>
    <row r="10" spans="1:26" ht="13.5" customHeight="1" x14ac:dyDescent="0.3">
      <c r="A10" s="4"/>
      <c r="B10" s="4">
        <v>81</v>
      </c>
      <c r="C10" s="4" t="str">
        <f ca="1">D19</f>
        <v>You witnessed a falling red star, a face in the frost, or another bizarre omen.</v>
      </c>
      <c r="D10" s="4"/>
      <c r="E10" s="4"/>
      <c r="F10" s="4"/>
      <c r="G10" s="4"/>
      <c r="H10" s="4"/>
      <c r="I10" s="4"/>
      <c r="J10" s="4">
        <v>81</v>
      </c>
      <c r="K10" s="4" t="str">
        <f ca="1">CONCATENATE("You found some treasure and kept your share. Start with an extra ", (RANDBETWEEN(1, 6)+RANDBETWEEN(1, 6)), "gp.")</f>
        <v>You found some treasure and kept your share. Start with an extra 4gp.</v>
      </c>
      <c r="L10" s="4"/>
      <c r="M10" s="4"/>
      <c r="N10" s="4"/>
      <c r="O10" s="4"/>
      <c r="P10" s="4"/>
      <c r="Q10" s="4"/>
      <c r="R10" s="4"/>
      <c r="S10" s="4"/>
      <c r="T10" s="4"/>
      <c r="U10" s="4"/>
      <c r="V10" s="4"/>
      <c r="W10" s="4"/>
      <c r="X10" s="4"/>
      <c r="Y10" s="4"/>
      <c r="Z10" s="4"/>
    </row>
    <row r="11" spans="1:26" ht="13.5" customHeight="1" x14ac:dyDescent="0.3">
      <c r="A11" s="4"/>
      <c r="B11" s="4">
        <v>86</v>
      </c>
      <c r="C11" s="4" t="str">
        <f ca="1">L58</f>
        <v>You were badly injured in battle and still bear the scars to prove it.</v>
      </c>
      <c r="D11" s="4"/>
      <c r="E11" s="4"/>
      <c r="F11" s="4"/>
      <c r="G11" s="4"/>
      <c r="H11" s="4"/>
      <c r="I11" s="4"/>
      <c r="J11" s="4">
        <v>91</v>
      </c>
      <c r="K11" s="4" t="str">
        <f ca="1">CONCATENATE("You found a considerable treasure and kept your share. Start with an extra ", (RANDBETWEEN(1, 20)+50), "gp.")</f>
        <v>You found a considerable treasure and kept your share. Start with an extra 66gp.</v>
      </c>
      <c r="L11" s="4"/>
      <c r="M11" s="4"/>
      <c r="N11" s="4"/>
      <c r="O11" s="4"/>
      <c r="P11" s="4"/>
      <c r="Q11" s="4"/>
      <c r="R11" s="4"/>
      <c r="S11" s="4"/>
      <c r="T11" s="4"/>
      <c r="U11" s="4"/>
      <c r="V11" s="4"/>
      <c r="W11" s="4"/>
      <c r="X11" s="4"/>
      <c r="Y11" s="4"/>
      <c r="Z11" s="4"/>
    </row>
    <row r="12" spans="1:26" ht="13.5" customHeight="1" x14ac:dyDescent="0.3">
      <c r="A12" s="4"/>
      <c r="B12" s="4">
        <v>91</v>
      </c>
      <c r="C12" s="4" t="str">
        <f ca="1">CONCATENATE("You were accused of ", L38, " ", L48)</f>
        <v>You were accused of theft and are guilty, but were found not guilty.</v>
      </c>
      <c r="D12" s="4"/>
      <c r="E12" s="4"/>
      <c r="F12" s="4"/>
      <c r="G12" s="4"/>
      <c r="H12" s="4"/>
      <c r="I12" s="4"/>
      <c r="J12" s="4">
        <v>100</v>
      </c>
      <c r="K12" s="4" t="s">
        <v>392</v>
      </c>
      <c r="L12" s="4"/>
      <c r="M12" s="4"/>
      <c r="N12" s="4"/>
      <c r="O12" s="4"/>
      <c r="P12" s="4"/>
      <c r="Q12" s="4"/>
      <c r="R12" s="4"/>
      <c r="S12" s="4"/>
      <c r="T12" s="4"/>
      <c r="U12" s="4"/>
      <c r="V12" s="4"/>
      <c r="W12" s="4"/>
      <c r="X12" s="4"/>
      <c r="Y12" s="4"/>
      <c r="Z12" s="4"/>
    </row>
    <row r="13" spans="1:26" ht="13.5" customHeight="1" x14ac:dyDescent="0.3">
      <c r="A13" s="4"/>
      <c r="B13" s="4">
        <v>96</v>
      </c>
      <c r="C13" s="4" t="str">
        <f ca="1">L14</f>
        <v>You witnessed a powerful spell being cast by a cleric, a druid, a sorcerer, a warlock, or a wizard.</v>
      </c>
      <c r="D13" s="4"/>
      <c r="E13" s="4"/>
      <c r="F13" s="4"/>
      <c r="G13" s="4"/>
      <c r="H13" s="4"/>
      <c r="I13" s="4"/>
      <c r="J13" s="4"/>
      <c r="K13" s="4"/>
      <c r="L13" s="4"/>
      <c r="M13" s="4"/>
      <c r="N13" s="4"/>
      <c r="O13" s="4"/>
      <c r="P13" s="4"/>
      <c r="Q13" s="4"/>
      <c r="R13" s="4"/>
      <c r="S13" s="4"/>
      <c r="T13" s="4"/>
      <c r="U13" s="4"/>
      <c r="V13" s="4"/>
      <c r="W13" s="4"/>
      <c r="X13" s="4"/>
      <c r="Y13" s="4"/>
      <c r="Z13" s="4"/>
    </row>
    <row r="14" spans="1:26" ht="13.5" customHeight="1" x14ac:dyDescent="0.3">
      <c r="A14" s="4"/>
      <c r="B14" s="4">
        <v>100</v>
      </c>
      <c r="C14" s="4" t="str">
        <f ca="1">L67</f>
        <v>You went insane for 2 years. Odd behavior might linger.</v>
      </c>
      <c r="D14" s="4"/>
      <c r="E14" s="4"/>
      <c r="F14" s="4"/>
      <c r="G14" s="4"/>
      <c r="H14" s="4"/>
      <c r="I14" s="4"/>
      <c r="J14" s="4" t="s">
        <v>393</v>
      </c>
      <c r="K14" s="4"/>
      <c r="L14" s="8" t="str">
        <f ca="1">OFFSET(K14,(MATCH(I15,J15:J24,1)),0)</f>
        <v>You witnessed a powerful spell being cast by a cleric, a druid, a sorcerer, a warlock, or a wizard.</v>
      </c>
      <c r="M14" s="4"/>
      <c r="N14" s="4"/>
      <c r="O14" s="4"/>
      <c r="P14" s="4"/>
      <c r="Q14" s="4"/>
      <c r="R14" s="4"/>
      <c r="S14" s="4"/>
      <c r="T14" s="4"/>
      <c r="U14" s="4"/>
      <c r="V14" s="4"/>
      <c r="W14" s="4"/>
      <c r="X14" s="4"/>
      <c r="Y14" s="4"/>
      <c r="Z14" s="4"/>
    </row>
    <row r="15" spans="1:26" ht="13.5" customHeight="1" x14ac:dyDescent="0.3">
      <c r="A15" s="4"/>
      <c r="B15" s="4"/>
      <c r="C15" s="4"/>
      <c r="D15" s="4"/>
      <c r="E15" s="4"/>
      <c r="F15" s="4"/>
      <c r="G15" s="4"/>
      <c r="H15" s="4"/>
      <c r="I15" s="4">
        <f ca="1">RANDBETWEEN(1, 10)</f>
        <v>3</v>
      </c>
      <c r="J15" s="4">
        <v>1</v>
      </c>
      <c r="K15" s="4" t="s">
        <v>394</v>
      </c>
      <c r="L15" s="4"/>
      <c r="M15" s="4"/>
      <c r="N15" s="4"/>
      <c r="O15" s="4"/>
      <c r="P15" s="4"/>
      <c r="Q15" s="4"/>
      <c r="R15" s="4"/>
      <c r="S15" s="4"/>
      <c r="T15" s="4"/>
      <c r="U15" s="4"/>
      <c r="V15" s="4"/>
      <c r="W15" s="4"/>
      <c r="X15" s="4"/>
      <c r="Y15" s="4"/>
      <c r="Z15" s="4"/>
    </row>
    <row r="16" spans="1:26" ht="13.5" customHeight="1" x14ac:dyDescent="0.3">
      <c r="A16" s="4"/>
      <c r="B16" s="4"/>
      <c r="C16" s="4"/>
      <c r="D16" s="4"/>
      <c r="E16" s="4"/>
      <c r="F16" s="4"/>
      <c r="G16" s="4"/>
      <c r="H16" s="4"/>
      <c r="I16" s="4"/>
      <c r="J16" s="4">
        <v>2</v>
      </c>
      <c r="K16" s="4" t="s">
        <v>395</v>
      </c>
      <c r="L16" s="4"/>
      <c r="M16" s="4"/>
      <c r="N16" s="4"/>
      <c r="O16" s="4"/>
      <c r="P16" s="4"/>
      <c r="Q16" s="4"/>
      <c r="R16" s="4"/>
      <c r="S16" s="4"/>
      <c r="T16" s="4"/>
      <c r="U16" s="4"/>
      <c r="V16" s="4"/>
      <c r="W16" s="4"/>
      <c r="X16" s="4"/>
      <c r="Y16" s="4"/>
      <c r="Z16" s="4"/>
    </row>
    <row r="17" spans="1:26" ht="13.5" customHeight="1" x14ac:dyDescent="0.3">
      <c r="A17" s="4"/>
      <c r="B17" s="4"/>
      <c r="C17" s="4"/>
      <c r="D17" s="4"/>
      <c r="E17" s="4"/>
      <c r="F17" s="4"/>
      <c r="G17" s="4"/>
      <c r="H17" s="4"/>
      <c r="I17" s="4"/>
      <c r="J17" s="4">
        <v>3</v>
      </c>
      <c r="K17" s="4" t="s">
        <v>396</v>
      </c>
      <c r="L17" s="4"/>
      <c r="M17" s="4"/>
      <c r="N17" s="4"/>
      <c r="O17" s="4"/>
      <c r="P17" s="4"/>
      <c r="Q17" s="4"/>
      <c r="R17" s="4"/>
      <c r="S17" s="4"/>
      <c r="T17" s="4"/>
      <c r="U17" s="4"/>
      <c r="V17" s="4"/>
      <c r="W17" s="4"/>
      <c r="X17" s="4"/>
      <c r="Y17" s="4"/>
      <c r="Z17" s="4"/>
    </row>
    <row r="18" spans="1:26" ht="13.5" customHeight="1" x14ac:dyDescent="0.3">
      <c r="A18" s="4"/>
      <c r="B18" s="4"/>
      <c r="C18" s="4"/>
      <c r="D18" s="4"/>
      <c r="E18" s="4"/>
      <c r="F18" s="4"/>
      <c r="G18" s="4"/>
      <c r="H18" s="4"/>
      <c r="I18" s="4"/>
      <c r="J18" s="4">
        <v>4</v>
      </c>
      <c r="K18" s="4" t="s">
        <v>397</v>
      </c>
      <c r="L18" s="4"/>
      <c r="M18" s="4"/>
      <c r="N18" s="4"/>
      <c r="O18" s="4"/>
      <c r="P18" s="4"/>
      <c r="Q18" s="4"/>
      <c r="R18" s="4"/>
      <c r="S18" s="4"/>
      <c r="T18" s="4"/>
      <c r="U18" s="4"/>
      <c r="V18" s="4"/>
      <c r="W18" s="4"/>
      <c r="X18" s="4"/>
      <c r="Y18" s="4"/>
      <c r="Z18" s="4"/>
    </row>
    <row r="19" spans="1:26" ht="13.5" customHeight="1" x14ac:dyDescent="0.3">
      <c r="A19" s="4"/>
      <c r="B19" s="4" t="s">
        <v>398</v>
      </c>
      <c r="C19" s="4"/>
      <c r="D19" s="8" t="str">
        <f ca="1">OFFSET(C19,(MATCH(A20,B20:B34,1)),0)</f>
        <v>You witnessed a falling red star, a face in the frost, or another bizarre omen.</v>
      </c>
      <c r="E19" s="4"/>
      <c r="F19" s="4"/>
      <c r="G19" s="4"/>
      <c r="H19" s="4"/>
      <c r="I19" s="4"/>
      <c r="J19" s="4">
        <v>5</v>
      </c>
      <c r="K19" s="4" t="s">
        <v>399</v>
      </c>
      <c r="L19" s="4"/>
      <c r="M19" s="4"/>
      <c r="N19" s="4"/>
      <c r="O19" s="4"/>
      <c r="P19" s="4"/>
      <c r="Q19" s="4"/>
      <c r="R19" s="4"/>
      <c r="S19" s="4"/>
      <c r="T19" s="4"/>
      <c r="U19" s="4"/>
      <c r="V19" s="4"/>
      <c r="W19" s="4"/>
      <c r="X19" s="4"/>
      <c r="Y19" s="4"/>
      <c r="Z19" s="4"/>
    </row>
    <row r="20" spans="1:26" ht="13.5" customHeight="1" x14ac:dyDescent="0.3">
      <c r="A20" s="4">
        <f ca="1">RANDBETWEEN(1, 100)</f>
        <v>39</v>
      </c>
      <c r="B20" s="4">
        <v>1</v>
      </c>
      <c r="C20" s="4" t="str">
        <f ca="1">CONCATENATE("You were ensorcelled by a fey and enslaved for ", RANDBETWEEN(1, 6), " years before you escaped.")</f>
        <v>You were ensorcelled by a fey and enslaved for 5 years before you escaped.</v>
      </c>
      <c r="D20" s="4"/>
      <c r="E20" s="4"/>
      <c r="F20" s="4"/>
      <c r="G20" s="4"/>
      <c r="H20" s="4"/>
      <c r="I20" s="4"/>
      <c r="J20" s="4">
        <v>6</v>
      </c>
      <c r="K20" s="4" t="s">
        <v>400</v>
      </c>
      <c r="L20" s="4"/>
      <c r="M20" s="4"/>
      <c r="N20" s="4"/>
      <c r="O20" s="4"/>
      <c r="P20" s="4"/>
      <c r="Q20" s="4"/>
      <c r="R20" s="4"/>
      <c r="S20" s="4"/>
      <c r="T20" s="4"/>
      <c r="U20" s="4"/>
      <c r="V20" s="4"/>
      <c r="W20" s="4"/>
      <c r="X20" s="4"/>
      <c r="Y20" s="4"/>
      <c r="Z20" s="4"/>
    </row>
    <row r="21" spans="1:26" ht="13.5" customHeight="1" x14ac:dyDescent="0.3">
      <c r="A21" s="4"/>
      <c r="B21" s="4">
        <v>6</v>
      </c>
      <c r="C21" s="4" t="s">
        <v>401</v>
      </c>
      <c r="D21" s="4"/>
      <c r="E21" s="4"/>
      <c r="F21" s="4"/>
      <c r="G21" s="4"/>
      <c r="H21" s="4"/>
      <c r="I21" s="4"/>
      <c r="J21" s="4">
        <v>7</v>
      </c>
      <c r="K21" s="4" t="s">
        <v>402</v>
      </c>
      <c r="L21" s="4"/>
      <c r="M21" s="4"/>
      <c r="N21" s="4"/>
      <c r="O21" s="4"/>
      <c r="P21" s="4"/>
      <c r="Q21" s="4"/>
      <c r="R21" s="4"/>
      <c r="S21" s="4"/>
      <c r="T21" s="4"/>
      <c r="U21" s="4"/>
      <c r="V21" s="4"/>
      <c r="W21" s="4"/>
      <c r="X21" s="4"/>
      <c r="Y21" s="4"/>
      <c r="Z21" s="4"/>
    </row>
    <row r="22" spans="1:26" ht="13.5" customHeight="1" x14ac:dyDescent="0.3">
      <c r="A22" s="4"/>
      <c r="B22" s="4">
        <v>11</v>
      </c>
      <c r="C22" s="4" t="str">
        <f ca="1">CONCATENATE("A devil tempted you. Make a DC10 wis save or your alignment shifts 1 step toward evil and you gain ", (RANDBETWEEN(1, 20)+50), " gp.")</f>
        <v>A devil tempted you. Make a DC10 wis save or your alignment shifts 1 step toward evil and you gain 52 gp.</v>
      </c>
      <c r="D22" s="4"/>
      <c r="E22" s="4"/>
      <c r="F22" s="4"/>
      <c r="G22" s="4"/>
      <c r="H22" s="4"/>
      <c r="I22" s="4"/>
      <c r="J22" s="4">
        <v>8</v>
      </c>
      <c r="K22" s="4" t="s">
        <v>403</v>
      </c>
      <c r="L22" s="4"/>
      <c r="M22" s="4"/>
      <c r="N22" s="4"/>
      <c r="O22" s="4"/>
      <c r="P22" s="4"/>
      <c r="Q22" s="4"/>
      <c r="R22" s="4"/>
      <c r="S22" s="4"/>
      <c r="T22" s="4"/>
      <c r="U22" s="4"/>
      <c r="V22" s="4"/>
      <c r="W22" s="4"/>
      <c r="X22" s="4"/>
      <c r="Y22" s="4"/>
      <c r="Z22" s="4"/>
    </row>
    <row r="23" spans="1:26" ht="13.5" customHeight="1" x14ac:dyDescent="0.3">
      <c r="A23" s="4"/>
      <c r="B23" s="4">
        <v>16</v>
      </c>
      <c r="C23" s="4" t="s">
        <v>404</v>
      </c>
      <c r="D23" s="4"/>
      <c r="E23" s="4"/>
      <c r="F23" s="4"/>
      <c r="G23" s="4"/>
      <c r="H23" s="4"/>
      <c r="I23" s="4"/>
      <c r="J23" s="4">
        <v>9</v>
      </c>
      <c r="K23" s="4" t="s">
        <v>405</v>
      </c>
      <c r="L23" s="4"/>
      <c r="M23" s="4"/>
      <c r="N23" s="4"/>
      <c r="O23" s="4"/>
      <c r="P23" s="4"/>
      <c r="Q23" s="4"/>
      <c r="R23" s="4"/>
      <c r="S23" s="4"/>
      <c r="T23" s="4"/>
      <c r="U23" s="4"/>
      <c r="V23" s="4"/>
      <c r="W23" s="4"/>
      <c r="X23" s="4"/>
      <c r="Y23" s="4"/>
      <c r="Z23" s="4"/>
    </row>
    <row r="24" spans="1:26" ht="13.5" customHeight="1" x14ac:dyDescent="0.3">
      <c r="A24" s="4"/>
      <c r="B24" s="4">
        <v>21</v>
      </c>
      <c r="C24" s="4" t="s">
        <v>406</v>
      </c>
      <c r="D24" s="4"/>
      <c r="E24" s="4"/>
      <c r="F24" s="4"/>
      <c r="G24" s="4"/>
      <c r="H24" s="4"/>
      <c r="I24" s="4"/>
      <c r="J24" s="4">
        <v>10</v>
      </c>
      <c r="K24" s="4" t="s">
        <v>407</v>
      </c>
      <c r="L24" s="4"/>
      <c r="M24" s="4"/>
      <c r="N24" s="4"/>
      <c r="O24" s="4"/>
      <c r="P24" s="4"/>
      <c r="Q24" s="4"/>
      <c r="R24" s="4"/>
      <c r="S24" s="4"/>
      <c r="T24" s="4"/>
      <c r="U24" s="4"/>
      <c r="V24" s="4"/>
      <c r="W24" s="4"/>
      <c r="X24" s="4"/>
      <c r="Y24" s="4"/>
      <c r="Z24" s="4"/>
    </row>
    <row r="25" spans="1:26" ht="13.5" customHeight="1" x14ac:dyDescent="0.3">
      <c r="A25" s="4"/>
      <c r="B25" s="4">
        <v>31</v>
      </c>
      <c r="C25" s="4" t="s">
        <v>408</v>
      </c>
      <c r="D25" s="4"/>
      <c r="E25" s="4"/>
      <c r="F25" s="4"/>
      <c r="G25" s="4"/>
      <c r="H25" s="4"/>
      <c r="I25" s="4"/>
      <c r="J25" s="4"/>
      <c r="K25" s="4"/>
      <c r="L25" s="4"/>
      <c r="M25" s="4"/>
      <c r="N25" s="4"/>
      <c r="O25" s="4"/>
      <c r="P25" s="4"/>
      <c r="Q25" s="4"/>
      <c r="R25" s="4"/>
      <c r="S25" s="4"/>
      <c r="T25" s="4"/>
      <c r="U25" s="4"/>
      <c r="V25" s="4"/>
      <c r="W25" s="4"/>
      <c r="X25" s="4"/>
      <c r="Y25" s="4"/>
      <c r="Z25" s="4"/>
    </row>
    <row r="26" spans="1:26" ht="13.5" customHeight="1" x14ac:dyDescent="0.3">
      <c r="A26" s="4"/>
      <c r="B26" s="4">
        <v>41</v>
      </c>
      <c r="C26" s="4" t="s">
        <v>409</v>
      </c>
      <c r="D26" s="4"/>
      <c r="E26" s="4"/>
      <c r="F26" s="4"/>
      <c r="G26" s="4"/>
      <c r="H26" s="4"/>
      <c r="I26" s="4"/>
      <c r="J26" s="4" t="s">
        <v>410</v>
      </c>
      <c r="K26" s="4"/>
      <c r="L26" s="8" t="str">
        <f ca="1">OFFSET(K26,(MATCH(I27,J27:J36,1)),0)</f>
        <v>You found A wig from someone executed by beheading</v>
      </c>
      <c r="M26" s="4"/>
      <c r="N26" s="4"/>
      <c r="O26" s="4"/>
      <c r="P26" s="4"/>
      <c r="Q26" s="4"/>
      <c r="R26" s="4"/>
      <c r="S26" s="4"/>
      <c r="T26" s="4"/>
      <c r="U26" s="4"/>
      <c r="V26" s="4"/>
      <c r="W26" s="4"/>
      <c r="X26" s="4"/>
      <c r="Y26" s="4"/>
      <c r="Z26" s="4"/>
    </row>
    <row r="27" spans="1:26" ht="13.5" customHeight="1" x14ac:dyDescent="0.3">
      <c r="A27" s="4"/>
      <c r="B27" s="4">
        <v>51</v>
      </c>
      <c r="C27" s="4" t="s">
        <v>411</v>
      </c>
      <c r="D27" s="4"/>
      <c r="E27" s="4"/>
      <c r="F27" s="4"/>
      <c r="G27" s="4"/>
      <c r="H27" s="4"/>
      <c r="I27" s="4">
        <f ca="1">RANDBETWEEN(1, 10)</f>
        <v>6</v>
      </c>
      <c r="J27" s="4">
        <v>1</v>
      </c>
      <c r="K27" s="4" t="s">
        <v>412</v>
      </c>
      <c r="L27" s="4"/>
      <c r="M27" s="4"/>
      <c r="N27" s="4"/>
      <c r="O27" s="4"/>
      <c r="P27" s="4"/>
      <c r="Q27" s="4"/>
      <c r="R27" s="4"/>
      <c r="S27" s="4"/>
      <c r="T27" s="4"/>
      <c r="U27" s="4"/>
      <c r="V27" s="4"/>
      <c r="W27" s="4"/>
      <c r="X27" s="4"/>
      <c r="Y27" s="4"/>
      <c r="Z27" s="4"/>
    </row>
    <row r="28" spans="1:26" ht="13.5" customHeight="1" x14ac:dyDescent="0.3">
      <c r="A28" s="4"/>
      <c r="B28" s="4">
        <v>61</v>
      </c>
      <c r="C28" s="4" t="s">
        <v>413</v>
      </c>
      <c r="D28" s="4"/>
      <c r="E28" s="4"/>
      <c r="F28" s="4"/>
      <c r="G28" s="4"/>
      <c r="H28" s="4"/>
      <c r="I28" s="4"/>
      <c r="J28" s="4">
        <v>2</v>
      </c>
      <c r="K28" s="4" t="s">
        <v>414</v>
      </c>
      <c r="L28" s="4"/>
      <c r="M28" s="4"/>
      <c r="N28" s="4"/>
      <c r="O28" s="4"/>
      <c r="P28" s="4"/>
      <c r="Q28" s="4"/>
      <c r="R28" s="4"/>
      <c r="S28" s="4"/>
      <c r="T28" s="4"/>
      <c r="U28" s="4"/>
      <c r="V28" s="4"/>
      <c r="W28" s="4"/>
      <c r="X28" s="4"/>
      <c r="Y28" s="4"/>
      <c r="Z28" s="4"/>
    </row>
    <row r="29" spans="1:26" ht="13.5" customHeight="1" x14ac:dyDescent="0.3">
      <c r="A29" s="4"/>
      <c r="B29" s="4">
        <v>71</v>
      </c>
      <c r="C29" s="4" t="str">
        <f ca="1">CONCATENATE("You were briefly possessed by ", D36)</f>
        <v>You were briefly possessed by a devil.</v>
      </c>
      <c r="D29" s="4"/>
      <c r="E29" s="4"/>
      <c r="F29" s="4"/>
      <c r="G29" s="4"/>
      <c r="H29" s="4"/>
      <c r="I29" s="4"/>
      <c r="J29" s="4">
        <v>3</v>
      </c>
      <c r="K29" s="4" t="s">
        <v>415</v>
      </c>
      <c r="L29" s="4"/>
      <c r="M29" s="4"/>
      <c r="N29" s="4"/>
      <c r="O29" s="4"/>
      <c r="P29" s="4"/>
      <c r="Q29" s="4"/>
      <c r="R29" s="4"/>
      <c r="S29" s="4"/>
      <c r="T29" s="4"/>
      <c r="U29" s="4"/>
      <c r="V29" s="4"/>
      <c r="W29" s="4"/>
      <c r="X29" s="4"/>
      <c r="Y29" s="4"/>
      <c r="Z29" s="4"/>
    </row>
    <row r="30" spans="1:26" ht="13.5" customHeight="1" x14ac:dyDescent="0.3">
      <c r="A30" s="4"/>
      <c r="B30" s="4">
        <v>76</v>
      </c>
      <c r="C30" s="4" t="s">
        <v>416</v>
      </c>
      <c r="D30" s="4"/>
      <c r="E30" s="4"/>
      <c r="F30" s="4"/>
      <c r="G30" s="4"/>
      <c r="H30" s="4"/>
      <c r="I30" s="4"/>
      <c r="J30" s="4">
        <v>4</v>
      </c>
      <c r="K30" s="4" t="str">
        <f ca="1">CONCATENATE("You found some money. Start with an extra ", (RANDBETWEEN(1, 20)), "gp.")</f>
        <v>You found some money. Start with an extra 14gp.</v>
      </c>
      <c r="L30" s="4"/>
      <c r="M30" s="4"/>
      <c r="N30" s="4"/>
      <c r="O30" s="4"/>
      <c r="P30" s="4"/>
      <c r="Q30" s="4"/>
      <c r="R30" s="4"/>
      <c r="S30" s="4"/>
      <c r="T30" s="4"/>
      <c r="U30" s="4"/>
      <c r="V30" s="4"/>
      <c r="W30" s="4"/>
      <c r="X30" s="4"/>
      <c r="Y30" s="4"/>
      <c r="Z30" s="4"/>
    </row>
    <row r="31" spans="1:26" ht="13.5" customHeight="1" x14ac:dyDescent="0.3">
      <c r="A31" s="4"/>
      <c r="B31" s="4">
        <v>81</v>
      </c>
      <c r="C31" s="4" t="s">
        <v>417</v>
      </c>
      <c r="D31" s="4"/>
      <c r="E31" s="4"/>
      <c r="F31" s="4"/>
      <c r="G31" s="4"/>
      <c r="H31" s="4"/>
      <c r="I31" s="4"/>
      <c r="J31" s="4">
        <v>5</v>
      </c>
      <c r="K31" s="4" t="s">
        <v>418</v>
      </c>
      <c r="L31" s="4"/>
      <c r="M31" s="4"/>
      <c r="N31" s="4"/>
      <c r="O31" s="4"/>
      <c r="P31" s="4"/>
      <c r="Q31" s="4"/>
      <c r="R31" s="4"/>
      <c r="S31" s="4"/>
      <c r="T31" s="4"/>
      <c r="U31" s="4"/>
      <c r="V31" s="4"/>
      <c r="W31" s="4"/>
      <c r="X31" s="4"/>
      <c r="Y31" s="4"/>
      <c r="Z31" s="4"/>
    </row>
    <row r="32" spans="1:26" ht="13.5" customHeight="1" x14ac:dyDescent="0.3">
      <c r="A32" s="4"/>
      <c r="B32" s="4">
        <v>86</v>
      </c>
      <c r="C32" s="4" t="s">
        <v>419</v>
      </c>
      <c r="D32" s="4"/>
      <c r="E32" s="4"/>
      <c r="F32" s="4"/>
      <c r="G32" s="4"/>
      <c r="H32" s="4"/>
      <c r="I32" s="4"/>
      <c r="J32" s="4">
        <v>6</v>
      </c>
      <c r="K32" s="7" t="str">
        <f ca="1">CONCATENATE("You found ",Trinket!$D$7)</f>
        <v>You found A wig from someone executed by beheading</v>
      </c>
      <c r="L32" s="4"/>
      <c r="M32" s="4"/>
      <c r="N32" s="4"/>
      <c r="O32" s="4"/>
      <c r="P32" s="4"/>
      <c r="Q32" s="4"/>
      <c r="R32" s="4"/>
      <c r="S32" s="4"/>
      <c r="T32" s="4"/>
      <c r="U32" s="4"/>
      <c r="V32" s="4"/>
      <c r="W32" s="4"/>
      <c r="X32" s="4"/>
      <c r="Y32" s="4"/>
      <c r="Z32" s="4"/>
    </row>
    <row r="33" spans="1:26" ht="13.5" customHeight="1" x14ac:dyDescent="0.3">
      <c r="A33" s="4"/>
      <c r="B33" s="4">
        <v>91</v>
      </c>
      <c r="C33" s="4" t="s">
        <v>420</v>
      </c>
      <c r="D33" s="4"/>
      <c r="E33" s="4"/>
      <c r="F33" s="4"/>
      <c r="G33" s="4"/>
      <c r="H33" s="4"/>
      <c r="I33" s="4"/>
      <c r="J33" s="4">
        <v>7</v>
      </c>
      <c r="K33" s="4" t="s">
        <v>421</v>
      </c>
      <c r="L33" s="4"/>
      <c r="M33" s="4"/>
      <c r="N33" s="4"/>
      <c r="O33" s="4"/>
      <c r="P33" s="4"/>
      <c r="Q33" s="4"/>
      <c r="R33" s="4"/>
      <c r="S33" s="4"/>
      <c r="T33" s="4"/>
      <c r="U33" s="4"/>
      <c r="V33" s="4"/>
      <c r="W33" s="4"/>
      <c r="X33" s="4"/>
      <c r="Y33" s="4"/>
      <c r="Z33" s="4"/>
    </row>
    <row r="34" spans="1:26" ht="13.5" customHeight="1" x14ac:dyDescent="0.3">
      <c r="A34" s="4"/>
      <c r="B34" s="4">
        <v>96</v>
      </c>
      <c r="C34" s="4" t="s">
        <v>422</v>
      </c>
      <c r="D34" s="4"/>
      <c r="E34" s="4"/>
      <c r="F34" s="4"/>
      <c r="G34" s="4"/>
      <c r="H34" s="4"/>
      <c r="I34" s="4"/>
      <c r="J34" s="4">
        <v>8</v>
      </c>
      <c r="K34" s="4" t="s">
        <v>423</v>
      </c>
      <c r="L34" s="4"/>
      <c r="M34" s="4"/>
      <c r="N34" s="4"/>
      <c r="O34" s="4"/>
      <c r="P34" s="4"/>
      <c r="Q34" s="4"/>
      <c r="R34" s="4"/>
      <c r="S34" s="4"/>
      <c r="T34" s="4"/>
      <c r="U34" s="4"/>
      <c r="V34" s="4"/>
      <c r="W34" s="4"/>
      <c r="X34" s="4"/>
      <c r="Y34" s="4"/>
      <c r="Z34" s="4"/>
    </row>
    <row r="35" spans="1:26" ht="13.5" customHeight="1" x14ac:dyDescent="0.3">
      <c r="A35" s="4"/>
      <c r="B35" s="4"/>
      <c r="C35" s="4"/>
      <c r="D35" s="4"/>
      <c r="E35" s="4"/>
      <c r="F35" s="4"/>
      <c r="G35" s="4"/>
      <c r="H35" s="4"/>
      <c r="I35" s="4"/>
      <c r="J35" s="4">
        <v>9</v>
      </c>
      <c r="K35" s="4" t="s">
        <v>424</v>
      </c>
      <c r="L35" s="4"/>
      <c r="M35" s="4"/>
      <c r="N35" s="4"/>
      <c r="O35" s="4"/>
      <c r="P35" s="4"/>
      <c r="Q35" s="4"/>
      <c r="R35" s="4"/>
      <c r="S35" s="4"/>
      <c r="T35" s="4"/>
      <c r="U35" s="4"/>
      <c r="V35" s="4"/>
      <c r="W35" s="4"/>
      <c r="X35" s="4"/>
      <c r="Y35" s="4"/>
      <c r="Z35" s="4"/>
    </row>
    <row r="36" spans="1:26" ht="13.5" customHeight="1" x14ac:dyDescent="0.3">
      <c r="A36" s="4"/>
      <c r="B36" s="4" t="s">
        <v>425</v>
      </c>
      <c r="C36" s="4"/>
      <c r="D36" s="8" t="str">
        <f ca="1">OFFSET(C36,(MATCH(A37,B37:B42,1)),0)</f>
        <v>a devil.</v>
      </c>
      <c r="E36" s="4"/>
      <c r="F36" s="4"/>
      <c r="G36" s="4"/>
      <c r="H36" s="4"/>
      <c r="I36" s="4"/>
      <c r="J36" s="4">
        <v>10</v>
      </c>
      <c r="K36" s="4" t="str">
        <f ca="1">CONCATENATE("A distant relative left you a stipend that enables you to live at a Comfortable lifestyle for ", RANDBETWEEN(1, 20), " years.")</f>
        <v>A distant relative left you a stipend that enables you to live at a Comfortable lifestyle for 14 years.</v>
      </c>
      <c r="L36" s="4"/>
      <c r="M36" s="4"/>
      <c r="N36" s="4"/>
      <c r="O36" s="4"/>
      <c r="P36" s="4"/>
      <c r="Q36" s="4"/>
      <c r="R36" s="4"/>
      <c r="S36" s="4"/>
      <c r="T36" s="4"/>
      <c r="U36" s="4"/>
      <c r="V36" s="4"/>
      <c r="W36" s="4"/>
      <c r="X36" s="4"/>
      <c r="Y36" s="4"/>
      <c r="Z36" s="4"/>
    </row>
    <row r="37" spans="1:26" ht="13.5" customHeight="1" x14ac:dyDescent="0.3">
      <c r="A37" s="4">
        <f ca="1">RANDBETWEEN(1, 6)</f>
        <v>2</v>
      </c>
      <c r="B37" s="4">
        <v>1</v>
      </c>
      <c r="C37" s="4" t="s">
        <v>426</v>
      </c>
      <c r="D37" s="4"/>
      <c r="E37" s="4"/>
      <c r="F37" s="4"/>
      <c r="G37" s="4"/>
      <c r="H37" s="4"/>
      <c r="I37" s="4"/>
      <c r="J37" s="4"/>
      <c r="K37" s="4"/>
      <c r="L37" s="4"/>
      <c r="M37" s="4"/>
      <c r="N37" s="4"/>
      <c r="O37" s="4"/>
      <c r="P37" s="4"/>
      <c r="Q37" s="4"/>
      <c r="R37" s="4"/>
      <c r="S37" s="4"/>
      <c r="T37" s="4"/>
      <c r="U37" s="4"/>
      <c r="V37" s="4"/>
      <c r="W37" s="4"/>
      <c r="X37" s="4"/>
      <c r="Y37" s="4"/>
      <c r="Z37" s="4"/>
    </row>
    <row r="38" spans="1:26" ht="13.5" customHeight="1" x14ac:dyDescent="0.3">
      <c r="A38" s="4"/>
      <c r="B38" s="4">
        <v>2</v>
      </c>
      <c r="C38" s="4" t="s">
        <v>427</v>
      </c>
      <c r="D38" s="4"/>
      <c r="E38" s="4"/>
      <c r="F38" s="4"/>
      <c r="G38" s="4"/>
      <c r="H38" s="4"/>
      <c r="I38" s="4"/>
      <c r="J38" s="4" t="s">
        <v>428</v>
      </c>
      <c r="K38" s="4"/>
      <c r="L38" s="8" t="str">
        <f ca="1">OFFSET(K38,(MATCH(I39,J39:J46,1)),0)</f>
        <v>theft</v>
      </c>
      <c r="M38" s="4"/>
      <c r="N38" s="4"/>
      <c r="O38" s="4"/>
      <c r="P38" s="4"/>
      <c r="Q38" s="4"/>
      <c r="R38" s="4"/>
      <c r="S38" s="4"/>
      <c r="T38" s="4"/>
      <c r="U38" s="4"/>
      <c r="V38" s="4"/>
      <c r="W38" s="4"/>
      <c r="X38" s="4"/>
      <c r="Y38" s="4"/>
      <c r="Z38" s="4"/>
    </row>
    <row r="39" spans="1:26" ht="13.5" customHeight="1" x14ac:dyDescent="0.3">
      <c r="A39" s="4"/>
      <c r="B39" s="4">
        <v>3</v>
      </c>
      <c r="C39" s="4" t="s">
        <v>429</v>
      </c>
      <c r="D39" s="4"/>
      <c r="E39" s="4"/>
      <c r="F39" s="4"/>
      <c r="G39" s="4"/>
      <c r="H39" s="4"/>
      <c r="I39" s="4">
        <f ca="1">RANDBETWEEN(1, 8)</f>
        <v>2</v>
      </c>
      <c r="J39" s="4">
        <v>1</v>
      </c>
      <c r="K39" s="4" t="s">
        <v>430</v>
      </c>
      <c r="L39" s="4"/>
      <c r="M39" s="4"/>
      <c r="N39" s="4"/>
      <c r="O39" s="4"/>
      <c r="P39" s="4"/>
      <c r="Q39" s="4"/>
      <c r="R39" s="4"/>
      <c r="S39" s="4"/>
      <c r="T39" s="4"/>
      <c r="U39" s="4"/>
      <c r="V39" s="4"/>
      <c r="W39" s="4"/>
      <c r="X39" s="4"/>
      <c r="Y39" s="4"/>
      <c r="Z39" s="4"/>
    </row>
    <row r="40" spans="1:26" ht="13.5" customHeight="1" x14ac:dyDescent="0.3">
      <c r="A40" s="4"/>
      <c r="B40" s="4">
        <v>4</v>
      </c>
      <c r="C40" s="4" t="s">
        <v>431</v>
      </c>
      <c r="D40" s="4"/>
      <c r="E40" s="4"/>
      <c r="F40" s="4"/>
      <c r="G40" s="4"/>
      <c r="H40" s="4"/>
      <c r="I40" s="4"/>
      <c r="J40" s="4">
        <v>2</v>
      </c>
      <c r="K40" s="4" t="s">
        <v>432</v>
      </c>
      <c r="L40" s="4"/>
      <c r="M40" s="4"/>
      <c r="N40" s="4"/>
      <c r="O40" s="4"/>
      <c r="P40" s="4"/>
      <c r="Q40" s="4"/>
      <c r="R40" s="4"/>
      <c r="S40" s="4"/>
      <c r="T40" s="4"/>
      <c r="U40" s="4"/>
      <c r="V40" s="4"/>
      <c r="W40" s="4"/>
      <c r="X40" s="4"/>
      <c r="Y40" s="4"/>
      <c r="Z40" s="4"/>
    </row>
    <row r="41" spans="1:26" ht="13.5" customHeight="1" x14ac:dyDescent="0.3">
      <c r="A41" s="4"/>
      <c r="B41" s="4">
        <v>5</v>
      </c>
      <c r="C41" s="4" t="s">
        <v>433</v>
      </c>
      <c r="D41" s="4"/>
      <c r="E41" s="4"/>
      <c r="F41" s="4"/>
      <c r="G41" s="4"/>
      <c r="H41" s="4"/>
      <c r="I41" s="4"/>
      <c r="J41" s="4">
        <v>3</v>
      </c>
      <c r="K41" s="4" t="s">
        <v>434</v>
      </c>
      <c r="L41" s="4"/>
      <c r="M41" s="4"/>
      <c r="N41" s="4"/>
      <c r="O41" s="4"/>
      <c r="P41" s="4"/>
      <c r="Q41" s="4"/>
      <c r="R41" s="4"/>
      <c r="S41" s="4"/>
      <c r="T41" s="4"/>
      <c r="U41" s="4"/>
      <c r="V41" s="4"/>
      <c r="W41" s="4"/>
      <c r="X41" s="4"/>
      <c r="Y41" s="4"/>
      <c r="Z41" s="4"/>
    </row>
    <row r="42" spans="1:26" ht="13.5" customHeight="1" x14ac:dyDescent="0.3">
      <c r="A42" s="4"/>
      <c r="B42" s="4">
        <v>6</v>
      </c>
      <c r="C42" s="4" t="s">
        <v>435</v>
      </c>
      <c r="D42" s="4"/>
      <c r="E42" s="4"/>
      <c r="F42" s="4"/>
      <c r="G42" s="4"/>
      <c r="H42" s="4"/>
      <c r="I42" s="4"/>
      <c r="J42" s="4">
        <v>4</v>
      </c>
      <c r="K42" s="4" t="s">
        <v>436</v>
      </c>
      <c r="L42" s="4"/>
      <c r="M42" s="4"/>
      <c r="N42" s="4"/>
      <c r="O42" s="4"/>
      <c r="P42" s="4"/>
      <c r="Q42" s="4"/>
      <c r="R42" s="4"/>
      <c r="S42" s="4"/>
      <c r="T42" s="4"/>
      <c r="U42" s="4"/>
      <c r="V42" s="4"/>
      <c r="W42" s="4"/>
      <c r="X42" s="4"/>
      <c r="Y42" s="4"/>
      <c r="Z42" s="4"/>
    </row>
    <row r="43" spans="1:26" ht="13.5" customHeight="1" x14ac:dyDescent="0.3">
      <c r="A43" s="4"/>
      <c r="B43" s="4"/>
      <c r="C43" s="4"/>
      <c r="D43" s="4"/>
      <c r="E43" s="4"/>
      <c r="F43" s="4"/>
      <c r="G43" s="4"/>
      <c r="H43" s="4"/>
      <c r="I43" s="4"/>
      <c r="J43" s="4">
        <v>5</v>
      </c>
      <c r="K43" s="4" t="s">
        <v>437</v>
      </c>
      <c r="L43" s="4"/>
      <c r="M43" s="4"/>
      <c r="N43" s="4"/>
      <c r="O43" s="4"/>
      <c r="P43" s="4"/>
      <c r="Q43" s="4"/>
      <c r="R43" s="4"/>
      <c r="S43" s="4"/>
      <c r="T43" s="4"/>
      <c r="U43" s="4"/>
      <c r="V43" s="4"/>
      <c r="W43" s="4"/>
      <c r="X43" s="4"/>
      <c r="Y43" s="4"/>
      <c r="Z43" s="4"/>
    </row>
    <row r="44" spans="1:26" ht="13.5" customHeight="1" x14ac:dyDescent="0.3">
      <c r="A44" s="4"/>
      <c r="B44" s="4" t="s">
        <v>438</v>
      </c>
      <c r="C44" s="4"/>
      <c r="D44" s="8" t="str">
        <f ca="1">OFFSET(C44,(MATCH(A45,B45:B55,1)),0)</f>
        <v>A romantic relationship ended amicably.</v>
      </c>
      <c r="E44" s="4"/>
      <c r="F44" s="4"/>
      <c r="G44" s="4"/>
      <c r="H44" s="4"/>
      <c r="I44" s="4"/>
      <c r="J44" s="4">
        <v>6</v>
      </c>
      <c r="K44" s="4" t="s">
        <v>439</v>
      </c>
      <c r="L44" s="4"/>
      <c r="M44" s="4"/>
      <c r="N44" s="4"/>
      <c r="O44" s="4"/>
      <c r="P44" s="4"/>
      <c r="Q44" s="4"/>
      <c r="R44" s="4"/>
      <c r="S44" s="4"/>
      <c r="T44" s="4"/>
      <c r="U44" s="4"/>
      <c r="V44" s="4"/>
      <c r="W44" s="4"/>
      <c r="X44" s="4"/>
      <c r="Y44" s="4"/>
      <c r="Z44" s="4"/>
    </row>
    <row r="45" spans="1:26" ht="13.5" customHeight="1" x14ac:dyDescent="0.3">
      <c r="A45" s="4">
        <f ca="1">RANDBETWEEN(1, 12)</f>
        <v>11</v>
      </c>
      <c r="B45" s="4">
        <v>1</v>
      </c>
      <c r="C45" s="4" t="str">
        <f ca="1">CONCATENATE("A family member or close friend ", D58, ".")</f>
        <v>A family member or close friend died on an accident related to their occupation.</v>
      </c>
      <c r="D45" s="4"/>
      <c r="E45" s="4"/>
      <c r="F45" s="4"/>
      <c r="G45" s="4"/>
      <c r="H45" s="4"/>
      <c r="I45" s="4"/>
      <c r="J45" s="4">
        <v>7</v>
      </c>
      <c r="K45" s="4" t="s">
        <v>440</v>
      </c>
      <c r="L45" s="4"/>
      <c r="M45" s="4"/>
      <c r="N45" s="4"/>
      <c r="O45" s="4"/>
      <c r="P45" s="4"/>
      <c r="Q45" s="4"/>
      <c r="R45" s="4"/>
      <c r="S45" s="4"/>
      <c r="T45" s="4"/>
      <c r="U45" s="4"/>
      <c r="V45" s="4"/>
      <c r="W45" s="4"/>
      <c r="X45" s="4"/>
      <c r="Y45" s="4"/>
      <c r="Z45" s="4"/>
    </row>
    <row r="46" spans="1:26" ht="13.5" customHeight="1" x14ac:dyDescent="0.3">
      <c r="A46" s="4"/>
      <c r="B46" s="4">
        <v>3</v>
      </c>
      <c r="C46" s="4" t="s">
        <v>441</v>
      </c>
      <c r="D46" s="4"/>
      <c r="E46" s="4"/>
      <c r="F46" s="4"/>
      <c r="G46" s="4"/>
      <c r="H46" s="4"/>
      <c r="I46" s="4"/>
      <c r="J46" s="4">
        <v>8</v>
      </c>
      <c r="K46" s="4" t="s">
        <v>442</v>
      </c>
      <c r="L46" s="4"/>
      <c r="M46" s="4"/>
      <c r="N46" s="4"/>
      <c r="O46" s="4"/>
      <c r="P46" s="4"/>
      <c r="Q46" s="4"/>
      <c r="R46" s="4"/>
      <c r="S46" s="4"/>
      <c r="T46" s="4"/>
      <c r="U46" s="4"/>
      <c r="V46" s="4"/>
      <c r="W46" s="4"/>
      <c r="X46" s="4"/>
      <c r="Y46" s="4"/>
      <c r="Z46" s="4"/>
    </row>
    <row r="47" spans="1:26" ht="13.5" customHeight="1" x14ac:dyDescent="0.3">
      <c r="A47" s="4"/>
      <c r="B47" s="4">
        <v>4</v>
      </c>
      <c r="C47" s="4" t="s">
        <v>443</v>
      </c>
      <c r="D47" s="4"/>
      <c r="E47" s="4"/>
      <c r="F47" s="4"/>
      <c r="G47" s="4"/>
      <c r="H47" s="4"/>
      <c r="I47" s="4"/>
      <c r="J47" s="4"/>
      <c r="K47" s="4"/>
      <c r="L47" s="4"/>
      <c r="M47" s="4"/>
      <c r="N47" s="4"/>
      <c r="O47" s="4"/>
      <c r="P47" s="4"/>
      <c r="Q47" s="4"/>
      <c r="R47" s="4"/>
      <c r="S47" s="4"/>
      <c r="T47" s="4"/>
      <c r="U47" s="4"/>
      <c r="V47" s="4"/>
      <c r="W47" s="4"/>
      <c r="X47" s="4"/>
      <c r="Y47" s="4"/>
      <c r="Z47" s="4"/>
    </row>
    <row r="48" spans="1:26" ht="13.5" customHeight="1" x14ac:dyDescent="0.3">
      <c r="A48" s="4"/>
      <c r="B48" s="4">
        <v>5</v>
      </c>
      <c r="C48" s="4" t="str">
        <f ca="1">CONCATENATE("You spent ",RANDBETWEEN(1,6)," years at hard labor, jail, or an oar for a crime you did not commit.")</f>
        <v>You spent 2 years at hard labor, jail, or an oar for a crime you did not commit.</v>
      </c>
      <c r="D48" s="4"/>
      <c r="E48" s="4"/>
      <c r="F48" s="4"/>
      <c r="G48" s="4"/>
      <c r="H48" s="4"/>
      <c r="I48" s="4"/>
      <c r="J48" s="4" t="s">
        <v>444</v>
      </c>
      <c r="K48" s="4"/>
      <c r="L48" s="8" t="str">
        <f ca="1">OFFSET(K48,(MATCH(I49,J49:J52)),0)</f>
        <v>and are guilty, but were found not guilty.</v>
      </c>
      <c r="M48" s="4"/>
      <c r="N48" s="4"/>
      <c r="O48" s="4"/>
      <c r="P48" s="4"/>
      <c r="Q48" s="4"/>
      <c r="R48" s="4"/>
      <c r="S48" s="4"/>
      <c r="T48" s="4"/>
      <c r="U48" s="4"/>
      <c r="V48" s="4"/>
      <c r="W48" s="4"/>
      <c r="X48" s="4"/>
      <c r="Y48" s="4"/>
      <c r="Z48" s="4"/>
    </row>
    <row r="49" spans="1:26" ht="13.5" customHeight="1" x14ac:dyDescent="0.3">
      <c r="A49" s="4"/>
      <c r="B49" s="4">
        <v>6</v>
      </c>
      <c r="C49" s="4" t="s">
        <v>445</v>
      </c>
      <c r="D49" s="4"/>
      <c r="E49" s="4"/>
      <c r="F49" s="4"/>
      <c r="G49" s="4"/>
      <c r="H49" s="4"/>
      <c r="I49" s="4">
        <f ca="1">RANDBETWEEN(1, 12)</f>
        <v>6</v>
      </c>
      <c r="J49" s="4">
        <v>1</v>
      </c>
      <c r="K49" s="4" t="s">
        <v>446</v>
      </c>
      <c r="L49" s="4"/>
      <c r="M49" s="4"/>
      <c r="N49" s="4"/>
      <c r="O49" s="4"/>
      <c r="P49" s="4"/>
      <c r="Q49" s="4"/>
      <c r="R49" s="4"/>
      <c r="S49" s="4"/>
      <c r="T49" s="4"/>
      <c r="U49" s="4"/>
      <c r="V49" s="4"/>
      <c r="W49" s="4"/>
      <c r="X49" s="4"/>
      <c r="Y49" s="4"/>
      <c r="Z49" s="4"/>
    </row>
    <row r="50" spans="1:26" ht="13.5" customHeight="1" x14ac:dyDescent="0.3">
      <c r="A50" s="4"/>
      <c r="B50" s="4">
        <v>7</v>
      </c>
      <c r="C50" s="4" t="s">
        <v>447</v>
      </c>
      <c r="D50" s="4"/>
      <c r="E50" s="4"/>
      <c r="F50" s="4"/>
      <c r="G50" s="4"/>
      <c r="H50" s="4"/>
      <c r="I50" s="4"/>
      <c r="J50" s="4">
        <v>4</v>
      </c>
      <c r="K50" s="4" t="s">
        <v>448</v>
      </c>
      <c r="L50" s="4"/>
      <c r="M50" s="4"/>
      <c r="N50" s="4"/>
      <c r="O50" s="4"/>
      <c r="P50" s="4"/>
      <c r="Q50" s="4"/>
      <c r="R50" s="4"/>
      <c r="S50" s="4"/>
      <c r="T50" s="4"/>
      <c r="U50" s="4"/>
      <c r="V50" s="4"/>
      <c r="W50" s="4"/>
      <c r="X50" s="4"/>
      <c r="Y50" s="4"/>
      <c r="Z50" s="4"/>
    </row>
    <row r="51" spans="1:26" ht="13.5" customHeight="1" x14ac:dyDescent="0.3">
      <c r="A51" s="4"/>
      <c r="B51" s="4">
        <v>8</v>
      </c>
      <c r="C51" s="4" t="s">
        <v>449</v>
      </c>
      <c r="D51" s="4"/>
      <c r="E51" s="4"/>
      <c r="F51" s="4"/>
      <c r="G51" s="4"/>
      <c r="H51" s="4"/>
      <c r="I51" s="4"/>
      <c r="J51" s="4">
        <v>7</v>
      </c>
      <c r="K51" s="4" t="s">
        <v>450</v>
      </c>
      <c r="L51" s="4"/>
      <c r="M51" s="4"/>
      <c r="N51" s="4"/>
      <c r="O51" s="4"/>
      <c r="P51" s="4"/>
      <c r="Q51" s="4"/>
      <c r="R51" s="4"/>
      <c r="S51" s="4"/>
      <c r="T51" s="4"/>
      <c r="U51" s="4"/>
      <c r="V51" s="4"/>
      <c r="W51" s="4"/>
      <c r="X51" s="4"/>
      <c r="Y51" s="4"/>
      <c r="Z51" s="4"/>
    </row>
    <row r="52" spans="1:26" ht="13.5" customHeight="1" x14ac:dyDescent="0.3">
      <c r="A52" s="4"/>
      <c r="B52" s="4">
        <v>9</v>
      </c>
      <c r="C52" s="4" t="s">
        <v>451</v>
      </c>
      <c r="D52" s="4"/>
      <c r="E52" s="4"/>
      <c r="F52" s="4"/>
      <c r="G52" s="4"/>
      <c r="H52" s="4"/>
      <c r="I52" s="4"/>
      <c r="J52" s="4">
        <v>9</v>
      </c>
      <c r="K52" s="4" t="str">
        <f ca="1">CONCATENATE("and served ", RANDBETWEEN(1, 4), " years for it before escaping or being freed.")</f>
        <v>and served 3 years for it before escaping or being freed.</v>
      </c>
      <c r="L52" s="4"/>
      <c r="M52" s="4"/>
      <c r="N52" s="4"/>
      <c r="O52" s="4"/>
      <c r="P52" s="4"/>
      <c r="Q52" s="4"/>
      <c r="R52" s="4"/>
      <c r="S52" s="4"/>
      <c r="T52" s="4"/>
      <c r="U52" s="4"/>
      <c r="V52" s="4"/>
      <c r="W52" s="4"/>
      <c r="X52" s="4"/>
      <c r="Y52" s="4"/>
      <c r="Z52" s="4"/>
    </row>
    <row r="53" spans="1:26" ht="13.5" customHeight="1" x14ac:dyDescent="0.3">
      <c r="A53" s="4"/>
      <c r="B53" s="4">
        <v>10</v>
      </c>
      <c r="C53" s="4" t="s">
        <v>452</v>
      </c>
      <c r="D53" s="4"/>
      <c r="E53" s="4"/>
      <c r="F53" s="4"/>
      <c r="G53" s="4"/>
      <c r="H53" s="4"/>
      <c r="I53" s="4"/>
      <c r="J53" s="4"/>
      <c r="K53" s="4"/>
      <c r="L53" s="4"/>
      <c r="M53" s="4"/>
      <c r="N53" s="4"/>
      <c r="O53" s="4"/>
      <c r="P53" s="4"/>
      <c r="Q53" s="4"/>
      <c r="R53" s="4"/>
      <c r="S53" s="4"/>
      <c r="T53" s="4"/>
      <c r="U53" s="4"/>
      <c r="V53" s="4"/>
      <c r="W53" s="4"/>
      <c r="X53" s="4"/>
      <c r="Y53" s="4"/>
      <c r="Z53" s="4"/>
    </row>
    <row r="54" spans="1:26" ht="13.5" customHeight="1" x14ac:dyDescent="0.3">
      <c r="A54" s="4"/>
      <c r="B54" s="4">
        <v>11</v>
      </c>
      <c r="C54" s="4" t="str">
        <f ca="1">CONCATENATE("A romantic relationship ended ", (IF((RANDBETWEEN(1, 2))=1, "with bad feelings.", "amicably.")))</f>
        <v>A romantic relationship ended amicably.</v>
      </c>
      <c r="D54" s="4"/>
      <c r="E54" s="4"/>
      <c r="F54" s="4"/>
      <c r="G54" s="4"/>
      <c r="H54" s="4"/>
      <c r="I54" s="4"/>
      <c r="J54" s="4"/>
      <c r="K54" s="4"/>
      <c r="L54" s="4"/>
      <c r="M54" s="4"/>
      <c r="N54" s="4"/>
      <c r="O54" s="4"/>
      <c r="P54" s="4"/>
      <c r="Q54" s="4"/>
      <c r="R54" s="4"/>
      <c r="S54" s="4"/>
      <c r="T54" s="4"/>
      <c r="U54" s="4"/>
      <c r="V54" s="4"/>
      <c r="W54" s="4"/>
      <c r="X54" s="4"/>
      <c r="Y54" s="4"/>
      <c r="Z54" s="4"/>
    </row>
    <row r="55" spans="1:26" ht="13.5" customHeight="1" x14ac:dyDescent="0.3">
      <c r="A55" s="4"/>
      <c r="B55" s="4">
        <v>12</v>
      </c>
      <c r="C55" s="4" t="str">
        <f ca="1">CONCATENATE("A current or prospective partner of yours ", D58, ".")</f>
        <v>A current or prospective partner of yours died on an accident related to their occupation.</v>
      </c>
      <c r="D55" s="4"/>
      <c r="E55" s="4"/>
      <c r="F55" s="4"/>
      <c r="G55" s="4"/>
      <c r="H55" s="4"/>
      <c r="I55" s="4"/>
      <c r="J55" s="4"/>
      <c r="K55" s="4"/>
      <c r="L55" s="4"/>
      <c r="M55" s="4"/>
      <c r="N55" s="4"/>
      <c r="O55" s="4"/>
      <c r="P55" s="4"/>
      <c r="Q55" s="4"/>
      <c r="R55" s="4"/>
      <c r="S55" s="4"/>
      <c r="T55" s="4"/>
      <c r="U55" s="4"/>
      <c r="V55" s="4"/>
      <c r="W55" s="4"/>
      <c r="X55" s="4"/>
      <c r="Y55" s="4"/>
      <c r="Z55" s="4"/>
    </row>
    <row r="56" spans="1:26" ht="13.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customHeight="1" x14ac:dyDescent="0.3">
      <c r="A58" s="4"/>
      <c r="B58" s="4" t="s">
        <v>453</v>
      </c>
      <c r="C58" s="4"/>
      <c r="D58" s="8" t="str">
        <f ca="1">OFFSET(C58,(MATCH(A59,B59:B69)),0)</f>
        <v>died on an accident related to their occupation</v>
      </c>
      <c r="E58" s="4"/>
      <c r="F58" s="4"/>
      <c r="G58" s="4"/>
      <c r="H58" s="4"/>
      <c r="I58" s="4"/>
      <c r="J58" s="4" t="s">
        <v>454</v>
      </c>
      <c r="K58" s="4"/>
      <c r="L58" s="8" t="str">
        <f ca="1">OFFSET(K58,(MATCH(I59,J59:J65)),0)</f>
        <v>You were badly injured in battle and still bear the scars to prove it.</v>
      </c>
      <c r="M58" s="4"/>
      <c r="N58" s="4"/>
      <c r="O58" s="4"/>
      <c r="P58" s="4"/>
      <c r="Q58" s="4"/>
      <c r="R58" s="4"/>
      <c r="S58" s="4"/>
      <c r="T58" s="4"/>
      <c r="U58" s="4"/>
      <c r="V58" s="4"/>
      <c r="W58" s="4"/>
      <c r="X58" s="4"/>
      <c r="Y58" s="4"/>
      <c r="Z58" s="4"/>
    </row>
    <row r="59" spans="1:26" ht="13.5" customHeight="1" x14ac:dyDescent="0.3">
      <c r="A59" s="4">
        <f ca="1">RANDBETWEEN(1, 12)</f>
        <v>4</v>
      </c>
      <c r="B59" s="4">
        <v>1</v>
      </c>
      <c r="C59" s="4" t="s">
        <v>337</v>
      </c>
      <c r="D59" s="4"/>
      <c r="E59" s="4"/>
      <c r="F59" s="4"/>
      <c r="G59" s="4"/>
      <c r="H59" s="4"/>
      <c r="I59" s="4">
        <f ca="1">RANDBETWEEN(1, 12)</f>
        <v>3</v>
      </c>
      <c r="J59" s="4">
        <v>1</v>
      </c>
      <c r="K59" s="4" t="s">
        <v>455</v>
      </c>
      <c r="L59" s="4"/>
      <c r="M59" s="4"/>
      <c r="N59" s="4"/>
      <c r="O59" s="4"/>
      <c r="P59" s="4"/>
      <c r="Q59" s="4"/>
      <c r="R59" s="4"/>
      <c r="S59" s="4"/>
      <c r="T59" s="4"/>
      <c r="U59" s="4"/>
      <c r="V59" s="4"/>
      <c r="W59" s="4"/>
      <c r="X59" s="4"/>
      <c r="Y59" s="4"/>
      <c r="Z59" s="4"/>
    </row>
    <row r="60" spans="1:26" ht="13.5" customHeight="1" x14ac:dyDescent="0.3">
      <c r="A60" s="4"/>
      <c r="B60" s="4">
        <v>2</v>
      </c>
      <c r="C60" s="4" t="s">
        <v>339</v>
      </c>
      <c r="D60" s="4"/>
      <c r="E60" s="4"/>
      <c r="F60" s="4"/>
      <c r="G60" s="4"/>
      <c r="H60" s="4"/>
      <c r="I60" s="4"/>
      <c r="J60" s="4">
        <v>2</v>
      </c>
      <c r="K60" s="4" t="s">
        <v>456</v>
      </c>
      <c r="L60" s="4"/>
      <c r="M60" s="4"/>
      <c r="N60" s="4"/>
      <c r="O60" s="4"/>
      <c r="P60" s="4"/>
      <c r="Q60" s="4"/>
      <c r="R60" s="4"/>
      <c r="S60" s="4"/>
      <c r="T60" s="4"/>
      <c r="U60" s="4"/>
      <c r="V60" s="4"/>
      <c r="W60" s="4"/>
      <c r="X60" s="4"/>
      <c r="Y60" s="4"/>
      <c r="Z60" s="4"/>
    </row>
    <row r="61" spans="1:26" ht="13.5" customHeight="1" x14ac:dyDescent="0.3">
      <c r="A61" s="4"/>
      <c r="B61" s="4">
        <v>3</v>
      </c>
      <c r="C61" s="4" t="s">
        <v>341</v>
      </c>
      <c r="D61" s="4"/>
      <c r="E61" s="4"/>
      <c r="F61" s="4"/>
      <c r="G61" s="4"/>
      <c r="H61" s="4"/>
      <c r="I61" s="4"/>
      <c r="J61" s="4">
        <v>4</v>
      </c>
      <c r="K61" s="4" t="s">
        <v>457</v>
      </c>
      <c r="L61" s="4"/>
      <c r="M61" s="4"/>
      <c r="N61" s="4"/>
      <c r="O61" s="4"/>
      <c r="P61" s="4"/>
      <c r="Q61" s="4"/>
      <c r="R61" s="4"/>
      <c r="S61" s="4"/>
      <c r="T61" s="4"/>
      <c r="U61" s="4"/>
      <c r="V61" s="4"/>
      <c r="W61" s="4"/>
      <c r="X61" s="4"/>
      <c r="Y61" s="4"/>
      <c r="Z61" s="4"/>
    </row>
    <row r="62" spans="1:26" ht="13.5" customHeight="1" x14ac:dyDescent="0.3">
      <c r="A62" s="4"/>
      <c r="B62" s="4">
        <v>4</v>
      </c>
      <c r="C62" s="4" t="s">
        <v>343</v>
      </c>
      <c r="D62" s="4"/>
      <c r="E62" s="4"/>
      <c r="F62" s="4"/>
      <c r="G62" s="4"/>
      <c r="H62" s="4"/>
      <c r="I62" s="4"/>
      <c r="J62" s="4">
        <v>5</v>
      </c>
      <c r="K62" s="4" t="s">
        <v>458</v>
      </c>
      <c r="L62" s="4"/>
      <c r="M62" s="4"/>
      <c r="N62" s="4"/>
      <c r="O62" s="4"/>
      <c r="P62" s="4"/>
      <c r="Q62" s="4"/>
      <c r="R62" s="4"/>
      <c r="S62" s="4"/>
      <c r="T62" s="4"/>
      <c r="U62" s="4"/>
      <c r="V62" s="4"/>
      <c r="W62" s="4"/>
      <c r="X62" s="4"/>
      <c r="Y62" s="4"/>
      <c r="Z62" s="4"/>
    </row>
    <row r="63" spans="1:26" ht="13.5" customHeight="1" x14ac:dyDescent="0.3">
      <c r="A63" s="4"/>
      <c r="B63" s="4">
        <v>5</v>
      </c>
      <c r="C63" s="4" t="s">
        <v>345</v>
      </c>
      <c r="D63" s="4"/>
      <c r="E63" s="4"/>
      <c r="F63" s="4"/>
      <c r="G63" s="4"/>
      <c r="H63" s="4"/>
      <c r="I63" s="4"/>
      <c r="J63" s="4">
        <v>8</v>
      </c>
      <c r="K63" s="4" t="s">
        <v>459</v>
      </c>
      <c r="L63" s="4"/>
      <c r="M63" s="4"/>
      <c r="N63" s="4"/>
      <c r="O63" s="4"/>
      <c r="P63" s="4"/>
      <c r="Q63" s="4"/>
      <c r="R63" s="4"/>
      <c r="S63" s="4"/>
      <c r="T63" s="4"/>
      <c r="U63" s="4"/>
      <c r="V63" s="4"/>
      <c r="W63" s="4"/>
      <c r="X63" s="4"/>
      <c r="Y63" s="4"/>
      <c r="Z63" s="4"/>
    </row>
    <row r="64" spans="1:26" ht="13.5" customHeight="1" x14ac:dyDescent="0.3">
      <c r="A64" s="4"/>
      <c r="B64" s="4">
        <v>6</v>
      </c>
      <c r="C64" s="4" t="s">
        <v>347</v>
      </c>
      <c r="D64" s="4"/>
      <c r="E64" s="4"/>
      <c r="F64" s="4"/>
      <c r="G64" s="4"/>
      <c r="H64" s="4"/>
      <c r="I64" s="4"/>
      <c r="J64" s="4">
        <v>10</v>
      </c>
      <c r="K64" s="4" t="s">
        <v>460</v>
      </c>
      <c r="L64" s="4"/>
      <c r="M64" s="4"/>
      <c r="N64" s="4"/>
      <c r="O64" s="4"/>
      <c r="P64" s="4"/>
      <c r="Q64" s="4"/>
      <c r="R64" s="4"/>
      <c r="S64" s="4"/>
      <c r="T64" s="4"/>
      <c r="U64" s="4"/>
      <c r="V64" s="4"/>
      <c r="W64" s="4"/>
      <c r="X64" s="4"/>
      <c r="Y64" s="4"/>
      <c r="Z64" s="4"/>
    </row>
    <row r="65" spans="1:26" ht="13.5" customHeight="1" x14ac:dyDescent="0.3">
      <c r="A65" s="4"/>
      <c r="B65" s="4">
        <v>8</v>
      </c>
      <c r="C65" s="4" t="s">
        <v>349</v>
      </c>
      <c r="D65" s="4"/>
      <c r="E65" s="4"/>
      <c r="F65" s="4"/>
      <c r="G65" s="4"/>
      <c r="H65" s="4"/>
      <c r="I65" s="4"/>
      <c r="J65" s="4">
        <v>12</v>
      </c>
      <c r="K65" s="4" t="s">
        <v>461</v>
      </c>
      <c r="L65" s="4"/>
      <c r="M65" s="4"/>
      <c r="N65" s="4"/>
      <c r="O65" s="4"/>
      <c r="P65" s="4"/>
      <c r="Q65" s="4"/>
      <c r="R65" s="4"/>
      <c r="S65" s="4"/>
      <c r="T65" s="4"/>
      <c r="U65" s="4"/>
      <c r="V65" s="4"/>
      <c r="W65" s="4"/>
      <c r="X65" s="4"/>
      <c r="Y65" s="4"/>
      <c r="Z65" s="4"/>
    </row>
    <row r="66" spans="1:26" ht="13.5" customHeight="1" x14ac:dyDescent="0.3">
      <c r="A66" s="4"/>
      <c r="B66" s="4">
        <v>9</v>
      </c>
      <c r="C66" s="4" t="s">
        <v>351</v>
      </c>
      <c r="D66" s="4"/>
      <c r="E66" s="4"/>
      <c r="F66" s="4"/>
      <c r="G66" s="4"/>
      <c r="H66" s="4"/>
      <c r="I66" s="4"/>
      <c r="J66" s="4"/>
      <c r="K66" s="4"/>
      <c r="L66" s="4"/>
      <c r="M66" s="4"/>
      <c r="N66" s="4"/>
      <c r="O66" s="4"/>
      <c r="P66" s="4"/>
      <c r="Q66" s="4"/>
      <c r="R66" s="4"/>
      <c r="S66" s="4"/>
      <c r="T66" s="4"/>
      <c r="U66" s="4"/>
      <c r="V66" s="4"/>
      <c r="W66" s="4"/>
      <c r="X66" s="4"/>
      <c r="Y66" s="4"/>
      <c r="Z66" s="4"/>
    </row>
    <row r="67" spans="1:26" ht="13.5" customHeight="1" x14ac:dyDescent="0.3">
      <c r="A67" s="4"/>
      <c r="B67" s="4">
        <v>10</v>
      </c>
      <c r="C67" s="4" t="s">
        <v>353</v>
      </c>
      <c r="D67" s="4"/>
      <c r="E67" s="4"/>
      <c r="F67" s="4"/>
      <c r="G67" s="4"/>
      <c r="H67" s="4"/>
      <c r="I67" s="4"/>
      <c r="J67" s="4" t="s">
        <v>462</v>
      </c>
      <c r="K67" s="4"/>
      <c r="L67" s="8" t="str">
        <f ca="1">OFFSET(K67,(MATCH(I68,J68:J79)),0)</f>
        <v>You went insane for 2 years. Odd behavior might linger.</v>
      </c>
      <c r="M67" s="4"/>
      <c r="N67" s="4"/>
      <c r="O67" s="4"/>
      <c r="P67" s="4"/>
      <c r="Q67" s="4"/>
      <c r="R67" s="4"/>
      <c r="S67" s="4"/>
      <c r="T67" s="4"/>
      <c r="U67" s="4"/>
      <c r="V67" s="4"/>
      <c r="W67" s="4"/>
      <c r="X67" s="4"/>
      <c r="Y67" s="4"/>
      <c r="Z67" s="4"/>
    </row>
    <row r="68" spans="1:26" ht="13.5" customHeight="1" x14ac:dyDescent="0.3">
      <c r="A68" s="4"/>
      <c r="B68" s="4">
        <v>11</v>
      </c>
      <c r="C68" s="4" t="s">
        <v>355</v>
      </c>
      <c r="D68" s="4"/>
      <c r="E68" s="4"/>
      <c r="F68" s="4"/>
      <c r="G68" s="4"/>
      <c r="H68" s="4"/>
      <c r="I68" s="4">
        <f ca="1">RANDBETWEEN(1, 12)</f>
        <v>7</v>
      </c>
      <c r="J68" s="4">
        <v>1</v>
      </c>
      <c r="K68" s="4" t="str">
        <f ca="1">CONCATENATE("You were turned into a toad for ",RANDBETWEEN(1,4)," weeks.")</f>
        <v>You were turned into a toad for 1 weeks.</v>
      </c>
      <c r="L68" s="4"/>
      <c r="M68" s="4"/>
      <c r="N68" s="4"/>
      <c r="O68" s="4"/>
      <c r="P68" s="4"/>
      <c r="Q68" s="4"/>
      <c r="R68" s="4"/>
      <c r="S68" s="4"/>
      <c r="T68" s="4"/>
      <c r="U68" s="4"/>
      <c r="V68" s="4"/>
      <c r="W68" s="4"/>
      <c r="X68" s="4"/>
      <c r="Y68" s="4"/>
      <c r="Z68" s="4"/>
    </row>
    <row r="69" spans="1:26" ht="13.5" customHeight="1" x14ac:dyDescent="0.3">
      <c r="A69" s="4"/>
      <c r="B69" s="4">
        <v>12</v>
      </c>
      <c r="C69" s="4" t="s">
        <v>463</v>
      </c>
      <c r="D69" s="4"/>
      <c r="E69" s="4"/>
      <c r="F69" s="4"/>
      <c r="G69" s="4"/>
      <c r="H69" s="4"/>
      <c r="I69" s="4"/>
      <c r="J69" s="4">
        <v>2</v>
      </c>
      <c r="K69" s="4" t="s">
        <v>464</v>
      </c>
      <c r="L69" s="4"/>
      <c r="M69" s="4"/>
      <c r="N69" s="4"/>
      <c r="O69" s="4"/>
      <c r="P69" s="4"/>
      <c r="Q69" s="4"/>
      <c r="R69" s="4"/>
      <c r="S69" s="4"/>
      <c r="T69" s="4"/>
      <c r="U69" s="4"/>
      <c r="V69" s="4"/>
      <c r="W69" s="4"/>
      <c r="X69" s="4"/>
      <c r="Y69" s="4"/>
      <c r="Z69" s="4"/>
    </row>
    <row r="70" spans="1:26" ht="13.5" customHeight="1" x14ac:dyDescent="0.3">
      <c r="A70" s="4"/>
      <c r="B70" s="4"/>
      <c r="C70" s="4"/>
      <c r="D70" s="4"/>
      <c r="E70" s="4"/>
      <c r="F70" s="4"/>
      <c r="G70" s="4"/>
      <c r="H70" s="4"/>
      <c r="I70" s="4"/>
      <c r="J70" s="4">
        <v>3</v>
      </c>
      <c r="K70" s="4" t="str">
        <f ca="1">CONCATENATE("You were enslaved by a supernatural creature for ",RANDBETWEEN(1,6)," years.")</f>
        <v>You were enslaved by a supernatural creature for 2 years.</v>
      </c>
      <c r="L70" s="4"/>
      <c r="M70" s="4"/>
      <c r="N70" s="4"/>
      <c r="O70" s="4"/>
      <c r="P70" s="4"/>
      <c r="Q70" s="4"/>
      <c r="R70" s="4"/>
      <c r="S70" s="4"/>
      <c r="T70" s="4"/>
      <c r="U70" s="4"/>
      <c r="V70" s="4"/>
      <c r="W70" s="4"/>
      <c r="X70" s="4"/>
      <c r="Y70" s="4"/>
      <c r="Z70" s="4"/>
    </row>
    <row r="71" spans="1:26" ht="13.5" customHeight="1" x14ac:dyDescent="0.3">
      <c r="A71" s="4"/>
      <c r="B71" s="4"/>
      <c r="C71" s="4"/>
      <c r="D71" s="4"/>
      <c r="E71" s="4"/>
      <c r="F71" s="4"/>
      <c r="G71" s="4"/>
      <c r="H71" s="4"/>
      <c r="I71" s="4"/>
      <c r="J71" s="4">
        <v>4</v>
      </c>
      <c r="K71" s="4" t="str">
        <f ca="1">CONCATENATE("A dragon held you prisoner for ",RANDBETWEEN(1,4)," years until adventurers killed it.")</f>
        <v>A dragon held you prisoner for 2 years until adventurers killed it.</v>
      </c>
      <c r="L71" s="4"/>
      <c r="M71" s="4"/>
      <c r="N71" s="4"/>
      <c r="O71" s="4"/>
      <c r="P71" s="4"/>
      <c r="Q71" s="4"/>
      <c r="R71" s="4"/>
      <c r="S71" s="4"/>
      <c r="T71" s="4"/>
      <c r="U71" s="4"/>
      <c r="V71" s="4"/>
      <c r="W71" s="4"/>
      <c r="X71" s="4"/>
      <c r="Y71" s="4"/>
      <c r="Z71" s="4"/>
    </row>
    <row r="72" spans="1:26" ht="13.5" customHeight="1" x14ac:dyDescent="0.3">
      <c r="A72" s="4"/>
      <c r="B72" s="4"/>
      <c r="C72" s="4"/>
      <c r="D72" s="4"/>
      <c r="E72" s="4"/>
      <c r="F72" s="4"/>
      <c r="G72" s="4"/>
      <c r="H72" s="4"/>
      <c r="I72" s="4"/>
      <c r="J72" s="4">
        <v>5</v>
      </c>
      <c r="K72" s="4" t="s">
        <v>465</v>
      </c>
      <c r="L72" s="4"/>
      <c r="M72" s="4"/>
      <c r="N72" s="4"/>
      <c r="O72" s="4"/>
      <c r="P72" s="4"/>
      <c r="Q72" s="4"/>
      <c r="R72" s="4"/>
      <c r="S72" s="4"/>
      <c r="T72" s="4"/>
      <c r="U72" s="4"/>
      <c r="V72" s="4"/>
      <c r="W72" s="4"/>
      <c r="X72" s="4"/>
      <c r="Y72" s="4"/>
      <c r="Z72" s="4"/>
    </row>
    <row r="73" spans="1:26" ht="13.5" customHeight="1" x14ac:dyDescent="0.3">
      <c r="A73" s="4"/>
      <c r="B73" s="4"/>
      <c r="C73" s="4"/>
      <c r="D73" s="4"/>
      <c r="E73" s="4"/>
      <c r="F73" s="4"/>
      <c r="G73" s="4"/>
      <c r="H73" s="4"/>
      <c r="I73" s="4"/>
      <c r="J73" s="4">
        <v>6</v>
      </c>
      <c r="K73" s="4" t="s">
        <v>466</v>
      </c>
      <c r="L73" s="4"/>
      <c r="M73" s="4"/>
      <c r="N73" s="4"/>
      <c r="O73" s="4"/>
      <c r="P73" s="4"/>
      <c r="Q73" s="4"/>
      <c r="R73" s="4"/>
      <c r="S73" s="4"/>
      <c r="T73" s="4"/>
      <c r="U73" s="4"/>
      <c r="V73" s="4"/>
      <c r="W73" s="4"/>
      <c r="X73" s="4"/>
      <c r="Y73" s="4"/>
      <c r="Z73" s="4"/>
    </row>
    <row r="74" spans="1:26" ht="13.5" customHeight="1" x14ac:dyDescent="0.3">
      <c r="A74" s="4"/>
      <c r="B74" s="4"/>
      <c r="C74" s="4"/>
      <c r="D74" s="4"/>
      <c r="E74" s="4"/>
      <c r="F74" s="4"/>
      <c r="G74" s="4"/>
      <c r="H74" s="4"/>
      <c r="I74" s="4"/>
      <c r="J74" s="4">
        <v>7</v>
      </c>
      <c r="K74" s="4" t="str">
        <f ca="1">CONCATENATE("You went insane for ",RANDBETWEEN(1,6)," years. Odd behavior might linger.")</f>
        <v>You went insane for 2 years. Odd behavior might linger.</v>
      </c>
      <c r="L74" s="4"/>
      <c r="M74" s="4"/>
      <c r="N74" s="4"/>
      <c r="O74" s="4"/>
      <c r="P74" s="4"/>
      <c r="Q74" s="4"/>
      <c r="R74" s="4"/>
      <c r="S74" s="4"/>
      <c r="T74" s="4"/>
      <c r="U74" s="4"/>
      <c r="V74" s="4"/>
      <c r="W74" s="4"/>
      <c r="X74" s="4"/>
      <c r="Y74" s="4"/>
      <c r="Z74" s="4"/>
    </row>
    <row r="75" spans="1:26" ht="13.5" customHeight="1" x14ac:dyDescent="0.3">
      <c r="A75" s="4"/>
      <c r="B75" s="4"/>
      <c r="C75" s="4"/>
      <c r="D75" s="4"/>
      <c r="E75" s="4"/>
      <c r="F75" s="4"/>
      <c r="G75" s="4"/>
      <c r="H75" s="4"/>
      <c r="I75" s="4"/>
      <c r="J75" s="4">
        <v>8</v>
      </c>
      <c r="K75" s="4" t="s">
        <v>467</v>
      </c>
      <c r="L75" s="4"/>
      <c r="M75" s="4"/>
      <c r="N75" s="4"/>
      <c r="O75" s="4"/>
      <c r="P75" s="4"/>
      <c r="Q75" s="4"/>
      <c r="R75" s="4"/>
      <c r="S75" s="4"/>
      <c r="T75" s="4"/>
      <c r="U75" s="4"/>
      <c r="V75" s="4"/>
      <c r="W75" s="4"/>
      <c r="X75" s="4"/>
      <c r="Y75" s="4"/>
      <c r="Z75" s="4"/>
    </row>
    <row r="76" spans="1:26" ht="13.5" customHeight="1" x14ac:dyDescent="0.3">
      <c r="A76" s="4"/>
      <c r="B76" s="4"/>
      <c r="C76" s="4"/>
      <c r="D76" s="4"/>
      <c r="E76" s="4"/>
      <c r="F76" s="4"/>
      <c r="G76" s="4"/>
      <c r="H76" s="4"/>
      <c r="I76" s="4"/>
      <c r="J76" s="4">
        <v>9</v>
      </c>
      <c r="K76" s="4" t="s">
        <v>468</v>
      </c>
      <c r="L76" s="4"/>
      <c r="M76" s="4"/>
      <c r="N76" s="4"/>
      <c r="O76" s="4"/>
      <c r="P76" s="4"/>
      <c r="Q76" s="4"/>
      <c r="R76" s="4"/>
      <c r="S76" s="4"/>
      <c r="T76" s="4"/>
      <c r="U76" s="4"/>
      <c r="V76" s="4"/>
      <c r="W76" s="4"/>
      <c r="X76" s="4"/>
      <c r="Y76" s="4"/>
      <c r="Z76" s="4"/>
    </row>
    <row r="77" spans="1:26" ht="13.5" customHeight="1" x14ac:dyDescent="0.3">
      <c r="A77" s="4"/>
      <c r="B77" s="4"/>
      <c r="C77" s="4"/>
      <c r="D77" s="4"/>
      <c r="E77" s="4"/>
      <c r="F77" s="4"/>
      <c r="G77" s="4"/>
      <c r="H77" s="4"/>
      <c r="I77" s="4"/>
      <c r="J77" s="4">
        <v>10</v>
      </c>
      <c r="K77" s="4" t="str">
        <f ca="1">CONCATENATE("You met ",L81," and lived to tell about it.")</f>
        <v>You met a demigod and lived to tell about it.</v>
      </c>
      <c r="L77" s="4"/>
      <c r="M77" s="4"/>
      <c r="N77" s="4"/>
      <c r="O77" s="4"/>
      <c r="P77" s="4"/>
      <c r="Q77" s="4"/>
      <c r="R77" s="4"/>
      <c r="S77" s="4"/>
      <c r="T77" s="4"/>
      <c r="U77" s="4"/>
      <c r="V77" s="4"/>
      <c r="W77" s="4"/>
      <c r="X77" s="4"/>
      <c r="Y77" s="4"/>
      <c r="Z77" s="4"/>
    </row>
    <row r="78" spans="1:26" ht="13.5" customHeight="1" x14ac:dyDescent="0.3">
      <c r="A78" s="4"/>
      <c r="B78" s="4"/>
      <c r="C78" s="4"/>
      <c r="D78" s="4"/>
      <c r="E78" s="4"/>
      <c r="F78" s="4"/>
      <c r="G78" s="4"/>
      <c r="H78" s="4"/>
      <c r="I78" s="4"/>
      <c r="J78" s="4">
        <v>11</v>
      </c>
      <c r="K78" s="4" t="s">
        <v>469</v>
      </c>
      <c r="L78" s="4"/>
      <c r="M78" s="4"/>
      <c r="N78" s="4"/>
      <c r="O78" s="4"/>
      <c r="P78" s="4"/>
      <c r="Q78" s="4"/>
      <c r="R78" s="4"/>
      <c r="S78" s="4"/>
      <c r="T78" s="4"/>
      <c r="U78" s="4"/>
      <c r="V78" s="4"/>
      <c r="W78" s="4"/>
      <c r="X78" s="4"/>
      <c r="Y78" s="4"/>
      <c r="Z78" s="4"/>
    </row>
    <row r="79" spans="1:26" ht="13.5" customHeight="1" x14ac:dyDescent="0.3">
      <c r="A79" s="4"/>
      <c r="B79" s="4"/>
      <c r="C79" s="4"/>
      <c r="D79" s="4"/>
      <c r="E79" s="4"/>
      <c r="F79" s="4"/>
      <c r="G79" s="4"/>
      <c r="H79" s="4"/>
      <c r="I79" s="4"/>
      <c r="J79" s="4">
        <v>12</v>
      </c>
      <c r="K79" s="4" t="s">
        <v>480</v>
      </c>
      <c r="L79" s="4"/>
      <c r="M79" s="4"/>
      <c r="N79" s="4"/>
      <c r="O79" s="4"/>
      <c r="P79" s="4"/>
      <c r="Q79" s="4"/>
      <c r="R79" s="4"/>
      <c r="S79" s="4"/>
      <c r="T79" s="4"/>
      <c r="U79" s="4"/>
      <c r="V79" s="4"/>
      <c r="W79" s="4"/>
      <c r="X79" s="4"/>
      <c r="Y79" s="4"/>
      <c r="Z79" s="4"/>
    </row>
    <row r="80" spans="1:26" ht="13.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customHeight="1" x14ac:dyDescent="0.3">
      <c r="A81" s="4"/>
      <c r="B81" s="4"/>
      <c r="C81" s="4"/>
      <c r="D81" s="4"/>
      <c r="E81" s="4"/>
      <c r="F81" s="4"/>
      <c r="G81" s="4"/>
      <c r="H81" s="4"/>
      <c r="I81" s="4"/>
      <c r="J81" s="4" t="s">
        <v>471</v>
      </c>
      <c r="K81" s="4"/>
      <c r="L81" s="8" t="str">
        <f ca="1">OFFSET(K81,(MATCH(I82,J82:J86)),0)</f>
        <v>a demigod</v>
      </c>
      <c r="M81" s="4"/>
      <c r="N81" s="4"/>
      <c r="O81" s="4"/>
      <c r="P81" s="4"/>
      <c r="Q81" s="4"/>
      <c r="R81" s="4"/>
      <c r="S81" s="4"/>
      <c r="T81" s="4"/>
      <c r="U81" s="4"/>
      <c r="V81" s="4"/>
      <c r="W81" s="4"/>
      <c r="X81" s="4"/>
      <c r="Y81" s="4"/>
      <c r="Z81" s="4"/>
    </row>
    <row r="82" spans="1:26" ht="13.5" customHeight="1" x14ac:dyDescent="0.3">
      <c r="A82" s="4"/>
      <c r="B82" s="4"/>
      <c r="C82" s="4"/>
      <c r="D82" s="4"/>
      <c r="E82" s="4"/>
      <c r="F82" s="4"/>
      <c r="G82" s="4"/>
      <c r="H82" s="4"/>
      <c r="I82" s="4">
        <f ca="1">RANDBETWEEN(1,5)</f>
        <v>1</v>
      </c>
      <c r="J82" s="4">
        <v>1</v>
      </c>
      <c r="K82" s="4" t="s">
        <v>472</v>
      </c>
      <c r="L82" s="4"/>
      <c r="M82" s="4"/>
      <c r="N82" s="4"/>
      <c r="O82" s="4"/>
      <c r="P82" s="4"/>
      <c r="Q82" s="4"/>
      <c r="R82" s="4"/>
      <c r="S82" s="4"/>
      <c r="T82" s="4"/>
      <c r="U82" s="4"/>
      <c r="V82" s="4"/>
      <c r="W82" s="4"/>
      <c r="X82" s="4"/>
      <c r="Y82" s="4"/>
      <c r="Z82" s="4"/>
    </row>
    <row r="83" spans="1:26" ht="13.5" customHeight="1" x14ac:dyDescent="0.3">
      <c r="A83" s="4"/>
      <c r="B83" s="4"/>
      <c r="C83" s="4"/>
      <c r="D83" s="4"/>
      <c r="E83" s="4"/>
      <c r="F83" s="4"/>
      <c r="G83" s="4"/>
      <c r="H83" s="4"/>
      <c r="I83" s="4"/>
      <c r="J83" s="4">
        <v>2</v>
      </c>
      <c r="K83" s="4" t="s">
        <v>473</v>
      </c>
      <c r="L83" s="4"/>
      <c r="M83" s="4"/>
      <c r="N83" s="4"/>
      <c r="O83" s="4"/>
      <c r="P83" s="4"/>
      <c r="Q83" s="4"/>
      <c r="R83" s="4"/>
      <c r="S83" s="4"/>
      <c r="T83" s="4"/>
      <c r="U83" s="4"/>
      <c r="V83" s="4"/>
      <c r="W83" s="4"/>
      <c r="X83" s="4"/>
      <c r="Y83" s="4"/>
      <c r="Z83" s="4"/>
    </row>
    <row r="84" spans="1:26" ht="13.5" customHeight="1" x14ac:dyDescent="0.3">
      <c r="A84" s="4"/>
      <c r="B84" s="4"/>
      <c r="C84" s="4"/>
      <c r="D84" s="4"/>
      <c r="E84" s="4"/>
      <c r="F84" s="4"/>
      <c r="G84" s="4"/>
      <c r="H84" s="4"/>
      <c r="I84" s="4"/>
      <c r="J84" s="4">
        <v>3</v>
      </c>
      <c r="K84" s="4" t="s">
        <v>474</v>
      </c>
      <c r="L84" s="4"/>
      <c r="M84" s="4"/>
      <c r="N84" s="4"/>
      <c r="O84" s="4"/>
      <c r="P84" s="4"/>
      <c r="Q84" s="4"/>
      <c r="R84" s="4"/>
      <c r="S84" s="4"/>
      <c r="T84" s="4"/>
      <c r="U84" s="4"/>
      <c r="V84" s="4"/>
      <c r="W84" s="4"/>
      <c r="X84" s="4"/>
      <c r="Y84" s="4"/>
      <c r="Z84" s="4"/>
    </row>
    <row r="85" spans="1:26" ht="13.5" customHeight="1" x14ac:dyDescent="0.3">
      <c r="A85" s="4"/>
      <c r="B85" s="4"/>
      <c r="C85" s="4"/>
      <c r="D85" s="4"/>
      <c r="E85" s="4"/>
      <c r="F85" s="4"/>
      <c r="G85" s="4"/>
      <c r="H85" s="4"/>
      <c r="I85" s="4"/>
      <c r="J85" s="4">
        <v>4</v>
      </c>
      <c r="K85" s="4" t="s">
        <v>475</v>
      </c>
      <c r="L85" s="4"/>
      <c r="M85" s="4"/>
      <c r="N85" s="4"/>
      <c r="O85" s="4"/>
      <c r="P85" s="4"/>
      <c r="Q85" s="4"/>
      <c r="R85" s="4"/>
      <c r="S85" s="4"/>
      <c r="T85" s="4"/>
      <c r="U85" s="4"/>
      <c r="V85" s="4"/>
      <c r="W85" s="4"/>
      <c r="X85" s="4"/>
      <c r="Y85" s="4"/>
      <c r="Z85" s="4"/>
    </row>
    <row r="86" spans="1:26" ht="13.5" customHeight="1" x14ac:dyDescent="0.3">
      <c r="A86" s="4"/>
      <c r="B86" s="4"/>
      <c r="C86" s="4"/>
      <c r="D86" s="4"/>
      <c r="E86" s="4"/>
      <c r="F86" s="4"/>
      <c r="G86" s="4"/>
      <c r="H86" s="4"/>
      <c r="I86" s="4"/>
      <c r="J86" s="4">
        <v>5</v>
      </c>
      <c r="K86" s="4" t="s">
        <v>476</v>
      </c>
      <c r="L86" s="4"/>
      <c r="M86" s="4"/>
      <c r="N86" s="4"/>
      <c r="O86" s="4"/>
      <c r="P86" s="4"/>
      <c r="Q86" s="4"/>
      <c r="R86" s="4"/>
      <c r="S86" s="4"/>
      <c r="T86" s="4"/>
      <c r="U86" s="4"/>
      <c r="V86" s="4"/>
      <c r="W86" s="4"/>
      <c r="X86" s="4"/>
      <c r="Y86" s="4"/>
      <c r="Z86" s="4"/>
    </row>
    <row r="87" spans="1:26" ht="13.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defaultColWidth="14.44140625" defaultRowHeight="15" customHeight="1" x14ac:dyDescent="0.3"/>
  <cols>
    <col min="1" max="7" width="8.6640625" customWidth="1"/>
    <col min="8" max="8" width="9.109375" customWidth="1"/>
    <col min="9" max="9" width="8.6640625" customWidth="1"/>
    <col min="10" max="10" width="11.33203125" customWidth="1"/>
    <col min="11" max="26" width="8.6640625" customWidth="1"/>
  </cols>
  <sheetData>
    <row r="1" spans="1:26" ht="13.5" customHeight="1" x14ac:dyDescent="0.3">
      <c r="A1" s="4"/>
      <c r="B1" s="4" t="s">
        <v>380</v>
      </c>
      <c r="C1" s="4"/>
      <c r="D1" s="4" t="str">
        <f ca="1">OFFSET(C1,(MATCH(A2,B2:B14,1)),0)</f>
        <v>You were wounded, but in time you fully recovered.</v>
      </c>
      <c r="E1" s="4"/>
      <c r="F1" s="4"/>
      <c r="G1" s="4"/>
      <c r="H1" s="4"/>
      <c r="I1" s="4"/>
      <c r="J1" s="4" t="s">
        <v>381</v>
      </c>
      <c r="K1" s="4"/>
      <c r="L1" s="8" t="str">
        <f ca="1">OFFSET(K1,(MATCH(I2,J2:J12,1)),0)</f>
        <v>You were wounded, but in time you fully recovered.</v>
      </c>
      <c r="M1" s="4"/>
      <c r="N1" s="4"/>
      <c r="O1" s="4"/>
      <c r="P1" s="4"/>
      <c r="Q1" s="4"/>
      <c r="R1" s="4"/>
      <c r="S1" s="4"/>
      <c r="T1" s="4"/>
      <c r="U1" s="4"/>
      <c r="V1" s="4"/>
      <c r="W1" s="4"/>
      <c r="X1" s="4"/>
      <c r="Y1" s="4"/>
      <c r="Z1" s="4"/>
    </row>
    <row r="2" spans="1:26" ht="13.5" customHeight="1" x14ac:dyDescent="0.3">
      <c r="A2" s="4">
        <f ca="1">RANDBETWEEN(1, 100)</f>
        <v>76</v>
      </c>
      <c r="B2" s="4">
        <v>1</v>
      </c>
      <c r="C2" s="4" t="str">
        <f ca="1">D44</f>
        <v>A romantic relationship ended amicably.</v>
      </c>
      <c r="D2" s="4"/>
      <c r="E2" s="4"/>
      <c r="F2" s="4"/>
      <c r="G2" s="4"/>
      <c r="H2" s="4"/>
      <c r="I2" s="4">
        <f ca="1">RANDBETWEEN(1, 100)</f>
        <v>27</v>
      </c>
      <c r="J2" s="4">
        <v>1</v>
      </c>
      <c r="K2" s="4" t="str">
        <f ca="1">CONCATENATE("You nearly died, got nasty scars and are missing an ear, ", RANDBETWEEN(1, 3), " finger(s) or ", RANDBETWEEN(1, 4), " toe(s).")</f>
        <v>You nearly died, got nasty scars and are missing an ear, 2 finger(s) or 3 toe(s).</v>
      </c>
      <c r="L2" s="4"/>
      <c r="M2" s="4"/>
      <c r="N2" s="4"/>
      <c r="O2" s="4"/>
      <c r="P2" s="4"/>
      <c r="Q2" s="4"/>
      <c r="R2" s="4"/>
      <c r="S2" s="4"/>
      <c r="T2" s="4"/>
      <c r="U2" s="4"/>
      <c r="V2" s="4"/>
      <c r="W2" s="4"/>
      <c r="X2" s="4"/>
      <c r="Y2" s="4"/>
      <c r="Z2" s="4"/>
    </row>
    <row r="3" spans="1:26" ht="13.5" customHeight="1" x14ac:dyDescent="0.3">
      <c r="A3" s="4"/>
      <c r="B3" s="4">
        <v>11</v>
      </c>
      <c r="C3" s="4" t="str">
        <f ca="1">L26</f>
        <v>You found some money. Start with an extra 8gp.</v>
      </c>
      <c r="D3" s="4"/>
      <c r="E3" s="4"/>
      <c r="F3" s="4"/>
      <c r="G3" s="4"/>
      <c r="H3" s="4"/>
      <c r="I3" s="4"/>
      <c r="J3" s="4">
        <v>11</v>
      </c>
      <c r="K3" s="4" t="s">
        <v>382</v>
      </c>
      <c r="L3" s="4"/>
      <c r="M3" s="4"/>
      <c r="N3" s="4"/>
      <c r="O3" s="4"/>
      <c r="P3" s="4"/>
      <c r="Q3" s="4"/>
      <c r="R3" s="4"/>
      <c r="S3" s="4"/>
      <c r="T3" s="4"/>
      <c r="U3" s="4"/>
      <c r="V3" s="4"/>
      <c r="W3" s="4"/>
      <c r="X3" s="4"/>
      <c r="Y3" s="4"/>
      <c r="Z3" s="4"/>
    </row>
    <row r="4" spans="1:26" ht="13.5" customHeight="1" x14ac:dyDescent="0.3">
      <c r="A4" s="4"/>
      <c r="B4" s="4">
        <v>21</v>
      </c>
      <c r="C4" s="4" t="s">
        <v>383</v>
      </c>
      <c r="D4" s="4"/>
      <c r="E4" s="4"/>
      <c r="F4" s="4"/>
      <c r="G4" s="4"/>
      <c r="H4" s="4"/>
      <c r="I4" s="4"/>
      <c r="J4" s="4">
        <v>21</v>
      </c>
      <c r="K4" s="4" t="s">
        <v>384</v>
      </c>
      <c r="L4" s="4"/>
      <c r="M4" s="4"/>
      <c r="N4" s="4"/>
      <c r="O4" s="4"/>
      <c r="P4" s="4"/>
      <c r="Q4" s="4"/>
      <c r="R4" s="4"/>
      <c r="S4" s="4"/>
      <c r="T4" s="4"/>
      <c r="U4" s="4"/>
      <c r="V4" s="4"/>
      <c r="W4" s="4"/>
      <c r="X4" s="4"/>
      <c r="Y4" s="4"/>
      <c r="Z4" s="4"/>
    </row>
    <row r="5" spans="1:26" ht="13.5" customHeight="1" x14ac:dyDescent="0.3">
      <c r="A5" s="4"/>
      <c r="B5" s="4">
        <v>31</v>
      </c>
      <c r="C5" s="4" t="str">
        <f ca="1">CONCATENATE("You made an enemy of an adventurer ", (IF((RANDBETWEEN(1, 2))=1, "and you are to blame.", "but you are NOT to blame.")))</f>
        <v>You made an enemy of an adventurer and you are to blame.</v>
      </c>
      <c r="D5" s="4"/>
      <c r="E5" s="4"/>
      <c r="F5" s="4"/>
      <c r="G5" s="4"/>
      <c r="H5" s="4"/>
      <c r="I5" s="4"/>
      <c r="J5" s="4">
        <v>31</v>
      </c>
      <c r="K5" s="4" t="s">
        <v>385</v>
      </c>
      <c r="L5" s="4"/>
      <c r="M5" s="4"/>
      <c r="N5" s="4"/>
      <c r="O5" s="4"/>
      <c r="P5" s="4"/>
      <c r="Q5" s="4"/>
      <c r="R5" s="4"/>
      <c r="S5" s="4"/>
      <c r="T5" s="4"/>
      <c r="U5" s="4"/>
      <c r="V5" s="4"/>
      <c r="W5" s="4"/>
      <c r="X5" s="4"/>
      <c r="Y5" s="4"/>
      <c r="Z5" s="4"/>
    </row>
    <row r="6" spans="1:26" ht="13.5" customHeight="1" x14ac:dyDescent="0.3">
      <c r="A6" s="4"/>
      <c r="B6" s="4">
        <v>41</v>
      </c>
      <c r="C6" s="4" t="s">
        <v>386</v>
      </c>
      <c r="D6" s="4"/>
      <c r="E6" s="4"/>
      <c r="F6" s="4"/>
      <c r="G6" s="4"/>
      <c r="H6" s="4"/>
      <c r="I6" s="4"/>
      <c r="J6" s="4">
        <v>41</v>
      </c>
      <c r="K6" s="4" t="s">
        <v>387</v>
      </c>
      <c r="L6" s="4"/>
      <c r="M6" s="4"/>
      <c r="N6" s="4"/>
      <c r="O6" s="4"/>
      <c r="P6" s="4"/>
      <c r="Q6" s="4"/>
      <c r="R6" s="4"/>
      <c r="S6" s="4"/>
      <c r="T6" s="4"/>
      <c r="U6" s="4"/>
      <c r="V6" s="4"/>
      <c r="W6" s="4"/>
      <c r="X6" s="4"/>
      <c r="Y6" s="4"/>
      <c r="Z6" s="4"/>
    </row>
    <row r="7" spans="1:26" ht="13.5" customHeight="1" x14ac:dyDescent="0.3">
      <c r="A7" s="4"/>
      <c r="B7" s="4">
        <v>51</v>
      </c>
      <c r="C7" s="4" t="str">
        <f ca="1">CONCATENATE("You had a job. Start with an extra ", (RANDBETWEEN(1, 6)+RANDBETWEEN(1, 6)), "gp.")</f>
        <v>You had a job. Start with an extra 8gp.</v>
      </c>
      <c r="D7" s="4"/>
      <c r="E7" s="4"/>
      <c r="F7" s="4"/>
      <c r="G7" s="4"/>
      <c r="H7" s="4"/>
      <c r="I7" s="4"/>
      <c r="J7" s="4">
        <v>51</v>
      </c>
      <c r="K7" s="4" t="s">
        <v>388</v>
      </c>
      <c r="L7" s="4"/>
      <c r="M7" s="4"/>
      <c r="N7" s="4"/>
      <c r="O7" s="4"/>
      <c r="P7" s="4"/>
      <c r="Q7" s="4"/>
      <c r="R7" s="4"/>
      <c r="S7" s="4"/>
      <c r="T7" s="4"/>
      <c r="U7" s="4"/>
      <c r="V7" s="4"/>
      <c r="W7" s="4"/>
      <c r="X7" s="4"/>
      <c r="Y7" s="4"/>
      <c r="Z7" s="4"/>
    </row>
    <row r="8" spans="1:26" ht="13.5" customHeight="1" x14ac:dyDescent="0.3">
      <c r="A8" s="4"/>
      <c r="B8" s="4">
        <v>71</v>
      </c>
      <c r="C8" s="4" t="s">
        <v>389</v>
      </c>
      <c r="D8" s="4"/>
      <c r="E8" s="4"/>
      <c r="F8" s="4"/>
      <c r="G8" s="4"/>
      <c r="H8" s="4"/>
      <c r="I8" s="4"/>
      <c r="J8" s="4">
        <v>61</v>
      </c>
      <c r="K8" s="4" t="s">
        <v>390</v>
      </c>
      <c r="L8" s="4"/>
      <c r="M8" s="4"/>
      <c r="N8" s="4"/>
      <c r="O8" s="4"/>
      <c r="P8" s="4"/>
      <c r="Q8" s="4"/>
      <c r="R8" s="4"/>
      <c r="S8" s="4"/>
      <c r="T8" s="4"/>
      <c r="U8" s="4"/>
      <c r="V8" s="4"/>
      <c r="W8" s="4"/>
      <c r="X8" s="4"/>
      <c r="Y8" s="4"/>
      <c r="Z8" s="4"/>
    </row>
    <row r="9" spans="1:26" ht="13.5" customHeight="1" x14ac:dyDescent="0.3">
      <c r="A9" s="4"/>
      <c r="B9" s="4">
        <v>76</v>
      </c>
      <c r="C9" s="4" t="str">
        <f ca="1">L1</f>
        <v>You were wounded, but in time you fully recovered.</v>
      </c>
      <c r="D9" s="4"/>
      <c r="E9" s="4"/>
      <c r="F9" s="4"/>
      <c r="G9" s="4"/>
      <c r="H9" s="4"/>
      <c r="I9" s="4"/>
      <c r="J9" s="4">
        <v>71</v>
      </c>
      <c r="K9" s="4" t="s">
        <v>391</v>
      </c>
      <c r="L9" s="4"/>
      <c r="M9" s="4"/>
      <c r="N9" s="4"/>
      <c r="O9" s="4"/>
      <c r="P9" s="4"/>
      <c r="Q9" s="4"/>
      <c r="R9" s="4"/>
      <c r="S9" s="4"/>
      <c r="T9" s="4"/>
      <c r="U9" s="4"/>
      <c r="V9" s="4"/>
      <c r="W9" s="4"/>
      <c r="X9" s="4"/>
      <c r="Y9" s="4"/>
      <c r="Z9" s="4"/>
    </row>
    <row r="10" spans="1:26" ht="13.5" customHeight="1" x14ac:dyDescent="0.3">
      <c r="A10" s="4"/>
      <c r="B10" s="4">
        <v>81</v>
      </c>
      <c r="C10" s="4" t="str">
        <f ca="1">D19</f>
        <v>You saw a portal that you believe leads to another plane.</v>
      </c>
      <c r="D10" s="4"/>
      <c r="E10" s="4"/>
      <c r="F10" s="4"/>
      <c r="G10" s="4"/>
      <c r="H10" s="4"/>
      <c r="I10" s="4"/>
      <c r="J10" s="4">
        <v>81</v>
      </c>
      <c r="K10" s="4" t="str">
        <f ca="1">CONCATENATE("You found some treasure and kept your share. Start with an extra ", (RANDBETWEEN(1, 6)+RANDBETWEEN(1, 6)), "gp.")</f>
        <v>You found some treasure and kept your share. Start with an extra 11gp.</v>
      </c>
      <c r="L10" s="4"/>
      <c r="M10" s="4"/>
      <c r="N10" s="4"/>
      <c r="O10" s="4"/>
      <c r="P10" s="4"/>
      <c r="Q10" s="4"/>
      <c r="R10" s="4"/>
      <c r="S10" s="4"/>
      <c r="T10" s="4"/>
      <c r="U10" s="4"/>
      <c r="V10" s="4"/>
      <c r="W10" s="4"/>
      <c r="X10" s="4"/>
      <c r="Y10" s="4"/>
      <c r="Z10" s="4"/>
    </row>
    <row r="11" spans="1:26" ht="13.5" customHeight="1" x14ac:dyDescent="0.3">
      <c r="A11" s="4"/>
      <c r="B11" s="4">
        <v>86</v>
      </c>
      <c r="C11" s="4" t="str">
        <f ca="1">L58</f>
        <v>You were badly injured in battle and still bear the scars to prove it.</v>
      </c>
      <c r="D11" s="4"/>
      <c r="E11" s="4"/>
      <c r="F11" s="4"/>
      <c r="G11" s="4"/>
      <c r="H11" s="4"/>
      <c r="I11" s="4"/>
      <c r="J11" s="4">
        <v>91</v>
      </c>
      <c r="K11" s="4" t="str">
        <f ca="1">CONCATENATE("You found a considerable treasure and kept your share. Start with an extra ", (RANDBETWEEN(1, 20)+50), "gp.")</f>
        <v>You found a considerable treasure and kept your share. Start with an extra 59gp.</v>
      </c>
      <c r="L11" s="4"/>
      <c r="M11" s="4"/>
      <c r="N11" s="4"/>
      <c r="O11" s="4"/>
      <c r="P11" s="4"/>
      <c r="Q11" s="4"/>
      <c r="R11" s="4"/>
      <c r="S11" s="4"/>
      <c r="T11" s="4"/>
      <c r="U11" s="4"/>
      <c r="V11" s="4"/>
      <c r="W11" s="4"/>
      <c r="X11" s="4"/>
      <c r="Y11" s="4"/>
      <c r="Z11" s="4"/>
    </row>
    <row r="12" spans="1:26" ht="13.5" customHeight="1" x14ac:dyDescent="0.3">
      <c r="A12" s="4"/>
      <c r="B12" s="4">
        <v>91</v>
      </c>
      <c r="C12" s="4" t="str">
        <f ca="1">CONCATENATE("You were accused of ", L38, " ", L48)</f>
        <v>You were accused of kidnapping and are guilty, but were found not guilty.</v>
      </c>
      <c r="D12" s="4"/>
      <c r="E12" s="4"/>
      <c r="F12" s="4"/>
      <c r="G12" s="4"/>
      <c r="H12" s="4"/>
      <c r="I12" s="4"/>
      <c r="J12" s="4">
        <v>100</v>
      </c>
      <c r="K12" s="4" t="s">
        <v>392</v>
      </c>
      <c r="L12" s="4"/>
      <c r="M12" s="4"/>
      <c r="N12" s="4"/>
      <c r="O12" s="4"/>
      <c r="P12" s="4"/>
      <c r="Q12" s="4"/>
      <c r="R12" s="4"/>
      <c r="S12" s="4"/>
      <c r="T12" s="4"/>
      <c r="U12" s="4"/>
      <c r="V12" s="4"/>
      <c r="W12" s="4"/>
      <c r="X12" s="4"/>
      <c r="Y12" s="4"/>
      <c r="Z12" s="4"/>
    </row>
    <row r="13" spans="1:26" ht="13.5" customHeight="1" x14ac:dyDescent="0.3">
      <c r="A13" s="4"/>
      <c r="B13" s="4">
        <v>96</v>
      </c>
      <c r="C13" s="4" t="str">
        <f ca="1">L14</f>
        <v>You turned invisible for a time.</v>
      </c>
      <c r="D13" s="4"/>
      <c r="E13" s="4"/>
      <c r="F13" s="4"/>
      <c r="G13" s="4"/>
      <c r="H13" s="4"/>
      <c r="I13" s="4"/>
      <c r="J13" s="4"/>
      <c r="K13" s="4"/>
      <c r="L13" s="4"/>
      <c r="M13" s="4"/>
      <c r="N13" s="4"/>
      <c r="O13" s="4"/>
      <c r="P13" s="4"/>
      <c r="Q13" s="4"/>
      <c r="R13" s="4"/>
      <c r="S13" s="4"/>
      <c r="T13" s="4"/>
      <c r="U13" s="4"/>
      <c r="V13" s="4"/>
      <c r="W13" s="4"/>
      <c r="X13" s="4"/>
      <c r="Y13" s="4"/>
      <c r="Z13" s="4"/>
    </row>
    <row r="14" spans="1:26" ht="13.5" customHeight="1" x14ac:dyDescent="0.3">
      <c r="A14" s="4"/>
      <c r="B14" s="4">
        <v>100</v>
      </c>
      <c r="C14" s="4" t="str">
        <f ca="1">L67</f>
        <v>You were swallowed by a giant fish and escaped after a month.</v>
      </c>
      <c r="D14" s="4"/>
      <c r="E14" s="4"/>
      <c r="F14" s="4"/>
      <c r="G14" s="4"/>
      <c r="H14" s="4"/>
      <c r="I14" s="4"/>
      <c r="J14" s="4" t="s">
        <v>393</v>
      </c>
      <c r="K14" s="4"/>
      <c r="L14" s="8" t="str">
        <f ca="1">OFFSET(K14,(MATCH(I15,J15:J24,1)),0)</f>
        <v>You turned invisible for a time.</v>
      </c>
      <c r="M14" s="4"/>
      <c r="N14" s="4"/>
      <c r="O14" s="4"/>
      <c r="P14" s="4"/>
      <c r="Q14" s="4"/>
      <c r="R14" s="4"/>
      <c r="S14" s="4"/>
      <c r="T14" s="4"/>
      <c r="U14" s="4"/>
      <c r="V14" s="4"/>
      <c r="W14" s="4"/>
      <c r="X14" s="4"/>
      <c r="Y14" s="4"/>
      <c r="Z14" s="4"/>
    </row>
    <row r="15" spans="1:26" ht="13.5" customHeight="1" x14ac:dyDescent="0.3">
      <c r="A15" s="4"/>
      <c r="B15" s="4"/>
      <c r="C15" s="4"/>
      <c r="D15" s="4"/>
      <c r="E15" s="4"/>
      <c r="F15" s="4"/>
      <c r="G15" s="4"/>
      <c r="H15" s="4"/>
      <c r="I15" s="4">
        <f ca="1">RANDBETWEEN(1, 10)</f>
        <v>7</v>
      </c>
      <c r="J15" s="4">
        <v>1</v>
      </c>
      <c r="K15" s="4" t="s">
        <v>394</v>
      </c>
      <c r="L15" s="4"/>
      <c r="M15" s="4"/>
      <c r="N15" s="4"/>
      <c r="O15" s="4"/>
      <c r="P15" s="4"/>
      <c r="Q15" s="4"/>
      <c r="R15" s="4"/>
      <c r="S15" s="4"/>
      <c r="T15" s="4"/>
      <c r="U15" s="4"/>
      <c r="V15" s="4"/>
      <c r="W15" s="4"/>
      <c r="X15" s="4"/>
      <c r="Y15" s="4"/>
      <c r="Z15" s="4"/>
    </row>
    <row r="16" spans="1:26" ht="13.5" customHeight="1" x14ac:dyDescent="0.3">
      <c r="A16" s="4"/>
      <c r="B16" s="4"/>
      <c r="C16" s="4"/>
      <c r="D16" s="4"/>
      <c r="E16" s="4"/>
      <c r="F16" s="4"/>
      <c r="G16" s="4"/>
      <c r="H16" s="4"/>
      <c r="I16" s="4"/>
      <c r="J16" s="4">
        <v>2</v>
      </c>
      <c r="K16" s="4" t="s">
        <v>395</v>
      </c>
      <c r="L16" s="4"/>
      <c r="M16" s="4"/>
      <c r="N16" s="4"/>
      <c r="O16" s="4"/>
      <c r="P16" s="4"/>
      <c r="Q16" s="4"/>
      <c r="R16" s="4"/>
      <c r="S16" s="4"/>
      <c r="T16" s="4"/>
      <c r="U16" s="4"/>
      <c r="V16" s="4"/>
      <c r="W16" s="4"/>
      <c r="X16" s="4"/>
      <c r="Y16" s="4"/>
      <c r="Z16" s="4"/>
    </row>
    <row r="17" spans="1:26" ht="13.5" customHeight="1" x14ac:dyDescent="0.3">
      <c r="A17" s="4"/>
      <c r="B17" s="4"/>
      <c r="C17" s="4"/>
      <c r="D17" s="4"/>
      <c r="E17" s="4"/>
      <c r="F17" s="4"/>
      <c r="G17" s="4"/>
      <c r="H17" s="4"/>
      <c r="I17" s="4"/>
      <c r="J17" s="4">
        <v>3</v>
      </c>
      <c r="K17" s="4" t="s">
        <v>396</v>
      </c>
      <c r="L17" s="4"/>
      <c r="M17" s="4"/>
      <c r="N17" s="4"/>
      <c r="O17" s="4"/>
      <c r="P17" s="4"/>
      <c r="Q17" s="4"/>
      <c r="R17" s="4"/>
      <c r="S17" s="4"/>
      <c r="T17" s="4"/>
      <c r="U17" s="4"/>
      <c r="V17" s="4"/>
      <c r="W17" s="4"/>
      <c r="X17" s="4"/>
      <c r="Y17" s="4"/>
      <c r="Z17" s="4"/>
    </row>
    <row r="18" spans="1:26" ht="13.5" customHeight="1" x14ac:dyDescent="0.3">
      <c r="A18" s="4"/>
      <c r="B18" s="4"/>
      <c r="C18" s="4"/>
      <c r="D18" s="4"/>
      <c r="E18" s="4"/>
      <c r="F18" s="4"/>
      <c r="G18" s="4"/>
      <c r="H18" s="4"/>
      <c r="I18" s="4"/>
      <c r="J18" s="4">
        <v>4</v>
      </c>
      <c r="K18" s="4" t="s">
        <v>397</v>
      </c>
      <c r="L18" s="4"/>
      <c r="M18" s="4"/>
      <c r="N18" s="4"/>
      <c r="O18" s="4"/>
      <c r="P18" s="4"/>
      <c r="Q18" s="4"/>
      <c r="R18" s="4"/>
      <c r="S18" s="4"/>
      <c r="T18" s="4"/>
      <c r="U18" s="4"/>
      <c r="V18" s="4"/>
      <c r="W18" s="4"/>
      <c r="X18" s="4"/>
      <c r="Y18" s="4"/>
      <c r="Z18" s="4"/>
    </row>
    <row r="19" spans="1:26" ht="13.5" customHeight="1" x14ac:dyDescent="0.3">
      <c r="A19" s="4"/>
      <c r="B19" s="4" t="s">
        <v>398</v>
      </c>
      <c r="C19" s="4"/>
      <c r="D19" s="8" t="str">
        <f ca="1">OFFSET(C19,(MATCH(A20,B20:B34,1)),0)</f>
        <v>You saw a portal that you believe leads to another plane.</v>
      </c>
      <c r="E19" s="4"/>
      <c r="F19" s="4"/>
      <c r="G19" s="4"/>
      <c r="H19" s="4"/>
      <c r="I19" s="4"/>
      <c r="J19" s="4">
        <v>5</v>
      </c>
      <c r="K19" s="4" t="s">
        <v>399</v>
      </c>
      <c r="L19" s="4"/>
      <c r="M19" s="4"/>
      <c r="N19" s="4"/>
      <c r="O19" s="4"/>
      <c r="P19" s="4"/>
      <c r="Q19" s="4"/>
      <c r="R19" s="4"/>
      <c r="S19" s="4"/>
      <c r="T19" s="4"/>
      <c r="U19" s="4"/>
      <c r="V19" s="4"/>
      <c r="W19" s="4"/>
      <c r="X19" s="4"/>
      <c r="Y19" s="4"/>
      <c r="Z19" s="4"/>
    </row>
    <row r="20" spans="1:26" ht="13.5" customHeight="1" x14ac:dyDescent="0.3">
      <c r="A20" s="4">
        <f ca="1">RANDBETWEEN(1, 100)</f>
        <v>97</v>
      </c>
      <c r="B20" s="4">
        <v>1</v>
      </c>
      <c r="C20" s="4" t="str">
        <f ca="1">CONCATENATE("You were ensorcelled by a fey and enslaved for ", RANDBETWEEN(1, 6), " years before you escaped.")</f>
        <v>You were ensorcelled by a fey and enslaved for 4 years before you escaped.</v>
      </c>
      <c r="D20" s="4"/>
      <c r="E20" s="4"/>
      <c r="F20" s="4"/>
      <c r="G20" s="4"/>
      <c r="H20" s="4"/>
      <c r="I20" s="4"/>
      <c r="J20" s="4">
        <v>6</v>
      </c>
      <c r="K20" s="4" t="s">
        <v>400</v>
      </c>
      <c r="L20" s="4"/>
      <c r="M20" s="4"/>
      <c r="N20" s="4"/>
      <c r="O20" s="4"/>
      <c r="P20" s="4"/>
      <c r="Q20" s="4"/>
      <c r="R20" s="4"/>
      <c r="S20" s="4"/>
      <c r="T20" s="4"/>
      <c r="U20" s="4"/>
      <c r="V20" s="4"/>
      <c r="W20" s="4"/>
      <c r="X20" s="4"/>
      <c r="Y20" s="4"/>
      <c r="Z20" s="4"/>
    </row>
    <row r="21" spans="1:26" ht="13.5" customHeight="1" x14ac:dyDescent="0.3">
      <c r="A21" s="4"/>
      <c r="B21" s="4">
        <v>6</v>
      </c>
      <c r="C21" s="4" t="s">
        <v>401</v>
      </c>
      <c r="D21" s="4"/>
      <c r="E21" s="4"/>
      <c r="F21" s="4"/>
      <c r="G21" s="4"/>
      <c r="H21" s="4"/>
      <c r="I21" s="4"/>
      <c r="J21" s="4">
        <v>7</v>
      </c>
      <c r="K21" s="4" t="s">
        <v>402</v>
      </c>
      <c r="L21" s="4"/>
      <c r="M21" s="4"/>
      <c r="N21" s="4"/>
      <c r="O21" s="4"/>
      <c r="P21" s="4"/>
      <c r="Q21" s="4"/>
      <c r="R21" s="4"/>
      <c r="S21" s="4"/>
      <c r="T21" s="4"/>
      <c r="U21" s="4"/>
      <c r="V21" s="4"/>
      <c r="W21" s="4"/>
      <c r="X21" s="4"/>
      <c r="Y21" s="4"/>
      <c r="Z21" s="4"/>
    </row>
    <row r="22" spans="1:26" ht="13.5" customHeight="1" x14ac:dyDescent="0.3">
      <c r="A22" s="4"/>
      <c r="B22" s="4">
        <v>11</v>
      </c>
      <c r="C22" s="4" t="str">
        <f ca="1">CONCATENATE("A devil tempted you. Make a DC10 wis save or your alignment shifts 1 step toward evil and you gain ", (RANDBETWEEN(1, 20)+50), " gp.")</f>
        <v>A devil tempted you. Make a DC10 wis save or your alignment shifts 1 step toward evil and you gain 62 gp.</v>
      </c>
      <c r="D22" s="4"/>
      <c r="E22" s="4"/>
      <c r="F22" s="4"/>
      <c r="G22" s="4"/>
      <c r="H22" s="4"/>
      <c r="I22" s="4"/>
      <c r="J22" s="4">
        <v>8</v>
      </c>
      <c r="K22" s="4" t="s">
        <v>403</v>
      </c>
      <c r="L22" s="4"/>
      <c r="M22" s="4"/>
      <c r="N22" s="4"/>
      <c r="O22" s="4"/>
      <c r="P22" s="4"/>
      <c r="Q22" s="4"/>
      <c r="R22" s="4"/>
      <c r="S22" s="4"/>
      <c r="T22" s="4"/>
      <c r="U22" s="4"/>
      <c r="V22" s="4"/>
      <c r="W22" s="4"/>
      <c r="X22" s="4"/>
      <c r="Y22" s="4"/>
      <c r="Z22" s="4"/>
    </row>
    <row r="23" spans="1:26" ht="13.5" customHeight="1" x14ac:dyDescent="0.3">
      <c r="A23" s="4"/>
      <c r="B23" s="4">
        <v>16</v>
      </c>
      <c r="C23" s="4" t="s">
        <v>404</v>
      </c>
      <c r="D23" s="4"/>
      <c r="E23" s="4"/>
      <c r="F23" s="4"/>
      <c r="G23" s="4"/>
      <c r="H23" s="4"/>
      <c r="I23" s="4"/>
      <c r="J23" s="4">
        <v>9</v>
      </c>
      <c r="K23" s="4" t="s">
        <v>405</v>
      </c>
      <c r="L23" s="4"/>
      <c r="M23" s="4"/>
      <c r="N23" s="4"/>
      <c r="O23" s="4"/>
      <c r="P23" s="4"/>
      <c r="Q23" s="4"/>
      <c r="R23" s="4"/>
      <c r="S23" s="4"/>
      <c r="T23" s="4"/>
      <c r="U23" s="4"/>
      <c r="V23" s="4"/>
      <c r="W23" s="4"/>
      <c r="X23" s="4"/>
      <c r="Y23" s="4"/>
      <c r="Z23" s="4"/>
    </row>
    <row r="24" spans="1:26" ht="13.5" customHeight="1" x14ac:dyDescent="0.3">
      <c r="A24" s="4"/>
      <c r="B24" s="4">
        <v>21</v>
      </c>
      <c r="C24" s="4" t="s">
        <v>406</v>
      </c>
      <c r="D24" s="4"/>
      <c r="E24" s="4"/>
      <c r="F24" s="4"/>
      <c r="G24" s="4"/>
      <c r="H24" s="4"/>
      <c r="I24" s="4"/>
      <c r="J24" s="4">
        <v>10</v>
      </c>
      <c r="K24" s="4" t="s">
        <v>407</v>
      </c>
      <c r="L24" s="4"/>
      <c r="M24" s="4"/>
      <c r="N24" s="4"/>
      <c r="O24" s="4"/>
      <c r="P24" s="4"/>
      <c r="Q24" s="4"/>
      <c r="R24" s="4"/>
      <c r="S24" s="4"/>
      <c r="T24" s="4"/>
      <c r="U24" s="4"/>
      <c r="V24" s="4"/>
      <c r="W24" s="4"/>
      <c r="X24" s="4"/>
      <c r="Y24" s="4"/>
      <c r="Z24" s="4"/>
    </row>
    <row r="25" spans="1:26" ht="13.5" customHeight="1" x14ac:dyDescent="0.3">
      <c r="A25" s="4"/>
      <c r="B25" s="4">
        <v>31</v>
      </c>
      <c r="C25" s="4" t="s">
        <v>408</v>
      </c>
      <c r="D25" s="4"/>
      <c r="E25" s="4"/>
      <c r="F25" s="4"/>
      <c r="G25" s="4"/>
      <c r="H25" s="4"/>
      <c r="I25" s="4"/>
      <c r="J25" s="4"/>
      <c r="K25" s="4"/>
      <c r="L25" s="4"/>
      <c r="M25" s="4"/>
      <c r="N25" s="4"/>
      <c r="O25" s="4"/>
      <c r="P25" s="4"/>
      <c r="Q25" s="4"/>
      <c r="R25" s="4"/>
      <c r="S25" s="4"/>
      <c r="T25" s="4"/>
      <c r="U25" s="4"/>
      <c r="V25" s="4"/>
      <c r="W25" s="4"/>
      <c r="X25" s="4"/>
      <c r="Y25" s="4"/>
      <c r="Z25" s="4"/>
    </row>
    <row r="26" spans="1:26" ht="13.5" customHeight="1" x14ac:dyDescent="0.3">
      <c r="A26" s="4"/>
      <c r="B26" s="4">
        <v>41</v>
      </c>
      <c r="C26" s="4" t="s">
        <v>409</v>
      </c>
      <c r="D26" s="4"/>
      <c r="E26" s="4"/>
      <c r="F26" s="4"/>
      <c r="G26" s="4"/>
      <c r="H26" s="4"/>
      <c r="I26" s="4"/>
      <c r="J26" s="4" t="s">
        <v>410</v>
      </c>
      <c r="K26" s="4"/>
      <c r="L26" s="8" t="str">
        <f ca="1">OFFSET(K26,(MATCH(I27,J27:J36,1)),0)</f>
        <v>You found some money. Start with an extra 8gp.</v>
      </c>
      <c r="M26" s="4"/>
      <c r="N26" s="4"/>
      <c r="O26" s="4"/>
      <c r="P26" s="4"/>
      <c r="Q26" s="4"/>
      <c r="R26" s="4"/>
      <c r="S26" s="4"/>
      <c r="T26" s="4"/>
      <c r="U26" s="4"/>
      <c r="V26" s="4"/>
      <c r="W26" s="4"/>
      <c r="X26" s="4"/>
      <c r="Y26" s="4"/>
      <c r="Z26" s="4"/>
    </row>
    <row r="27" spans="1:26" ht="13.5" customHeight="1" x14ac:dyDescent="0.3">
      <c r="A27" s="4"/>
      <c r="B27" s="4">
        <v>51</v>
      </c>
      <c r="C27" s="4" t="s">
        <v>411</v>
      </c>
      <c r="D27" s="4"/>
      <c r="E27" s="4"/>
      <c r="F27" s="4"/>
      <c r="G27" s="4"/>
      <c r="H27" s="4"/>
      <c r="I27" s="4">
        <f ca="1">RANDBETWEEN(1, 10)</f>
        <v>4</v>
      </c>
      <c r="J27" s="4">
        <v>1</v>
      </c>
      <c r="K27" s="4" t="s">
        <v>412</v>
      </c>
      <c r="L27" s="4"/>
      <c r="M27" s="4"/>
      <c r="N27" s="4"/>
      <c r="O27" s="4"/>
      <c r="P27" s="4"/>
      <c r="Q27" s="4"/>
      <c r="R27" s="4"/>
      <c r="S27" s="4"/>
      <c r="T27" s="4"/>
      <c r="U27" s="4"/>
      <c r="V27" s="4"/>
      <c r="W27" s="4"/>
      <c r="X27" s="4"/>
      <c r="Y27" s="4"/>
      <c r="Z27" s="4"/>
    </row>
    <row r="28" spans="1:26" ht="13.5" customHeight="1" x14ac:dyDescent="0.3">
      <c r="A28" s="4"/>
      <c r="B28" s="4">
        <v>61</v>
      </c>
      <c r="C28" s="4" t="s">
        <v>413</v>
      </c>
      <c r="D28" s="4"/>
      <c r="E28" s="4"/>
      <c r="F28" s="4"/>
      <c r="G28" s="4"/>
      <c r="H28" s="4"/>
      <c r="I28" s="4"/>
      <c r="J28" s="4">
        <v>2</v>
      </c>
      <c r="K28" s="4" t="s">
        <v>414</v>
      </c>
      <c r="L28" s="4"/>
      <c r="M28" s="4"/>
      <c r="N28" s="4"/>
      <c r="O28" s="4"/>
      <c r="P28" s="4"/>
      <c r="Q28" s="4"/>
      <c r="R28" s="4"/>
      <c r="S28" s="4"/>
      <c r="T28" s="4"/>
      <c r="U28" s="4"/>
      <c r="V28" s="4"/>
      <c r="W28" s="4"/>
      <c r="X28" s="4"/>
      <c r="Y28" s="4"/>
      <c r="Z28" s="4"/>
    </row>
    <row r="29" spans="1:26" ht="13.5" customHeight="1" x14ac:dyDescent="0.3">
      <c r="A29" s="4"/>
      <c r="B29" s="4">
        <v>71</v>
      </c>
      <c r="C29" s="4" t="str">
        <f ca="1">CONCATENATE("You were briefly possessed by ", D36)</f>
        <v>You were briefly possessed by a celestial.</v>
      </c>
      <c r="D29" s="4"/>
      <c r="E29" s="4"/>
      <c r="F29" s="4"/>
      <c r="G29" s="4"/>
      <c r="H29" s="4"/>
      <c r="I29" s="4"/>
      <c r="J29" s="4">
        <v>3</v>
      </c>
      <c r="K29" s="4" t="s">
        <v>415</v>
      </c>
      <c r="L29" s="4"/>
      <c r="M29" s="4"/>
      <c r="N29" s="4"/>
      <c r="O29" s="4"/>
      <c r="P29" s="4"/>
      <c r="Q29" s="4"/>
      <c r="R29" s="4"/>
      <c r="S29" s="4"/>
      <c r="T29" s="4"/>
      <c r="U29" s="4"/>
      <c r="V29" s="4"/>
      <c r="W29" s="4"/>
      <c r="X29" s="4"/>
      <c r="Y29" s="4"/>
      <c r="Z29" s="4"/>
    </row>
    <row r="30" spans="1:26" ht="13.5" customHeight="1" x14ac:dyDescent="0.3">
      <c r="A30" s="4"/>
      <c r="B30" s="4">
        <v>76</v>
      </c>
      <c r="C30" s="4" t="s">
        <v>416</v>
      </c>
      <c r="D30" s="4"/>
      <c r="E30" s="4"/>
      <c r="F30" s="4"/>
      <c r="G30" s="4"/>
      <c r="H30" s="4"/>
      <c r="I30" s="4"/>
      <c r="J30" s="4">
        <v>4</v>
      </c>
      <c r="K30" s="4" t="str">
        <f ca="1">CONCATENATE("You found some money. Start with an extra ", (RANDBETWEEN(1, 20)), "gp.")</f>
        <v>You found some money. Start with an extra 8gp.</v>
      </c>
      <c r="L30" s="4"/>
      <c r="M30" s="4"/>
      <c r="N30" s="4"/>
      <c r="O30" s="4"/>
      <c r="P30" s="4"/>
      <c r="Q30" s="4"/>
      <c r="R30" s="4"/>
      <c r="S30" s="4"/>
      <c r="T30" s="4"/>
      <c r="U30" s="4"/>
      <c r="V30" s="4"/>
      <c r="W30" s="4"/>
      <c r="X30" s="4"/>
      <c r="Y30" s="4"/>
      <c r="Z30" s="4"/>
    </row>
    <row r="31" spans="1:26" ht="13.5" customHeight="1" x14ac:dyDescent="0.3">
      <c r="A31" s="4"/>
      <c r="B31" s="4">
        <v>81</v>
      </c>
      <c r="C31" s="4" t="s">
        <v>417</v>
      </c>
      <c r="D31" s="4"/>
      <c r="E31" s="4"/>
      <c r="F31" s="4"/>
      <c r="G31" s="4"/>
      <c r="H31" s="4"/>
      <c r="I31" s="4"/>
      <c r="J31" s="4">
        <v>5</v>
      </c>
      <c r="K31" s="4" t="s">
        <v>418</v>
      </c>
      <c r="L31" s="4"/>
      <c r="M31" s="4"/>
      <c r="N31" s="4"/>
      <c r="O31" s="4"/>
      <c r="P31" s="4"/>
      <c r="Q31" s="4"/>
      <c r="R31" s="4"/>
      <c r="S31" s="4"/>
      <c r="T31" s="4"/>
      <c r="U31" s="4"/>
      <c r="V31" s="4"/>
      <c r="W31" s="4"/>
      <c r="X31" s="4"/>
      <c r="Y31" s="4"/>
      <c r="Z31" s="4"/>
    </row>
    <row r="32" spans="1:26" ht="13.5" customHeight="1" x14ac:dyDescent="0.3">
      <c r="A32" s="4"/>
      <c r="B32" s="4">
        <v>86</v>
      </c>
      <c r="C32" s="4" t="s">
        <v>419</v>
      </c>
      <c r="D32" s="4"/>
      <c r="E32" s="4"/>
      <c r="F32" s="4"/>
      <c r="G32" s="4"/>
      <c r="H32" s="4"/>
      <c r="I32" s="4"/>
      <c r="J32" s="4">
        <v>6</v>
      </c>
      <c r="K32" s="7" t="str">
        <f ca="1">CONCATENATE("You found ",Trinket!$D$8)</f>
        <v>You found A diary with seven missing pages</v>
      </c>
      <c r="L32" s="4"/>
      <c r="M32" s="4"/>
      <c r="N32" s="4"/>
      <c r="O32" s="4"/>
      <c r="P32" s="4"/>
      <c r="Q32" s="4"/>
      <c r="R32" s="4"/>
      <c r="S32" s="4"/>
      <c r="T32" s="4"/>
      <c r="U32" s="4"/>
      <c r="V32" s="4"/>
      <c r="W32" s="4"/>
      <c r="X32" s="4"/>
      <c r="Y32" s="4"/>
      <c r="Z32" s="4"/>
    </row>
    <row r="33" spans="1:26" ht="13.5" customHeight="1" x14ac:dyDescent="0.3">
      <c r="A33" s="4"/>
      <c r="B33" s="4">
        <v>91</v>
      </c>
      <c r="C33" s="4" t="s">
        <v>420</v>
      </c>
      <c r="D33" s="4"/>
      <c r="E33" s="4"/>
      <c r="F33" s="4"/>
      <c r="G33" s="4"/>
      <c r="H33" s="4"/>
      <c r="I33" s="4"/>
      <c r="J33" s="4">
        <v>7</v>
      </c>
      <c r="K33" s="4" t="s">
        <v>421</v>
      </c>
      <c r="L33" s="4"/>
      <c r="M33" s="4"/>
      <c r="N33" s="4"/>
      <c r="O33" s="4"/>
      <c r="P33" s="4"/>
      <c r="Q33" s="4"/>
      <c r="R33" s="4"/>
      <c r="S33" s="4"/>
      <c r="T33" s="4"/>
      <c r="U33" s="4"/>
      <c r="V33" s="4"/>
      <c r="W33" s="4"/>
      <c r="X33" s="4"/>
      <c r="Y33" s="4"/>
      <c r="Z33" s="4"/>
    </row>
    <row r="34" spans="1:26" ht="13.5" customHeight="1" x14ac:dyDescent="0.3">
      <c r="A34" s="4"/>
      <c r="B34" s="4">
        <v>96</v>
      </c>
      <c r="C34" s="4" t="s">
        <v>422</v>
      </c>
      <c r="D34" s="4"/>
      <c r="E34" s="4"/>
      <c r="F34" s="4"/>
      <c r="G34" s="4"/>
      <c r="H34" s="4"/>
      <c r="I34" s="4"/>
      <c r="J34" s="4">
        <v>8</v>
      </c>
      <c r="K34" s="4" t="s">
        <v>423</v>
      </c>
      <c r="L34" s="4"/>
      <c r="M34" s="4"/>
      <c r="N34" s="4"/>
      <c r="O34" s="4"/>
      <c r="P34" s="4"/>
      <c r="Q34" s="4"/>
      <c r="R34" s="4"/>
      <c r="S34" s="4"/>
      <c r="T34" s="4"/>
      <c r="U34" s="4"/>
      <c r="V34" s="4"/>
      <c r="W34" s="4"/>
      <c r="X34" s="4"/>
      <c r="Y34" s="4"/>
      <c r="Z34" s="4"/>
    </row>
    <row r="35" spans="1:26" ht="13.5" customHeight="1" x14ac:dyDescent="0.3">
      <c r="A35" s="4"/>
      <c r="B35" s="4"/>
      <c r="C35" s="4"/>
      <c r="D35" s="4"/>
      <c r="E35" s="4"/>
      <c r="F35" s="4"/>
      <c r="G35" s="4"/>
      <c r="H35" s="4"/>
      <c r="I35" s="4"/>
      <c r="J35" s="4">
        <v>9</v>
      </c>
      <c r="K35" s="4" t="s">
        <v>424</v>
      </c>
      <c r="L35" s="4"/>
      <c r="M35" s="4"/>
      <c r="N35" s="4"/>
      <c r="O35" s="4"/>
      <c r="P35" s="4"/>
      <c r="Q35" s="4"/>
      <c r="R35" s="4"/>
      <c r="S35" s="4"/>
      <c r="T35" s="4"/>
      <c r="U35" s="4"/>
      <c r="V35" s="4"/>
      <c r="W35" s="4"/>
      <c r="X35" s="4"/>
      <c r="Y35" s="4"/>
      <c r="Z35" s="4"/>
    </row>
    <row r="36" spans="1:26" ht="13.5" customHeight="1" x14ac:dyDescent="0.3">
      <c r="A36" s="4"/>
      <c r="B36" s="4" t="s">
        <v>425</v>
      </c>
      <c r="C36" s="4"/>
      <c r="D36" s="8" t="str">
        <f ca="1">OFFSET(C36,(MATCH(A37,B37:B42,1)),0)</f>
        <v>a celestial.</v>
      </c>
      <c r="E36" s="4"/>
      <c r="F36" s="4"/>
      <c r="G36" s="4"/>
      <c r="H36" s="4"/>
      <c r="I36" s="4"/>
      <c r="J36" s="4">
        <v>10</v>
      </c>
      <c r="K36" s="4" t="str">
        <f ca="1">CONCATENATE("A distant relative left you a stipend that enables you to live at a Comfortable lifestyle for ", RANDBETWEEN(1, 20), " years.")</f>
        <v>A distant relative left you a stipend that enables you to live at a Comfortable lifestyle for 9 years.</v>
      </c>
      <c r="L36" s="4"/>
      <c r="M36" s="4"/>
      <c r="N36" s="4"/>
      <c r="O36" s="4"/>
      <c r="P36" s="4"/>
      <c r="Q36" s="4"/>
      <c r="R36" s="4"/>
      <c r="S36" s="4"/>
      <c r="T36" s="4"/>
      <c r="U36" s="4"/>
      <c r="V36" s="4"/>
      <c r="W36" s="4"/>
      <c r="X36" s="4"/>
      <c r="Y36" s="4"/>
      <c r="Z36" s="4"/>
    </row>
    <row r="37" spans="1:26" ht="13.5" customHeight="1" x14ac:dyDescent="0.3">
      <c r="A37" s="4">
        <f ca="1">RANDBETWEEN(1, 6)</f>
        <v>1</v>
      </c>
      <c r="B37" s="4">
        <v>1</v>
      </c>
      <c r="C37" s="4" t="s">
        <v>426</v>
      </c>
      <c r="D37" s="4"/>
      <c r="E37" s="4"/>
      <c r="F37" s="4"/>
      <c r="G37" s="4"/>
      <c r="H37" s="4"/>
      <c r="I37" s="4"/>
      <c r="J37" s="4"/>
      <c r="K37" s="4"/>
      <c r="L37" s="4"/>
      <c r="M37" s="4"/>
      <c r="N37" s="4"/>
      <c r="O37" s="4"/>
      <c r="P37" s="4"/>
      <c r="Q37" s="4"/>
      <c r="R37" s="4"/>
      <c r="S37" s="4"/>
      <c r="T37" s="4"/>
      <c r="U37" s="4"/>
      <c r="V37" s="4"/>
      <c r="W37" s="4"/>
      <c r="X37" s="4"/>
      <c r="Y37" s="4"/>
      <c r="Z37" s="4"/>
    </row>
    <row r="38" spans="1:26" ht="13.5" customHeight="1" x14ac:dyDescent="0.3">
      <c r="A38" s="4"/>
      <c r="B38" s="4">
        <v>2</v>
      </c>
      <c r="C38" s="4" t="s">
        <v>427</v>
      </c>
      <c r="D38" s="4"/>
      <c r="E38" s="4"/>
      <c r="F38" s="4"/>
      <c r="G38" s="4"/>
      <c r="H38" s="4"/>
      <c r="I38" s="4"/>
      <c r="J38" s="4" t="s">
        <v>428</v>
      </c>
      <c r="K38" s="4"/>
      <c r="L38" s="8" t="str">
        <f ca="1">OFFSET(K38,(MATCH(I39,J39:J46,1)),0)</f>
        <v>kidnapping</v>
      </c>
      <c r="M38" s="4"/>
      <c r="N38" s="4"/>
      <c r="O38" s="4"/>
      <c r="P38" s="4"/>
      <c r="Q38" s="4"/>
      <c r="R38" s="4"/>
      <c r="S38" s="4"/>
      <c r="T38" s="4"/>
      <c r="U38" s="4"/>
      <c r="V38" s="4"/>
      <c r="W38" s="4"/>
      <c r="X38" s="4"/>
      <c r="Y38" s="4"/>
      <c r="Z38" s="4"/>
    </row>
    <row r="39" spans="1:26" ht="13.5" customHeight="1" x14ac:dyDescent="0.3">
      <c r="A39" s="4"/>
      <c r="B39" s="4">
        <v>3</v>
      </c>
      <c r="C39" s="4" t="s">
        <v>429</v>
      </c>
      <c r="D39" s="4"/>
      <c r="E39" s="4"/>
      <c r="F39" s="4"/>
      <c r="G39" s="4"/>
      <c r="H39" s="4"/>
      <c r="I39" s="4">
        <f ca="1">RANDBETWEEN(1, 8)</f>
        <v>6</v>
      </c>
      <c r="J39" s="4">
        <v>1</v>
      </c>
      <c r="K39" s="4" t="s">
        <v>430</v>
      </c>
      <c r="L39" s="4"/>
      <c r="M39" s="4"/>
      <c r="N39" s="4"/>
      <c r="O39" s="4"/>
      <c r="P39" s="4"/>
      <c r="Q39" s="4"/>
      <c r="R39" s="4"/>
      <c r="S39" s="4"/>
      <c r="T39" s="4"/>
      <c r="U39" s="4"/>
      <c r="V39" s="4"/>
      <c r="W39" s="4"/>
      <c r="X39" s="4"/>
      <c r="Y39" s="4"/>
      <c r="Z39" s="4"/>
    </row>
    <row r="40" spans="1:26" ht="13.5" customHeight="1" x14ac:dyDescent="0.3">
      <c r="A40" s="4"/>
      <c r="B40" s="4">
        <v>4</v>
      </c>
      <c r="C40" s="4" t="s">
        <v>431</v>
      </c>
      <c r="D40" s="4"/>
      <c r="E40" s="4"/>
      <c r="F40" s="4"/>
      <c r="G40" s="4"/>
      <c r="H40" s="4"/>
      <c r="I40" s="4"/>
      <c r="J40" s="4">
        <v>2</v>
      </c>
      <c r="K40" s="4" t="s">
        <v>432</v>
      </c>
      <c r="L40" s="4"/>
      <c r="M40" s="4"/>
      <c r="N40" s="4"/>
      <c r="O40" s="4"/>
      <c r="P40" s="4"/>
      <c r="Q40" s="4"/>
      <c r="R40" s="4"/>
      <c r="S40" s="4"/>
      <c r="T40" s="4"/>
      <c r="U40" s="4"/>
      <c r="V40" s="4"/>
      <c r="W40" s="4"/>
      <c r="X40" s="4"/>
      <c r="Y40" s="4"/>
      <c r="Z40" s="4"/>
    </row>
    <row r="41" spans="1:26" ht="13.5" customHeight="1" x14ac:dyDescent="0.3">
      <c r="A41" s="4"/>
      <c r="B41" s="4">
        <v>5</v>
      </c>
      <c r="C41" s="4" t="s">
        <v>433</v>
      </c>
      <c r="D41" s="4"/>
      <c r="E41" s="4"/>
      <c r="F41" s="4"/>
      <c r="G41" s="4"/>
      <c r="H41" s="4"/>
      <c r="I41" s="4"/>
      <c r="J41" s="4">
        <v>3</v>
      </c>
      <c r="K41" s="4" t="s">
        <v>434</v>
      </c>
      <c r="L41" s="4"/>
      <c r="M41" s="4"/>
      <c r="N41" s="4"/>
      <c r="O41" s="4"/>
      <c r="P41" s="4"/>
      <c r="Q41" s="4"/>
      <c r="R41" s="4"/>
      <c r="S41" s="4"/>
      <c r="T41" s="4"/>
      <c r="U41" s="4"/>
      <c r="V41" s="4"/>
      <c r="W41" s="4"/>
      <c r="X41" s="4"/>
      <c r="Y41" s="4"/>
      <c r="Z41" s="4"/>
    </row>
    <row r="42" spans="1:26" ht="13.5" customHeight="1" x14ac:dyDescent="0.3">
      <c r="A42" s="4"/>
      <c r="B42" s="4">
        <v>6</v>
      </c>
      <c r="C42" s="4" t="s">
        <v>435</v>
      </c>
      <c r="D42" s="4"/>
      <c r="E42" s="4"/>
      <c r="F42" s="4"/>
      <c r="G42" s="4"/>
      <c r="H42" s="4"/>
      <c r="I42" s="4"/>
      <c r="J42" s="4">
        <v>4</v>
      </c>
      <c r="K42" s="4" t="s">
        <v>436</v>
      </c>
      <c r="L42" s="4"/>
      <c r="M42" s="4"/>
      <c r="N42" s="4"/>
      <c r="O42" s="4"/>
      <c r="P42" s="4"/>
      <c r="Q42" s="4"/>
      <c r="R42" s="4"/>
      <c r="S42" s="4"/>
      <c r="T42" s="4"/>
      <c r="U42" s="4"/>
      <c r="V42" s="4"/>
      <c r="W42" s="4"/>
      <c r="X42" s="4"/>
      <c r="Y42" s="4"/>
      <c r="Z42" s="4"/>
    </row>
    <row r="43" spans="1:26" ht="13.5" customHeight="1" x14ac:dyDescent="0.3">
      <c r="A43" s="4"/>
      <c r="B43" s="4"/>
      <c r="C43" s="4"/>
      <c r="D43" s="4"/>
      <c r="E43" s="4"/>
      <c r="F43" s="4"/>
      <c r="G43" s="4"/>
      <c r="H43" s="4"/>
      <c r="I43" s="4"/>
      <c r="J43" s="4">
        <v>5</v>
      </c>
      <c r="K43" s="4" t="s">
        <v>437</v>
      </c>
      <c r="L43" s="4"/>
      <c r="M43" s="4"/>
      <c r="N43" s="4"/>
      <c r="O43" s="4"/>
      <c r="P43" s="4"/>
      <c r="Q43" s="4"/>
      <c r="R43" s="4"/>
      <c r="S43" s="4"/>
      <c r="T43" s="4"/>
      <c r="U43" s="4"/>
      <c r="V43" s="4"/>
      <c r="W43" s="4"/>
      <c r="X43" s="4"/>
      <c r="Y43" s="4"/>
      <c r="Z43" s="4"/>
    </row>
    <row r="44" spans="1:26" ht="13.5" customHeight="1" x14ac:dyDescent="0.3">
      <c r="A44" s="4"/>
      <c r="B44" s="4" t="s">
        <v>438</v>
      </c>
      <c r="C44" s="4"/>
      <c r="D44" s="8" t="str">
        <f ca="1">OFFSET(C44,(MATCH(A45,B45:B55,1)),0)</f>
        <v>A romantic relationship ended amicably.</v>
      </c>
      <c r="E44" s="4"/>
      <c r="F44" s="4"/>
      <c r="G44" s="4"/>
      <c r="H44" s="4"/>
      <c r="I44" s="4"/>
      <c r="J44" s="4">
        <v>6</v>
      </c>
      <c r="K44" s="4" t="s">
        <v>439</v>
      </c>
      <c r="L44" s="4"/>
      <c r="M44" s="4"/>
      <c r="N44" s="4"/>
      <c r="O44" s="4"/>
      <c r="P44" s="4"/>
      <c r="Q44" s="4"/>
      <c r="R44" s="4"/>
      <c r="S44" s="4"/>
      <c r="T44" s="4"/>
      <c r="U44" s="4"/>
      <c r="V44" s="4"/>
      <c r="W44" s="4"/>
      <c r="X44" s="4"/>
      <c r="Y44" s="4"/>
      <c r="Z44" s="4"/>
    </row>
    <row r="45" spans="1:26" ht="13.5" customHeight="1" x14ac:dyDescent="0.3">
      <c r="A45" s="4">
        <f ca="1">RANDBETWEEN(1, 12)</f>
        <v>11</v>
      </c>
      <c r="B45" s="4">
        <v>1</v>
      </c>
      <c r="C45" s="4" t="str">
        <f ca="1">CONCATENATE("A family member or close friend ", D58, ".")</f>
        <v>A family member or close friend was executed for a crime or tortured to death.</v>
      </c>
      <c r="D45" s="4"/>
      <c r="E45" s="4"/>
      <c r="F45" s="4"/>
      <c r="G45" s="4"/>
      <c r="H45" s="4"/>
      <c r="I45" s="4"/>
      <c r="J45" s="4">
        <v>7</v>
      </c>
      <c r="K45" s="4" t="s">
        <v>440</v>
      </c>
      <c r="L45" s="4"/>
      <c r="M45" s="4"/>
      <c r="N45" s="4"/>
      <c r="O45" s="4"/>
      <c r="P45" s="4"/>
      <c r="Q45" s="4"/>
      <c r="R45" s="4"/>
      <c r="S45" s="4"/>
      <c r="T45" s="4"/>
      <c r="U45" s="4"/>
      <c r="V45" s="4"/>
      <c r="W45" s="4"/>
      <c r="X45" s="4"/>
      <c r="Y45" s="4"/>
      <c r="Z45" s="4"/>
    </row>
    <row r="46" spans="1:26" ht="13.5" customHeight="1" x14ac:dyDescent="0.3">
      <c r="A46" s="4"/>
      <c r="B46" s="4">
        <v>3</v>
      </c>
      <c r="C46" s="4" t="s">
        <v>441</v>
      </c>
      <c r="D46" s="4"/>
      <c r="E46" s="4"/>
      <c r="F46" s="4"/>
      <c r="G46" s="4"/>
      <c r="H46" s="4"/>
      <c r="I46" s="4"/>
      <c r="J46" s="4">
        <v>8</v>
      </c>
      <c r="K46" s="4" t="s">
        <v>442</v>
      </c>
      <c r="L46" s="4"/>
      <c r="M46" s="4"/>
      <c r="N46" s="4"/>
      <c r="O46" s="4"/>
      <c r="P46" s="4"/>
      <c r="Q46" s="4"/>
      <c r="R46" s="4"/>
      <c r="S46" s="4"/>
      <c r="T46" s="4"/>
      <c r="U46" s="4"/>
      <c r="V46" s="4"/>
      <c r="W46" s="4"/>
      <c r="X46" s="4"/>
      <c r="Y46" s="4"/>
      <c r="Z46" s="4"/>
    </row>
    <row r="47" spans="1:26" ht="13.5" customHeight="1" x14ac:dyDescent="0.3">
      <c r="A47" s="4"/>
      <c r="B47" s="4">
        <v>4</v>
      </c>
      <c r="C47" s="4" t="s">
        <v>443</v>
      </c>
      <c r="D47" s="4"/>
      <c r="E47" s="4"/>
      <c r="F47" s="4"/>
      <c r="G47" s="4"/>
      <c r="H47" s="4"/>
      <c r="I47" s="4"/>
      <c r="J47" s="4"/>
      <c r="K47" s="4"/>
      <c r="L47" s="4"/>
      <c r="M47" s="4"/>
      <c r="N47" s="4"/>
      <c r="O47" s="4"/>
      <c r="P47" s="4"/>
      <c r="Q47" s="4"/>
      <c r="R47" s="4"/>
      <c r="S47" s="4"/>
      <c r="T47" s="4"/>
      <c r="U47" s="4"/>
      <c r="V47" s="4"/>
      <c r="W47" s="4"/>
      <c r="X47" s="4"/>
      <c r="Y47" s="4"/>
      <c r="Z47" s="4"/>
    </row>
    <row r="48" spans="1:26" ht="13.5" customHeight="1" x14ac:dyDescent="0.3">
      <c r="A48" s="4"/>
      <c r="B48" s="4">
        <v>5</v>
      </c>
      <c r="C48" s="4" t="str">
        <f ca="1">CONCATENATE("You spent ",RANDBETWEEN(1,6)," years at hard labor, jail, or an oar for a crime you did not commit.")</f>
        <v>You spent 3 years at hard labor, jail, or an oar for a crime you did not commit.</v>
      </c>
      <c r="D48" s="4"/>
      <c r="E48" s="4"/>
      <c r="F48" s="4"/>
      <c r="G48" s="4"/>
      <c r="H48" s="4"/>
      <c r="I48" s="4"/>
      <c r="J48" s="4" t="s">
        <v>444</v>
      </c>
      <c r="K48" s="4"/>
      <c r="L48" s="8" t="str">
        <f ca="1">OFFSET(K48,(MATCH(I49,J49:J52)),0)</f>
        <v>and are guilty, but were found not guilty.</v>
      </c>
      <c r="M48" s="4"/>
      <c r="N48" s="4"/>
      <c r="O48" s="4"/>
      <c r="P48" s="4"/>
      <c r="Q48" s="4"/>
      <c r="R48" s="4"/>
      <c r="S48" s="4"/>
      <c r="T48" s="4"/>
      <c r="U48" s="4"/>
      <c r="V48" s="4"/>
      <c r="W48" s="4"/>
      <c r="X48" s="4"/>
      <c r="Y48" s="4"/>
      <c r="Z48" s="4"/>
    </row>
    <row r="49" spans="1:26" ht="13.5" customHeight="1" x14ac:dyDescent="0.3">
      <c r="A49" s="4"/>
      <c r="B49" s="4">
        <v>6</v>
      </c>
      <c r="C49" s="4" t="s">
        <v>445</v>
      </c>
      <c r="D49" s="4"/>
      <c r="E49" s="4"/>
      <c r="F49" s="4"/>
      <c r="G49" s="4"/>
      <c r="H49" s="4"/>
      <c r="I49" s="4">
        <f ca="1">RANDBETWEEN(1, 12)</f>
        <v>4</v>
      </c>
      <c r="J49" s="4">
        <v>1</v>
      </c>
      <c r="K49" s="4" t="s">
        <v>446</v>
      </c>
      <c r="L49" s="4"/>
      <c r="M49" s="4"/>
      <c r="N49" s="4"/>
      <c r="O49" s="4"/>
      <c r="P49" s="4"/>
      <c r="Q49" s="4"/>
      <c r="R49" s="4"/>
      <c r="S49" s="4"/>
      <c r="T49" s="4"/>
      <c r="U49" s="4"/>
      <c r="V49" s="4"/>
      <c r="W49" s="4"/>
      <c r="X49" s="4"/>
      <c r="Y49" s="4"/>
      <c r="Z49" s="4"/>
    </row>
    <row r="50" spans="1:26" ht="13.5" customHeight="1" x14ac:dyDescent="0.3">
      <c r="A50" s="4"/>
      <c r="B50" s="4">
        <v>7</v>
      </c>
      <c r="C50" s="4" t="s">
        <v>447</v>
      </c>
      <c r="D50" s="4"/>
      <c r="E50" s="4"/>
      <c r="F50" s="4"/>
      <c r="G50" s="4"/>
      <c r="H50" s="4"/>
      <c r="I50" s="4"/>
      <c r="J50" s="4">
        <v>4</v>
      </c>
      <c r="K50" s="4" t="s">
        <v>448</v>
      </c>
      <c r="L50" s="4"/>
      <c r="M50" s="4"/>
      <c r="N50" s="4"/>
      <c r="O50" s="4"/>
      <c r="P50" s="4"/>
      <c r="Q50" s="4"/>
      <c r="R50" s="4"/>
      <c r="S50" s="4"/>
      <c r="T50" s="4"/>
      <c r="U50" s="4"/>
      <c r="V50" s="4"/>
      <c r="W50" s="4"/>
      <c r="X50" s="4"/>
      <c r="Y50" s="4"/>
      <c r="Z50" s="4"/>
    </row>
    <row r="51" spans="1:26" ht="13.5" customHeight="1" x14ac:dyDescent="0.3">
      <c r="A51" s="4"/>
      <c r="B51" s="4">
        <v>8</v>
      </c>
      <c r="C51" s="4" t="s">
        <v>449</v>
      </c>
      <c r="D51" s="4"/>
      <c r="E51" s="4"/>
      <c r="F51" s="4"/>
      <c r="G51" s="4"/>
      <c r="H51" s="4"/>
      <c r="I51" s="4"/>
      <c r="J51" s="4">
        <v>7</v>
      </c>
      <c r="K51" s="4" t="s">
        <v>450</v>
      </c>
      <c r="L51" s="4"/>
      <c r="M51" s="4"/>
      <c r="N51" s="4"/>
      <c r="O51" s="4"/>
      <c r="P51" s="4"/>
      <c r="Q51" s="4"/>
      <c r="R51" s="4"/>
      <c r="S51" s="4"/>
      <c r="T51" s="4"/>
      <c r="U51" s="4"/>
      <c r="V51" s="4"/>
      <c r="W51" s="4"/>
      <c r="X51" s="4"/>
      <c r="Y51" s="4"/>
      <c r="Z51" s="4"/>
    </row>
    <row r="52" spans="1:26" ht="13.5" customHeight="1" x14ac:dyDescent="0.3">
      <c r="A52" s="4"/>
      <c r="B52" s="4">
        <v>9</v>
      </c>
      <c r="C52" s="4" t="s">
        <v>451</v>
      </c>
      <c r="D52" s="4"/>
      <c r="E52" s="4"/>
      <c r="F52" s="4"/>
      <c r="G52" s="4"/>
      <c r="H52" s="4"/>
      <c r="I52" s="4"/>
      <c r="J52" s="4">
        <v>9</v>
      </c>
      <c r="K52" s="4" t="str">
        <f ca="1">CONCATENATE("and served ", RANDBETWEEN(1, 4), " years for it before escaping or being freed.")</f>
        <v>and served 2 years for it before escaping or being freed.</v>
      </c>
      <c r="L52" s="4"/>
      <c r="M52" s="4"/>
      <c r="N52" s="4"/>
      <c r="O52" s="4"/>
      <c r="P52" s="4"/>
      <c r="Q52" s="4"/>
      <c r="R52" s="4"/>
      <c r="S52" s="4"/>
      <c r="T52" s="4"/>
      <c r="U52" s="4"/>
      <c r="V52" s="4"/>
      <c r="W52" s="4"/>
      <c r="X52" s="4"/>
      <c r="Y52" s="4"/>
      <c r="Z52" s="4"/>
    </row>
    <row r="53" spans="1:26" ht="13.5" customHeight="1" x14ac:dyDescent="0.3">
      <c r="A53" s="4"/>
      <c r="B53" s="4">
        <v>10</v>
      </c>
      <c r="C53" s="4" t="s">
        <v>452</v>
      </c>
      <c r="D53" s="4"/>
      <c r="E53" s="4"/>
      <c r="F53" s="4"/>
      <c r="G53" s="4"/>
      <c r="H53" s="4"/>
      <c r="I53" s="4"/>
      <c r="J53" s="4"/>
      <c r="K53" s="4"/>
      <c r="L53" s="4"/>
      <c r="M53" s="4"/>
      <c r="N53" s="4"/>
      <c r="O53" s="4"/>
      <c r="P53" s="4"/>
      <c r="Q53" s="4"/>
      <c r="R53" s="4"/>
      <c r="S53" s="4"/>
      <c r="T53" s="4"/>
      <c r="U53" s="4"/>
      <c r="V53" s="4"/>
      <c r="W53" s="4"/>
      <c r="X53" s="4"/>
      <c r="Y53" s="4"/>
      <c r="Z53" s="4"/>
    </row>
    <row r="54" spans="1:26" ht="13.5" customHeight="1" x14ac:dyDescent="0.3">
      <c r="A54" s="4"/>
      <c r="B54" s="4">
        <v>11</v>
      </c>
      <c r="C54" s="4" t="str">
        <f ca="1">CONCATENATE("A romantic relationship ended ", (IF((RANDBETWEEN(1, 2))=1, "with bad feelings.", "amicably.")))</f>
        <v>A romantic relationship ended amicably.</v>
      </c>
      <c r="D54" s="4"/>
      <c r="E54" s="4"/>
      <c r="F54" s="4"/>
      <c r="G54" s="4"/>
      <c r="H54" s="4"/>
      <c r="I54" s="4"/>
      <c r="J54" s="4"/>
      <c r="K54" s="4"/>
      <c r="L54" s="4"/>
      <c r="M54" s="4"/>
      <c r="N54" s="4"/>
      <c r="O54" s="4"/>
      <c r="P54" s="4"/>
      <c r="Q54" s="4"/>
      <c r="R54" s="4"/>
      <c r="S54" s="4"/>
      <c r="T54" s="4"/>
      <c r="U54" s="4"/>
      <c r="V54" s="4"/>
      <c r="W54" s="4"/>
      <c r="X54" s="4"/>
      <c r="Y54" s="4"/>
      <c r="Z54" s="4"/>
    </row>
    <row r="55" spans="1:26" ht="13.5" customHeight="1" x14ac:dyDescent="0.3">
      <c r="A55" s="4"/>
      <c r="B55" s="4">
        <v>12</v>
      </c>
      <c r="C55" s="4" t="str">
        <f ca="1">CONCATENATE("A current or prospective partner of yours ", D58, ".")</f>
        <v>A current or prospective partner of yours was executed for a crime or tortured to death.</v>
      </c>
      <c r="D55" s="4"/>
      <c r="E55" s="4"/>
      <c r="F55" s="4"/>
      <c r="G55" s="4"/>
      <c r="H55" s="4"/>
      <c r="I55" s="4"/>
      <c r="J55" s="4"/>
      <c r="K55" s="4"/>
      <c r="L55" s="4"/>
      <c r="M55" s="4"/>
      <c r="N55" s="4"/>
      <c r="O55" s="4"/>
      <c r="P55" s="4"/>
      <c r="Q55" s="4"/>
      <c r="R55" s="4"/>
      <c r="S55" s="4"/>
      <c r="T55" s="4"/>
      <c r="U55" s="4"/>
      <c r="V55" s="4"/>
      <c r="W55" s="4"/>
      <c r="X55" s="4"/>
      <c r="Y55" s="4"/>
      <c r="Z55" s="4"/>
    </row>
    <row r="56" spans="1:26" ht="13.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customHeight="1" x14ac:dyDescent="0.3">
      <c r="A58" s="4"/>
      <c r="B58" s="4" t="s">
        <v>453</v>
      </c>
      <c r="C58" s="4"/>
      <c r="D58" s="8" t="str">
        <f ca="1">OFFSET(C58,(MATCH(A59,B59:B69)),0)</f>
        <v>was executed for a crime or tortured to death</v>
      </c>
      <c r="E58" s="4"/>
      <c r="F58" s="4"/>
      <c r="G58" s="4"/>
      <c r="H58" s="4"/>
      <c r="I58" s="4"/>
      <c r="J58" s="4" t="s">
        <v>454</v>
      </c>
      <c r="K58" s="4"/>
      <c r="L58" s="8" t="str">
        <f ca="1">OFFSET(K58,(MATCH(I59,J59:J65)),0)</f>
        <v>You were badly injured in battle and still bear the scars to prove it.</v>
      </c>
      <c r="M58" s="4"/>
      <c r="N58" s="4"/>
      <c r="O58" s="4"/>
      <c r="P58" s="4"/>
      <c r="Q58" s="4"/>
      <c r="R58" s="4"/>
      <c r="S58" s="4"/>
      <c r="T58" s="4"/>
      <c r="U58" s="4"/>
      <c r="V58" s="4"/>
      <c r="W58" s="4"/>
      <c r="X58" s="4"/>
      <c r="Y58" s="4"/>
      <c r="Z58" s="4"/>
    </row>
    <row r="59" spans="1:26" ht="13.5" customHeight="1" x14ac:dyDescent="0.3">
      <c r="A59" s="4">
        <f ca="1">RANDBETWEEN(1, 12)</f>
        <v>11</v>
      </c>
      <c r="B59" s="4">
        <v>1</v>
      </c>
      <c r="C59" s="4" t="s">
        <v>337</v>
      </c>
      <c r="D59" s="4"/>
      <c r="E59" s="4"/>
      <c r="F59" s="4"/>
      <c r="G59" s="4"/>
      <c r="H59" s="4"/>
      <c r="I59" s="4">
        <f ca="1">RANDBETWEEN(1, 12)</f>
        <v>3</v>
      </c>
      <c r="J59" s="4">
        <v>1</v>
      </c>
      <c r="K59" s="4" t="s">
        <v>455</v>
      </c>
      <c r="L59" s="4"/>
      <c r="M59" s="4"/>
      <c r="N59" s="4"/>
      <c r="O59" s="4"/>
      <c r="P59" s="4"/>
      <c r="Q59" s="4"/>
      <c r="R59" s="4"/>
      <c r="S59" s="4"/>
      <c r="T59" s="4"/>
      <c r="U59" s="4"/>
      <c r="V59" s="4"/>
      <c r="W59" s="4"/>
      <c r="X59" s="4"/>
      <c r="Y59" s="4"/>
      <c r="Z59" s="4"/>
    </row>
    <row r="60" spans="1:26" ht="13.5" customHeight="1" x14ac:dyDescent="0.3">
      <c r="A60" s="4"/>
      <c r="B60" s="4">
        <v>2</v>
      </c>
      <c r="C60" s="4" t="s">
        <v>339</v>
      </c>
      <c r="D60" s="4"/>
      <c r="E60" s="4"/>
      <c r="F60" s="4"/>
      <c r="G60" s="4"/>
      <c r="H60" s="4"/>
      <c r="I60" s="4"/>
      <c r="J60" s="4">
        <v>2</v>
      </c>
      <c r="K60" s="4" t="s">
        <v>456</v>
      </c>
      <c r="L60" s="4"/>
      <c r="M60" s="4"/>
      <c r="N60" s="4"/>
      <c r="O60" s="4"/>
      <c r="P60" s="4"/>
      <c r="Q60" s="4"/>
      <c r="R60" s="4"/>
      <c r="S60" s="4"/>
      <c r="T60" s="4"/>
      <c r="U60" s="4"/>
      <c r="V60" s="4"/>
      <c r="W60" s="4"/>
      <c r="X60" s="4"/>
      <c r="Y60" s="4"/>
      <c r="Z60" s="4"/>
    </row>
    <row r="61" spans="1:26" ht="13.5" customHeight="1" x14ac:dyDescent="0.3">
      <c r="A61" s="4"/>
      <c r="B61" s="4">
        <v>3</v>
      </c>
      <c r="C61" s="4" t="s">
        <v>341</v>
      </c>
      <c r="D61" s="4"/>
      <c r="E61" s="4"/>
      <c r="F61" s="4"/>
      <c r="G61" s="4"/>
      <c r="H61" s="4"/>
      <c r="I61" s="4"/>
      <c r="J61" s="4">
        <v>4</v>
      </c>
      <c r="K61" s="4" t="s">
        <v>457</v>
      </c>
      <c r="L61" s="4"/>
      <c r="M61" s="4"/>
      <c r="N61" s="4"/>
      <c r="O61" s="4"/>
      <c r="P61" s="4"/>
      <c r="Q61" s="4"/>
      <c r="R61" s="4"/>
      <c r="S61" s="4"/>
      <c r="T61" s="4"/>
      <c r="U61" s="4"/>
      <c r="V61" s="4"/>
      <c r="W61" s="4"/>
      <c r="X61" s="4"/>
      <c r="Y61" s="4"/>
      <c r="Z61" s="4"/>
    </row>
    <row r="62" spans="1:26" ht="13.5" customHeight="1" x14ac:dyDescent="0.3">
      <c r="A62" s="4"/>
      <c r="B62" s="4">
        <v>4</v>
      </c>
      <c r="C62" s="4" t="s">
        <v>343</v>
      </c>
      <c r="D62" s="4"/>
      <c r="E62" s="4"/>
      <c r="F62" s="4"/>
      <c r="G62" s="4"/>
      <c r="H62" s="4"/>
      <c r="I62" s="4"/>
      <c r="J62" s="4">
        <v>5</v>
      </c>
      <c r="K62" s="4" t="s">
        <v>458</v>
      </c>
      <c r="L62" s="4"/>
      <c r="M62" s="4"/>
      <c r="N62" s="4"/>
      <c r="O62" s="4"/>
      <c r="P62" s="4"/>
      <c r="Q62" s="4"/>
      <c r="R62" s="4"/>
      <c r="S62" s="4"/>
      <c r="T62" s="4"/>
      <c r="U62" s="4"/>
      <c r="V62" s="4"/>
      <c r="W62" s="4"/>
      <c r="X62" s="4"/>
      <c r="Y62" s="4"/>
      <c r="Z62" s="4"/>
    </row>
    <row r="63" spans="1:26" ht="13.5" customHeight="1" x14ac:dyDescent="0.3">
      <c r="A63" s="4"/>
      <c r="B63" s="4">
        <v>5</v>
      </c>
      <c r="C63" s="4" t="s">
        <v>345</v>
      </c>
      <c r="D63" s="4"/>
      <c r="E63" s="4"/>
      <c r="F63" s="4"/>
      <c r="G63" s="4"/>
      <c r="H63" s="4"/>
      <c r="I63" s="4"/>
      <c r="J63" s="4">
        <v>8</v>
      </c>
      <c r="K63" s="4" t="s">
        <v>459</v>
      </c>
      <c r="L63" s="4"/>
      <c r="M63" s="4"/>
      <c r="N63" s="4"/>
      <c r="O63" s="4"/>
      <c r="P63" s="4"/>
      <c r="Q63" s="4"/>
      <c r="R63" s="4"/>
      <c r="S63" s="4"/>
      <c r="T63" s="4"/>
      <c r="U63" s="4"/>
      <c r="V63" s="4"/>
      <c r="W63" s="4"/>
      <c r="X63" s="4"/>
      <c r="Y63" s="4"/>
      <c r="Z63" s="4"/>
    </row>
    <row r="64" spans="1:26" ht="13.5" customHeight="1" x14ac:dyDescent="0.3">
      <c r="A64" s="4"/>
      <c r="B64" s="4">
        <v>6</v>
      </c>
      <c r="C64" s="4" t="s">
        <v>347</v>
      </c>
      <c r="D64" s="4"/>
      <c r="E64" s="4"/>
      <c r="F64" s="4"/>
      <c r="G64" s="4"/>
      <c r="H64" s="4"/>
      <c r="I64" s="4"/>
      <c r="J64" s="4">
        <v>10</v>
      </c>
      <c r="K64" s="4" t="s">
        <v>460</v>
      </c>
      <c r="L64" s="4"/>
      <c r="M64" s="4"/>
      <c r="N64" s="4"/>
      <c r="O64" s="4"/>
      <c r="P64" s="4"/>
      <c r="Q64" s="4"/>
      <c r="R64" s="4"/>
      <c r="S64" s="4"/>
      <c r="T64" s="4"/>
      <c r="U64" s="4"/>
      <c r="V64" s="4"/>
      <c r="W64" s="4"/>
      <c r="X64" s="4"/>
      <c r="Y64" s="4"/>
      <c r="Z64" s="4"/>
    </row>
    <row r="65" spans="1:26" ht="13.5" customHeight="1" x14ac:dyDescent="0.3">
      <c r="A65" s="4"/>
      <c r="B65" s="4">
        <v>8</v>
      </c>
      <c r="C65" s="4" t="s">
        <v>349</v>
      </c>
      <c r="D65" s="4"/>
      <c r="E65" s="4"/>
      <c r="F65" s="4"/>
      <c r="G65" s="4"/>
      <c r="H65" s="4"/>
      <c r="I65" s="4"/>
      <c r="J65" s="4">
        <v>12</v>
      </c>
      <c r="K65" s="4" t="s">
        <v>461</v>
      </c>
      <c r="L65" s="4"/>
      <c r="M65" s="4"/>
      <c r="N65" s="4"/>
      <c r="O65" s="4"/>
      <c r="P65" s="4"/>
      <c r="Q65" s="4"/>
      <c r="R65" s="4"/>
      <c r="S65" s="4"/>
      <c r="T65" s="4"/>
      <c r="U65" s="4"/>
      <c r="V65" s="4"/>
      <c r="W65" s="4"/>
      <c r="X65" s="4"/>
      <c r="Y65" s="4"/>
      <c r="Z65" s="4"/>
    </row>
    <row r="66" spans="1:26" ht="13.5" customHeight="1" x14ac:dyDescent="0.3">
      <c r="A66" s="4"/>
      <c r="B66" s="4">
        <v>9</v>
      </c>
      <c r="C66" s="4" t="s">
        <v>351</v>
      </c>
      <c r="D66" s="4"/>
      <c r="E66" s="4"/>
      <c r="F66" s="4"/>
      <c r="G66" s="4"/>
      <c r="H66" s="4"/>
      <c r="I66" s="4"/>
      <c r="J66" s="4"/>
      <c r="K66" s="4"/>
      <c r="L66" s="4"/>
      <c r="M66" s="4"/>
      <c r="N66" s="4"/>
      <c r="O66" s="4"/>
      <c r="P66" s="4"/>
      <c r="Q66" s="4"/>
      <c r="R66" s="4"/>
      <c r="S66" s="4"/>
      <c r="T66" s="4"/>
      <c r="U66" s="4"/>
      <c r="V66" s="4"/>
      <c r="W66" s="4"/>
      <c r="X66" s="4"/>
      <c r="Y66" s="4"/>
      <c r="Z66" s="4"/>
    </row>
    <row r="67" spans="1:26" ht="13.5" customHeight="1" x14ac:dyDescent="0.3">
      <c r="A67" s="4"/>
      <c r="B67" s="4">
        <v>10</v>
      </c>
      <c r="C67" s="4" t="s">
        <v>353</v>
      </c>
      <c r="D67" s="4"/>
      <c r="E67" s="4"/>
      <c r="F67" s="4"/>
      <c r="G67" s="4"/>
      <c r="H67" s="4"/>
      <c r="I67" s="4"/>
      <c r="J67" s="4" t="s">
        <v>462</v>
      </c>
      <c r="K67" s="4"/>
      <c r="L67" s="8" t="str">
        <f ca="1">OFFSET(K67,(MATCH(I68,J68:J79)),0)</f>
        <v>You were swallowed by a giant fish and escaped after a month.</v>
      </c>
      <c r="M67" s="4"/>
      <c r="N67" s="4"/>
      <c r="O67" s="4"/>
      <c r="P67" s="4"/>
      <c r="Q67" s="4"/>
      <c r="R67" s="4"/>
      <c r="S67" s="4"/>
      <c r="T67" s="4"/>
      <c r="U67" s="4"/>
      <c r="V67" s="4"/>
      <c r="W67" s="4"/>
      <c r="X67" s="4"/>
      <c r="Y67" s="4"/>
      <c r="Z67" s="4"/>
    </row>
    <row r="68" spans="1:26" ht="13.5" customHeight="1" x14ac:dyDescent="0.3">
      <c r="A68" s="4"/>
      <c r="B68" s="4">
        <v>11</v>
      </c>
      <c r="C68" s="4" t="s">
        <v>355</v>
      </c>
      <c r="D68" s="4"/>
      <c r="E68" s="4"/>
      <c r="F68" s="4"/>
      <c r="G68" s="4"/>
      <c r="H68" s="4"/>
      <c r="I68" s="4">
        <f ca="1">RANDBETWEEN(1, 12)</f>
        <v>11</v>
      </c>
      <c r="J68" s="4">
        <v>1</v>
      </c>
      <c r="K68" s="4" t="str">
        <f ca="1">CONCATENATE("You were turned into a toad for ",RANDBETWEEN(1,4)," weeks.")</f>
        <v>You were turned into a toad for 1 weeks.</v>
      </c>
      <c r="L68" s="4"/>
      <c r="M68" s="4"/>
      <c r="N68" s="4"/>
      <c r="O68" s="4"/>
      <c r="P68" s="4"/>
      <c r="Q68" s="4"/>
      <c r="R68" s="4"/>
      <c r="S68" s="4"/>
      <c r="T68" s="4"/>
      <c r="U68" s="4"/>
      <c r="V68" s="4"/>
      <c r="W68" s="4"/>
      <c r="X68" s="4"/>
      <c r="Y68" s="4"/>
      <c r="Z68" s="4"/>
    </row>
    <row r="69" spans="1:26" ht="13.5" customHeight="1" x14ac:dyDescent="0.3">
      <c r="A69" s="4"/>
      <c r="B69" s="4">
        <v>12</v>
      </c>
      <c r="C69" s="4" t="s">
        <v>463</v>
      </c>
      <c r="D69" s="4"/>
      <c r="E69" s="4"/>
      <c r="F69" s="4"/>
      <c r="G69" s="4"/>
      <c r="H69" s="4"/>
      <c r="I69" s="4"/>
      <c r="J69" s="4">
        <v>2</v>
      </c>
      <c r="K69" s="4" t="s">
        <v>464</v>
      </c>
      <c r="L69" s="4"/>
      <c r="M69" s="4"/>
      <c r="N69" s="4"/>
      <c r="O69" s="4"/>
      <c r="P69" s="4"/>
      <c r="Q69" s="4"/>
      <c r="R69" s="4"/>
      <c r="S69" s="4"/>
      <c r="T69" s="4"/>
      <c r="U69" s="4"/>
      <c r="V69" s="4"/>
      <c r="W69" s="4"/>
      <c r="X69" s="4"/>
      <c r="Y69" s="4"/>
      <c r="Z69" s="4"/>
    </row>
    <row r="70" spans="1:26" ht="13.5" customHeight="1" x14ac:dyDescent="0.3">
      <c r="A70" s="4"/>
      <c r="B70" s="4"/>
      <c r="C70" s="4"/>
      <c r="D70" s="4"/>
      <c r="E70" s="4"/>
      <c r="F70" s="4"/>
      <c r="G70" s="4"/>
      <c r="H70" s="4"/>
      <c r="I70" s="4"/>
      <c r="J70" s="4">
        <v>3</v>
      </c>
      <c r="K70" s="4" t="str">
        <f ca="1">CONCATENATE("You were enslaved by a supernatural creature for ",RANDBETWEEN(1,6)," years.")</f>
        <v>You were enslaved by a supernatural creature for 3 years.</v>
      </c>
      <c r="L70" s="4"/>
      <c r="M70" s="4"/>
      <c r="N70" s="4"/>
      <c r="O70" s="4"/>
      <c r="P70" s="4"/>
      <c r="Q70" s="4"/>
      <c r="R70" s="4"/>
      <c r="S70" s="4"/>
      <c r="T70" s="4"/>
      <c r="U70" s="4"/>
      <c r="V70" s="4"/>
      <c r="W70" s="4"/>
      <c r="X70" s="4"/>
      <c r="Y70" s="4"/>
      <c r="Z70" s="4"/>
    </row>
    <row r="71" spans="1:26" ht="13.5" customHeight="1" x14ac:dyDescent="0.3">
      <c r="A71" s="4"/>
      <c r="B71" s="4"/>
      <c r="C71" s="4"/>
      <c r="D71" s="4"/>
      <c r="E71" s="4"/>
      <c r="F71" s="4"/>
      <c r="G71" s="4"/>
      <c r="H71" s="4"/>
      <c r="I71" s="4"/>
      <c r="J71" s="4">
        <v>4</v>
      </c>
      <c r="K71" s="4" t="str">
        <f ca="1">CONCATENATE("A dragon held you prisoner for ",RANDBETWEEN(1,4)," years until adventurers killed it.")</f>
        <v>A dragon held you prisoner for 1 years until adventurers killed it.</v>
      </c>
      <c r="L71" s="4"/>
      <c r="M71" s="4"/>
      <c r="N71" s="4"/>
      <c r="O71" s="4"/>
      <c r="P71" s="4"/>
      <c r="Q71" s="4"/>
      <c r="R71" s="4"/>
      <c r="S71" s="4"/>
      <c r="T71" s="4"/>
      <c r="U71" s="4"/>
      <c r="V71" s="4"/>
      <c r="W71" s="4"/>
      <c r="X71" s="4"/>
      <c r="Y71" s="4"/>
      <c r="Z71" s="4"/>
    </row>
    <row r="72" spans="1:26" ht="13.5" customHeight="1" x14ac:dyDescent="0.3">
      <c r="A72" s="4"/>
      <c r="B72" s="4"/>
      <c r="C72" s="4"/>
      <c r="D72" s="4"/>
      <c r="E72" s="4"/>
      <c r="F72" s="4"/>
      <c r="G72" s="4"/>
      <c r="H72" s="4"/>
      <c r="I72" s="4"/>
      <c r="J72" s="4">
        <v>5</v>
      </c>
      <c r="K72" s="4" t="s">
        <v>465</v>
      </c>
      <c r="L72" s="4"/>
      <c r="M72" s="4"/>
      <c r="N72" s="4"/>
      <c r="O72" s="4"/>
      <c r="P72" s="4"/>
      <c r="Q72" s="4"/>
      <c r="R72" s="4"/>
      <c r="S72" s="4"/>
      <c r="T72" s="4"/>
      <c r="U72" s="4"/>
      <c r="V72" s="4"/>
      <c r="W72" s="4"/>
      <c r="X72" s="4"/>
      <c r="Y72" s="4"/>
      <c r="Z72" s="4"/>
    </row>
    <row r="73" spans="1:26" ht="13.5" customHeight="1" x14ac:dyDescent="0.3">
      <c r="A73" s="4"/>
      <c r="B73" s="4"/>
      <c r="C73" s="4"/>
      <c r="D73" s="4"/>
      <c r="E73" s="4"/>
      <c r="F73" s="4"/>
      <c r="G73" s="4"/>
      <c r="H73" s="4"/>
      <c r="I73" s="4"/>
      <c r="J73" s="4">
        <v>6</v>
      </c>
      <c r="K73" s="4" t="s">
        <v>466</v>
      </c>
      <c r="L73" s="4"/>
      <c r="M73" s="4"/>
      <c r="N73" s="4"/>
      <c r="O73" s="4"/>
      <c r="P73" s="4"/>
      <c r="Q73" s="4"/>
      <c r="R73" s="4"/>
      <c r="S73" s="4"/>
      <c r="T73" s="4"/>
      <c r="U73" s="4"/>
      <c r="V73" s="4"/>
      <c r="W73" s="4"/>
      <c r="X73" s="4"/>
      <c r="Y73" s="4"/>
      <c r="Z73" s="4"/>
    </row>
    <row r="74" spans="1:26" ht="13.5" customHeight="1" x14ac:dyDescent="0.3">
      <c r="A74" s="4"/>
      <c r="B74" s="4"/>
      <c r="C74" s="4"/>
      <c r="D74" s="4"/>
      <c r="E74" s="4"/>
      <c r="F74" s="4"/>
      <c r="G74" s="4"/>
      <c r="H74" s="4"/>
      <c r="I74" s="4"/>
      <c r="J74" s="4">
        <v>7</v>
      </c>
      <c r="K74" s="4" t="str">
        <f ca="1">CONCATENATE("You went insane for ",RANDBETWEEN(1,6)," years. Odd behavior might linger.")</f>
        <v>You went insane for 4 years. Odd behavior might linger.</v>
      </c>
      <c r="L74" s="4"/>
      <c r="M74" s="4"/>
      <c r="N74" s="4"/>
      <c r="O74" s="4"/>
      <c r="P74" s="4"/>
      <c r="Q74" s="4"/>
      <c r="R74" s="4"/>
      <c r="S74" s="4"/>
      <c r="T74" s="4"/>
      <c r="U74" s="4"/>
      <c r="V74" s="4"/>
      <c r="W74" s="4"/>
      <c r="X74" s="4"/>
      <c r="Y74" s="4"/>
      <c r="Z74" s="4"/>
    </row>
    <row r="75" spans="1:26" ht="13.5" customHeight="1" x14ac:dyDescent="0.3">
      <c r="A75" s="4"/>
      <c r="B75" s="4"/>
      <c r="C75" s="4"/>
      <c r="D75" s="4"/>
      <c r="E75" s="4"/>
      <c r="F75" s="4"/>
      <c r="G75" s="4"/>
      <c r="H75" s="4"/>
      <c r="I75" s="4"/>
      <c r="J75" s="4">
        <v>8</v>
      </c>
      <c r="K75" s="4" t="s">
        <v>467</v>
      </c>
      <c r="L75" s="4"/>
      <c r="M75" s="4"/>
      <c r="N75" s="4"/>
      <c r="O75" s="4"/>
      <c r="P75" s="4"/>
      <c r="Q75" s="4"/>
      <c r="R75" s="4"/>
      <c r="S75" s="4"/>
      <c r="T75" s="4"/>
      <c r="U75" s="4"/>
      <c r="V75" s="4"/>
      <c r="W75" s="4"/>
      <c r="X75" s="4"/>
      <c r="Y75" s="4"/>
      <c r="Z75" s="4"/>
    </row>
    <row r="76" spans="1:26" ht="13.5" customHeight="1" x14ac:dyDescent="0.3">
      <c r="A76" s="4"/>
      <c r="B76" s="4"/>
      <c r="C76" s="4"/>
      <c r="D76" s="4"/>
      <c r="E76" s="4"/>
      <c r="F76" s="4"/>
      <c r="G76" s="4"/>
      <c r="H76" s="4"/>
      <c r="I76" s="4"/>
      <c r="J76" s="4">
        <v>9</v>
      </c>
      <c r="K76" s="4" t="s">
        <v>468</v>
      </c>
      <c r="L76" s="4"/>
      <c r="M76" s="4"/>
      <c r="N76" s="4"/>
      <c r="O76" s="4"/>
      <c r="P76" s="4"/>
      <c r="Q76" s="4"/>
      <c r="R76" s="4"/>
      <c r="S76" s="4"/>
      <c r="T76" s="4"/>
      <c r="U76" s="4"/>
      <c r="V76" s="4"/>
      <c r="W76" s="4"/>
      <c r="X76" s="4"/>
      <c r="Y76" s="4"/>
      <c r="Z76" s="4"/>
    </row>
    <row r="77" spans="1:26" ht="13.5" customHeight="1" x14ac:dyDescent="0.3">
      <c r="A77" s="4"/>
      <c r="B77" s="4"/>
      <c r="C77" s="4"/>
      <c r="D77" s="4"/>
      <c r="E77" s="4"/>
      <c r="F77" s="4"/>
      <c r="G77" s="4"/>
      <c r="H77" s="4"/>
      <c r="I77" s="4"/>
      <c r="J77" s="4">
        <v>10</v>
      </c>
      <c r="K77" s="4" t="str">
        <f ca="1">CONCATENATE("You met ",L81," and lived to tell about it.")</f>
        <v>You met an archfey and lived to tell about it.</v>
      </c>
      <c r="L77" s="4"/>
      <c r="M77" s="4"/>
      <c r="N77" s="4"/>
      <c r="O77" s="4"/>
      <c r="P77" s="4"/>
      <c r="Q77" s="4"/>
      <c r="R77" s="4"/>
      <c r="S77" s="4"/>
      <c r="T77" s="4"/>
      <c r="U77" s="4"/>
      <c r="V77" s="4"/>
      <c r="W77" s="4"/>
      <c r="X77" s="4"/>
      <c r="Y77" s="4"/>
      <c r="Z77" s="4"/>
    </row>
    <row r="78" spans="1:26" ht="13.5" customHeight="1" x14ac:dyDescent="0.3">
      <c r="A78" s="4"/>
      <c r="B78" s="4"/>
      <c r="C78" s="4"/>
      <c r="D78" s="4"/>
      <c r="E78" s="4"/>
      <c r="F78" s="4"/>
      <c r="G78" s="4"/>
      <c r="H78" s="4"/>
      <c r="I78" s="4"/>
      <c r="J78" s="4">
        <v>11</v>
      </c>
      <c r="K78" s="4" t="s">
        <v>469</v>
      </c>
      <c r="L78" s="4"/>
      <c r="M78" s="4"/>
      <c r="N78" s="4"/>
      <c r="O78" s="4"/>
      <c r="P78" s="4"/>
      <c r="Q78" s="4"/>
      <c r="R78" s="4"/>
      <c r="S78" s="4"/>
      <c r="T78" s="4"/>
      <c r="U78" s="4"/>
      <c r="V78" s="4"/>
      <c r="W78" s="4"/>
      <c r="X78" s="4"/>
      <c r="Y78" s="4"/>
      <c r="Z78" s="4"/>
    </row>
    <row r="79" spans="1:26" ht="13.5" customHeight="1" x14ac:dyDescent="0.3">
      <c r="A79" s="4"/>
      <c r="B79" s="4"/>
      <c r="C79" s="4"/>
      <c r="D79" s="4"/>
      <c r="E79" s="4"/>
      <c r="F79" s="4"/>
      <c r="G79" s="4"/>
      <c r="H79" s="4"/>
      <c r="I79" s="4"/>
      <c r="J79" s="4">
        <v>12</v>
      </c>
      <c r="K79" s="4" t="s">
        <v>481</v>
      </c>
      <c r="L79" s="4"/>
      <c r="M79" s="4"/>
      <c r="N79" s="4"/>
      <c r="O79" s="4"/>
      <c r="P79" s="4"/>
      <c r="Q79" s="4"/>
      <c r="R79" s="4"/>
      <c r="S79" s="4"/>
      <c r="T79" s="4"/>
      <c r="U79" s="4"/>
      <c r="V79" s="4"/>
      <c r="W79" s="4"/>
      <c r="X79" s="4"/>
      <c r="Y79" s="4"/>
      <c r="Z79" s="4"/>
    </row>
    <row r="80" spans="1:26" ht="13.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customHeight="1" x14ac:dyDescent="0.3">
      <c r="A81" s="4"/>
      <c r="B81" s="4"/>
      <c r="C81" s="4"/>
      <c r="D81" s="4"/>
      <c r="E81" s="4"/>
      <c r="F81" s="4"/>
      <c r="G81" s="4"/>
      <c r="H81" s="4"/>
      <c r="I81" s="4"/>
      <c r="J81" s="4" t="s">
        <v>471</v>
      </c>
      <c r="K81" s="4"/>
      <c r="L81" s="8" t="str">
        <f ca="1">OFFSET(K81,(MATCH(I82,J82:J86)),0)</f>
        <v>an archfey</v>
      </c>
      <c r="M81" s="4"/>
      <c r="N81" s="4"/>
      <c r="O81" s="4"/>
      <c r="P81" s="4"/>
      <c r="Q81" s="4"/>
      <c r="R81" s="4"/>
      <c r="S81" s="4"/>
      <c r="T81" s="4"/>
      <c r="U81" s="4"/>
      <c r="V81" s="4"/>
      <c r="W81" s="4"/>
      <c r="X81" s="4"/>
      <c r="Y81" s="4"/>
      <c r="Z81" s="4"/>
    </row>
    <row r="82" spans="1:26" ht="13.5" customHeight="1" x14ac:dyDescent="0.3">
      <c r="A82" s="4"/>
      <c r="B82" s="4"/>
      <c r="C82" s="4"/>
      <c r="D82" s="4"/>
      <c r="E82" s="4"/>
      <c r="F82" s="4"/>
      <c r="G82" s="4"/>
      <c r="H82" s="4"/>
      <c r="I82" s="4">
        <f ca="1">RANDBETWEEN(1,5)</f>
        <v>3</v>
      </c>
      <c r="J82" s="4">
        <v>1</v>
      </c>
      <c r="K82" s="4" t="s">
        <v>472</v>
      </c>
      <c r="L82" s="4"/>
      <c r="M82" s="4"/>
      <c r="N82" s="4"/>
      <c r="O82" s="4"/>
      <c r="P82" s="4"/>
      <c r="Q82" s="4"/>
      <c r="R82" s="4"/>
      <c r="S82" s="4"/>
      <c r="T82" s="4"/>
      <c r="U82" s="4"/>
      <c r="V82" s="4"/>
      <c r="W82" s="4"/>
      <c r="X82" s="4"/>
      <c r="Y82" s="4"/>
      <c r="Z82" s="4"/>
    </row>
    <row r="83" spans="1:26" ht="13.5" customHeight="1" x14ac:dyDescent="0.3">
      <c r="A83" s="4"/>
      <c r="B83" s="4"/>
      <c r="C83" s="4"/>
      <c r="D83" s="4"/>
      <c r="E83" s="4"/>
      <c r="F83" s="4"/>
      <c r="G83" s="4"/>
      <c r="H83" s="4"/>
      <c r="I83" s="4"/>
      <c r="J83" s="4">
        <v>2</v>
      </c>
      <c r="K83" s="4" t="s">
        <v>473</v>
      </c>
      <c r="L83" s="4"/>
      <c r="M83" s="4"/>
      <c r="N83" s="4"/>
      <c r="O83" s="4"/>
      <c r="P83" s="4"/>
      <c r="Q83" s="4"/>
      <c r="R83" s="4"/>
      <c r="S83" s="4"/>
      <c r="T83" s="4"/>
      <c r="U83" s="4"/>
      <c r="V83" s="4"/>
      <c r="W83" s="4"/>
      <c r="X83" s="4"/>
      <c r="Y83" s="4"/>
      <c r="Z83" s="4"/>
    </row>
    <row r="84" spans="1:26" ht="13.5" customHeight="1" x14ac:dyDescent="0.3">
      <c r="A84" s="4"/>
      <c r="B84" s="4"/>
      <c r="C84" s="4"/>
      <c r="D84" s="4"/>
      <c r="E84" s="4"/>
      <c r="F84" s="4"/>
      <c r="G84" s="4"/>
      <c r="H84" s="4"/>
      <c r="I84" s="4"/>
      <c r="J84" s="4">
        <v>3</v>
      </c>
      <c r="K84" s="4" t="s">
        <v>474</v>
      </c>
      <c r="L84" s="4"/>
      <c r="M84" s="4"/>
      <c r="N84" s="4"/>
      <c r="O84" s="4"/>
      <c r="P84" s="4"/>
      <c r="Q84" s="4"/>
      <c r="R84" s="4"/>
      <c r="S84" s="4"/>
      <c r="T84" s="4"/>
      <c r="U84" s="4"/>
      <c r="V84" s="4"/>
      <c r="W84" s="4"/>
      <c r="X84" s="4"/>
      <c r="Y84" s="4"/>
      <c r="Z84" s="4"/>
    </row>
    <row r="85" spans="1:26" ht="13.5" customHeight="1" x14ac:dyDescent="0.3">
      <c r="A85" s="4"/>
      <c r="B85" s="4"/>
      <c r="C85" s="4"/>
      <c r="D85" s="4"/>
      <c r="E85" s="4"/>
      <c r="F85" s="4"/>
      <c r="G85" s="4"/>
      <c r="H85" s="4"/>
      <c r="I85" s="4"/>
      <c r="J85" s="4">
        <v>4</v>
      </c>
      <c r="K85" s="4" t="s">
        <v>475</v>
      </c>
      <c r="L85" s="4"/>
      <c r="M85" s="4"/>
      <c r="N85" s="4"/>
      <c r="O85" s="4"/>
      <c r="P85" s="4"/>
      <c r="Q85" s="4"/>
      <c r="R85" s="4"/>
      <c r="S85" s="4"/>
      <c r="T85" s="4"/>
      <c r="U85" s="4"/>
      <c r="V85" s="4"/>
      <c r="W85" s="4"/>
      <c r="X85" s="4"/>
      <c r="Y85" s="4"/>
      <c r="Z85" s="4"/>
    </row>
    <row r="86" spans="1:26" ht="13.5" customHeight="1" x14ac:dyDescent="0.3">
      <c r="A86" s="4"/>
      <c r="B86" s="4"/>
      <c r="C86" s="4"/>
      <c r="D86" s="4"/>
      <c r="E86" s="4"/>
      <c r="F86" s="4"/>
      <c r="G86" s="4"/>
      <c r="H86" s="4"/>
      <c r="I86" s="4"/>
      <c r="J86" s="4">
        <v>5</v>
      </c>
      <c r="K86" s="4" t="s">
        <v>476</v>
      </c>
      <c r="L86" s="4"/>
      <c r="M86" s="4"/>
      <c r="N86" s="4"/>
      <c r="O86" s="4"/>
      <c r="P86" s="4"/>
      <c r="Q86" s="4"/>
      <c r="R86" s="4"/>
      <c r="S86" s="4"/>
      <c r="T86" s="4"/>
      <c r="U86" s="4"/>
      <c r="V86" s="4"/>
      <c r="W86" s="4"/>
      <c r="X86" s="4"/>
      <c r="Y86" s="4"/>
      <c r="Z86" s="4"/>
    </row>
    <row r="87" spans="1:26" ht="13.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defaultColWidth="14.44140625" defaultRowHeight="15" customHeight="1" x14ac:dyDescent="0.3"/>
  <cols>
    <col min="1" max="7" width="8.6640625" customWidth="1"/>
    <col min="8" max="8" width="9.109375" customWidth="1"/>
    <col min="9" max="9" width="8.6640625" customWidth="1"/>
    <col min="10" max="10" width="11.33203125" customWidth="1"/>
    <col min="11" max="26" width="8.6640625" customWidth="1"/>
  </cols>
  <sheetData>
    <row r="1" spans="1:26" ht="13.5" customHeight="1" x14ac:dyDescent="0.3">
      <c r="A1" s="4"/>
      <c r="B1" s="4" t="s">
        <v>380</v>
      </c>
      <c r="C1" s="4"/>
      <c r="D1" s="4" t="str">
        <f ca="1">OFFSET(C1,(MATCH(A2,B2:B14,1)),0)</f>
        <v>You found a treasure map.</v>
      </c>
      <c r="E1" s="4"/>
      <c r="F1" s="4"/>
      <c r="G1" s="4"/>
      <c r="H1" s="4"/>
      <c r="I1" s="4"/>
      <c r="J1" s="4" t="s">
        <v>381</v>
      </c>
      <c r="K1" s="4"/>
      <c r="L1" s="8" t="str">
        <f ca="1">OFFSET(K1,(MATCH(I2,J2:J12,1)),0)</f>
        <v>You found some treasure and kept your share. Start with an extra 10gp.</v>
      </c>
      <c r="M1" s="4"/>
      <c r="N1" s="4"/>
      <c r="O1" s="4"/>
      <c r="P1" s="4"/>
      <c r="Q1" s="4"/>
      <c r="R1" s="4"/>
      <c r="S1" s="4"/>
      <c r="T1" s="4"/>
      <c r="U1" s="4"/>
      <c r="V1" s="4"/>
      <c r="W1" s="4"/>
      <c r="X1" s="4"/>
      <c r="Y1" s="4"/>
      <c r="Z1" s="4"/>
    </row>
    <row r="2" spans="1:26" ht="13.5" customHeight="1" x14ac:dyDescent="0.3">
      <c r="A2" s="4">
        <f ca="1">RANDBETWEEN(1, 100)</f>
        <v>18</v>
      </c>
      <c r="B2" s="4">
        <v>1</v>
      </c>
      <c r="C2" s="4" t="str">
        <f ca="1">D44</f>
        <v>A lover disappeared. You've been looking for them ever since.</v>
      </c>
      <c r="D2" s="4"/>
      <c r="E2" s="4"/>
      <c r="F2" s="4"/>
      <c r="G2" s="4"/>
      <c r="H2" s="4"/>
      <c r="I2" s="4">
        <f ca="1">RANDBETWEEN(1, 100)</f>
        <v>81</v>
      </c>
      <c r="J2" s="4">
        <v>1</v>
      </c>
      <c r="K2" s="4" t="str">
        <f ca="1">CONCATENATE("You nearly died, got nasty scars and are missing an ear, ", RANDBETWEEN(1, 3), " finger(s) or ", RANDBETWEEN(1, 4), " toe(s).")</f>
        <v>You nearly died, got nasty scars and are missing an ear, 2 finger(s) or 1 toe(s).</v>
      </c>
      <c r="L2" s="4"/>
      <c r="M2" s="4"/>
      <c r="N2" s="4"/>
      <c r="O2" s="4"/>
      <c r="P2" s="4"/>
      <c r="Q2" s="4"/>
      <c r="R2" s="4"/>
      <c r="S2" s="4"/>
      <c r="T2" s="4"/>
      <c r="U2" s="4"/>
      <c r="V2" s="4"/>
      <c r="W2" s="4"/>
      <c r="X2" s="4"/>
      <c r="Y2" s="4"/>
      <c r="Z2" s="4"/>
    </row>
    <row r="3" spans="1:26" ht="13.5" customHeight="1" x14ac:dyDescent="0.3">
      <c r="A3" s="4"/>
      <c r="B3" s="4">
        <v>11</v>
      </c>
      <c r="C3" s="4" t="str">
        <f ca="1">L26</f>
        <v>You found a treasure map.</v>
      </c>
      <c r="D3" s="4"/>
      <c r="E3" s="4"/>
      <c r="F3" s="4"/>
      <c r="G3" s="4"/>
      <c r="H3" s="4"/>
      <c r="I3" s="4"/>
      <c r="J3" s="4">
        <v>11</v>
      </c>
      <c r="K3" s="4" t="s">
        <v>382</v>
      </c>
      <c r="L3" s="4"/>
      <c r="M3" s="4"/>
      <c r="N3" s="4"/>
      <c r="O3" s="4"/>
      <c r="P3" s="4"/>
      <c r="Q3" s="4"/>
      <c r="R3" s="4"/>
      <c r="S3" s="4"/>
      <c r="T3" s="4"/>
      <c r="U3" s="4"/>
      <c r="V3" s="4"/>
      <c r="W3" s="4"/>
      <c r="X3" s="4"/>
      <c r="Y3" s="4"/>
      <c r="Z3" s="4"/>
    </row>
    <row r="4" spans="1:26" ht="13.5" customHeight="1" x14ac:dyDescent="0.3">
      <c r="A4" s="4"/>
      <c r="B4" s="4">
        <v>21</v>
      </c>
      <c r="C4" s="4" t="s">
        <v>383</v>
      </c>
      <c r="D4" s="4"/>
      <c r="E4" s="4"/>
      <c r="F4" s="4"/>
      <c r="G4" s="4"/>
      <c r="H4" s="4"/>
      <c r="I4" s="4"/>
      <c r="J4" s="4">
        <v>21</v>
      </c>
      <c r="K4" s="4" t="s">
        <v>384</v>
      </c>
      <c r="L4" s="4"/>
      <c r="M4" s="4"/>
      <c r="N4" s="4"/>
      <c r="O4" s="4"/>
      <c r="P4" s="4"/>
      <c r="Q4" s="4"/>
      <c r="R4" s="4"/>
      <c r="S4" s="4"/>
      <c r="T4" s="4"/>
      <c r="U4" s="4"/>
      <c r="V4" s="4"/>
      <c r="W4" s="4"/>
      <c r="X4" s="4"/>
      <c r="Y4" s="4"/>
      <c r="Z4" s="4"/>
    </row>
    <row r="5" spans="1:26" ht="13.5" customHeight="1" x14ac:dyDescent="0.3">
      <c r="A5" s="4"/>
      <c r="B5" s="4">
        <v>31</v>
      </c>
      <c r="C5" s="4" t="str">
        <f ca="1">CONCATENATE("You made an enemy of an adventurer ", (IF((RANDBETWEEN(1, 2))=1, "and you are to blame.", "but you are NOT to blame.")))</f>
        <v>You made an enemy of an adventurer and you are to blame.</v>
      </c>
      <c r="D5" s="4"/>
      <c r="E5" s="4"/>
      <c r="F5" s="4"/>
      <c r="G5" s="4"/>
      <c r="H5" s="4"/>
      <c r="I5" s="4"/>
      <c r="J5" s="4">
        <v>31</v>
      </c>
      <c r="K5" s="4" t="s">
        <v>385</v>
      </c>
      <c r="L5" s="4"/>
      <c r="M5" s="4"/>
      <c r="N5" s="4"/>
      <c r="O5" s="4"/>
      <c r="P5" s="4"/>
      <c r="Q5" s="4"/>
      <c r="R5" s="4"/>
      <c r="S5" s="4"/>
      <c r="T5" s="4"/>
      <c r="U5" s="4"/>
      <c r="V5" s="4"/>
      <c r="W5" s="4"/>
      <c r="X5" s="4"/>
      <c r="Y5" s="4"/>
      <c r="Z5" s="4"/>
    </row>
    <row r="6" spans="1:26" ht="13.5" customHeight="1" x14ac:dyDescent="0.3">
      <c r="A6" s="4"/>
      <c r="B6" s="4">
        <v>41</v>
      </c>
      <c r="C6" s="4" t="s">
        <v>386</v>
      </c>
      <c r="D6" s="4"/>
      <c r="E6" s="4"/>
      <c r="F6" s="4"/>
      <c r="G6" s="4"/>
      <c r="H6" s="4"/>
      <c r="I6" s="4"/>
      <c r="J6" s="4">
        <v>41</v>
      </c>
      <c r="K6" s="4" t="s">
        <v>387</v>
      </c>
      <c r="L6" s="4"/>
      <c r="M6" s="4"/>
      <c r="N6" s="4"/>
      <c r="O6" s="4"/>
      <c r="P6" s="4"/>
      <c r="Q6" s="4"/>
      <c r="R6" s="4"/>
      <c r="S6" s="4"/>
      <c r="T6" s="4"/>
      <c r="U6" s="4"/>
      <c r="V6" s="4"/>
      <c r="W6" s="4"/>
      <c r="X6" s="4"/>
      <c r="Y6" s="4"/>
      <c r="Z6" s="4"/>
    </row>
    <row r="7" spans="1:26" ht="13.5" customHeight="1" x14ac:dyDescent="0.3">
      <c r="A7" s="4"/>
      <c r="B7" s="4">
        <v>51</v>
      </c>
      <c r="C7" s="4" t="str">
        <f ca="1">CONCATENATE("You had a job. Start with an extra ", (RANDBETWEEN(1, 6)+RANDBETWEEN(1, 6)), "gp.")</f>
        <v>You had a job. Start with an extra 3gp.</v>
      </c>
      <c r="D7" s="4"/>
      <c r="E7" s="4"/>
      <c r="F7" s="4"/>
      <c r="G7" s="4"/>
      <c r="H7" s="4"/>
      <c r="I7" s="4"/>
      <c r="J7" s="4">
        <v>51</v>
      </c>
      <c r="K7" s="4" t="s">
        <v>388</v>
      </c>
      <c r="L7" s="4"/>
      <c r="M7" s="4"/>
      <c r="N7" s="4"/>
      <c r="O7" s="4"/>
      <c r="P7" s="4"/>
      <c r="Q7" s="4"/>
      <c r="R7" s="4"/>
      <c r="S7" s="4"/>
      <c r="T7" s="4"/>
      <c r="U7" s="4"/>
      <c r="V7" s="4"/>
      <c r="W7" s="4"/>
      <c r="X7" s="4"/>
      <c r="Y7" s="4"/>
      <c r="Z7" s="4"/>
    </row>
    <row r="8" spans="1:26" ht="13.5" customHeight="1" x14ac:dyDescent="0.3">
      <c r="A8" s="4"/>
      <c r="B8" s="4">
        <v>71</v>
      </c>
      <c r="C8" s="4" t="s">
        <v>389</v>
      </c>
      <c r="D8" s="4"/>
      <c r="E8" s="4"/>
      <c r="F8" s="4"/>
      <c r="G8" s="4"/>
      <c r="H8" s="4"/>
      <c r="I8" s="4"/>
      <c r="J8" s="4">
        <v>61</v>
      </c>
      <c r="K8" s="4" t="s">
        <v>390</v>
      </c>
      <c r="L8" s="4"/>
      <c r="M8" s="4"/>
      <c r="N8" s="4"/>
      <c r="O8" s="4"/>
      <c r="P8" s="4"/>
      <c r="Q8" s="4"/>
      <c r="R8" s="4"/>
      <c r="S8" s="4"/>
      <c r="T8" s="4"/>
      <c r="U8" s="4"/>
      <c r="V8" s="4"/>
      <c r="W8" s="4"/>
      <c r="X8" s="4"/>
      <c r="Y8" s="4"/>
      <c r="Z8" s="4"/>
    </row>
    <row r="9" spans="1:26" ht="13.5" customHeight="1" x14ac:dyDescent="0.3">
      <c r="A9" s="4"/>
      <c r="B9" s="4">
        <v>76</v>
      </c>
      <c r="C9" s="4" t="str">
        <f ca="1">L1</f>
        <v>You found some treasure and kept your share. Start with an extra 10gp.</v>
      </c>
      <c r="D9" s="4"/>
      <c r="E9" s="4"/>
      <c r="F9" s="4"/>
      <c r="G9" s="4"/>
      <c r="H9" s="4"/>
      <c r="I9" s="4"/>
      <c r="J9" s="4">
        <v>71</v>
      </c>
      <c r="K9" s="4" t="s">
        <v>391</v>
      </c>
      <c r="L9" s="4"/>
      <c r="M9" s="4"/>
      <c r="N9" s="4"/>
      <c r="O9" s="4"/>
      <c r="P9" s="4"/>
      <c r="Q9" s="4"/>
      <c r="R9" s="4"/>
      <c r="S9" s="4"/>
      <c r="T9" s="4"/>
      <c r="U9" s="4"/>
      <c r="V9" s="4"/>
      <c r="W9" s="4"/>
      <c r="X9" s="4"/>
      <c r="Y9" s="4"/>
      <c r="Z9" s="4"/>
    </row>
    <row r="10" spans="1:26" ht="13.5" customHeight="1" x14ac:dyDescent="0.3">
      <c r="A10" s="4"/>
      <c r="B10" s="4">
        <v>81</v>
      </c>
      <c r="C10" s="4" t="str">
        <f ca="1">D19</f>
        <v>You visited a holy site and felt the presence of the divine there.</v>
      </c>
      <c r="D10" s="4"/>
      <c r="E10" s="4"/>
      <c r="F10" s="4"/>
      <c r="G10" s="4"/>
      <c r="H10" s="4"/>
      <c r="I10" s="4"/>
      <c r="J10" s="4">
        <v>81</v>
      </c>
      <c r="K10" s="4" t="str">
        <f ca="1">CONCATENATE("You found some treasure and kept your share. Start with an extra ", (RANDBETWEEN(1, 6)+RANDBETWEEN(1, 6)), "gp.")</f>
        <v>You found some treasure and kept your share. Start with an extra 10gp.</v>
      </c>
      <c r="L10" s="4"/>
      <c r="M10" s="4"/>
      <c r="N10" s="4"/>
      <c r="O10" s="4"/>
      <c r="P10" s="4"/>
      <c r="Q10" s="4"/>
      <c r="R10" s="4"/>
      <c r="S10" s="4"/>
      <c r="T10" s="4"/>
      <c r="U10" s="4"/>
      <c r="V10" s="4"/>
      <c r="W10" s="4"/>
      <c r="X10" s="4"/>
      <c r="Y10" s="4"/>
      <c r="Z10" s="4"/>
    </row>
    <row r="11" spans="1:26" ht="13.5" customHeight="1" x14ac:dyDescent="0.3">
      <c r="A11" s="4"/>
      <c r="B11" s="4">
        <v>86</v>
      </c>
      <c r="C11" s="4" t="str">
        <f ca="1">L58</f>
        <v>You were unscathed in the battle, but many friends were injured or killed.</v>
      </c>
      <c r="D11" s="4"/>
      <c r="E11" s="4"/>
      <c r="F11" s="4"/>
      <c r="G11" s="4"/>
      <c r="H11" s="4"/>
      <c r="I11" s="4"/>
      <c r="J11" s="4">
        <v>91</v>
      </c>
      <c r="K11" s="4" t="str">
        <f ca="1">CONCATENATE("You found a considerable treasure and kept your share. Start with an extra ", (RANDBETWEEN(1, 20)+50), "gp.")</f>
        <v>You found a considerable treasure and kept your share. Start with an extra 52gp.</v>
      </c>
      <c r="L11" s="4"/>
      <c r="M11" s="4"/>
      <c r="N11" s="4"/>
      <c r="O11" s="4"/>
      <c r="P11" s="4"/>
      <c r="Q11" s="4"/>
      <c r="R11" s="4"/>
      <c r="S11" s="4"/>
      <c r="T11" s="4"/>
      <c r="U11" s="4"/>
      <c r="V11" s="4"/>
      <c r="W11" s="4"/>
      <c r="X11" s="4"/>
      <c r="Y11" s="4"/>
      <c r="Z11" s="4"/>
    </row>
    <row r="12" spans="1:26" ht="13.5" customHeight="1" x14ac:dyDescent="0.3">
      <c r="A12" s="4"/>
      <c r="B12" s="4">
        <v>91</v>
      </c>
      <c r="C12" s="4" t="str">
        <f ca="1">CONCATENATE("You were accused of ", L38, " ", L48)</f>
        <v>You were accused of smuggling and were almost caught, fled and are wanted for it.</v>
      </c>
      <c r="D12" s="4"/>
      <c r="E12" s="4"/>
      <c r="F12" s="4"/>
      <c r="G12" s="4"/>
      <c r="H12" s="4"/>
      <c r="I12" s="4"/>
      <c r="J12" s="4">
        <v>100</v>
      </c>
      <c r="K12" s="4" t="s">
        <v>392</v>
      </c>
      <c r="L12" s="4"/>
      <c r="M12" s="4"/>
      <c r="N12" s="4"/>
      <c r="O12" s="4"/>
      <c r="P12" s="4"/>
      <c r="Q12" s="4"/>
      <c r="R12" s="4"/>
      <c r="S12" s="4"/>
      <c r="T12" s="4"/>
      <c r="U12" s="4"/>
      <c r="V12" s="4"/>
      <c r="W12" s="4"/>
      <c r="X12" s="4"/>
      <c r="Y12" s="4"/>
      <c r="Z12" s="4"/>
    </row>
    <row r="13" spans="1:26" ht="13.5" customHeight="1" x14ac:dyDescent="0.3">
      <c r="A13" s="4"/>
      <c r="B13" s="4">
        <v>96</v>
      </c>
      <c r="C13" s="4" t="str">
        <f ca="1">L14</f>
        <v>You saw a creature being conjured by magic.</v>
      </c>
      <c r="D13" s="4"/>
      <c r="E13" s="4"/>
      <c r="F13" s="4"/>
      <c r="G13" s="4"/>
      <c r="H13" s="4"/>
      <c r="I13" s="4"/>
      <c r="J13" s="4"/>
      <c r="K13" s="4"/>
      <c r="L13" s="4"/>
      <c r="M13" s="4"/>
      <c r="N13" s="4"/>
      <c r="O13" s="4"/>
      <c r="P13" s="4"/>
      <c r="Q13" s="4"/>
      <c r="R13" s="4"/>
      <c r="S13" s="4"/>
      <c r="T13" s="4"/>
      <c r="U13" s="4"/>
      <c r="V13" s="4"/>
      <c r="W13" s="4"/>
      <c r="X13" s="4"/>
      <c r="Y13" s="4"/>
      <c r="Z13" s="4"/>
    </row>
    <row r="14" spans="1:26" ht="13.5" customHeight="1" x14ac:dyDescent="0.3">
      <c r="A14" s="4"/>
      <c r="B14" s="4">
        <v>100</v>
      </c>
      <c r="C14" s="4" t="str">
        <f ca="1">L67</f>
        <v>You were granted a wish but wasted it on something frivolous.</v>
      </c>
      <c r="D14" s="4"/>
      <c r="E14" s="4"/>
      <c r="F14" s="4"/>
      <c r="G14" s="4"/>
      <c r="H14" s="4"/>
      <c r="I14" s="4"/>
      <c r="J14" s="4" t="s">
        <v>393</v>
      </c>
      <c r="K14" s="4"/>
      <c r="L14" s="8" t="str">
        <f ca="1">OFFSET(K14,(MATCH(I15,J15:J24,1)),0)</f>
        <v>You saw a creature being conjured by magic.</v>
      </c>
      <c r="M14" s="4"/>
      <c r="N14" s="4"/>
      <c r="O14" s="4"/>
      <c r="P14" s="4"/>
      <c r="Q14" s="4"/>
      <c r="R14" s="4"/>
      <c r="S14" s="4"/>
      <c r="T14" s="4"/>
      <c r="U14" s="4"/>
      <c r="V14" s="4"/>
      <c r="W14" s="4"/>
      <c r="X14" s="4"/>
      <c r="Y14" s="4"/>
      <c r="Z14" s="4"/>
    </row>
    <row r="15" spans="1:26" ht="13.5" customHeight="1" x14ac:dyDescent="0.3">
      <c r="A15" s="4"/>
      <c r="B15" s="4"/>
      <c r="C15" s="4"/>
      <c r="D15" s="4"/>
      <c r="E15" s="4"/>
      <c r="F15" s="4"/>
      <c r="G15" s="4"/>
      <c r="H15" s="4"/>
      <c r="I15" s="4">
        <f ca="1">RANDBETWEEN(1, 10)</f>
        <v>9</v>
      </c>
      <c r="J15" s="4">
        <v>1</v>
      </c>
      <c r="K15" s="4" t="s">
        <v>394</v>
      </c>
      <c r="L15" s="4"/>
      <c r="M15" s="4"/>
      <c r="N15" s="4"/>
      <c r="O15" s="4"/>
      <c r="P15" s="4"/>
      <c r="Q15" s="4"/>
      <c r="R15" s="4"/>
      <c r="S15" s="4"/>
      <c r="T15" s="4"/>
      <c r="U15" s="4"/>
      <c r="V15" s="4"/>
      <c r="W15" s="4"/>
      <c r="X15" s="4"/>
      <c r="Y15" s="4"/>
      <c r="Z15" s="4"/>
    </row>
    <row r="16" spans="1:26" ht="13.5" customHeight="1" x14ac:dyDescent="0.3">
      <c r="A16" s="4"/>
      <c r="B16" s="4"/>
      <c r="C16" s="4"/>
      <c r="D16" s="4"/>
      <c r="E16" s="4"/>
      <c r="F16" s="4"/>
      <c r="G16" s="4"/>
      <c r="H16" s="4"/>
      <c r="I16" s="4"/>
      <c r="J16" s="4">
        <v>2</v>
      </c>
      <c r="K16" s="4" t="s">
        <v>395</v>
      </c>
      <c r="L16" s="4"/>
      <c r="M16" s="4"/>
      <c r="N16" s="4"/>
      <c r="O16" s="4"/>
      <c r="P16" s="4"/>
      <c r="Q16" s="4"/>
      <c r="R16" s="4"/>
      <c r="S16" s="4"/>
      <c r="T16" s="4"/>
      <c r="U16" s="4"/>
      <c r="V16" s="4"/>
      <c r="W16" s="4"/>
      <c r="X16" s="4"/>
      <c r="Y16" s="4"/>
      <c r="Z16" s="4"/>
    </row>
    <row r="17" spans="1:26" ht="13.5" customHeight="1" x14ac:dyDescent="0.3">
      <c r="A17" s="4"/>
      <c r="B17" s="4"/>
      <c r="C17" s="4"/>
      <c r="D17" s="4"/>
      <c r="E17" s="4"/>
      <c r="F17" s="4"/>
      <c r="G17" s="4"/>
      <c r="H17" s="4"/>
      <c r="I17" s="4"/>
      <c r="J17" s="4">
        <v>3</v>
      </c>
      <c r="K17" s="4" t="s">
        <v>396</v>
      </c>
      <c r="L17" s="4"/>
      <c r="M17" s="4"/>
      <c r="N17" s="4"/>
      <c r="O17" s="4"/>
      <c r="P17" s="4"/>
      <c r="Q17" s="4"/>
      <c r="R17" s="4"/>
      <c r="S17" s="4"/>
      <c r="T17" s="4"/>
      <c r="U17" s="4"/>
      <c r="V17" s="4"/>
      <c r="W17" s="4"/>
      <c r="X17" s="4"/>
      <c r="Y17" s="4"/>
      <c r="Z17" s="4"/>
    </row>
    <row r="18" spans="1:26" ht="13.5" customHeight="1" x14ac:dyDescent="0.3">
      <c r="A18" s="4"/>
      <c r="B18" s="4"/>
      <c r="C18" s="4"/>
      <c r="D18" s="4"/>
      <c r="E18" s="4"/>
      <c r="F18" s="4"/>
      <c r="G18" s="4"/>
      <c r="H18" s="4"/>
      <c r="I18" s="4"/>
      <c r="J18" s="4">
        <v>4</v>
      </c>
      <c r="K18" s="4" t="s">
        <v>397</v>
      </c>
      <c r="L18" s="4"/>
      <c r="M18" s="4"/>
      <c r="N18" s="4"/>
      <c r="O18" s="4"/>
      <c r="P18" s="4"/>
      <c r="Q18" s="4"/>
      <c r="R18" s="4"/>
      <c r="S18" s="4"/>
      <c r="T18" s="4"/>
      <c r="U18" s="4"/>
      <c r="V18" s="4"/>
      <c r="W18" s="4"/>
      <c r="X18" s="4"/>
      <c r="Y18" s="4"/>
      <c r="Z18" s="4"/>
    </row>
    <row r="19" spans="1:26" ht="13.5" customHeight="1" x14ac:dyDescent="0.3">
      <c r="A19" s="4"/>
      <c r="B19" s="4" t="s">
        <v>398</v>
      </c>
      <c r="C19" s="4"/>
      <c r="D19" s="8" t="str">
        <f ca="1">OFFSET(C19,(MATCH(A20,B20:B34,1)),0)</f>
        <v>You visited a holy site and felt the presence of the divine there.</v>
      </c>
      <c r="E19" s="4"/>
      <c r="F19" s="4"/>
      <c r="G19" s="4"/>
      <c r="H19" s="4"/>
      <c r="I19" s="4"/>
      <c r="J19" s="4">
        <v>5</v>
      </c>
      <c r="K19" s="4" t="s">
        <v>399</v>
      </c>
      <c r="L19" s="4"/>
      <c r="M19" s="4"/>
      <c r="N19" s="4"/>
      <c r="O19" s="4"/>
      <c r="P19" s="4"/>
      <c r="Q19" s="4"/>
      <c r="R19" s="4"/>
      <c r="S19" s="4"/>
      <c r="T19" s="4"/>
      <c r="U19" s="4"/>
      <c r="V19" s="4"/>
      <c r="W19" s="4"/>
      <c r="X19" s="4"/>
      <c r="Y19" s="4"/>
      <c r="Z19" s="4"/>
    </row>
    <row r="20" spans="1:26" ht="13.5" customHeight="1" x14ac:dyDescent="0.3">
      <c r="A20" s="4">
        <f ca="1">RANDBETWEEN(1, 100)</f>
        <v>26</v>
      </c>
      <c r="B20" s="4">
        <v>1</v>
      </c>
      <c r="C20" s="4" t="str">
        <f ca="1">CONCATENATE("You were ensorcelled by a fey and enslaved for ", RANDBETWEEN(1, 6), " years before you escaped.")</f>
        <v>You were ensorcelled by a fey and enslaved for 5 years before you escaped.</v>
      </c>
      <c r="D20" s="4"/>
      <c r="E20" s="4"/>
      <c r="F20" s="4"/>
      <c r="G20" s="4"/>
      <c r="H20" s="4"/>
      <c r="I20" s="4"/>
      <c r="J20" s="4">
        <v>6</v>
      </c>
      <c r="K20" s="4" t="s">
        <v>400</v>
      </c>
      <c r="L20" s="4"/>
      <c r="M20" s="4"/>
      <c r="N20" s="4"/>
      <c r="O20" s="4"/>
      <c r="P20" s="4"/>
      <c r="Q20" s="4"/>
      <c r="R20" s="4"/>
      <c r="S20" s="4"/>
      <c r="T20" s="4"/>
      <c r="U20" s="4"/>
      <c r="V20" s="4"/>
      <c r="W20" s="4"/>
      <c r="X20" s="4"/>
      <c r="Y20" s="4"/>
      <c r="Z20" s="4"/>
    </row>
    <row r="21" spans="1:26" ht="13.5" customHeight="1" x14ac:dyDescent="0.3">
      <c r="A21" s="4"/>
      <c r="B21" s="4">
        <v>6</v>
      </c>
      <c r="C21" s="4" t="s">
        <v>401</v>
      </c>
      <c r="D21" s="4"/>
      <c r="E21" s="4"/>
      <c r="F21" s="4"/>
      <c r="G21" s="4"/>
      <c r="H21" s="4"/>
      <c r="I21" s="4"/>
      <c r="J21" s="4">
        <v>7</v>
      </c>
      <c r="K21" s="4" t="s">
        <v>402</v>
      </c>
      <c r="L21" s="4"/>
      <c r="M21" s="4"/>
      <c r="N21" s="4"/>
      <c r="O21" s="4"/>
      <c r="P21" s="4"/>
      <c r="Q21" s="4"/>
      <c r="R21" s="4"/>
      <c r="S21" s="4"/>
      <c r="T21" s="4"/>
      <c r="U21" s="4"/>
      <c r="V21" s="4"/>
      <c r="W21" s="4"/>
      <c r="X21" s="4"/>
      <c r="Y21" s="4"/>
      <c r="Z21" s="4"/>
    </row>
    <row r="22" spans="1:26" ht="13.5" customHeight="1" x14ac:dyDescent="0.3">
      <c r="A22" s="4"/>
      <c r="B22" s="4">
        <v>11</v>
      </c>
      <c r="C22" s="4" t="str">
        <f ca="1">CONCATENATE("A devil tempted you. Make a DC10 wis save or your alignment shifts 1 step toward evil and you gain ", (RANDBETWEEN(1, 20)+50), " gp.")</f>
        <v>A devil tempted you. Make a DC10 wis save or your alignment shifts 1 step toward evil and you gain 67 gp.</v>
      </c>
      <c r="D22" s="4"/>
      <c r="E22" s="4"/>
      <c r="F22" s="4"/>
      <c r="G22" s="4"/>
      <c r="H22" s="4"/>
      <c r="I22" s="4"/>
      <c r="J22" s="4">
        <v>8</v>
      </c>
      <c r="K22" s="4" t="s">
        <v>403</v>
      </c>
      <c r="L22" s="4"/>
      <c r="M22" s="4"/>
      <c r="N22" s="4"/>
      <c r="O22" s="4"/>
      <c r="P22" s="4"/>
      <c r="Q22" s="4"/>
      <c r="R22" s="4"/>
      <c r="S22" s="4"/>
      <c r="T22" s="4"/>
      <c r="U22" s="4"/>
      <c r="V22" s="4"/>
      <c r="W22" s="4"/>
      <c r="X22" s="4"/>
      <c r="Y22" s="4"/>
      <c r="Z22" s="4"/>
    </row>
    <row r="23" spans="1:26" ht="13.5" customHeight="1" x14ac:dyDescent="0.3">
      <c r="A23" s="4"/>
      <c r="B23" s="4">
        <v>16</v>
      </c>
      <c r="C23" s="4" t="s">
        <v>404</v>
      </c>
      <c r="D23" s="4"/>
      <c r="E23" s="4"/>
      <c r="F23" s="4"/>
      <c r="G23" s="4"/>
      <c r="H23" s="4"/>
      <c r="I23" s="4"/>
      <c r="J23" s="4">
        <v>9</v>
      </c>
      <c r="K23" s="4" t="s">
        <v>405</v>
      </c>
      <c r="L23" s="4"/>
      <c r="M23" s="4"/>
      <c r="N23" s="4"/>
      <c r="O23" s="4"/>
      <c r="P23" s="4"/>
      <c r="Q23" s="4"/>
      <c r="R23" s="4"/>
      <c r="S23" s="4"/>
      <c r="T23" s="4"/>
      <c r="U23" s="4"/>
      <c r="V23" s="4"/>
      <c r="W23" s="4"/>
      <c r="X23" s="4"/>
      <c r="Y23" s="4"/>
      <c r="Z23" s="4"/>
    </row>
    <row r="24" spans="1:26" ht="13.5" customHeight="1" x14ac:dyDescent="0.3">
      <c r="A24" s="4"/>
      <c r="B24" s="4">
        <v>21</v>
      </c>
      <c r="C24" s="4" t="s">
        <v>406</v>
      </c>
      <c r="D24" s="4"/>
      <c r="E24" s="4"/>
      <c r="F24" s="4"/>
      <c r="G24" s="4"/>
      <c r="H24" s="4"/>
      <c r="I24" s="4"/>
      <c r="J24" s="4">
        <v>10</v>
      </c>
      <c r="K24" s="4" t="s">
        <v>407</v>
      </c>
      <c r="L24" s="4"/>
      <c r="M24" s="4"/>
      <c r="N24" s="4"/>
      <c r="O24" s="4"/>
      <c r="P24" s="4"/>
      <c r="Q24" s="4"/>
      <c r="R24" s="4"/>
      <c r="S24" s="4"/>
      <c r="T24" s="4"/>
      <c r="U24" s="4"/>
      <c r="V24" s="4"/>
      <c r="W24" s="4"/>
      <c r="X24" s="4"/>
      <c r="Y24" s="4"/>
      <c r="Z24" s="4"/>
    </row>
    <row r="25" spans="1:26" ht="13.5" customHeight="1" x14ac:dyDescent="0.3">
      <c r="A25" s="4"/>
      <c r="B25" s="4">
        <v>31</v>
      </c>
      <c r="C25" s="4" t="s">
        <v>408</v>
      </c>
      <c r="D25" s="4"/>
      <c r="E25" s="4"/>
      <c r="F25" s="4"/>
      <c r="G25" s="4"/>
      <c r="H25" s="4"/>
      <c r="I25" s="4"/>
      <c r="J25" s="4"/>
      <c r="K25" s="4"/>
      <c r="L25" s="4"/>
      <c r="M25" s="4"/>
      <c r="N25" s="4"/>
      <c r="O25" s="4"/>
      <c r="P25" s="4"/>
      <c r="Q25" s="4"/>
      <c r="R25" s="4"/>
      <c r="S25" s="4"/>
      <c r="T25" s="4"/>
      <c r="U25" s="4"/>
      <c r="V25" s="4"/>
      <c r="W25" s="4"/>
      <c r="X25" s="4"/>
      <c r="Y25" s="4"/>
      <c r="Z25" s="4"/>
    </row>
    <row r="26" spans="1:26" ht="13.5" customHeight="1" x14ac:dyDescent="0.3">
      <c r="A26" s="4"/>
      <c r="B26" s="4">
        <v>41</v>
      </c>
      <c r="C26" s="4" t="s">
        <v>409</v>
      </c>
      <c r="D26" s="4"/>
      <c r="E26" s="4"/>
      <c r="F26" s="4"/>
      <c r="G26" s="4"/>
      <c r="H26" s="4"/>
      <c r="I26" s="4"/>
      <c r="J26" s="4" t="s">
        <v>410</v>
      </c>
      <c r="K26" s="4"/>
      <c r="L26" s="8" t="str">
        <f ca="1">OFFSET(K26,(MATCH(I27,J27:J36,1)),0)</f>
        <v>You found a treasure map.</v>
      </c>
      <c r="M26" s="4"/>
      <c r="N26" s="4"/>
      <c r="O26" s="4"/>
      <c r="P26" s="4"/>
      <c r="Q26" s="4"/>
      <c r="R26" s="4"/>
      <c r="S26" s="4"/>
      <c r="T26" s="4"/>
      <c r="U26" s="4"/>
      <c r="V26" s="4"/>
      <c r="W26" s="4"/>
      <c r="X26" s="4"/>
      <c r="Y26" s="4"/>
      <c r="Z26" s="4"/>
    </row>
    <row r="27" spans="1:26" ht="13.5" customHeight="1" x14ac:dyDescent="0.3">
      <c r="A27" s="4"/>
      <c r="B27" s="4">
        <v>51</v>
      </c>
      <c r="C27" s="4" t="s">
        <v>411</v>
      </c>
      <c r="D27" s="4"/>
      <c r="E27" s="4"/>
      <c r="F27" s="4"/>
      <c r="G27" s="4"/>
      <c r="H27" s="4"/>
      <c r="I27" s="4">
        <f ca="1">RANDBETWEEN(1, 10)</f>
        <v>9</v>
      </c>
      <c r="J27" s="4">
        <v>1</v>
      </c>
      <c r="K27" s="4" t="s">
        <v>412</v>
      </c>
      <c r="L27" s="4"/>
      <c r="M27" s="4"/>
      <c r="N27" s="4"/>
      <c r="O27" s="4"/>
      <c r="P27" s="4"/>
      <c r="Q27" s="4"/>
      <c r="R27" s="4"/>
      <c r="S27" s="4"/>
      <c r="T27" s="4"/>
      <c r="U27" s="4"/>
      <c r="V27" s="4"/>
      <c r="W27" s="4"/>
      <c r="X27" s="4"/>
      <c r="Y27" s="4"/>
      <c r="Z27" s="4"/>
    </row>
    <row r="28" spans="1:26" ht="13.5" customHeight="1" x14ac:dyDescent="0.3">
      <c r="A28" s="4"/>
      <c r="B28" s="4">
        <v>61</v>
      </c>
      <c r="C28" s="4" t="s">
        <v>413</v>
      </c>
      <c r="D28" s="4"/>
      <c r="E28" s="4"/>
      <c r="F28" s="4"/>
      <c r="G28" s="4"/>
      <c r="H28" s="4"/>
      <c r="I28" s="4"/>
      <c r="J28" s="4">
        <v>2</v>
      </c>
      <c r="K28" s="4" t="s">
        <v>414</v>
      </c>
      <c r="L28" s="4"/>
      <c r="M28" s="4"/>
      <c r="N28" s="4"/>
      <c r="O28" s="4"/>
      <c r="P28" s="4"/>
      <c r="Q28" s="4"/>
      <c r="R28" s="4"/>
      <c r="S28" s="4"/>
      <c r="T28" s="4"/>
      <c r="U28" s="4"/>
      <c r="V28" s="4"/>
      <c r="W28" s="4"/>
      <c r="X28" s="4"/>
      <c r="Y28" s="4"/>
      <c r="Z28" s="4"/>
    </row>
    <row r="29" spans="1:26" ht="13.5" customHeight="1" x14ac:dyDescent="0.3">
      <c r="A29" s="4"/>
      <c r="B29" s="4">
        <v>71</v>
      </c>
      <c r="C29" s="4" t="str">
        <f ca="1">CONCATENATE("You were briefly possessed by ", D36)</f>
        <v>You were briefly possessed by a demon.</v>
      </c>
      <c r="D29" s="4"/>
      <c r="E29" s="4"/>
      <c r="F29" s="4"/>
      <c r="G29" s="4"/>
      <c r="H29" s="4"/>
      <c r="I29" s="4"/>
      <c r="J29" s="4">
        <v>3</v>
      </c>
      <c r="K29" s="4" t="s">
        <v>415</v>
      </c>
      <c r="L29" s="4"/>
      <c r="M29" s="4"/>
      <c r="N29" s="4"/>
      <c r="O29" s="4"/>
      <c r="P29" s="4"/>
      <c r="Q29" s="4"/>
      <c r="R29" s="4"/>
      <c r="S29" s="4"/>
      <c r="T29" s="4"/>
      <c r="U29" s="4"/>
      <c r="V29" s="4"/>
      <c r="W29" s="4"/>
      <c r="X29" s="4"/>
      <c r="Y29" s="4"/>
      <c r="Z29" s="4"/>
    </row>
    <row r="30" spans="1:26" ht="13.5" customHeight="1" x14ac:dyDescent="0.3">
      <c r="A30" s="4"/>
      <c r="B30" s="4">
        <v>76</v>
      </c>
      <c r="C30" s="4" t="s">
        <v>416</v>
      </c>
      <c r="D30" s="4"/>
      <c r="E30" s="4"/>
      <c r="F30" s="4"/>
      <c r="G30" s="4"/>
      <c r="H30" s="4"/>
      <c r="I30" s="4"/>
      <c r="J30" s="4">
        <v>4</v>
      </c>
      <c r="K30" s="4" t="str">
        <f ca="1">CONCATENATE("You found some money. Start with an extra ", (RANDBETWEEN(1, 20)), "gp.")</f>
        <v>You found some money. Start with an extra 17gp.</v>
      </c>
      <c r="L30" s="4"/>
      <c r="M30" s="4"/>
      <c r="N30" s="4"/>
      <c r="O30" s="4"/>
      <c r="P30" s="4"/>
      <c r="Q30" s="4"/>
      <c r="R30" s="4"/>
      <c r="S30" s="4"/>
      <c r="T30" s="4"/>
      <c r="U30" s="4"/>
      <c r="V30" s="4"/>
      <c r="W30" s="4"/>
      <c r="X30" s="4"/>
      <c r="Y30" s="4"/>
      <c r="Z30" s="4"/>
    </row>
    <row r="31" spans="1:26" ht="13.5" customHeight="1" x14ac:dyDescent="0.3">
      <c r="A31" s="4"/>
      <c r="B31" s="4">
        <v>81</v>
      </c>
      <c r="C31" s="4" t="s">
        <v>417</v>
      </c>
      <c r="D31" s="4"/>
      <c r="E31" s="4"/>
      <c r="F31" s="4"/>
      <c r="G31" s="4"/>
      <c r="H31" s="4"/>
      <c r="I31" s="4"/>
      <c r="J31" s="4">
        <v>5</v>
      </c>
      <c r="K31" s="4" t="s">
        <v>418</v>
      </c>
      <c r="L31" s="4"/>
      <c r="M31" s="4"/>
      <c r="N31" s="4"/>
      <c r="O31" s="4"/>
      <c r="P31" s="4"/>
      <c r="Q31" s="4"/>
      <c r="R31" s="4"/>
      <c r="S31" s="4"/>
      <c r="T31" s="4"/>
      <c r="U31" s="4"/>
      <c r="V31" s="4"/>
      <c r="W31" s="4"/>
      <c r="X31" s="4"/>
      <c r="Y31" s="4"/>
      <c r="Z31" s="4"/>
    </row>
    <row r="32" spans="1:26" ht="13.5" customHeight="1" x14ac:dyDescent="0.3">
      <c r="A32" s="4"/>
      <c r="B32" s="4">
        <v>86</v>
      </c>
      <c r="C32" s="4" t="s">
        <v>419</v>
      </c>
      <c r="D32" s="4"/>
      <c r="E32" s="4"/>
      <c r="F32" s="4"/>
      <c r="G32" s="4"/>
      <c r="H32" s="4"/>
      <c r="I32" s="4"/>
      <c r="J32" s="4">
        <v>6</v>
      </c>
      <c r="K32" s="7" t="str">
        <f ca="1">CONCATENATE("You found ",Trinket!$D$9)</f>
        <v>You found A cloudy chunk of glass that is said to hold a spark of breath from a blue dragon.</v>
      </c>
      <c r="L32" s="4"/>
      <c r="M32" s="4"/>
      <c r="N32" s="4"/>
      <c r="O32" s="4"/>
      <c r="P32" s="4"/>
      <c r="Q32" s="4"/>
      <c r="R32" s="4"/>
      <c r="S32" s="4"/>
      <c r="T32" s="4"/>
      <c r="U32" s="4"/>
      <c r="V32" s="4"/>
      <c r="W32" s="4"/>
      <c r="X32" s="4"/>
      <c r="Y32" s="4"/>
      <c r="Z32" s="4"/>
    </row>
    <row r="33" spans="1:26" ht="13.5" customHeight="1" x14ac:dyDescent="0.3">
      <c r="A33" s="4"/>
      <c r="B33" s="4">
        <v>91</v>
      </c>
      <c r="C33" s="4" t="s">
        <v>420</v>
      </c>
      <c r="D33" s="4"/>
      <c r="E33" s="4"/>
      <c r="F33" s="4"/>
      <c r="G33" s="4"/>
      <c r="H33" s="4"/>
      <c r="I33" s="4"/>
      <c r="J33" s="4">
        <v>7</v>
      </c>
      <c r="K33" s="4" t="s">
        <v>421</v>
      </c>
      <c r="L33" s="4"/>
      <c r="M33" s="4"/>
      <c r="N33" s="4"/>
      <c r="O33" s="4"/>
      <c r="P33" s="4"/>
      <c r="Q33" s="4"/>
      <c r="R33" s="4"/>
      <c r="S33" s="4"/>
      <c r="T33" s="4"/>
      <c r="U33" s="4"/>
      <c r="V33" s="4"/>
      <c r="W33" s="4"/>
      <c r="X33" s="4"/>
      <c r="Y33" s="4"/>
      <c r="Z33" s="4"/>
    </row>
    <row r="34" spans="1:26" ht="13.5" customHeight="1" x14ac:dyDescent="0.3">
      <c r="A34" s="4"/>
      <c r="B34" s="4">
        <v>96</v>
      </c>
      <c r="C34" s="4" t="s">
        <v>422</v>
      </c>
      <c r="D34" s="4"/>
      <c r="E34" s="4"/>
      <c r="F34" s="4"/>
      <c r="G34" s="4"/>
      <c r="H34" s="4"/>
      <c r="I34" s="4"/>
      <c r="J34" s="4">
        <v>8</v>
      </c>
      <c r="K34" s="4" t="s">
        <v>423</v>
      </c>
      <c r="L34" s="4"/>
      <c r="M34" s="4"/>
      <c r="N34" s="4"/>
      <c r="O34" s="4"/>
      <c r="P34" s="4"/>
      <c r="Q34" s="4"/>
      <c r="R34" s="4"/>
      <c r="S34" s="4"/>
      <c r="T34" s="4"/>
      <c r="U34" s="4"/>
      <c r="V34" s="4"/>
      <c r="W34" s="4"/>
      <c r="X34" s="4"/>
      <c r="Y34" s="4"/>
      <c r="Z34" s="4"/>
    </row>
    <row r="35" spans="1:26" ht="13.5" customHeight="1" x14ac:dyDescent="0.3">
      <c r="A35" s="4"/>
      <c r="B35" s="4"/>
      <c r="C35" s="4"/>
      <c r="D35" s="4"/>
      <c r="E35" s="4"/>
      <c r="F35" s="4"/>
      <c r="G35" s="4"/>
      <c r="H35" s="4"/>
      <c r="I35" s="4"/>
      <c r="J35" s="4">
        <v>9</v>
      </c>
      <c r="K35" s="4" t="s">
        <v>424</v>
      </c>
      <c r="L35" s="4"/>
      <c r="M35" s="4"/>
      <c r="N35" s="4"/>
      <c r="O35" s="4"/>
      <c r="P35" s="4"/>
      <c r="Q35" s="4"/>
      <c r="R35" s="4"/>
      <c r="S35" s="4"/>
      <c r="T35" s="4"/>
      <c r="U35" s="4"/>
      <c r="V35" s="4"/>
      <c r="W35" s="4"/>
      <c r="X35" s="4"/>
      <c r="Y35" s="4"/>
      <c r="Z35" s="4"/>
    </row>
    <row r="36" spans="1:26" ht="13.5" customHeight="1" x14ac:dyDescent="0.3">
      <c r="A36" s="4"/>
      <c r="B36" s="4" t="s">
        <v>425</v>
      </c>
      <c r="C36" s="4"/>
      <c r="D36" s="8" t="str">
        <f ca="1">OFFSET(C36,(MATCH(A37,B37:B42,1)),0)</f>
        <v>a demon.</v>
      </c>
      <c r="E36" s="4"/>
      <c r="F36" s="4"/>
      <c r="G36" s="4"/>
      <c r="H36" s="4"/>
      <c r="I36" s="4"/>
      <c r="J36" s="4">
        <v>10</v>
      </c>
      <c r="K36" s="4" t="str">
        <f ca="1">CONCATENATE("A distant relative left you a stipend that enables you to live at a Comfortable lifestyle for ", RANDBETWEEN(1, 20), " years.")</f>
        <v>A distant relative left you a stipend that enables you to live at a Comfortable lifestyle for 12 years.</v>
      </c>
      <c r="L36" s="4"/>
      <c r="M36" s="4"/>
      <c r="N36" s="4"/>
      <c r="O36" s="4"/>
      <c r="P36" s="4"/>
      <c r="Q36" s="4"/>
      <c r="R36" s="4"/>
      <c r="S36" s="4"/>
      <c r="T36" s="4"/>
      <c r="U36" s="4"/>
      <c r="V36" s="4"/>
      <c r="W36" s="4"/>
      <c r="X36" s="4"/>
      <c r="Y36" s="4"/>
      <c r="Z36" s="4"/>
    </row>
    <row r="37" spans="1:26" ht="13.5" customHeight="1" x14ac:dyDescent="0.3">
      <c r="A37" s="4">
        <f ca="1">RANDBETWEEN(1, 6)</f>
        <v>3</v>
      </c>
      <c r="B37" s="4">
        <v>1</v>
      </c>
      <c r="C37" s="4" t="s">
        <v>426</v>
      </c>
      <c r="D37" s="4"/>
      <c r="E37" s="4"/>
      <c r="F37" s="4"/>
      <c r="G37" s="4"/>
      <c r="H37" s="4"/>
      <c r="I37" s="4"/>
      <c r="J37" s="4"/>
      <c r="K37" s="4"/>
      <c r="L37" s="4"/>
      <c r="M37" s="4"/>
      <c r="N37" s="4"/>
      <c r="O37" s="4"/>
      <c r="P37" s="4"/>
      <c r="Q37" s="4"/>
      <c r="R37" s="4"/>
      <c r="S37" s="4"/>
      <c r="T37" s="4"/>
      <c r="U37" s="4"/>
      <c r="V37" s="4"/>
      <c r="W37" s="4"/>
      <c r="X37" s="4"/>
      <c r="Y37" s="4"/>
      <c r="Z37" s="4"/>
    </row>
    <row r="38" spans="1:26" ht="13.5" customHeight="1" x14ac:dyDescent="0.3">
      <c r="A38" s="4"/>
      <c r="B38" s="4">
        <v>2</v>
      </c>
      <c r="C38" s="4" t="s">
        <v>427</v>
      </c>
      <c r="D38" s="4"/>
      <c r="E38" s="4"/>
      <c r="F38" s="4"/>
      <c r="G38" s="4"/>
      <c r="H38" s="4"/>
      <c r="I38" s="4"/>
      <c r="J38" s="4" t="s">
        <v>428</v>
      </c>
      <c r="K38" s="4"/>
      <c r="L38" s="8" t="str">
        <f ca="1">OFFSET(K38,(MATCH(I39,J39:J46,1)),0)</f>
        <v>smuggling</v>
      </c>
      <c r="M38" s="4"/>
      <c r="N38" s="4"/>
      <c r="O38" s="4"/>
      <c r="P38" s="4"/>
      <c r="Q38" s="4"/>
      <c r="R38" s="4"/>
      <c r="S38" s="4"/>
      <c r="T38" s="4"/>
      <c r="U38" s="4"/>
      <c r="V38" s="4"/>
      <c r="W38" s="4"/>
      <c r="X38" s="4"/>
      <c r="Y38" s="4"/>
      <c r="Z38" s="4"/>
    </row>
    <row r="39" spans="1:26" ht="13.5" customHeight="1" x14ac:dyDescent="0.3">
      <c r="A39" s="4"/>
      <c r="B39" s="4">
        <v>3</v>
      </c>
      <c r="C39" s="4" t="s">
        <v>429</v>
      </c>
      <c r="D39" s="4"/>
      <c r="E39" s="4"/>
      <c r="F39" s="4"/>
      <c r="G39" s="4"/>
      <c r="H39" s="4"/>
      <c r="I39" s="4">
        <f ca="1">RANDBETWEEN(1, 8)</f>
        <v>5</v>
      </c>
      <c r="J39" s="4">
        <v>1</v>
      </c>
      <c r="K39" s="4" t="s">
        <v>430</v>
      </c>
      <c r="L39" s="4"/>
      <c r="M39" s="4"/>
      <c r="N39" s="4"/>
      <c r="O39" s="4"/>
      <c r="P39" s="4"/>
      <c r="Q39" s="4"/>
      <c r="R39" s="4"/>
      <c r="S39" s="4"/>
      <c r="T39" s="4"/>
      <c r="U39" s="4"/>
      <c r="V39" s="4"/>
      <c r="W39" s="4"/>
      <c r="X39" s="4"/>
      <c r="Y39" s="4"/>
      <c r="Z39" s="4"/>
    </row>
    <row r="40" spans="1:26" ht="13.5" customHeight="1" x14ac:dyDescent="0.3">
      <c r="A40" s="4"/>
      <c r="B40" s="4">
        <v>4</v>
      </c>
      <c r="C40" s="4" t="s">
        <v>431</v>
      </c>
      <c r="D40" s="4"/>
      <c r="E40" s="4"/>
      <c r="F40" s="4"/>
      <c r="G40" s="4"/>
      <c r="H40" s="4"/>
      <c r="I40" s="4"/>
      <c r="J40" s="4">
        <v>2</v>
      </c>
      <c r="K40" s="4" t="s">
        <v>432</v>
      </c>
      <c r="L40" s="4"/>
      <c r="M40" s="4"/>
      <c r="N40" s="4"/>
      <c r="O40" s="4"/>
      <c r="P40" s="4"/>
      <c r="Q40" s="4"/>
      <c r="R40" s="4"/>
      <c r="S40" s="4"/>
      <c r="T40" s="4"/>
      <c r="U40" s="4"/>
      <c r="V40" s="4"/>
      <c r="W40" s="4"/>
      <c r="X40" s="4"/>
      <c r="Y40" s="4"/>
      <c r="Z40" s="4"/>
    </row>
    <row r="41" spans="1:26" ht="13.5" customHeight="1" x14ac:dyDescent="0.3">
      <c r="A41" s="4"/>
      <c r="B41" s="4">
        <v>5</v>
      </c>
      <c r="C41" s="4" t="s">
        <v>433</v>
      </c>
      <c r="D41" s="4"/>
      <c r="E41" s="4"/>
      <c r="F41" s="4"/>
      <c r="G41" s="4"/>
      <c r="H41" s="4"/>
      <c r="I41" s="4"/>
      <c r="J41" s="4">
        <v>3</v>
      </c>
      <c r="K41" s="4" t="s">
        <v>434</v>
      </c>
      <c r="L41" s="4"/>
      <c r="M41" s="4"/>
      <c r="N41" s="4"/>
      <c r="O41" s="4"/>
      <c r="P41" s="4"/>
      <c r="Q41" s="4"/>
      <c r="R41" s="4"/>
      <c r="S41" s="4"/>
      <c r="T41" s="4"/>
      <c r="U41" s="4"/>
      <c r="V41" s="4"/>
      <c r="W41" s="4"/>
      <c r="X41" s="4"/>
      <c r="Y41" s="4"/>
      <c r="Z41" s="4"/>
    </row>
    <row r="42" spans="1:26" ht="13.5" customHeight="1" x14ac:dyDescent="0.3">
      <c r="A42" s="4"/>
      <c r="B42" s="4">
        <v>6</v>
      </c>
      <c r="C42" s="4" t="s">
        <v>435</v>
      </c>
      <c r="D42" s="4"/>
      <c r="E42" s="4"/>
      <c r="F42" s="4"/>
      <c r="G42" s="4"/>
      <c r="H42" s="4"/>
      <c r="I42" s="4"/>
      <c r="J42" s="4">
        <v>4</v>
      </c>
      <c r="K42" s="4" t="s">
        <v>436</v>
      </c>
      <c r="L42" s="4"/>
      <c r="M42" s="4"/>
      <c r="N42" s="4"/>
      <c r="O42" s="4"/>
      <c r="P42" s="4"/>
      <c r="Q42" s="4"/>
      <c r="R42" s="4"/>
      <c r="S42" s="4"/>
      <c r="T42" s="4"/>
      <c r="U42" s="4"/>
      <c r="V42" s="4"/>
      <c r="W42" s="4"/>
      <c r="X42" s="4"/>
      <c r="Y42" s="4"/>
      <c r="Z42" s="4"/>
    </row>
    <row r="43" spans="1:26" ht="13.5" customHeight="1" x14ac:dyDescent="0.3">
      <c r="A43" s="4"/>
      <c r="B43" s="4"/>
      <c r="C43" s="4"/>
      <c r="D43" s="4"/>
      <c r="E43" s="4"/>
      <c r="F43" s="4"/>
      <c r="G43" s="4"/>
      <c r="H43" s="4"/>
      <c r="I43" s="4"/>
      <c r="J43" s="4">
        <v>5</v>
      </c>
      <c r="K43" s="4" t="s">
        <v>437</v>
      </c>
      <c r="L43" s="4"/>
      <c r="M43" s="4"/>
      <c r="N43" s="4"/>
      <c r="O43" s="4"/>
      <c r="P43" s="4"/>
      <c r="Q43" s="4"/>
      <c r="R43" s="4"/>
      <c r="S43" s="4"/>
      <c r="T43" s="4"/>
      <c r="U43" s="4"/>
      <c r="V43" s="4"/>
      <c r="W43" s="4"/>
      <c r="X43" s="4"/>
      <c r="Y43" s="4"/>
      <c r="Z43" s="4"/>
    </row>
    <row r="44" spans="1:26" ht="13.5" customHeight="1" x14ac:dyDescent="0.3">
      <c r="A44" s="4"/>
      <c r="B44" s="4" t="s">
        <v>438</v>
      </c>
      <c r="C44" s="4"/>
      <c r="D44" s="8" t="str">
        <f ca="1">OFFSET(C44,(MATCH(A45,B45:B55,1)),0)</f>
        <v>A lover disappeared. You've been looking for them ever since.</v>
      </c>
      <c r="E44" s="4"/>
      <c r="F44" s="4"/>
      <c r="G44" s="4"/>
      <c r="H44" s="4"/>
      <c r="I44" s="4"/>
      <c r="J44" s="4">
        <v>6</v>
      </c>
      <c r="K44" s="4" t="s">
        <v>439</v>
      </c>
      <c r="L44" s="4"/>
      <c r="M44" s="4"/>
      <c r="N44" s="4"/>
      <c r="O44" s="4"/>
      <c r="P44" s="4"/>
      <c r="Q44" s="4"/>
      <c r="R44" s="4"/>
      <c r="S44" s="4"/>
      <c r="T44" s="4"/>
      <c r="U44" s="4"/>
      <c r="V44" s="4"/>
      <c r="W44" s="4"/>
      <c r="X44" s="4"/>
      <c r="Y44" s="4"/>
      <c r="Z44" s="4"/>
    </row>
    <row r="45" spans="1:26" ht="13.5" customHeight="1" x14ac:dyDescent="0.3">
      <c r="A45" s="4">
        <f ca="1">RANDBETWEEN(1, 12)</f>
        <v>7</v>
      </c>
      <c r="B45" s="4">
        <v>1</v>
      </c>
      <c r="C45" s="4" t="str">
        <f ca="1">CONCATENATE("A family member or close friend ", D58, ".")</f>
        <v>A family member or close friend died of unknown causes.</v>
      </c>
      <c r="D45" s="4"/>
      <c r="E45" s="4"/>
      <c r="F45" s="4"/>
      <c r="G45" s="4"/>
      <c r="H45" s="4"/>
      <c r="I45" s="4"/>
      <c r="J45" s="4">
        <v>7</v>
      </c>
      <c r="K45" s="4" t="s">
        <v>440</v>
      </c>
      <c r="L45" s="4"/>
      <c r="M45" s="4"/>
      <c r="N45" s="4"/>
      <c r="O45" s="4"/>
      <c r="P45" s="4"/>
      <c r="Q45" s="4"/>
      <c r="R45" s="4"/>
      <c r="S45" s="4"/>
      <c r="T45" s="4"/>
      <c r="U45" s="4"/>
      <c r="V45" s="4"/>
      <c r="W45" s="4"/>
      <c r="X45" s="4"/>
      <c r="Y45" s="4"/>
      <c r="Z45" s="4"/>
    </row>
    <row r="46" spans="1:26" ht="13.5" customHeight="1" x14ac:dyDescent="0.3">
      <c r="A46" s="4"/>
      <c r="B46" s="4">
        <v>3</v>
      </c>
      <c r="C46" s="4" t="s">
        <v>441</v>
      </c>
      <c r="D46" s="4"/>
      <c r="E46" s="4"/>
      <c r="F46" s="4"/>
      <c r="G46" s="4"/>
      <c r="H46" s="4"/>
      <c r="I46" s="4"/>
      <c r="J46" s="4">
        <v>8</v>
      </c>
      <c r="K46" s="4" t="s">
        <v>442</v>
      </c>
      <c r="L46" s="4"/>
      <c r="M46" s="4"/>
      <c r="N46" s="4"/>
      <c r="O46" s="4"/>
      <c r="P46" s="4"/>
      <c r="Q46" s="4"/>
      <c r="R46" s="4"/>
      <c r="S46" s="4"/>
      <c r="T46" s="4"/>
      <c r="U46" s="4"/>
      <c r="V46" s="4"/>
      <c r="W46" s="4"/>
      <c r="X46" s="4"/>
      <c r="Y46" s="4"/>
      <c r="Z46" s="4"/>
    </row>
    <row r="47" spans="1:26" ht="13.5" customHeight="1" x14ac:dyDescent="0.3">
      <c r="A47" s="4"/>
      <c r="B47" s="4">
        <v>4</v>
      </c>
      <c r="C47" s="4" t="s">
        <v>443</v>
      </c>
      <c r="D47" s="4"/>
      <c r="E47" s="4"/>
      <c r="F47" s="4"/>
      <c r="G47" s="4"/>
      <c r="H47" s="4"/>
      <c r="I47" s="4"/>
      <c r="J47" s="4"/>
      <c r="K47" s="4"/>
      <c r="L47" s="4"/>
      <c r="M47" s="4"/>
      <c r="N47" s="4"/>
      <c r="O47" s="4"/>
      <c r="P47" s="4"/>
      <c r="Q47" s="4"/>
      <c r="R47" s="4"/>
      <c r="S47" s="4"/>
      <c r="T47" s="4"/>
      <c r="U47" s="4"/>
      <c r="V47" s="4"/>
      <c r="W47" s="4"/>
      <c r="X47" s="4"/>
      <c r="Y47" s="4"/>
      <c r="Z47" s="4"/>
    </row>
    <row r="48" spans="1:26" ht="13.5" customHeight="1" x14ac:dyDescent="0.3">
      <c r="A48" s="4"/>
      <c r="B48" s="4">
        <v>5</v>
      </c>
      <c r="C48" s="4" t="str">
        <f ca="1">CONCATENATE("You spent ",RANDBETWEEN(1,6)," years at hard labor, jail, or an oar for a crime you did not commit.")</f>
        <v>You spent 5 years at hard labor, jail, or an oar for a crime you did not commit.</v>
      </c>
      <c r="D48" s="4"/>
      <c r="E48" s="4"/>
      <c r="F48" s="4"/>
      <c r="G48" s="4"/>
      <c r="H48" s="4"/>
      <c r="I48" s="4"/>
      <c r="J48" s="4" t="s">
        <v>444</v>
      </c>
      <c r="K48" s="4"/>
      <c r="L48" s="8" t="str">
        <f ca="1">OFFSET(K48,(MATCH(I49,J49:J52)),0)</f>
        <v>and were almost caught, fled and are wanted for it.</v>
      </c>
      <c r="M48" s="4"/>
      <c r="N48" s="4"/>
      <c r="O48" s="4"/>
      <c r="P48" s="4"/>
      <c r="Q48" s="4"/>
      <c r="R48" s="4"/>
      <c r="S48" s="4"/>
      <c r="T48" s="4"/>
      <c r="U48" s="4"/>
      <c r="V48" s="4"/>
      <c r="W48" s="4"/>
      <c r="X48" s="4"/>
      <c r="Y48" s="4"/>
      <c r="Z48" s="4"/>
    </row>
    <row r="49" spans="1:26" ht="13.5" customHeight="1" x14ac:dyDescent="0.3">
      <c r="A49" s="4"/>
      <c r="B49" s="4">
        <v>6</v>
      </c>
      <c r="C49" s="4" t="s">
        <v>445</v>
      </c>
      <c r="D49" s="4"/>
      <c r="E49" s="4"/>
      <c r="F49" s="4"/>
      <c r="G49" s="4"/>
      <c r="H49" s="4"/>
      <c r="I49" s="4">
        <f ca="1">RANDBETWEEN(1, 12)</f>
        <v>7</v>
      </c>
      <c r="J49" s="4">
        <v>1</v>
      </c>
      <c r="K49" s="4" t="s">
        <v>446</v>
      </c>
      <c r="L49" s="4"/>
      <c r="M49" s="4"/>
      <c r="N49" s="4"/>
      <c r="O49" s="4"/>
      <c r="P49" s="4"/>
      <c r="Q49" s="4"/>
      <c r="R49" s="4"/>
      <c r="S49" s="4"/>
      <c r="T49" s="4"/>
      <c r="U49" s="4"/>
      <c r="V49" s="4"/>
      <c r="W49" s="4"/>
      <c r="X49" s="4"/>
      <c r="Y49" s="4"/>
      <c r="Z49" s="4"/>
    </row>
    <row r="50" spans="1:26" ht="13.5" customHeight="1" x14ac:dyDescent="0.3">
      <c r="A50" s="4"/>
      <c r="B50" s="4">
        <v>7</v>
      </c>
      <c r="C50" s="4" t="s">
        <v>447</v>
      </c>
      <c r="D50" s="4"/>
      <c r="E50" s="4"/>
      <c r="F50" s="4"/>
      <c r="G50" s="4"/>
      <c r="H50" s="4"/>
      <c r="I50" s="4"/>
      <c r="J50" s="4">
        <v>4</v>
      </c>
      <c r="K50" s="4" t="s">
        <v>448</v>
      </c>
      <c r="L50" s="4"/>
      <c r="M50" s="4"/>
      <c r="N50" s="4"/>
      <c r="O50" s="4"/>
      <c r="P50" s="4"/>
      <c r="Q50" s="4"/>
      <c r="R50" s="4"/>
      <c r="S50" s="4"/>
      <c r="T50" s="4"/>
      <c r="U50" s="4"/>
      <c r="V50" s="4"/>
      <c r="W50" s="4"/>
      <c r="X50" s="4"/>
      <c r="Y50" s="4"/>
      <c r="Z50" s="4"/>
    </row>
    <row r="51" spans="1:26" ht="13.5" customHeight="1" x14ac:dyDescent="0.3">
      <c r="A51" s="4"/>
      <c r="B51" s="4">
        <v>8</v>
      </c>
      <c r="C51" s="4" t="s">
        <v>449</v>
      </c>
      <c r="D51" s="4"/>
      <c r="E51" s="4"/>
      <c r="F51" s="4"/>
      <c r="G51" s="4"/>
      <c r="H51" s="4"/>
      <c r="I51" s="4"/>
      <c r="J51" s="4">
        <v>7</v>
      </c>
      <c r="K51" s="4" t="s">
        <v>450</v>
      </c>
      <c r="L51" s="4"/>
      <c r="M51" s="4"/>
      <c r="N51" s="4"/>
      <c r="O51" s="4"/>
      <c r="P51" s="4"/>
      <c r="Q51" s="4"/>
      <c r="R51" s="4"/>
      <c r="S51" s="4"/>
      <c r="T51" s="4"/>
      <c r="U51" s="4"/>
      <c r="V51" s="4"/>
      <c r="W51" s="4"/>
      <c r="X51" s="4"/>
      <c r="Y51" s="4"/>
      <c r="Z51" s="4"/>
    </row>
    <row r="52" spans="1:26" ht="13.5" customHeight="1" x14ac:dyDescent="0.3">
      <c r="A52" s="4"/>
      <c r="B52" s="4">
        <v>9</v>
      </c>
      <c r="C52" s="4" t="s">
        <v>451</v>
      </c>
      <c r="D52" s="4"/>
      <c r="E52" s="4"/>
      <c r="F52" s="4"/>
      <c r="G52" s="4"/>
      <c r="H52" s="4"/>
      <c r="I52" s="4"/>
      <c r="J52" s="4">
        <v>9</v>
      </c>
      <c r="K52" s="4" t="str">
        <f ca="1">CONCATENATE("and served ", RANDBETWEEN(1, 4), " years for it before escaping or being freed.")</f>
        <v>and served 1 years for it before escaping or being freed.</v>
      </c>
      <c r="L52" s="4"/>
      <c r="M52" s="4"/>
      <c r="N52" s="4"/>
      <c r="O52" s="4"/>
      <c r="P52" s="4"/>
      <c r="Q52" s="4"/>
      <c r="R52" s="4"/>
      <c r="S52" s="4"/>
      <c r="T52" s="4"/>
      <c r="U52" s="4"/>
      <c r="V52" s="4"/>
      <c r="W52" s="4"/>
      <c r="X52" s="4"/>
      <c r="Y52" s="4"/>
      <c r="Z52" s="4"/>
    </row>
    <row r="53" spans="1:26" ht="13.5" customHeight="1" x14ac:dyDescent="0.3">
      <c r="A53" s="4"/>
      <c r="B53" s="4">
        <v>10</v>
      </c>
      <c r="C53" s="4" t="s">
        <v>452</v>
      </c>
      <c r="D53" s="4"/>
      <c r="E53" s="4"/>
      <c r="F53" s="4"/>
      <c r="G53" s="4"/>
      <c r="H53" s="4"/>
      <c r="I53" s="4"/>
      <c r="J53" s="4"/>
      <c r="K53" s="4"/>
      <c r="L53" s="4"/>
      <c r="M53" s="4"/>
      <c r="N53" s="4"/>
      <c r="O53" s="4"/>
      <c r="P53" s="4"/>
      <c r="Q53" s="4"/>
      <c r="R53" s="4"/>
      <c r="S53" s="4"/>
      <c r="T53" s="4"/>
      <c r="U53" s="4"/>
      <c r="V53" s="4"/>
      <c r="W53" s="4"/>
      <c r="X53" s="4"/>
      <c r="Y53" s="4"/>
      <c r="Z53" s="4"/>
    </row>
    <row r="54" spans="1:26" ht="13.5" customHeight="1" x14ac:dyDescent="0.3">
      <c r="A54" s="4"/>
      <c r="B54" s="4">
        <v>11</v>
      </c>
      <c r="C54" s="4" t="str">
        <f ca="1">CONCATENATE("A romantic relationship ended ", (IF((RANDBETWEEN(1, 2))=1, "with bad feelings.", "amicably.")))</f>
        <v>A romantic relationship ended with bad feelings.</v>
      </c>
      <c r="D54" s="4"/>
      <c r="E54" s="4"/>
      <c r="F54" s="4"/>
      <c r="G54" s="4"/>
      <c r="H54" s="4"/>
      <c r="I54" s="4"/>
      <c r="J54" s="4"/>
      <c r="K54" s="4"/>
      <c r="L54" s="4"/>
      <c r="M54" s="4"/>
      <c r="N54" s="4"/>
      <c r="O54" s="4"/>
      <c r="P54" s="4"/>
      <c r="Q54" s="4"/>
      <c r="R54" s="4"/>
      <c r="S54" s="4"/>
      <c r="T54" s="4"/>
      <c r="U54" s="4"/>
      <c r="V54" s="4"/>
      <c r="W54" s="4"/>
      <c r="X54" s="4"/>
      <c r="Y54" s="4"/>
      <c r="Z54" s="4"/>
    </row>
    <row r="55" spans="1:26" ht="13.5" customHeight="1" x14ac:dyDescent="0.3">
      <c r="A55" s="4"/>
      <c r="B55" s="4">
        <v>12</v>
      </c>
      <c r="C55" s="4" t="str">
        <f ca="1">CONCATENATE("A current or prospective partner of yours ", D58, ".")</f>
        <v>A current or prospective partner of yours died of unknown causes.</v>
      </c>
      <c r="D55" s="4"/>
      <c r="E55" s="4"/>
      <c r="F55" s="4"/>
      <c r="G55" s="4"/>
      <c r="H55" s="4"/>
      <c r="I55" s="4"/>
      <c r="J55" s="4"/>
      <c r="K55" s="4"/>
      <c r="L55" s="4"/>
      <c r="M55" s="4"/>
      <c r="N55" s="4"/>
      <c r="O55" s="4"/>
      <c r="P55" s="4"/>
      <c r="Q55" s="4"/>
      <c r="R55" s="4"/>
      <c r="S55" s="4"/>
      <c r="T55" s="4"/>
      <c r="U55" s="4"/>
      <c r="V55" s="4"/>
      <c r="W55" s="4"/>
      <c r="X55" s="4"/>
      <c r="Y55" s="4"/>
      <c r="Z55" s="4"/>
    </row>
    <row r="56" spans="1:26" ht="13.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customHeight="1" x14ac:dyDescent="0.3">
      <c r="A58" s="4"/>
      <c r="B58" s="4" t="s">
        <v>453</v>
      </c>
      <c r="C58" s="4"/>
      <c r="D58" s="8" t="str">
        <f ca="1">OFFSET(C58,(MATCH(A59,B59:B69)),0)</f>
        <v>died of unknown causes</v>
      </c>
      <c r="E58" s="4"/>
      <c r="F58" s="4"/>
      <c r="G58" s="4"/>
      <c r="H58" s="4"/>
      <c r="I58" s="4"/>
      <c r="J58" s="4" t="s">
        <v>454</v>
      </c>
      <c r="K58" s="4"/>
      <c r="L58" s="8" t="str">
        <f ca="1">OFFSET(K58,(MATCH(I59,J59:J65)),0)</f>
        <v>You were unscathed in the battle, but many friends were injured or killed.</v>
      </c>
      <c r="M58" s="4"/>
      <c r="N58" s="4"/>
      <c r="O58" s="4"/>
      <c r="P58" s="4"/>
      <c r="Q58" s="4"/>
      <c r="R58" s="4"/>
      <c r="S58" s="4"/>
      <c r="T58" s="4"/>
      <c r="U58" s="4"/>
      <c r="V58" s="4"/>
      <c r="W58" s="4"/>
      <c r="X58" s="4"/>
      <c r="Y58" s="4"/>
      <c r="Z58" s="4"/>
    </row>
    <row r="59" spans="1:26" ht="13.5" customHeight="1" x14ac:dyDescent="0.3">
      <c r="A59" s="4">
        <f ca="1">RANDBETWEEN(1, 12)</f>
        <v>1</v>
      </c>
      <c r="B59" s="4">
        <v>1</v>
      </c>
      <c r="C59" s="4" t="s">
        <v>337</v>
      </c>
      <c r="D59" s="4"/>
      <c r="E59" s="4"/>
      <c r="F59" s="4"/>
      <c r="G59" s="4"/>
      <c r="H59" s="4"/>
      <c r="I59" s="4">
        <f ca="1">RANDBETWEEN(1, 12)</f>
        <v>11</v>
      </c>
      <c r="J59" s="4">
        <v>1</v>
      </c>
      <c r="K59" s="4" t="s">
        <v>455</v>
      </c>
      <c r="L59" s="4"/>
      <c r="M59" s="4"/>
      <c r="N59" s="4"/>
      <c r="O59" s="4"/>
      <c r="P59" s="4"/>
      <c r="Q59" s="4"/>
      <c r="R59" s="4"/>
      <c r="S59" s="4"/>
      <c r="T59" s="4"/>
      <c r="U59" s="4"/>
      <c r="V59" s="4"/>
      <c r="W59" s="4"/>
      <c r="X59" s="4"/>
      <c r="Y59" s="4"/>
      <c r="Z59" s="4"/>
    </row>
    <row r="60" spans="1:26" ht="13.5" customHeight="1" x14ac:dyDescent="0.3">
      <c r="A60" s="4"/>
      <c r="B60" s="4">
        <v>2</v>
      </c>
      <c r="C60" s="4" t="s">
        <v>339</v>
      </c>
      <c r="D60" s="4"/>
      <c r="E60" s="4"/>
      <c r="F60" s="4"/>
      <c r="G60" s="4"/>
      <c r="H60" s="4"/>
      <c r="I60" s="4"/>
      <c r="J60" s="4">
        <v>2</v>
      </c>
      <c r="K60" s="4" t="s">
        <v>456</v>
      </c>
      <c r="L60" s="4"/>
      <c r="M60" s="4"/>
      <c r="N60" s="4"/>
      <c r="O60" s="4"/>
      <c r="P60" s="4"/>
      <c r="Q60" s="4"/>
      <c r="R60" s="4"/>
      <c r="S60" s="4"/>
      <c r="T60" s="4"/>
      <c r="U60" s="4"/>
      <c r="V60" s="4"/>
      <c r="W60" s="4"/>
      <c r="X60" s="4"/>
      <c r="Y60" s="4"/>
      <c r="Z60" s="4"/>
    </row>
    <row r="61" spans="1:26" ht="13.5" customHeight="1" x14ac:dyDescent="0.3">
      <c r="A61" s="4"/>
      <c r="B61" s="4">
        <v>3</v>
      </c>
      <c r="C61" s="4" t="s">
        <v>341</v>
      </c>
      <c r="D61" s="4"/>
      <c r="E61" s="4"/>
      <c r="F61" s="4"/>
      <c r="G61" s="4"/>
      <c r="H61" s="4"/>
      <c r="I61" s="4"/>
      <c r="J61" s="4">
        <v>4</v>
      </c>
      <c r="K61" s="4" t="s">
        <v>457</v>
      </c>
      <c r="L61" s="4"/>
      <c r="M61" s="4"/>
      <c r="N61" s="4"/>
      <c r="O61" s="4"/>
      <c r="P61" s="4"/>
      <c r="Q61" s="4"/>
      <c r="R61" s="4"/>
      <c r="S61" s="4"/>
      <c r="T61" s="4"/>
      <c r="U61" s="4"/>
      <c r="V61" s="4"/>
      <c r="W61" s="4"/>
      <c r="X61" s="4"/>
      <c r="Y61" s="4"/>
      <c r="Z61" s="4"/>
    </row>
    <row r="62" spans="1:26" ht="13.5" customHeight="1" x14ac:dyDescent="0.3">
      <c r="A62" s="4"/>
      <c r="B62" s="4">
        <v>4</v>
      </c>
      <c r="C62" s="4" t="s">
        <v>343</v>
      </c>
      <c r="D62" s="4"/>
      <c r="E62" s="4"/>
      <c r="F62" s="4"/>
      <c r="G62" s="4"/>
      <c r="H62" s="4"/>
      <c r="I62" s="4"/>
      <c r="J62" s="4">
        <v>5</v>
      </c>
      <c r="K62" s="4" t="s">
        <v>458</v>
      </c>
      <c r="L62" s="4"/>
      <c r="M62" s="4"/>
      <c r="N62" s="4"/>
      <c r="O62" s="4"/>
      <c r="P62" s="4"/>
      <c r="Q62" s="4"/>
      <c r="R62" s="4"/>
      <c r="S62" s="4"/>
      <c r="T62" s="4"/>
      <c r="U62" s="4"/>
      <c r="V62" s="4"/>
      <c r="W62" s="4"/>
      <c r="X62" s="4"/>
      <c r="Y62" s="4"/>
      <c r="Z62" s="4"/>
    </row>
    <row r="63" spans="1:26" ht="13.5" customHeight="1" x14ac:dyDescent="0.3">
      <c r="A63" s="4"/>
      <c r="B63" s="4">
        <v>5</v>
      </c>
      <c r="C63" s="4" t="s">
        <v>345</v>
      </c>
      <c r="D63" s="4"/>
      <c r="E63" s="4"/>
      <c r="F63" s="4"/>
      <c r="G63" s="4"/>
      <c r="H63" s="4"/>
      <c r="I63" s="4"/>
      <c r="J63" s="4">
        <v>8</v>
      </c>
      <c r="K63" s="4" t="s">
        <v>459</v>
      </c>
      <c r="L63" s="4"/>
      <c r="M63" s="4"/>
      <c r="N63" s="4"/>
      <c r="O63" s="4"/>
      <c r="P63" s="4"/>
      <c r="Q63" s="4"/>
      <c r="R63" s="4"/>
      <c r="S63" s="4"/>
      <c r="T63" s="4"/>
      <c r="U63" s="4"/>
      <c r="V63" s="4"/>
      <c r="W63" s="4"/>
      <c r="X63" s="4"/>
      <c r="Y63" s="4"/>
      <c r="Z63" s="4"/>
    </row>
    <row r="64" spans="1:26" ht="13.5" customHeight="1" x14ac:dyDescent="0.3">
      <c r="A64" s="4"/>
      <c r="B64" s="4">
        <v>6</v>
      </c>
      <c r="C64" s="4" t="s">
        <v>347</v>
      </c>
      <c r="D64" s="4"/>
      <c r="E64" s="4"/>
      <c r="F64" s="4"/>
      <c r="G64" s="4"/>
      <c r="H64" s="4"/>
      <c r="I64" s="4"/>
      <c r="J64" s="4">
        <v>10</v>
      </c>
      <c r="K64" s="4" t="s">
        <v>460</v>
      </c>
      <c r="L64" s="4"/>
      <c r="M64" s="4"/>
      <c r="N64" s="4"/>
      <c r="O64" s="4"/>
      <c r="P64" s="4"/>
      <c r="Q64" s="4"/>
      <c r="R64" s="4"/>
      <c r="S64" s="4"/>
      <c r="T64" s="4"/>
      <c r="U64" s="4"/>
      <c r="V64" s="4"/>
      <c r="W64" s="4"/>
      <c r="X64" s="4"/>
      <c r="Y64" s="4"/>
      <c r="Z64" s="4"/>
    </row>
    <row r="65" spans="1:26" ht="13.5" customHeight="1" x14ac:dyDescent="0.3">
      <c r="A65" s="4"/>
      <c r="B65" s="4">
        <v>8</v>
      </c>
      <c r="C65" s="4" t="s">
        <v>349</v>
      </c>
      <c r="D65" s="4"/>
      <c r="E65" s="4"/>
      <c r="F65" s="4"/>
      <c r="G65" s="4"/>
      <c r="H65" s="4"/>
      <c r="I65" s="4"/>
      <c r="J65" s="4">
        <v>12</v>
      </c>
      <c r="K65" s="4" t="s">
        <v>461</v>
      </c>
      <c r="L65" s="4"/>
      <c r="M65" s="4"/>
      <c r="N65" s="4"/>
      <c r="O65" s="4"/>
      <c r="P65" s="4"/>
      <c r="Q65" s="4"/>
      <c r="R65" s="4"/>
      <c r="S65" s="4"/>
      <c r="T65" s="4"/>
      <c r="U65" s="4"/>
      <c r="V65" s="4"/>
      <c r="W65" s="4"/>
      <c r="X65" s="4"/>
      <c r="Y65" s="4"/>
      <c r="Z65" s="4"/>
    </row>
    <row r="66" spans="1:26" ht="13.5" customHeight="1" x14ac:dyDescent="0.3">
      <c r="A66" s="4"/>
      <c r="B66" s="4">
        <v>9</v>
      </c>
      <c r="C66" s="4" t="s">
        <v>351</v>
      </c>
      <c r="D66" s="4"/>
      <c r="E66" s="4"/>
      <c r="F66" s="4"/>
      <c r="G66" s="4"/>
      <c r="H66" s="4"/>
      <c r="I66" s="4"/>
      <c r="J66" s="4"/>
      <c r="K66" s="4"/>
      <c r="L66" s="4"/>
      <c r="M66" s="4"/>
      <c r="N66" s="4"/>
      <c r="O66" s="4"/>
      <c r="P66" s="4"/>
      <c r="Q66" s="4"/>
      <c r="R66" s="4"/>
      <c r="S66" s="4"/>
      <c r="T66" s="4"/>
      <c r="U66" s="4"/>
      <c r="V66" s="4"/>
      <c r="W66" s="4"/>
      <c r="X66" s="4"/>
      <c r="Y66" s="4"/>
      <c r="Z66" s="4"/>
    </row>
    <row r="67" spans="1:26" ht="13.5" customHeight="1" x14ac:dyDescent="0.3">
      <c r="A67" s="4"/>
      <c r="B67" s="4">
        <v>10</v>
      </c>
      <c r="C67" s="4" t="s">
        <v>353</v>
      </c>
      <c r="D67" s="4"/>
      <c r="E67" s="4"/>
      <c r="F67" s="4"/>
      <c r="G67" s="4"/>
      <c r="H67" s="4"/>
      <c r="I67" s="4"/>
      <c r="J67" s="4" t="s">
        <v>462</v>
      </c>
      <c r="K67" s="4"/>
      <c r="L67" s="8" t="str">
        <f ca="1">OFFSET(K67,(MATCH(I68,J68:J79)),0)</f>
        <v>You were granted a wish but wasted it on something frivolous.</v>
      </c>
      <c r="M67" s="4"/>
      <c r="N67" s="4"/>
      <c r="O67" s="4"/>
      <c r="P67" s="4"/>
      <c r="Q67" s="4"/>
      <c r="R67" s="4"/>
      <c r="S67" s="4"/>
      <c r="T67" s="4"/>
      <c r="U67" s="4"/>
      <c r="V67" s="4"/>
      <c r="W67" s="4"/>
      <c r="X67" s="4"/>
      <c r="Y67" s="4"/>
      <c r="Z67" s="4"/>
    </row>
    <row r="68" spans="1:26" ht="13.5" customHeight="1" x14ac:dyDescent="0.3">
      <c r="A68" s="4"/>
      <c r="B68" s="4">
        <v>11</v>
      </c>
      <c r="C68" s="4" t="s">
        <v>355</v>
      </c>
      <c r="D68" s="4"/>
      <c r="E68" s="4"/>
      <c r="F68" s="4"/>
      <c r="G68" s="4"/>
      <c r="H68" s="4"/>
      <c r="I68" s="4">
        <f ca="1">RANDBETWEEN(1, 12)</f>
        <v>12</v>
      </c>
      <c r="J68" s="4">
        <v>1</v>
      </c>
      <c r="K68" s="4" t="str">
        <f ca="1">CONCATENATE("You were turned into a toad for ",RANDBETWEEN(1,4)," weeks.")</f>
        <v>You were turned into a toad for 1 weeks.</v>
      </c>
      <c r="L68" s="4"/>
      <c r="M68" s="4"/>
      <c r="N68" s="4"/>
      <c r="O68" s="4"/>
      <c r="P68" s="4"/>
      <c r="Q68" s="4"/>
      <c r="R68" s="4"/>
      <c r="S68" s="4"/>
      <c r="T68" s="4"/>
      <c r="U68" s="4"/>
      <c r="V68" s="4"/>
      <c r="W68" s="4"/>
      <c r="X68" s="4"/>
      <c r="Y68" s="4"/>
      <c r="Z68" s="4"/>
    </row>
    <row r="69" spans="1:26" ht="13.5" customHeight="1" x14ac:dyDescent="0.3">
      <c r="A69" s="4"/>
      <c r="B69" s="4">
        <v>12</v>
      </c>
      <c r="C69" s="4" t="s">
        <v>463</v>
      </c>
      <c r="D69" s="4"/>
      <c r="E69" s="4"/>
      <c r="F69" s="4"/>
      <c r="G69" s="4"/>
      <c r="H69" s="4"/>
      <c r="I69" s="4"/>
      <c r="J69" s="4">
        <v>2</v>
      </c>
      <c r="K69" s="4" t="s">
        <v>464</v>
      </c>
      <c r="L69" s="4"/>
      <c r="M69" s="4"/>
      <c r="N69" s="4"/>
      <c r="O69" s="4"/>
      <c r="P69" s="4"/>
      <c r="Q69" s="4"/>
      <c r="R69" s="4"/>
      <c r="S69" s="4"/>
      <c r="T69" s="4"/>
      <c r="U69" s="4"/>
      <c r="V69" s="4"/>
      <c r="W69" s="4"/>
      <c r="X69" s="4"/>
      <c r="Y69" s="4"/>
      <c r="Z69" s="4"/>
    </row>
    <row r="70" spans="1:26" ht="13.5" customHeight="1" x14ac:dyDescent="0.3">
      <c r="A70" s="4"/>
      <c r="B70" s="4"/>
      <c r="C70" s="4"/>
      <c r="D70" s="4"/>
      <c r="E70" s="4"/>
      <c r="F70" s="4"/>
      <c r="G70" s="4"/>
      <c r="H70" s="4"/>
      <c r="I70" s="4"/>
      <c r="J70" s="4">
        <v>3</v>
      </c>
      <c r="K70" s="4" t="str">
        <f ca="1">CONCATENATE("You were enslaved by a supernatural creature for ",RANDBETWEEN(1,6)," years.")</f>
        <v>You were enslaved by a supernatural creature for 1 years.</v>
      </c>
      <c r="L70" s="4"/>
      <c r="M70" s="4"/>
      <c r="N70" s="4"/>
      <c r="O70" s="4"/>
      <c r="P70" s="4"/>
      <c r="Q70" s="4"/>
      <c r="R70" s="4"/>
      <c r="S70" s="4"/>
      <c r="T70" s="4"/>
      <c r="U70" s="4"/>
      <c r="V70" s="4"/>
      <c r="W70" s="4"/>
      <c r="X70" s="4"/>
      <c r="Y70" s="4"/>
      <c r="Z70" s="4"/>
    </row>
    <row r="71" spans="1:26" ht="13.5" customHeight="1" x14ac:dyDescent="0.3">
      <c r="A71" s="4"/>
      <c r="B71" s="4"/>
      <c r="C71" s="4"/>
      <c r="D71" s="4"/>
      <c r="E71" s="4"/>
      <c r="F71" s="4"/>
      <c r="G71" s="4"/>
      <c r="H71" s="4"/>
      <c r="I71" s="4"/>
      <c r="J71" s="4">
        <v>4</v>
      </c>
      <c r="K71" s="4" t="str">
        <f ca="1">CONCATENATE("A dragon held you prisoner for ",RANDBETWEEN(1,4)," years until adventurers killed it.")</f>
        <v>A dragon held you prisoner for 2 years until adventurers killed it.</v>
      </c>
      <c r="L71" s="4"/>
      <c r="M71" s="4"/>
      <c r="N71" s="4"/>
      <c r="O71" s="4"/>
      <c r="P71" s="4"/>
      <c r="Q71" s="4"/>
      <c r="R71" s="4"/>
      <c r="S71" s="4"/>
      <c r="T71" s="4"/>
      <c r="U71" s="4"/>
      <c r="V71" s="4"/>
      <c r="W71" s="4"/>
      <c r="X71" s="4"/>
      <c r="Y71" s="4"/>
      <c r="Z71" s="4"/>
    </row>
    <row r="72" spans="1:26" ht="13.5" customHeight="1" x14ac:dyDescent="0.3">
      <c r="A72" s="4"/>
      <c r="B72" s="4"/>
      <c r="C72" s="4"/>
      <c r="D72" s="4"/>
      <c r="E72" s="4"/>
      <c r="F72" s="4"/>
      <c r="G72" s="4"/>
      <c r="H72" s="4"/>
      <c r="I72" s="4"/>
      <c r="J72" s="4">
        <v>5</v>
      </c>
      <c r="K72" s="4" t="s">
        <v>465</v>
      </c>
      <c r="L72" s="4"/>
      <c r="M72" s="4"/>
      <c r="N72" s="4"/>
      <c r="O72" s="4"/>
      <c r="P72" s="4"/>
      <c r="Q72" s="4"/>
      <c r="R72" s="4"/>
      <c r="S72" s="4"/>
      <c r="T72" s="4"/>
      <c r="U72" s="4"/>
      <c r="V72" s="4"/>
      <c r="W72" s="4"/>
      <c r="X72" s="4"/>
      <c r="Y72" s="4"/>
      <c r="Z72" s="4"/>
    </row>
    <row r="73" spans="1:26" ht="13.5" customHeight="1" x14ac:dyDescent="0.3">
      <c r="A73" s="4"/>
      <c r="B73" s="4"/>
      <c r="C73" s="4"/>
      <c r="D73" s="4"/>
      <c r="E73" s="4"/>
      <c r="F73" s="4"/>
      <c r="G73" s="4"/>
      <c r="H73" s="4"/>
      <c r="I73" s="4"/>
      <c r="J73" s="4">
        <v>6</v>
      </c>
      <c r="K73" s="4" t="s">
        <v>466</v>
      </c>
      <c r="L73" s="4"/>
      <c r="M73" s="4"/>
      <c r="N73" s="4"/>
      <c r="O73" s="4"/>
      <c r="P73" s="4"/>
      <c r="Q73" s="4"/>
      <c r="R73" s="4"/>
      <c r="S73" s="4"/>
      <c r="T73" s="4"/>
      <c r="U73" s="4"/>
      <c r="V73" s="4"/>
      <c r="W73" s="4"/>
      <c r="X73" s="4"/>
      <c r="Y73" s="4"/>
      <c r="Z73" s="4"/>
    </row>
    <row r="74" spans="1:26" ht="13.5" customHeight="1" x14ac:dyDescent="0.3">
      <c r="A74" s="4"/>
      <c r="B74" s="4"/>
      <c r="C74" s="4"/>
      <c r="D74" s="4"/>
      <c r="E74" s="4"/>
      <c r="F74" s="4"/>
      <c r="G74" s="4"/>
      <c r="H74" s="4"/>
      <c r="I74" s="4"/>
      <c r="J74" s="4">
        <v>7</v>
      </c>
      <c r="K74" s="4" t="str">
        <f ca="1">CONCATENATE("You went insane for ",RANDBETWEEN(1,6)," years. Odd behavior might linger.")</f>
        <v>You went insane for 6 years. Odd behavior might linger.</v>
      </c>
      <c r="L74" s="4"/>
      <c r="M74" s="4"/>
      <c r="N74" s="4"/>
      <c r="O74" s="4"/>
      <c r="P74" s="4"/>
      <c r="Q74" s="4"/>
      <c r="R74" s="4"/>
      <c r="S74" s="4"/>
      <c r="T74" s="4"/>
      <c r="U74" s="4"/>
      <c r="V74" s="4"/>
      <c r="W74" s="4"/>
      <c r="X74" s="4"/>
      <c r="Y74" s="4"/>
      <c r="Z74" s="4"/>
    </row>
    <row r="75" spans="1:26" ht="13.5" customHeight="1" x14ac:dyDescent="0.3">
      <c r="A75" s="4"/>
      <c r="B75" s="4"/>
      <c r="C75" s="4"/>
      <c r="D75" s="4"/>
      <c r="E75" s="4"/>
      <c r="F75" s="4"/>
      <c r="G75" s="4"/>
      <c r="H75" s="4"/>
      <c r="I75" s="4"/>
      <c r="J75" s="4">
        <v>8</v>
      </c>
      <c r="K75" s="4" t="s">
        <v>467</v>
      </c>
      <c r="L75" s="4"/>
      <c r="M75" s="4"/>
      <c r="N75" s="4"/>
      <c r="O75" s="4"/>
      <c r="P75" s="4"/>
      <c r="Q75" s="4"/>
      <c r="R75" s="4"/>
      <c r="S75" s="4"/>
      <c r="T75" s="4"/>
      <c r="U75" s="4"/>
      <c r="V75" s="4"/>
      <c r="W75" s="4"/>
      <c r="X75" s="4"/>
      <c r="Y75" s="4"/>
      <c r="Z75" s="4"/>
    </row>
    <row r="76" spans="1:26" ht="13.5" customHeight="1" x14ac:dyDescent="0.3">
      <c r="A76" s="4"/>
      <c r="B76" s="4"/>
      <c r="C76" s="4"/>
      <c r="D76" s="4"/>
      <c r="E76" s="4"/>
      <c r="F76" s="4"/>
      <c r="G76" s="4"/>
      <c r="H76" s="4"/>
      <c r="I76" s="4"/>
      <c r="J76" s="4">
        <v>9</v>
      </c>
      <c r="K76" s="4" t="s">
        <v>468</v>
      </c>
      <c r="L76" s="4"/>
      <c r="M76" s="4"/>
      <c r="N76" s="4"/>
      <c r="O76" s="4"/>
      <c r="P76" s="4"/>
      <c r="Q76" s="4"/>
      <c r="R76" s="4"/>
      <c r="S76" s="4"/>
      <c r="T76" s="4"/>
      <c r="U76" s="4"/>
      <c r="V76" s="4"/>
      <c r="W76" s="4"/>
      <c r="X76" s="4"/>
      <c r="Y76" s="4"/>
      <c r="Z76" s="4"/>
    </row>
    <row r="77" spans="1:26" ht="13.5" customHeight="1" x14ac:dyDescent="0.3">
      <c r="A77" s="4"/>
      <c r="B77" s="4"/>
      <c r="C77" s="4"/>
      <c r="D77" s="4"/>
      <c r="E77" s="4"/>
      <c r="F77" s="4"/>
      <c r="G77" s="4"/>
      <c r="H77" s="4"/>
      <c r="I77" s="4"/>
      <c r="J77" s="4">
        <v>10</v>
      </c>
      <c r="K77" s="4" t="str">
        <f ca="1">CONCATENATE("You met ",L81," and lived to tell about it.")</f>
        <v>You met a demigod and lived to tell about it.</v>
      </c>
      <c r="L77" s="4"/>
      <c r="M77" s="4"/>
      <c r="N77" s="4"/>
      <c r="O77" s="4"/>
      <c r="P77" s="4"/>
      <c r="Q77" s="4"/>
      <c r="R77" s="4"/>
      <c r="S77" s="4"/>
      <c r="T77" s="4"/>
      <c r="U77" s="4"/>
      <c r="V77" s="4"/>
      <c r="W77" s="4"/>
      <c r="X77" s="4"/>
      <c r="Y77" s="4"/>
      <c r="Z77" s="4"/>
    </row>
    <row r="78" spans="1:26" ht="13.5" customHeight="1" x14ac:dyDescent="0.3">
      <c r="A78" s="4"/>
      <c r="B78" s="4"/>
      <c r="C78" s="4"/>
      <c r="D78" s="4"/>
      <c r="E78" s="4"/>
      <c r="F78" s="4"/>
      <c r="G78" s="4"/>
      <c r="H78" s="4"/>
      <c r="I78" s="4"/>
      <c r="J78" s="4">
        <v>11</v>
      </c>
      <c r="K78" s="4" t="s">
        <v>469</v>
      </c>
      <c r="L78" s="4"/>
      <c r="M78" s="4"/>
      <c r="N78" s="4"/>
      <c r="O78" s="4"/>
      <c r="P78" s="4"/>
      <c r="Q78" s="4"/>
      <c r="R78" s="4"/>
      <c r="S78" s="4"/>
      <c r="T78" s="4"/>
      <c r="U78" s="4"/>
      <c r="V78" s="4"/>
      <c r="W78" s="4"/>
      <c r="X78" s="4"/>
      <c r="Y78" s="4"/>
      <c r="Z78" s="4"/>
    </row>
    <row r="79" spans="1:26" ht="13.5" customHeight="1" x14ac:dyDescent="0.3">
      <c r="A79" s="4"/>
      <c r="B79" s="4"/>
      <c r="C79" s="4"/>
      <c r="D79" s="4"/>
      <c r="E79" s="4"/>
      <c r="F79" s="4"/>
      <c r="G79" s="4"/>
      <c r="H79" s="4"/>
      <c r="I79" s="4"/>
      <c r="J79" s="4">
        <v>12</v>
      </c>
      <c r="K79" s="4" t="s">
        <v>482</v>
      </c>
      <c r="L79" s="4"/>
      <c r="M79" s="4"/>
      <c r="N79" s="4"/>
      <c r="O79" s="4"/>
      <c r="P79" s="4"/>
      <c r="Q79" s="4"/>
      <c r="R79" s="4"/>
      <c r="S79" s="4"/>
      <c r="T79" s="4"/>
      <c r="U79" s="4"/>
      <c r="V79" s="4"/>
      <c r="W79" s="4"/>
      <c r="X79" s="4"/>
      <c r="Y79" s="4"/>
      <c r="Z79" s="4"/>
    </row>
    <row r="80" spans="1:26" ht="13.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customHeight="1" x14ac:dyDescent="0.3">
      <c r="A81" s="4"/>
      <c r="B81" s="4"/>
      <c r="C81" s="4"/>
      <c r="D81" s="4"/>
      <c r="E81" s="4"/>
      <c r="F81" s="4"/>
      <c r="G81" s="4"/>
      <c r="H81" s="4"/>
      <c r="I81" s="4"/>
      <c r="J81" s="4" t="s">
        <v>471</v>
      </c>
      <c r="K81" s="4"/>
      <c r="L81" s="8" t="str">
        <f ca="1">OFFSET(K81,(MATCH(I82,J82:J86)),0)</f>
        <v>a demigod</v>
      </c>
      <c r="M81" s="4"/>
      <c r="N81" s="4"/>
      <c r="O81" s="4"/>
      <c r="P81" s="4"/>
      <c r="Q81" s="4"/>
      <c r="R81" s="4"/>
      <c r="S81" s="4"/>
      <c r="T81" s="4"/>
      <c r="U81" s="4"/>
      <c r="V81" s="4"/>
      <c r="W81" s="4"/>
      <c r="X81" s="4"/>
      <c r="Y81" s="4"/>
      <c r="Z81" s="4"/>
    </row>
    <row r="82" spans="1:26" ht="13.5" customHeight="1" x14ac:dyDescent="0.3">
      <c r="A82" s="4"/>
      <c r="B82" s="4"/>
      <c r="C82" s="4"/>
      <c r="D82" s="4"/>
      <c r="E82" s="4"/>
      <c r="F82" s="4"/>
      <c r="G82" s="4"/>
      <c r="H82" s="4"/>
      <c r="I82" s="4">
        <f ca="1">RANDBETWEEN(1,5)</f>
        <v>1</v>
      </c>
      <c r="J82" s="4">
        <v>1</v>
      </c>
      <c r="K82" s="4" t="s">
        <v>472</v>
      </c>
      <c r="L82" s="4"/>
      <c r="M82" s="4"/>
      <c r="N82" s="4"/>
      <c r="O82" s="4"/>
      <c r="P82" s="4"/>
      <c r="Q82" s="4"/>
      <c r="R82" s="4"/>
      <c r="S82" s="4"/>
      <c r="T82" s="4"/>
      <c r="U82" s="4"/>
      <c r="V82" s="4"/>
      <c r="W82" s="4"/>
      <c r="X82" s="4"/>
      <c r="Y82" s="4"/>
      <c r="Z82" s="4"/>
    </row>
    <row r="83" spans="1:26" ht="13.5" customHeight="1" x14ac:dyDescent="0.3">
      <c r="A83" s="4"/>
      <c r="B83" s="4"/>
      <c r="C83" s="4"/>
      <c r="D83" s="4"/>
      <c r="E83" s="4"/>
      <c r="F83" s="4"/>
      <c r="G83" s="4"/>
      <c r="H83" s="4"/>
      <c r="I83" s="4"/>
      <c r="J83" s="4">
        <v>2</v>
      </c>
      <c r="K83" s="4" t="s">
        <v>473</v>
      </c>
      <c r="L83" s="4"/>
      <c r="M83" s="4"/>
      <c r="N83" s="4"/>
      <c r="O83" s="4"/>
      <c r="P83" s="4"/>
      <c r="Q83" s="4"/>
      <c r="R83" s="4"/>
      <c r="S83" s="4"/>
      <c r="T83" s="4"/>
      <c r="U83" s="4"/>
      <c r="V83" s="4"/>
      <c r="W83" s="4"/>
      <c r="X83" s="4"/>
      <c r="Y83" s="4"/>
      <c r="Z83" s="4"/>
    </row>
    <row r="84" spans="1:26" ht="13.5" customHeight="1" x14ac:dyDescent="0.3">
      <c r="A84" s="4"/>
      <c r="B84" s="4"/>
      <c r="C84" s="4"/>
      <c r="D84" s="4"/>
      <c r="E84" s="4"/>
      <c r="F84" s="4"/>
      <c r="G84" s="4"/>
      <c r="H84" s="4"/>
      <c r="I84" s="4"/>
      <c r="J84" s="4">
        <v>3</v>
      </c>
      <c r="K84" s="4" t="s">
        <v>474</v>
      </c>
      <c r="L84" s="4"/>
      <c r="M84" s="4"/>
      <c r="N84" s="4"/>
      <c r="O84" s="4"/>
      <c r="P84" s="4"/>
      <c r="Q84" s="4"/>
      <c r="R84" s="4"/>
      <c r="S84" s="4"/>
      <c r="T84" s="4"/>
      <c r="U84" s="4"/>
      <c r="V84" s="4"/>
      <c r="W84" s="4"/>
      <c r="X84" s="4"/>
      <c r="Y84" s="4"/>
      <c r="Z84" s="4"/>
    </row>
    <row r="85" spans="1:26" ht="13.5" customHeight="1" x14ac:dyDescent="0.3">
      <c r="A85" s="4"/>
      <c r="B85" s="4"/>
      <c r="C85" s="4"/>
      <c r="D85" s="4"/>
      <c r="E85" s="4"/>
      <c r="F85" s="4"/>
      <c r="G85" s="4"/>
      <c r="H85" s="4"/>
      <c r="I85" s="4"/>
      <c r="J85" s="4">
        <v>4</v>
      </c>
      <c r="K85" s="4" t="s">
        <v>475</v>
      </c>
      <c r="L85" s="4"/>
      <c r="M85" s="4"/>
      <c r="N85" s="4"/>
      <c r="O85" s="4"/>
      <c r="P85" s="4"/>
      <c r="Q85" s="4"/>
      <c r="R85" s="4"/>
      <c r="S85" s="4"/>
      <c r="T85" s="4"/>
      <c r="U85" s="4"/>
      <c r="V85" s="4"/>
      <c r="W85" s="4"/>
      <c r="X85" s="4"/>
      <c r="Y85" s="4"/>
      <c r="Z85" s="4"/>
    </row>
    <row r="86" spans="1:26" ht="13.5" customHeight="1" x14ac:dyDescent="0.3">
      <c r="A86" s="4"/>
      <c r="B86" s="4"/>
      <c r="C86" s="4"/>
      <c r="D86" s="4"/>
      <c r="E86" s="4"/>
      <c r="F86" s="4"/>
      <c r="G86" s="4"/>
      <c r="H86" s="4"/>
      <c r="I86" s="4"/>
      <c r="J86" s="4">
        <v>5</v>
      </c>
      <c r="K86" s="4" t="s">
        <v>476</v>
      </c>
      <c r="L86" s="4"/>
      <c r="M86" s="4"/>
      <c r="N86" s="4"/>
      <c r="O86" s="4"/>
      <c r="P86" s="4"/>
      <c r="Q86" s="4"/>
      <c r="R86" s="4"/>
      <c r="S86" s="4"/>
      <c r="T86" s="4"/>
      <c r="U86" s="4"/>
      <c r="V86" s="4"/>
      <c r="W86" s="4"/>
      <c r="X86" s="4"/>
      <c r="Y86" s="4"/>
      <c r="Z86" s="4"/>
    </row>
    <row r="87" spans="1:26" ht="13.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defaultColWidth="14.44140625" defaultRowHeight="15" customHeight="1" x14ac:dyDescent="0.3"/>
  <cols>
    <col min="1" max="7" width="8.6640625" customWidth="1"/>
    <col min="8" max="8" width="9.109375" customWidth="1"/>
    <col min="9" max="9" width="8.6640625" customWidth="1"/>
    <col min="10" max="10" width="11.33203125" customWidth="1"/>
    <col min="11" max="26" width="8.6640625" customWidth="1"/>
  </cols>
  <sheetData>
    <row r="1" spans="1:26" ht="13.5" customHeight="1" x14ac:dyDescent="0.3">
      <c r="A1" s="4"/>
      <c r="B1" s="4" t="s">
        <v>380</v>
      </c>
      <c r="C1" s="4"/>
      <c r="D1" s="4" t="str">
        <f ca="1">OFFSET(C1,(MATCH(A2,B2:B14,1)),0)</f>
        <v>You nearly died, got nasty scars and are missing an ear, 3 finger(s) or 1 toe(s).</v>
      </c>
      <c r="E1" s="4"/>
      <c r="F1" s="4"/>
      <c r="G1" s="4"/>
      <c r="H1" s="4"/>
      <c r="I1" s="4"/>
      <c r="J1" s="4" t="s">
        <v>381</v>
      </c>
      <c r="K1" s="4"/>
      <c r="L1" s="8" t="str">
        <f ca="1">OFFSET(K1,(MATCH(I2,J2:J12,1)),0)</f>
        <v>You nearly died, got nasty scars and are missing an ear, 3 finger(s) or 1 toe(s).</v>
      </c>
      <c r="M1" s="4"/>
      <c r="N1" s="4"/>
      <c r="O1" s="4"/>
      <c r="P1" s="4"/>
      <c r="Q1" s="4"/>
      <c r="R1" s="4"/>
      <c r="S1" s="4"/>
      <c r="T1" s="4"/>
      <c r="U1" s="4"/>
      <c r="V1" s="4"/>
      <c r="W1" s="4"/>
      <c r="X1" s="4"/>
      <c r="Y1" s="4"/>
      <c r="Z1" s="4"/>
    </row>
    <row r="2" spans="1:26" ht="13.5" customHeight="1" x14ac:dyDescent="0.3">
      <c r="A2" s="4">
        <f ca="1">RANDBETWEEN(1, 100)</f>
        <v>76</v>
      </c>
      <c r="B2" s="4">
        <v>1</v>
      </c>
      <c r="C2" s="4" t="str">
        <f ca="1">D44</f>
        <v>A blight hit your home community and many starved. You lost a family member.</v>
      </c>
      <c r="D2" s="4"/>
      <c r="E2" s="4"/>
      <c r="F2" s="4"/>
      <c r="G2" s="4"/>
      <c r="H2" s="4"/>
      <c r="I2" s="4">
        <f ca="1">RANDBETWEEN(1, 100)</f>
        <v>1</v>
      </c>
      <c r="J2" s="4">
        <v>1</v>
      </c>
      <c r="K2" s="4" t="str">
        <f ca="1">CONCATENATE("You nearly died, got nasty scars and are missing an ear, ", RANDBETWEEN(1, 3), " finger(s) or ", RANDBETWEEN(1, 4), " toe(s).")</f>
        <v>You nearly died, got nasty scars and are missing an ear, 3 finger(s) or 1 toe(s).</v>
      </c>
      <c r="L2" s="4"/>
      <c r="M2" s="4"/>
      <c r="N2" s="4"/>
      <c r="O2" s="4"/>
      <c r="P2" s="4"/>
      <c r="Q2" s="4"/>
      <c r="R2" s="4"/>
      <c r="S2" s="4"/>
      <c r="T2" s="4"/>
      <c r="U2" s="4"/>
      <c r="V2" s="4"/>
      <c r="W2" s="4"/>
      <c r="X2" s="4"/>
      <c r="Y2" s="4"/>
      <c r="Z2" s="4"/>
    </row>
    <row r="3" spans="1:26" ht="13.5" customHeight="1" x14ac:dyDescent="0.3">
      <c r="A3" s="4"/>
      <c r="B3" s="4">
        <v>11</v>
      </c>
      <c r="C3" s="4" t="str">
        <f ca="1">L26</f>
        <v>You saved a commoner's life. He/she accompanies you and performs mundane tasks but may leave.</v>
      </c>
      <c r="D3" s="4"/>
      <c r="E3" s="4"/>
      <c r="F3" s="4"/>
      <c r="G3" s="4"/>
      <c r="H3" s="4"/>
      <c r="I3" s="4"/>
      <c r="J3" s="4">
        <v>11</v>
      </c>
      <c r="K3" s="4" t="s">
        <v>382</v>
      </c>
      <c r="L3" s="4"/>
      <c r="M3" s="4"/>
      <c r="N3" s="4"/>
      <c r="O3" s="4"/>
      <c r="P3" s="4"/>
      <c r="Q3" s="4"/>
      <c r="R3" s="4"/>
      <c r="S3" s="4"/>
      <c r="T3" s="4"/>
      <c r="U3" s="4"/>
      <c r="V3" s="4"/>
      <c r="W3" s="4"/>
      <c r="X3" s="4"/>
      <c r="Y3" s="4"/>
      <c r="Z3" s="4"/>
    </row>
    <row r="4" spans="1:26" ht="13.5" customHeight="1" x14ac:dyDescent="0.3">
      <c r="A4" s="4"/>
      <c r="B4" s="4">
        <v>21</v>
      </c>
      <c r="C4" s="4" t="s">
        <v>383</v>
      </c>
      <c r="D4" s="4"/>
      <c r="E4" s="4"/>
      <c r="F4" s="4"/>
      <c r="G4" s="4"/>
      <c r="H4" s="4"/>
      <c r="I4" s="4"/>
      <c r="J4" s="4">
        <v>21</v>
      </c>
      <c r="K4" s="4" t="s">
        <v>384</v>
      </c>
      <c r="L4" s="4"/>
      <c r="M4" s="4"/>
      <c r="N4" s="4"/>
      <c r="O4" s="4"/>
      <c r="P4" s="4"/>
      <c r="Q4" s="4"/>
      <c r="R4" s="4"/>
      <c r="S4" s="4"/>
      <c r="T4" s="4"/>
      <c r="U4" s="4"/>
      <c r="V4" s="4"/>
      <c r="W4" s="4"/>
      <c r="X4" s="4"/>
      <c r="Y4" s="4"/>
      <c r="Z4" s="4"/>
    </row>
    <row r="5" spans="1:26" ht="13.5" customHeight="1" x14ac:dyDescent="0.3">
      <c r="A5" s="4"/>
      <c r="B5" s="4">
        <v>31</v>
      </c>
      <c r="C5" s="4" t="str">
        <f ca="1">CONCATENATE("You made an enemy of an adventurer ", (IF((RANDBETWEEN(1, 2))=1, "and you are to blame.", "but you are NOT to blame.")))</f>
        <v>You made an enemy of an adventurer but you are NOT to blame.</v>
      </c>
      <c r="D5" s="4"/>
      <c r="E5" s="4"/>
      <c r="F5" s="4"/>
      <c r="G5" s="4"/>
      <c r="H5" s="4"/>
      <c r="I5" s="4"/>
      <c r="J5" s="4">
        <v>31</v>
      </c>
      <c r="K5" s="4" t="s">
        <v>385</v>
      </c>
      <c r="L5" s="4"/>
      <c r="M5" s="4"/>
      <c r="N5" s="4"/>
      <c r="O5" s="4"/>
      <c r="P5" s="4"/>
      <c r="Q5" s="4"/>
      <c r="R5" s="4"/>
      <c r="S5" s="4"/>
      <c r="T5" s="4"/>
      <c r="U5" s="4"/>
      <c r="V5" s="4"/>
      <c r="W5" s="4"/>
      <c r="X5" s="4"/>
      <c r="Y5" s="4"/>
      <c r="Z5" s="4"/>
    </row>
    <row r="6" spans="1:26" ht="13.5" customHeight="1" x14ac:dyDescent="0.3">
      <c r="A6" s="4"/>
      <c r="B6" s="4">
        <v>41</v>
      </c>
      <c r="C6" s="4" t="s">
        <v>386</v>
      </c>
      <c r="D6" s="4"/>
      <c r="E6" s="4"/>
      <c r="F6" s="4"/>
      <c r="G6" s="4"/>
      <c r="H6" s="4"/>
      <c r="I6" s="4"/>
      <c r="J6" s="4">
        <v>41</v>
      </c>
      <c r="K6" s="4" t="s">
        <v>387</v>
      </c>
      <c r="L6" s="4"/>
      <c r="M6" s="4"/>
      <c r="N6" s="4"/>
      <c r="O6" s="4"/>
      <c r="P6" s="4"/>
      <c r="Q6" s="4"/>
      <c r="R6" s="4"/>
      <c r="S6" s="4"/>
      <c r="T6" s="4"/>
      <c r="U6" s="4"/>
      <c r="V6" s="4"/>
      <c r="W6" s="4"/>
      <c r="X6" s="4"/>
      <c r="Y6" s="4"/>
      <c r="Z6" s="4"/>
    </row>
    <row r="7" spans="1:26" ht="13.5" customHeight="1" x14ac:dyDescent="0.3">
      <c r="A7" s="4"/>
      <c r="B7" s="4">
        <v>51</v>
      </c>
      <c r="C7" s="4" t="str">
        <f ca="1">CONCATENATE("You had a job. Start with an extra ", (RANDBETWEEN(1, 6)+RANDBETWEEN(1, 6)), "gp.")</f>
        <v>You had a job. Start with an extra 12gp.</v>
      </c>
      <c r="D7" s="4"/>
      <c r="E7" s="4"/>
      <c r="F7" s="4"/>
      <c r="G7" s="4"/>
      <c r="H7" s="4"/>
      <c r="I7" s="4"/>
      <c r="J7" s="4">
        <v>51</v>
      </c>
      <c r="K7" s="4" t="s">
        <v>388</v>
      </c>
      <c r="L7" s="4"/>
      <c r="M7" s="4"/>
      <c r="N7" s="4"/>
      <c r="O7" s="4"/>
      <c r="P7" s="4"/>
      <c r="Q7" s="4"/>
      <c r="R7" s="4"/>
      <c r="S7" s="4"/>
      <c r="T7" s="4"/>
      <c r="U7" s="4"/>
      <c r="V7" s="4"/>
      <c r="W7" s="4"/>
      <c r="X7" s="4"/>
      <c r="Y7" s="4"/>
      <c r="Z7" s="4"/>
    </row>
    <row r="8" spans="1:26" ht="13.5" customHeight="1" x14ac:dyDescent="0.3">
      <c r="A8" s="4"/>
      <c r="B8" s="4">
        <v>71</v>
      </c>
      <c r="C8" s="4" t="s">
        <v>389</v>
      </c>
      <c r="D8" s="4"/>
      <c r="E8" s="4"/>
      <c r="F8" s="4"/>
      <c r="G8" s="4"/>
      <c r="H8" s="4"/>
      <c r="I8" s="4"/>
      <c r="J8" s="4">
        <v>61</v>
      </c>
      <c r="K8" s="4" t="s">
        <v>390</v>
      </c>
      <c r="L8" s="4"/>
      <c r="M8" s="4"/>
      <c r="N8" s="4"/>
      <c r="O8" s="4"/>
      <c r="P8" s="4"/>
      <c r="Q8" s="4"/>
      <c r="R8" s="4"/>
      <c r="S8" s="4"/>
      <c r="T8" s="4"/>
      <c r="U8" s="4"/>
      <c r="V8" s="4"/>
      <c r="W8" s="4"/>
      <c r="X8" s="4"/>
      <c r="Y8" s="4"/>
      <c r="Z8" s="4"/>
    </row>
    <row r="9" spans="1:26" ht="13.5" customHeight="1" x14ac:dyDescent="0.3">
      <c r="A9" s="4"/>
      <c r="B9" s="4">
        <v>76</v>
      </c>
      <c r="C9" s="4" t="str">
        <f ca="1">L1</f>
        <v>You nearly died, got nasty scars and are missing an ear, 3 finger(s) or 1 toe(s).</v>
      </c>
      <c r="D9" s="4"/>
      <c r="E9" s="4"/>
      <c r="F9" s="4"/>
      <c r="G9" s="4"/>
      <c r="H9" s="4"/>
      <c r="I9" s="4"/>
      <c r="J9" s="4">
        <v>71</v>
      </c>
      <c r="K9" s="4" t="s">
        <v>391</v>
      </c>
      <c r="L9" s="4"/>
      <c r="M9" s="4"/>
      <c r="N9" s="4"/>
      <c r="O9" s="4"/>
      <c r="P9" s="4"/>
      <c r="Q9" s="4"/>
      <c r="R9" s="4"/>
      <c r="S9" s="4"/>
      <c r="T9" s="4"/>
      <c r="U9" s="4"/>
      <c r="V9" s="4"/>
      <c r="W9" s="4"/>
      <c r="X9" s="4"/>
      <c r="Y9" s="4"/>
      <c r="Z9" s="4"/>
    </row>
    <row r="10" spans="1:26" ht="13.5" customHeight="1" x14ac:dyDescent="0.3">
      <c r="A10" s="4"/>
      <c r="B10" s="4">
        <v>81</v>
      </c>
      <c r="C10" s="4" t="str">
        <f ca="1">D19</f>
        <v>You woke up one day miles from home, with no idea how you got there.</v>
      </c>
      <c r="D10" s="4"/>
      <c r="E10" s="4"/>
      <c r="F10" s="4"/>
      <c r="G10" s="4"/>
      <c r="H10" s="4"/>
      <c r="I10" s="4"/>
      <c r="J10" s="4">
        <v>81</v>
      </c>
      <c r="K10" s="4" t="str">
        <f ca="1">CONCATENATE("You found some treasure and kept your share. Start with an extra ", (RANDBETWEEN(1, 6)+RANDBETWEEN(1, 6)), "gp.")</f>
        <v>You found some treasure and kept your share. Start with an extra 6gp.</v>
      </c>
      <c r="L10" s="4"/>
      <c r="M10" s="4"/>
      <c r="N10" s="4"/>
      <c r="O10" s="4"/>
      <c r="P10" s="4"/>
      <c r="Q10" s="4"/>
      <c r="R10" s="4"/>
      <c r="S10" s="4"/>
      <c r="T10" s="4"/>
      <c r="U10" s="4"/>
      <c r="V10" s="4"/>
      <c r="W10" s="4"/>
      <c r="X10" s="4"/>
      <c r="Y10" s="4"/>
      <c r="Z10" s="4"/>
    </row>
    <row r="11" spans="1:26" ht="13.5" customHeight="1" x14ac:dyDescent="0.3">
      <c r="A11" s="4"/>
      <c r="B11" s="4">
        <v>86</v>
      </c>
      <c r="C11" s="4" t="str">
        <f ca="1">L58</f>
        <v>You were badly injured in battle and still bear the scars to prove it.</v>
      </c>
      <c r="D11" s="4"/>
      <c r="E11" s="4"/>
      <c r="F11" s="4"/>
      <c r="G11" s="4"/>
      <c r="H11" s="4"/>
      <c r="I11" s="4"/>
      <c r="J11" s="4">
        <v>91</v>
      </c>
      <c r="K11" s="4" t="str">
        <f ca="1">CONCATENATE("You found a considerable treasure and kept your share. Start with an extra ", (RANDBETWEEN(1, 20)+50), "gp.")</f>
        <v>You found a considerable treasure and kept your share. Start with an extra 62gp.</v>
      </c>
      <c r="L11" s="4"/>
      <c r="M11" s="4"/>
      <c r="N11" s="4"/>
      <c r="O11" s="4"/>
      <c r="P11" s="4"/>
      <c r="Q11" s="4"/>
      <c r="R11" s="4"/>
      <c r="S11" s="4"/>
      <c r="T11" s="4"/>
      <c r="U11" s="4"/>
      <c r="V11" s="4"/>
      <c r="W11" s="4"/>
      <c r="X11" s="4"/>
      <c r="Y11" s="4"/>
      <c r="Z11" s="4"/>
    </row>
    <row r="12" spans="1:26" ht="13.5" customHeight="1" x14ac:dyDescent="0.3">
      <c r="A12" s="4"/>
      <c r="B12" s="4">
        <v>91</v>
      </c>
      <c r="C12" s="4" t="str">
        <f ca="1">CONCATENATE("You were accused of ", L38, " ", L48)</f>
        <v>You were accused of extortion and are guilty, but were found not guilty.</v>
      </c>
      <c r="D12" s="4"/>
      <c r="E12" s="4"/>
      <c r="F12" s="4"/>
      <c r="G12" s="4"/>
      <c r="H12" s="4"/>
      <c r="I12" s="4"/>
      <c r="J12" s="4">
        <v>100</v>
      </c>
      <c r="K12" s="4" t="s">
        <v>392</v>
      </c>
      <c r="L12" s="4"/>
      <c r="M12" s="4"/>
      <c r="N12" s="4"/>
      <c r="O12" s="4"/>
      <c r="P12" s="4"/>
      <c r="Q12" s="4"/>
      <c r="R12" s="4"/>
      <c r="S12" s="4"/>
      <c r="T12" s="4"/>
      <c r="U12" s="4"/>
      <c r="V12" s="4"/>
      <c r="W12" s="4"/>
      <c r="X12" s="4"/>
      <c r="Y12" s="4"/>
      <c r="Z12" s="4"/>
    </row>
    <row r="13" spans="1:26" ht="13.5" customHeight="1" x14ac:dyDescent="0.3">
      <c r="A13" s="4"/>
      <c r="B13" s="4">
        <v>96</v>
      </c>
      <c r="C13" s="4" t="str">
        <f ca="1">L14</f>
        <v>You were injured by the effect of a spell.</v>
      </c>
      <c r="D13" s="4"/>
      <c r="E13" s="4"/>
      <c r="F13" s="4"/>
      <c r="G13" s="4"/>
      <c r="H13" s="4"/>
      <c r="I13" s="4"/>
      <c r="J13" s="4"/>
      <c r="K13" s="4"/>
      <c r="L13" s="4"/>
      <c r="M13" s="4"/>
      <c r="N13" s="4"/>
      <c r="O13" s="4"/>
      <c r="P13" s="4"/>
      <c r="Q13" s="4"/>
      <c r="R13" s="4"/>
      <c r="S13" s="4"/>
      <c r="T13" s="4"/>
      <c r="U13" s="4"/>
      <c r="V13" s="4"/>
      <c r="W13" s="4"/>
      <c r="X13" s="4"/>
      <c r="Y13" s="4"/>
      <c r="Z13" s="4"/>
    </row>
    <row r="14" spans="1:26" ht="13.5" customHeight="1" x14ac:dyDescent="0.3">
      <c r="A14" s="4"/>
      <c r="B14" s="4">
        <v>100</v>
      </c>
      <c r="C14" s="4" t="str">
        <f ca="1">L67</f>
        <v>A dragon held you prisoner for 1 years until adventurers killed it.</v>
      </c>
      <c r="D14" s="4"/>
      <c r="E14" s="4"/>
      <c r="F14" s="4"/>
      <c r="G14" s="4"/>
      <c r="H14" s="4"/>
      <c r="I14" s="4"/>
      <c r="J14" s="4" t="s">
        <v>393</v>
      </c>
      <c r="K14" s="4"/>
      <c r="L14" s="8" t="str">
        <f ca="1">OFFSET(K14,(MATCH(I15,J15:J24,1)),0)</f>
        <v>You were injured by the effect of a spell.</v>
      </c>
      <c r="M14" s="4"/>
      <c r="N14" s="4"/>
      <c r="O14" s="4"/>
      <c r="P14" s="4"/>
      <c r="Q14" s="4"/>
      <c r="R14" s="4"/>
      <c r="S14" s="4"/>
      <c r="T14" s="4"/>
      <c r="U14" s="4"/>
      <c r="V14" s="4"/>
      <c r="W14" s="4"/>
      <c r="X14" s="4"/>
      <c r="Y14" s="4"/>
      <c r="Z14" s="4"/>
    </row>
    <row r="15" spans="1:26" ht="13.5" customHeight="1" x14ac:dyDescent="0.3">
      <c r="A15" s="4"/>
      <c r="B15" s="4"/>
      <c r="C15" s="4"/>
      <c r="D15" s="4"/>
      <c r="E15" s="4"/>
      <c r="F15" s="4"/>
      <c r="G15" s="4"/>
      <c r="H15" s="4"/>
      <c r="I15" s="4">
        <f ca="1">RANDBETWEEN(1, 10)</f>
        <v>2</v>
      </c>
      <c r="J15" s="4">
        <v>1</v>
      </c>
      <c r="K15" s="4" t="s">
        <v>394</v>
      </c>
      <c r="L15" s="4"/>
      <c r="M15" s="4"/>
      <c r="N15" s="4"/>
      <c r="O15" s="4"/>
      <c r="P15" s="4"/>
      <c r="Q15" s="4"/>
      <c r="R15" s="4"/>
      <c r="S15" s="4"/>
      <c r="T15" s="4"/>
      <c r="U15" s="4"/>
      <c r="V15" s="4"/>
      <c r="W15" s="4"/>
      <c r="X15" s="4"/>
      <c r="Y15" s="4"/>
      <c r="Z15" s="4"/>
    </row>
    <row r="16" spans="1:26" ht="13.5" customHeight="1" x14ac:dyDescent="0.3">
      <c r="A16" s="4"/>
      <c r="B16" s="4"/>
      <c r="C16" s="4"/>
      <c r="D16" s="4"/>
      <c r="E16" s="4"/>
      <c r="F16" s="4"/>
      <c r="G16" s="4"/>
      <c r="H16" s="4"/>
      <c r="I16" s="4"/>
      <c r="J16" s="4">
        <v>2</v>
      </c>
      <c r="K16" s="4" t="s">
        <v>395</v>
      </c>
      <c r="L16" s="4"/>
      <c r="M16" s="4"/>
      <c r="N16" s="4"/>
      <c r="O16" s="4"/>
      <c r="P16" s="4"/>
      <c r="Q16" s="4"/>
      <c r="R16" s="4"/>
      <c r="S16" s="4"/>
      <c r="T16" s="4"/>
      <c r="U16" s="4"/>
      <c r="V16" s="4"/>
      <c r="W16" s="4"/>
      <c r="X16" s="4"/>
      <c r="Y16" s="4"/>
      <c r="Z16" s="4"/>
    </row>
    <row r="17" spans="1:26" ht="13.5" customHeight="1" x14ac:dyDescent="0.3">
      <c r="A17" s="4"/>
      <c r="B17" s="4"/>
      <c r="C17" s="4"/>
      <c r="D17" s="4"/>
      <c r="E17" s="4"/>
      <c r="F17" s="4"/>
      <c r="G17" s="4"/>
      <c r="H17" s="4"/>
      <c r="I17" s="4"/>
      <c r="J17" s="4">
        <v>3</v>
      </c>
      <c r="K17" s="4" t="s">
        <v>396</v>
      </c>
      <c r="L17" s="4"/>
      <c r="M17" s="4"/>
      <c r="N17" s="4"/>
      <c r="O17" s="4"/>
      <c r="P17" s="4"/>
      <c r="Q17" s="4"/>
      <c r="R17" s="4"/>
      <c r="S17" s="4"/>
      <c r="T17" s="4"/>
      <c r="U17" s="4"/>
      <c r="V17" s="4"/>
      <c r="W17" s="4"/>
      <c r="X17" s="4"/>
      <c r="Y17" s="4"/>
      <c r="Z17" s="4"/>
    </row>
    <row r="18" spans="1:26" ht="13.5" customHeight="1" x14ac:dyDescent="0.3">
      <c r="A18" s="4"/>
      <c r="B18" s="4"/>
      <c r="C18" s="4"/>
      <c r="D18" s="4"/>
      <c r="E18" s="4"/>
      <c r="F18" s="4"/>
      <c r="G18" s="4"/>
      <c r="H18" s="4"/>
      <c r="I18" s="4"/>
      <c r="J18" s="4">
        <v>4</v>
      </c>
      <c r="K18" s="4" t="s">
        <v>397</v>
      </c>
      <c r="L18" s="4"/>
      <c r="M18" s="4"/>
      <c r="N18" s="4"/>
      <c r="O18" s="4"/>
      <c r="P18" s="4"/>
      <c r="Q18" s="4"/>
      <c r="R18" s="4"/>
      <c r="S18" s="4"/>
      <c r="T18" s="4"/>
      <c r="U18" s="4"/>
      <c r="V18" s="4"/>
      <c r="W18" s="4"/>
      <c r="X18" s="4"/>
      <c r="Y18" s="4"/>
      <c r="Z18" s="4"/>
    </row>
    <row r="19" spans="1:26" ht="13.5" customHeight="1" x14ac:dyDescent="0.3">
      <c r="A19" s="4"/>
      <c r="B19" s="4" t="s">
        <v>398</v>
      </c>
      <c r="C19" s="4"/>
      <c r="D19" s="8" t="str">
        <f ca="1">OFFSET(C19,(MATCH(A20,B20:B34,1)),0)</f>
        <v>You woke up one day miles from home, with no idea how you got there.</v>
      </c>
      <c r="E19" s="4"/>
      <c r="F19" s="4"/>
      <c r="G19" s="4"/>
      <c r="H19" s="4"/>
      <c r="I19" s="4"/>
      <c r="J19" s="4">
        <v>5</v>
      </c>
      <c r="K19" s="4" t="s">
        <v>399</v>
      </c>
      <c r="L19" s="4"/>
      <c r="M19" s="4"/>
      <c r="N19" s="4"/>
      <c r="O19" s="4"/>
      <c r="P19" s="4"/>
      <c r="Q19" s="4"/>
      <c r="R19" s="4"/>
      <c r="S19" s="4"/>
      <c r="T19" s="4"/>
      <c r="U19" s="4"/>
      <c r="V19" s="4"/>
      <c r="W19" s="4"/>
      <c r="X19" s="4"/>
      <c r="Y19" s="4"/>
      <c r="Z19" s="4"/>
    </row>
    <row r="20" spans="1:26" ht="13.5" customHeight="1" x14ac:dyDescent="0.3">
      <c r="A20" s="4">
        <f ca="1">RANDBETWEEN(1, 100)</f>
        <v>17</v>
      </c>
      <c r="B20" s="4">
        <v>1</v>
      </c>
      <c r="C20" s="4" t="str">
        <f ca="1">CONCATENATE("You were ensorcelled by a fey and enslaved for ", RANDBETWEEN(1, 6), " years before you escaped.")</f>
        <v>You were ensorcelled by a fey and enslaved for 3 years before you escaped.</v>
      </c>
      <c r="D20" s="4"/>
      <c r="E20" s="4"/>
      <c r="F20" s="4"/>
      <c r="G20" s="4"/>
      <c r="H20" s="4"/>
      <c r="I20" s="4"/>
      <c r="J20" s="4">
        <v>6</v>
      </c>
      <c r="K20" s="4" t="s">
        <v>400</v>
      </c>
      <c r="L20" s="4"/>
      <c r="M20" s="4"/>
      <c r="N20" s="4"/>
      <c r="O20" s="4"/>
      <c r="P20" s="4"/>
      <c r="Q20" s="4"/>
      <c r="R20" s="4"/>
      <c r="S20" s="4"/>
      <c r="T20" s="4"/>
      <c r="U20" s="4"/>
      <c r="V20" s="4"/>
      <c r="W20" s="4"/>
      <c r="X20" s="4"/>
      <c r="Y20" s="4"/>
      <c r="Z20" s="4"/>
    </row>
    <row r="21" spans="1:26" ht="13.5" customHeight="1" x14ac:dyDescent="0.3">
      <c r="A21" s="4"/>
      <c r="B21" s="4">
        <v>6</v>
      </c>
      <c r="C21" s="4" t="s">
        <v>401</v>
      </c>
      <c r="D21" s="4"/>
      <c r="E21" s="4"/>
      <c r="F21" s="4"/>
      <c r="G21" s="4"/>
      <c r="H21" s="4"/>
      <c r="I21" s="4"/>
      <c r="J21" s="4">
        <v>7</v>
      </c>
      <c r="K21" s="4" t="s">
        <v>402</v>
      </c>
      <c r="L21" s="4"/>
      <c r="M21" s="4"/>
      <c r="N21" s="4"/>
      <c r="O21" s="4"/>
      <c r="P21" s="4"/>
      <c r="Q21" s="4"/>
      <c r="R21" s="4"/>
      <c r="S21" s="4"/>
      <c r="T21" s="4"/>
      <c r="U21" s="4"/>
      <c r="V21" s="4"/>
      <c r="W21" s="4"/>
      <c r="X21" s="4"/>
      <c r="Y21" s="4"/>
      <c r="Z21" s="4"/>
    </row>
    <row r="22" spans="1:26" ht="13.5" customHeight="1" x14ac:dyDescent="0.3">
      <c r="A22" s="4"/>
      <c r="B22" s="4">
        <v>11</v>
      </c>
      <c r="C22" s="4" t="str">
        <f ca="1">CONCATENATE("A devil tempted you. Make a DC10 wis save or your alignment shifts 1 step toward evil and you gain ", (RANDBETWEEN(1, 20)+50), " gp.")</f>
        <v>A devil tempted you. Make a DC10 wis save or your alignment shifts 1 step toward evil and you gain 64 gp.</v>
      </c>
      <c r="D22" s="4"/>
      <c r="E22" s="4"/>
      <c r="F22" s="4"/>
      <c r="G22" s="4"/>
      <c r="H22" s="4"/>
      <c r="I22" s="4"/>
      <c r="J22" s="4">
        <v>8</v>
      </c>
      <c r="K22" s="4" t="s">
        <v>403</v>
      </c>
      <c r="L22" s="4"/>
      <c r="M22" s="4"/>
      <c r="N22" s="4"/>
      <c r="O22" s="4"/>
      <c r="P22" s="4"/>
      <c r="Q22" s="4"/>
      <c r="R22" s="4"/>
      <c r="S22" s="4"/>
      <c r="T22" s="4"/>
      <c r="U22" s="4"/>
      <c r="V22" s="4"/>
      <c r="W22" s="4"/>
      <c r="X22" s="4"/>
      <c r="Y22" s="4"/>
      <c r="Z22" s="4"/>
    </row>
    <row r="23" spans="1:26" ht="13.5" customHeight="1" x14ac:dyDescent="0.3">
      <c r="A23" s="4"/>
      <c r="B23" s="4">
        <v>16</v>
      </c>
      <c r="C23" s="4" t="s">
        <v>404</v>
      </c>
      <c r="D23" s="4"/>
      <c r="E23" s="4"/>
      <c r="F23" s="4"/>
      <c r="G23" s="4"/>
      <c r="H23" s="4"/>
      <c r="I23" s="4"/>
      <c r="J23" s="4">
        <v>9</v>
      </c>
      <c r="K23" s="4" t="s">
        <v>405</v>
      </c>
      <c r="L23" s="4"/>
      <c r="M23" s="4"/>
      <c r="N23" s="4"/>
      <c r="O23" s="4"/>
      <c r="P23" s="4"/>
      <c r="Q23" s="4"/>
      <c r="R23" s="4"/>
      <c r="S23" s="4"/>
      <c r="T23" s="4"/>
      <c r="U23" s="4"/>
      <c r="V23" s="4"/>
      <c r="W23" s="4"/>
      <c r="X23" s="4"/>
      <c r="Y23" s="4"/>
      <c r="Z23" s="4"/>
    </row>
    <row r="24" spans="1:26" ht="13.5" customHeight="1" x14ac:dyDescent="0.3">
      <c r="A24" s="4"/>
      <c r="B24" s="4">
        <v>21</v>
      </c>
      <c r="C24" s="4" t="s">
        <v>406</v>
      </c>
      <c r="D24" s="4"/>
      <c r="E24" s="4"/>
      <c r="F24" s="4"/>
      <c r="G24" s="4"/>
      <c r="H24" s="4"/>
      <c r="I24" s="4"/>
      <c r="J24" s="4">
        <v>10</v>
      </c>
      <c r="K24" s="4" t="s">
        <v>407</v>
      </c>
      <c r="L24" s="4"/>
      <c r="M24" s="4"/>
      <c r="N24" s="4"/>
      <c r="O24" s="4"/>
      <c r="P24" s="4"/>
      <c r="Q24" s="4"/>
      <c r="R24" s="4"/>
      <c r="S24" s="4"/>
      <c r="T24" s="4"/>
      <c r="U24" s="4"/>
      <c r="V24" s="4"/>
      <c r="W24" s="4"/>
      <c r="X24" s="4"/>
      <c r="Y24" s="4"/>
      <c r="Z24" s="4"/>
    </row>
    <row r="25" spans="1:26" ht="13.5" customHeight="1" x14ac:dyDescent="0.3">
      <c r="A25" s="4"/>
      <c r="B25" s="4">
        <v>31</v>
      </c>
      <c r="C25" s="4" t="s">
        <v>408</v>
      </c>
      <c r="D25" s="4"/>
      <c r="E25" s="4"/>
      <c r="F25" s="4"/>
      <c r="G25" s="4"/>
      <c r="H25" s="4"/>
      <c r="I25" s="4"/>
      <c r="J25" s="4"/>
      <c r="K25" s="4"/>
      <c r="L25" s="4"/>
      <c r="M25" s="4"/>
      <c r="N25" s="4"/>
      <c r="O25" s="4"/>
      <c r="P25" s="4"/>
      <c r="Q25" s="4"/>
      <c r="R25" s="4"/>
      <c r="S25" s="4"/>
      <c r="T25" s="4"/>
      <c r="U25" s="4"/>
      <c r="V25" s="4"/>
      <c r="W25" s="4"/>
      <c r="X25" s="4"/>
      <c r="Y25" s="4"/>
      <c r="Z25" s="4"/>
    </row>
    <row r="26" spans="1:26" ht="13.5" customHeight="1" x14ac:dyDescent="0.3">
      <c r="A26" s="4"/>
      <c r="B26" s="4">
        <v>41</v>
      </c>
      <c r="C26" s="4" t="s">
        <v>409</v>
      </c>
      <c r="D26" s="4"/>
      <c r="E26" s="4"/>
      <c r="F26" s="4"/>
      <c r="G26" s="4"/>
      <c r="H26" s="4"/>
      <c r="I26" s="4"/>
      <c r="J26" s="4" t="s">
        <v>410</v>
      </c>
      <c r="K26" s="4"/>
      <c r="L26" s="8" t="str">
        <f ca="1">OFFSET(K26,(MATCH(I27,J27:J36,1)),0)</f>
        <v>You saved a commoner's life. He/she accompanies you and performs mundane tasks but may leave.</v>
      </c>
      <c r="M26" s="4"/>
      <c r="N26" s="4"/>
      <c r="O26" s="4"/>
      <c r="P26" s="4"/>
      <c r="Q26" s="4"/>
      <c r="R26" s="4"/>
      <c r="S26" s="4"/>
      <c r="T26" s="4"/>
      <c r="U26" s="4"/>
      <c r="V26" s="4"/>
      <c r="W26" s="4"/>
      <c r="X26" s="4"/>
      <c r="Y26" s="4"/>
      <c r="Z26" s="4"/>
    </row>
    <row r="27" spans="1:26" ht="13.5" customHeight="1" x14ac:dyDescent="0.3">
      <c r="A27" s="4"/>
      <c r="B27" s="4">
        <v>51</v>
      </c>
      <c r="C27" s="4" t="s">
        <v>411</v>
      </c>
      <c r="D27" s="4"/>
      <c r="E27" s="4"/>
      <c r="F27" s="4"/>
      <c r="G27" s="4"/>
      <c r="H27" s="4"/>
      <c r="I27" s="4">
        <f ca="1">RANDBETWEEN(1, 10)</f>
        <v>2</v>
      </c>
      <c r="J27" s="4">
        <v>1</v>
      </c>
      <c r="K27" s="4" t="s">
        <v>412</v>
      </c>
      <c r="L27" s="4"/>
      <c r="M27" s="4"/>
      <c r="N27" s="4"/>
      <c r="O27" s="4"/>
      <c r="P27" s="4"/>
      <c r="Q27" s="4"/>
      <c r="R27" s="4"/>
      <c r="S27" s="4"/>
      <c r="T27" s="4"/>
      <c r="U27" s="4"/>
      <c r="V27" s="4"/>
      <c r="W27" s="4"/>
      <c r="X27" s="4"/>
      <c r="Y27" s="4"/>
      <c r="Z27" s="4"/>
    </row>
    <row r="28" spans="1:26" ht="13.5" customHeight="1" x14ac:dyDescent="0.3">
      <c r="A28" s="4"/>
      <c r="B28" s="4">
        <v>61</v>
      </c>
      <c r="C28" s="4" t="s">
        <v>413</v>
      </c>
      <c r="D28" s="4"/>
      <c r="E28" s="4"/>
      <c r="F28" s="4"/>
      <c r="G28" s="4"/>
      <c r="H28" s="4"/>
      <c r="I28" s="4"/>
      <c r="J28" s="4">
        <v>2</v>
      </c>
      <c r="K28" s="4" t="s">
        <v>414</v>
      </c>
      <c r="L28" s="4"/>
      <c r="M28" s="4"/>
      <c r="N28" s="4"/>
      <c r="O28" s="4"/>
      <c r="P28" s="4"/>
      <c r="Q28" s="4"/>
      <c r="R28" s="4"/>
      <c r="S28" s="4"/>
      <c r="T28" s="4"/>
      <c r="U28" s="4"/>
      <c r="V28" s="4"/>
      <c r="W28" s="4"/>
      <c r="X28" s="4"/>
      <c r="Y28" s="4"/>
      <c r="Z28" s="4"/>
    </row>
    <row r="29" spans="1:26" ht="13.5" customHeight="1" x14ac:dyDescent="0.3">
      <c r="A29" s="4"/>
      <c r="B29" s="4">
        <v>71</v>
      </c>
      <c r="C29" s="4" t="str">
        <f ca="1">CONCATENATE("You were briefly possessed by ", D36)</f>
        <v>You were briefly possessed by a fey.</v>
      </c>
      <c r="D29" s="4"/>
      <c r="E29" s="4"/>
      <c r="F29" s="4"/>
      <c r="G29" s="4"/>
      <c r="H29" s="4"/>
      <c r="I29" s="4"/>
      <c r="J29" s="4">
        <v>3</v>
      </c>
      <c r="K29" s="4" t="s">
        <v>415</v>
      </c>
      <c r="L29" s="4"/>
      <c r="M29" s="4"/>
      <c r="N29" s="4"/>
      <c r="O29" s="4"/>
      <c r="P29" s="4"/>
      <c r="Q29" s="4"/>
      <c r="R29" s="4"/>
      <c r="S29" s="4"/>
      <c r="T29" s="4"/>
      <c r="U29" s="4"/>
      <c r="V29" s="4"/>
      <c r="W29" s="4"/>
      <c r="X29" s="4"/>
      <c r="Y29" s="4"/>
      <c r="Z29" s="4"/>
    </row>
    <row r="30" spans="1:26" ht="13.5" customHeight="1" x14ac:dyDescent="0.3">
      <c r="A30" s="4"/>
      <c r="B30" s="4">
        <v>76</v>
      </c>
      <c r="C30" s="4" t="s">
        <v>416</v>
      </c>
      <c r="D30" s="4"/>
      <c r="E30" s="4"/>
      <c r="F30" s="4"/>
      <c r="G30" s="4"/>
      <c r="H30" s="4"/>
      <c r="I30" s="4"/>
      <c r="J30" s="4">
        <v>4</v>
      </c>
      <c r="K30" s="4" t="str">
        <f ca="1">CONCATENATE("You found some money. Start with an extra ", (RANDBETWEEN(1, 20)), "gp.")</f>
        <v>You found some money. Start with an extra 12gp.</v>
      </c>
      <c r="L30" s="4"/>
      <c r="M30" s="4"/>
      <c r="N30" s="4"/>
      <c r="O30" s="4"/>
      <c r="P30" s="4"/>
      <c r="Q30" s="4"/>
      <c r="R30" s="4"/>
      <c r="S30" s="4"/>
      <c r="T30" s="4"/>
      <c r="U30" s="4"/>
      <c r="V30" s="4"/>
      <c r="W30" s="4"/>
      <c r="X30" s="4"/>
      <c r="Y30" s="4"/>
      <c r="Z30" s="4"/>
    </row>
    <row r="31" spans="1:26" ht="13.5" customHeight="1" x14ac:dyDescent="0.3">
      <c r="A31" s="4"/>
      <c r="B31" s="4">
        <v>81</v>
      </c>
      <c r="C31" s="4" t="s">
        <v>417</v>
      </c>
      <c r="D31" s="4"/>
      <c r="E31" s="4"/>
      <c r="F31" s="4"/>
      <c r="G31" s="4"/>
      <c r="H31" s="4"/>
      <c r="I31" s="4"/>
      <c r="J31" s="4">
        <v>5</v>
      </c>
      <c r="K31" s="4" t="s">
        <v>418</v>
      </c>
      <c r="L31" s="4"/>
      <c r="M31" s="4"/>
      <c r="N31" s="4"/>
      <c r="O31" s="4"/>
      <c r="P31" s="4"/>
      <c r="Q31" s="4"/>
      <c r="R31" s="4"/>
      <c r="S31" s="4"/>
      <c r="T31" s="4"/>
      <c r="U31" s="4"/>
      <c r="V31" s="4"/>
      <c r="W31" s="4"/>
      <c r="X31" s="4"/>
      <c r="Y31" s="4"/>
      <c r="Z31" s="4"/>
    </row>
    <row r="32" spans="1:26" ht="13.5" customHeight="1" x14ac:dyDescent="0.3">
      <c r="A32" s="4"/>
      <c r="B32" s="4">
        <v>86</v>
      </c>
      <c r="C32" s="4" t="s">
        <v>419</v>
      </c>
      <c r="D32" s="4"/>
      <c r="E32" s="4"/>
      <c r="F32" s="4"/>
      <c r="G32" s="4"/>
      <c r="H32" s="4"/>
      <c r="I32" s="4"/>
      <c r="J32" s="4">
        <v>6</v>
      </c>
      <c r="K32" s="7" t="str">
        <f ca="1">CONCATENATE("You found ",Trinket!$D$10)</f>
        <v>You found A small, clay square with an unknown rune etched into one side.</v>
      </c>
      <c r="L32" s="4"/>
      <c r="M32" s="4"/>
      <c r="N32" s="4"/>
      <c r="O32" s="4"/>
      <c r="P32" s="4"/>
      <c r="Q32" s="4"/>
      <c r="R32" s="4"/>
      <c r="S32" s="4"/>
      <c r="T32" s="4"/>
      <c r="U32" s="4"/>
      <c r="V32" s="4"/>
      <c r="W32" s="4"/>
      <c r="X32" s="4"/>
      <c r="Y32" s="4"/>
      <c r="Z32" s="4"/>
    </row>
    <row r="33" spans="1:26" ht="13.5" customHeight="1" x14ac:dyDescent="0.3">
      <c r="A33" s="4"/>
      <c r="B33" s="4">
        <v>91</v>
      </c>
      <c r="C33" s="4" t="s">
        <v>420</v>
      </c>
      <c r="D33" s="4"/>
      <c r="E33" s="4"/>
      <c r="F33" s="4"/>
      <c r="G33" s="4"/>
      <c r="H33" s="4"/>
      <c r="I33" s="4"/>
      <c r="J33" s="4">
        <v>7</v>
      </c>
      <c r="K33" s="4" t="s">
        <v>421</v>
      </c>
      <c r="L33" s="4"/>
      <c r="M33" s="4"/>
      <c r="N33" s="4"/>
      <c r="O33" s="4"/>
      <c r="P33" s="4"/>
      <c r="Q33" s="4"/>
      <c r="R33" s="4"/>
      <c r="S33" s="4"/>
      <c r="T33" s="4"/>
      <c r="U33" s="4"/>
      <c r="V33" s="4"/>
      <c r="W33" s="4"/>
      <c r="X33" s="4"/>
      <c r="Y33" s="4"/>
      <c r="Z33" s="4"/>
    </row>
    <row r="34" spans="1:26" ht="13.5" customHeight="1" x14ac:dyDescent="0.3">
      <c r="A34" s="4"/>
      <c r="B34" s="4">
        <v>96</v>
      </c>
      <c r="C34" s="4" t="s">
        <v>422</v>
      </c>
      <c r="D34" s="4"/>
      <c r="E34" s="4"/>
      <c r="F34" s="4"/>
      <c r="G34" s="4"/>
      <c r="H34" s="4"/>
      <c r="I34" s="4"/>
      <c r="J34" s="4">
        <v>8</v>
      </c>
      <c r="K34" s="4" t="s">
        <v>423</v>
      </c>
      <c r="L34" s="4"/>
      <c r="M34" s="4"/>
      <c r="N34" s="4"/>
      <c r="O34" s="4"/>
      <c r="P34" s="4"/>
      <c r="Q34" s="4"/>
      <c r="R34" s="4"/>
      <c r="S34" s="4"/>
      <c r="T34" s="4"/>
      <c r="U34" s="4"/>
      <c r="V34" s="4"/>
      <c r="W34" s="4"/>
      <c r="X34" s="4"/>
      <c r="Y34" s="4"/>
      <c r="Z34" s="4"/>
    </row>
    <row r="35" spans="1:26" ht="13.5" customHeight="1" x14ac:dyDescent="0.3">
      <c r="A35" s="4"/>
      <c r="B35" s="4"/>
      <c r="C35" s="4"/>
      <c r="D35" s="4"/>
      <c r="E35" s="4"/>
      <c r="F35" s="4"/>
      <c r="G35" s="4"/>
      <c r="H35" s="4"/>
      <c r="I35" s="4"/>
      <c r="J35" s="4">
        <v>9</v>
      </c>
      <c r="K35" s="4" t="s">
        <v>424</v>
      </c>
      <c r="L35" s="4"/>
      <c r="M35" s="4"/>
      <c r="N35" s="4"/>
      <c r="O35" s="4"/>
      <c r="P35" s="4"/>
      <c r="Q35" s="4"/>
      <c r="R35" s="4"/>
      <c r="S35" s="4"/>
      <c r="T35" s="4"/>
      <c r="U35" s="4"/>
      <c r="V35" s="4"/>
      <c r="W35" s="4"/>
      <c r="X35" s="4"/>
      <c r="Y35" s="4"/>
      <c r="Z35" s="4"/>
    </row>
    <row r="36" spans="1:26" ht="13.5" customHeight="1" x14ac:dyDescent="0.3">
      <c r="A36" s="4"/>
      <c r="B36" s="4" t="s">
        <v>425</v>
      </c>
      <c r="C36" s="4"/>
      <c r="D36" s="8" t="str">
        <f ca="1">OFFSET(C36,(MATCH(A37,B37:B42,1)),0)</f>
        <v>a fey.</v>
      </c>
      <c r="E36" s="4"/>
      <c r="F36" s="4"/>
      <c r="G36" s="4"/>
      <c r="H36" s="4"/>
      <c r="I36" s="4"/>
      <c r="J36" s="4">
        <v>10</v>
      </c>
      <c r="K36" s="4" t="str">
        <f ca="1">CONCATENATE("A distant relative left you a stipend that enables you to live at a Comfortable lifestyle for ", RANDBETWEEN(1, 20), " years.")</f>
        <v>A distant relative left you a stipend that enables you to live at a Comfortable lifestyle for 15 years.</v>
      </c>
      <c r="L36" s="4"/>
      <c r="M36" s="4"/>
      <c r="N36" s="4"/>
      <c r="O36" s="4"/>
      <c r="P36" s="4"/>
      <c r="Q36" s="4"/>
      <c r="R36" s="4"/>
      <c r="S36" s="4"/>
      <c r="T36" s="4"/>
      <c r="U36" s="4"/>
      <c r="V36" s="4"/>
      <c r="W36" s="4"/>
      <c r="X36" s="4"/>
      <c r="Y36" s="4"/>
      <c r="Z36" s="4"/>
    </row>
    <row r="37" spans="1:26" ht="13.5" customHeight="1" x14ac:dyDescent="0.3">
      <c r="A37" s="4">
        <f ca="1">RANDBETWEEN(1, 6)</f>
        <v>4</v>
      </c>
      <c r="B37" s="4">
        <v>1</v>
      </c>
      <c r="C37" s="4" t="s">
        <v>426</v>
      </c>
      <c r="D37" s="4"/>
      <c r="E37" s="4"/>
      <c r="F37" s="4"/>
      <c r="G37" s="4"/>
      <c r="H37" s="4"/>
      <c r="I37" s="4"/>
      <c r="J37" s="4"/>
      <c r="K37" s="4"/>
      <c r="L37" s="4"/>
      <c r="M37" s="4"/>
      <c r="N37" s="4"/>
      <c r="O37" s="4"/>
      <c r="P37" s="4"/>
      <c r="Q37" s="4"/>
      <c r="R37" s="4"/>
      <c r="S37" s="4"/>
      <c r="T37" s="4"/>
      <c r="U37" s="4"/>
      <c r="V37" s="4"/>
      <c r="W37" s="4"/>
      <c r="X37" s="4"/>
      <c r="Y37" s="4"/>
      <c r="Z37" s="4"/>
    </row>
    <row r="38" spans="1:26" ht="13.5" customHeight="1" x14ac:dyDescent="0.3">
      <c r="A38" s="4"/>
      <c r="B38" s="4">
        <v>2</v>
      </c>
      <c r="C38" s="4" t="s">
        <v>427</v>
      </c>
      <c r="D38" s="4"/>
      <c r="E38" s="4"/>
      <c r="F38" s="4"/>
      <c r="G38" s="4"/>
      <c r="H38" s="4"/>
      <c r="I38" s="4"/>
      <c r="J38" s="4" t="s">
        <v>428</v>
      </c>
      <c r="K38" s="4"/>
      <c r="L38" s="8" t="str">
        <f ca="1">OFFSET(K38,(MATCH(I39,J39:J46,1)),0)</f>
        <v>extortion</v>
      </c>
      <c r="M38" s="4"/>
      <c r="N38" s="4"/>
      <c r="O38" s="4"/>
      <c r="P38" s="4"/>
      <c r="Q38" s="4"/>
      <c r="R38" s="4"/>
      <c r="S38" s="4"/>
      <c r="T38" s="4"/>
      <c r="U38" s="4"/>
      <c r="V38" s="4"/>
      <c r="W38" s="4"/>
      <c r="X38" s="4"/>
      <c r="Y38" s="4"/>
      <c r="Z38" s="4"/>
    </row>
    <row r="39" spans="1:26" ht="13.5" customHeight="1" x14ac:dyDescent="0.3">
      <c r="A39" s="4"/>
      <c r="B39" s="4">
        <v>3</v>
      </c>
      <c r="C39" s="4" t="s">
        <v>429</v>
      </c>
      <c r="D39" s="4"/>
      <c r="E39" s="4"/>
      <c r="F39" s="4"/>
      <c r="G39" s="4"/>
      <c r="H39" s="4"/>
      <c r="I39" s="4">
        <f ca="1">RANDBETWEEN(1, 8)</f>
        <v>7</v>
      </c>
      <c r="J39" s="4">
        <v>1</v>
      </c>
      <c r="K39" s="4" t="s">
        <v>430</v>
      </c>
      <c r="L39" s="4"/>
      <c r="M39" s="4"/>
      <c r="N39" s="4"/>
      <c r="O39" s="4"/>
      <c r="P39" s="4"/>
      <c r="Q39" s="4"/>
      <c r="R39" s="4"/>
      <c r="S39" s="4"/>
      <c r="T39" s="4"/>
      <c r="U39" s="4"/>
      <c r="V39" s="4"/>
      <c r="W39" s="4"/>
      <c r="X39" s="4"/>
      <c r="Y39" s="4"/>
      <c r="Z39" s="4"/>
    </row>
    <row r="40" spans="1:26" ht="13.5" customHeight="1" x14ac:dyDescent="0.3">
      <c r="A40" s="4"/>
      <c r="B40" s="4">
        <v>4</v>
      </c>
      <c r="C40" s="4" t="s">
        <v>431</v>
      </c>
      <c r="D40" s="4"/>
      <c r="E40" s="4"/>
      <c r="F40" s="4"/>
      <c r="G40" s="4"/>
      <c r="H40" s="4"/>
      <c r="I40" s="4"/>
      <c r="J40" s="4">
        <v>2</v>
      </c>
      <c r="K40" s="4" t="s">
        <v>432</v>
      </c>
      <c r="L40" s="4"/>
      <c r="M40" s="4"/>
      <c r="N40" s="4"/>
      <c r="O40" s="4"/>
      <c r="P40" s="4"/>
      <c r="Q40" s="4"/>
      <c r="R40" s="4"/>
      <c r="S40" s="4"/>
      <c r="T40" s="4"/>
      <c r="U40" s="4"/>
      <c r="V40" s="4"/>
      <c r="W40" s="4"/>
      <c r="X40" s="4"/>
      <c r="Y40" s="4"/>
      <c r="Z40" s="4"/>
    </row>
    <row r="41" spans="1:26" ht="13.5" customHeight="1" x14ac:dyDescent="0.3">
      <c r="A41" s="4"/>
      <c r="B41" s="4">
        <v>5</v>
      </c>
      <c r="C41" s="4" t="s">
        <v>433</v>
      </c>
      <c r="D41" s="4"/>
      <c r="E41" s="4"/>
      <c r="F41" s="4"/>
      <c r="G41" s="4"/>
      <c r="H41" s="4"/>
      <c r="I41" s="4"/>
      <c r="J41" s="4">
        <v>3</v>
      </c>
      <c r="K41" s="4" t="s">
        <v>434</v>
      </c>
      <c r="L41" s="4"/>
      <c r="M41" s="4"/>
      <c r="N41" s="4"/>
      <c r="O41" s="4"/>
      <c r="P41" s="4"/>
      <c r="Q41" s="4"/>
      <c r="R41" s="4"/>
      <c r="S41" s="4"/>
      <c r="T41" s="4"/>
      <c r="U41" s="4"/>
      <c r="V41" s="4"/>
      <c r="W41" s="4"/>
      <c r="X41" s="4"/>
      <c r="Y41" s="4"/>
      <c r="Z41" s="4"/>
    </row>
    <row r="42" spans="1:26" ht="13.5" customHeight="1" x14ac:dyDescent="0.3">
      <c r="A42" s="4"/>
      <c r="B42" s="4">
        <v>6</v>
      </c>
      <c r="C42" s="4" t="s">
        <v>435</v>
      </c>
      <c r="D42" s="4"/>
      <c r="E42" s="4"/>
      <c r="F42" s="4"/>
      <c r="G42" s="4"/>
      <c r="H42" s="4"/>
      <c r="I42" s="4"/>
      <c r="J42" s="4">
        <v>4</v>
      </c>
      <c r="K42" s="4" t="s">
        <v>436</v>
      </c>
      <c r="L42" s="4"/>
      <c r="M42" s="4"/>
      <c r="N42" s="4"/>
      <c r="O42" s="4"/>
      <c r="P42" s="4"/>
      <c r="Q42" s="4"/>
      <c r="R42" s="4"/>
      <c r="S42" s="4"/>
      <c r="T42" s="4"/>
      <c r="U42" s="4"/>
      <c r="V42" s="4"/>
      <c r="W42" s="4"/>
      <c r="X42" s="4"/>
      <c r="Y42" s="4"/>
      <c r="Z42" s="4"/>
    </row>
    <row r="43" spans="1:26" ht="13.5" customHeight="1" x14ac:dyDescent="0.3">
      <c r="A43" s="4"/>
      <c r="B43" s="4"/>
      <c r="C43" s="4"/>
      <c r="D43" s="4"/>
      <c r="E43" s="4"/>
      <c r="F43" s="4"/>
      <c r="G43" s="4"/>
      <c r="H43" s="4"/>
      <c r="I43" s="4"/>
      <c r="J43" s="4">
        <v>5</v>
      </c>
      <c r="K43" s="4" t="s">
        <v>437</v>
      </c>
      <c r="L43" s="4"/>
      <c r="M43" s="4"/>
      <c r="N43" s="4"/>
      <c r="O43" s="4"/>
      <c r="P43" s="4"/>
      <c r="Q43" s="4"/>
      <c r="R43" s="4"/>
      <c r="S43" s="4"/>
      <c r="T43" s="4"/>
      <c r="U43" s="4"/>
      <c r="V43" s="4"/>
      <c r="W43" s="4"/>
      <c r="X43" s="4"/>
      <c r="Y43" s="4"/>
      <c r="Z43" s="4"/>
    </row>
    <row r="44" spans="1:26" ht="13.5" customHeight="1" x14ac:dyDescent="0.3">
      <c r="A44" s="4"/>
      <c r="B44" s="4" t="s">
        <v>438</v>
      </c>
      <c r="C44" s="4"/>
      <c r="D44" s="8" t="str">
        <f ca="1">OFFSET(C44,(MATCH(A45,B45:B55,1)),0)</f>
        <v>A blight hit your home community and many starved. You lost a family member.</v>
      </c>
      <c r="E44" s="4"/>
      <c r="F44" s="4"/>
      <c r="G44" s="4"/>
      <c r="H44" s="4"/>
      <c r="I44" s="4"/>
      <c r="J44" s="4">
        <v>6</v>
      </c>
      <c r="K44" s="4" t="s">
        <v>439</v>
      </c>
      <c r="L44" s="4"/>
      <c r="M44" s="4"/>
      <c r="N44" s="4"/>
      <c r="O44" s="4"/>
      <c r="P44" s="4"/>
      <c r="Q44" s="4"/>
      <c r="R44" s="4"/>
      <c r="S44" s="4"/>
      <c r="T44" s="4"/>
      <c r="U44" s="4"/>
      <c r="V44" s="4"/>
      <c r="W44" s="4"/>
      <c r="X44" s="4"/>
      <c r="Y44" s="4"/>
      <c r="Z44" s="4"/>
    </row>
    <row r="45" spans="1:26" ht="13.5" customHeight="1" x14ac:dyDescent="0.3">
      <c r="A45" s="4">
        <f ca="1">RANDBETWEEN(1, 12)</f>
        <v>8</v>
      </c>
      <c r="B45" s="4">
        <v>1</v>
      </c>
      <c r="C45" s="4" t="str">
        <f ca="1">CONCATENATE("A family member or close friend ", D58, ".")</f>
        <v>A family member or close friend died on an accident related to their occupation.</v>
      </c>
      <c r="D45" s="4"/>
      <c r="E45" s="4"/>
      <c r="F45" s="4"/>
      <c r="G45" s="4"/>
      <c r="H45" s="4"/>
      <c r="I45" s="4"/>
      <c r="J45" s="4">
        <v>7</v>
      </c>
      <c r="K45" s="4" t="s">
        <v>440</v>
      </c>
      <c r="L45" s="4"/>
      <c r="M45" s="4"/>
      <c r="N45" s="4"/>
      <c r="O45" s="4"/>
      <c r="P45" s="4"/>
      <c r="Q45" s="4"/>
      <c r="R45" s="4"/>
      <c r="S45" s="4"/>
      <c r="T45" s="4"/>
      <c r="U45" s="4"/>
      <c r="V45" s="4"/>
      <c r="W45" s="4"/>
      <c r="X45" s="4"/>
      <c r="Y45" s="4"/>
      <c r="Z45" s="4"/>
    </row>
    <row r="46" spans="1:26" ht="13.5" customHeight="1" x14ac:dyDescent="0.3">
      <c r="A46" s="4"/>
      <c r="B46" s="4">
        <v>3</v>
      </c>
      <c r="C46" s="4" t="s">
        <v>441</v>
      </c>
      <c r="D46" s="4"/>
      <c r="E46" s="4"/>
      <c r="F46" s="4"/>
      <c r="G46" s="4"/>
      <c r="H46" s="4"/>
      <c r="I46" s="4"/>
      <c r="J46" s="4">
        <v>8</v>
      </c>
      <c r="K46" s="4" t="s">
        <v>442</v>
      </c>
      <c r="L46" s="4"/>
      <c r="M46" s="4"/>
      <c r="N46" s="4"/>
      <c r="O46" s="4"/>
      <c r="P46" s="4"/>
      <c r="Q46" s="4"/>
      <c r="R46" s="4"/>
      <c r="S46" s="4"/>
      <c r="T46" s="4"/>
      <c r="U46" s="4"/>
      <c r="V46" s="4"/>
      <c r="W46" s="4"/>
      <c r="X46" s="4"/>
      <c r="Y46" s="4"/>
      <c r="Z46" s="4"/>
    </row>
    <row r="47" spans="1:26" ht="13.5" customHeight="1" x14ac:dyDescent="0.3">
      <c r="A47" s="4"/>
      <c r="B47" s="4">
        <v>4</v>
      </c>
      <c r="C47" s="4" t="s">
        <v>443</v>
      </c>
      <c r="D47" s="4"/>
      <c r="E47" s="4"/>
      <c r="F47" s="4"/>
      <c r="G47" s="4"/>
      <c r="H47" s="4"/>
      <c r="I47" s="4"/>
      <c r="J47" s="4"/>
      <c r="K47" s="4"/>
      <c r="L47" s="4"/>
      <c r="M47" s="4"/>
      <c r="N47" s="4"/>
      <c r="O47" s="4"/>
      <c r="P47" s="4"/>
      <c r="Q47" s="4"/>
      <c r="R47" s="4"/>
      <c r="S47" s="4"/>
      <c r="T47" s="4"/>
      <c r="U47" s="4"/>
      <c r="V47" s="4"/>
      <c r="W47" s="4"/>
      <c r="X47" s="4"/>
      <c r="Y47" s="4"/>
      <c r="Z47" s="4"/>
    </row>
    <row r="48" spans="1:26" ht="13.5" customHeight="1" x14ac:dyDescent="0.3">
      <c r="A48" s="4"/>
      <c r="B48" s="4">
        <v>5</v>
      </c>
      <c r="C48" s="4" t="str">
        <f ca="1">CONCATENATE("You spent ",RANDBETWEEN(1,6)," years at hard labor, jail, or an oar for a crime you did not commit.")</f>
        <v>You spent 5 years at hard labor, jail, or an oar for a crime you did not commit.</v>
      </c>
      <c r="D48" s="4"/>
      <c r="E48" s="4"/>
      <c r="F48" s="4"/>
      <c r="G48" s="4"/>
      <c r="H48" s="4"/>
      <c r="I48" s="4"/>
      <c r="J48" s="4" t="s">
        <v>444</v>
      </c>
      <c r="K48" s="4"/>
      <c r="L48" s="8" t="str">
        <f ca="1">OFFSET(K48,(MATCH(I49,J49:J52)),0)</f>
        <v>and are guilty, but were found not guilty.</v>
      </c>
      <c r="M48" s="4"/>
      <c r="N48" s="4"/>
      <c r="O48" s="4"/>
      <c r="P48" s="4"/>
      <c r="Q48" s="4"/>
      <c r="R48" s="4"/>
      <c r="S48" s="4"/>
      <c r="T48" s="4"/>
      <c r="U48" s="4"/>
      <c r="V48" s="4"/>
      <c r="W48" s="4"/>
      <c r="X48" s="4"/>
      <c r="Y48" s="4"/>
      <c r="Z48" s="4"/>
    </row>
    <row r="49" spans="1:26" ht="13.5" customHeight="1" x14ac:dyDescent="0.3">
      <c r="A49" s="4"/>
      <c r="B49" s="4">
        <v>6</v>
      </c>
      <c r="C49" s="4" t="s">
        <v>445</v>
      </c>
      <c r="D49" s="4"/>
      <c r="E49" s="4"/>
      <c r="F49" s="4"/>
      <c r="G49" s="4"/>
      <c r="H49" s="4"/>
      <c r="I49" s="4">
        <f ca="1">RANDBETWEEN(1, 12)</f>
        <v>6</v>
      </c>
      <c r="J49" s="4">
        <v>1</v>
      </c>
      <c r="K49" s="4" t="s">
        <v>446</v>
      </c>
      <c r="L49" s="4"/>
      <c r="M49" s="4"/>
      <c r="N49" s="4"/>
      <c r="O49" s="4"/>
      <c r="P49" s="4"/>
      <c r="Q49" s="4"/>
      <c r="R49" s="4"/>
      <c r="S49" s="4"/>
      <c r="T49" s="4"/>
      <c r="U49" s="4"/>
      <c r="V49" s="4"/>
      <c r="W49" s="4"/>
      <c r="X49" s="4"/>
      <c r="Y49" s="4"/>
      <c r="Z49" s="4"/>
    </row>
    <row r="50" spans="1:26" ht="13.5" customHeight="1" x14ac:dyDescent="0.3">
      <c r="A50" s="4"/>
      <c r="B50" s="4">
        <v>7</v>
      </c>
      <c r="C50" s="4" t="s">
        <v>447</v>
      </c>
      <c r="D50" s="4"/>
      <c r="E50" s="4"/>
      <c r="F50" s="4"/>
      <c r="G50" s="4"/>
      <c r="H50" s="4"/>
      <c r="I50" s="4"/>
      <c r="J50" s="4">
        <v>4</v>
      </c>
      <c r="K50" s="4" t="s">
        <v>448</v>
      </c>
      <c r="L50" s="4"/>
      <c r="M50" s="4"/>
      <c r="N50" s="4"/>
      <c r="O50" s="4"/>
      <c r="P50" s="4"/>
      <c r="Q50" s="4"/>
      <c r="R50" s="4"/>
      <c r="S50" s="4"/>
      <c r="T50" s="4"/>
      <c r="U50" s="4"/>
      <c r="V50" s="4"/>
      <c r="W50" s="4"/>
      <c r="X50" s="4"/>
      <c r="Y50" s="4"/>
      <c r="Z50" s="4"/>
    </row>
    <row r="51" spans="1:26" ht="13.5" customHeight="1" x14ac:dyDescent="0.3">
      <c r="A51" s="4"/>
      <c r="B51" s="4">
        <v>8</v>
      </c>
      <c r="C51" s="4" t="s">
        <v>449</v>
      </c>
      <c r="D51" s="4"/>
      <c r="E51" s="4"/>
      <c r="F51" s="4"/>
      <c r="G51" s="4"/>
      <c r="H51" s="4"/>
      <c r="I51" s="4"/>
      <c r="J51" s="4">
        <v>7</v>
      </c>
      <c r="K51" s="4" t="s">
        <v>450</v>
      </c>
      <c r="L51" s="4"/>
      <c r="M51" s="4"/>
      <c r="N51" s="4"/>
      <c r="O51" s="4"/>
      <c r="P51" s="4"/>
      <c r="Q51" s="4"/>
      <c r="R51" s="4"/>
      <c r="S51" s="4"/>
      <c r="T51" s="4"/>
      <c r="U51" s="4"/>
      <c r="V51" s="4"/>
      <c r="W51" s="4"/>
      <c r="X51" s="4"/>
      <c r="Y51" s="4"/>
      <c r="Z51" s="4"/>
    </row>
    <row r="52" spans="1:26" ht="13.5" customHeight="1" x14ac:dyDescent="0.3">
      <c r="A52" s="4"/>
      <c r="B52" s="4">
        <v>9</v>
      </c>
      <c r="C52" s="4" t="s">
        <v>451</v>
      </c>
      <c r="D52" s="4"/>
      <c r="E52" s="4"/>
      <c r="F52" s="4"/>
      <c r="G52" s="4"/>
      <c r="H52" s="4"/>
      <c r="I52" s="4"/>
      <c r="J52" s="4">
        <v>9</v>
      </c>
      <c r="K52" s="4" t="str">
        <f ca="1">CONCATENATE("and served ", RANDBETWEEN(1, 4), " years for it before escaping or being freed.")</f>
        <v>and served 2 years for it before escaping or being freed.</v>
      </c>
      <c r="L52" s="4"/>
      <c r="M52" s="4"/>
      <c r="N52" s="4"/>
      <c r="O52" s="4"/>
      <c r="P52" s="4"/>
      <c r="Q52" s="4"/>
      <c r="R52" s="4"/>
      <c r="S52" s="4"/>
      <c r="T52" s="4"/>
      <c r="U52" s="4"/>
      <c r="V52" s="4"/>
      <c r="W52" s="4"/>
      <c r="X52" s="4"/>
      <c r="Y52" s="4"/>
      <c r="Z52" s="4"/>
    </row>
    <row r="53" spans="1:26" ht="13.5" customHeight="1" x14ac:dyDescent="0.3">
      <c r="A53" s="4"/>
      <c r="B53" s="4">
        <v>10</v>
      </c>
      <c r="C53" s="4" t="s">
        <v>452</v>
      </c>
      <c r="D53" s="4"/>
      <c r="E53" s="4"/>
      <c r="F53" s="4"/>
      <c r="G53" s="4"/>
      <c r="H53" s="4"/>
      <c r="I53" s="4"/>
      <c r="J53" s="4"/>
      <c r="K53" s="4"/>
      <c r="L53" s="4"/>
      <c r="M53" s="4"/>
      <c r="N53" s="4"/>
      <c r="O53" s="4"/>
      <c r="P53" s="4"/>
      <c r="Q53" s="4"/>
      <c r="R53" s="4"/>
      <c r="S53" s="4"/>
      <c r="T53" s="4"/>
      <c r="U53" s="4"/>
      <c r="V53" s="4"/>
      <c r="W53" s="4"/>
      <c r="X53" s="4"/>
      <c r="Y53" s="4"/>
      <c r="Z53" s="4"/>
    </row>
    <row r="54" spans="1:26" ht="13.5" customHeight="1" x14ac:dyDescent="0.3">
      <c r="A54" s="4"/>
      <c r="B54" s="4">
        <v>11</v>
      </c>
      <c r="C54" s="4" t="str">
        <f ca="1">CONCATENATE("A romantic relationship ended ", (IF((RANDBETWEEN(1, 2))=1, "with bad feelings.", "amicably.")))</f>
        <v>A romantic relationship ended with bad feelings.</v>
      </c>
      <c r="D54" s="4"/>
      <c r="E54" s="4"/>
      <c r="F54" s="4"/>
      <c r="G54" s="4"/>
      <c r="H54" s="4"/>
      <c r="I54" s="4"/>
      <c r="J54" s="4"/>
      <c r="K54" s="4"/>
      <c r="L54" s="4"/>
      <c r="M54" s="4"/>
      <c r="N54" s="4"/>
      <c r="O54" s="4"/>
      <c r="P54" s="4"/>
      <c r="Q54" s="4"/>
      <c r="R54" s="4"/>
      <c r="S54" s="4"/>
      <c r="T54" s="4"/>
      <c r="U54" s="4"/>
      <c r="V54" s="4"/>
      <c r="W54" s="4"/>
      <c r="X54" s="4"/>
      <c r="Y54" s="4"/>
      <c r="Z54" s="4"/>
    </row>
    <row r="55" spans="1:26" ht="13.5" customHeight="1" x14ac:dyDescent="0.3">
      <c r="A55" s="4"/>
      <c r="B55" s="4">
        <v>12</v>
      </c>
      <c r="C55" s="4" t="str">
        <f ca="1">CONCATENATE("A current or prospective partner of yours ", D58, ".")</f>
        <v>A current or prospective partner of yours died on an accident related to their occupation.</v>
      </c>
      <c r="D55" s="4"/>
      <c r="E55" s="4"/>
      <c r="F55" s="4"/>
      <c r="G55" s="4"/>
      <c r="H55" s="4"/>
      <c r="I55" s="4"/>
      <c r="J55" s="4"/>
      <c r="K55" s="4"/>
      <c r="L55" s="4"/>
      <c r="M55" s="4"/>
      <c r="N55" s="4"/>
      <c r="O55" s="4"/>
      <c r="P55" s="4"/>
      <c r="Q55" s="4"/>
      <c r="R55" s="4"/>
      <c r="S55" s="4"/>
      <c r="T55" s="4"/>
      <c r="U55" s="4"/>
      <c r="V55" s="4"/>
      <c r="W55" s="4"/>
      <c r="X55" s="4"/>
      <c r="Y55" s="4"/>
      <c r="Z55" s="4"/>
    </row>
    <row r="56" spans="1:26" ht="13.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customHeight="1" x14ac:dyDescent="0.3">
      <c r="A58" s="4"/>
      <c r="B58" s="4" t="s">
        <v>453</v>
      </c>
      <c r="C58" s="4"/>
      <c r="D58" s="8" t="str">
        <f ca="1">OFFSET(C58,(MATCH(A59,B59:B69)),0)</f>
        <v>died on an accident related to their occupation</v>
      </c>
      <c r="E58" s="4"/>
      <c r="F58" s="4"/>
      <c r="G58" s="4"/>
      <c r="H58" s="4"/>
      <c r="I58" s="4"/>
      <c r="J58" s="4" t="s">
        <v>454</v>
      </c>
      <c r="K58" s="4"/>
      <c r="L58" s="8" t="str">
        <f ca="1">OFFSET(K58,(MATCH(I59,J59:J65)),0)</f>
        <v>You were badly injured in battle and still bear the scars to prove it.</v>
      </c>
      <c r="M58" s="4"/>
      <c r="N58" s="4"/>
      <c r="O58" s="4"/>
      <c r="P58" s="4"/>
      <c r="Q58" s="4"/>
      <c r="R58" s="4"/>
      <c r="S58" s="4"/>
      <c r="T58" s="4"/>
      <c r="U58" s="4"/>
      <c r="V58" s="4"/>
      <c r="W58" s="4"/>
      <c r="X58" s="4"/>
      <c r="Y58" s="4"/>
      <c r="Z58" s="4"/>
    </row>
    <row r="59" spans="1:26" ht="13.5" customHeight="1" x14ac:dyDescent="0.3">
      <c r="A59" s="4">
        <f ca="1">RANDBETWEEN(1, 12)</f>
        <v>4</v>
      </c>
      <c r="B59" s="4">
        <v>1</v>
      </c>
      <c r="C59" s="4" t="s">
        <v>337</v>
      </c>
      <c r="D59" s="4"/>
      <c r="E59" s="4"/>
      <c r="F59" s="4"/>
      <c r="G59" s="4"/>
      <c r="H59" s="4"/>
      <c r="I59" s="4">
        <f ca="1">RANDBETWEEN(1, 12)</f>
        <v>2</v>
      </c>
      <c r="J59" s="4">
        <v>1</v>
      </c>
      <c r="K59" s="4" t="s">
        <v>455</v>
      </c>
      <c r="L59" s="4"/>
      <c r="M59" s="4"/>
      <c r="N59" s="4"/>
      <c r="O59" s="4"/>
      <c r="P59" s="4"/>
      <c r="Q59" s="4"/>
      <c r="R59" s="4"/>
      <c r="S59" s="4"/>
      <c r="T59" s="4"/>
      <c r="U59" s="4"/>
      <c r="V59" s="4"/>
      <c r="W59" s="4"/>
      <c r="X59" s="4"/>
      <c r="Y59" s="4"/>
      <c r="Z59" s="4"/>
    </row>
    <row r="60" spans="1:26" ht="13.5" customHeight="1" x14ac:dyDescent="0.3">
      <c r="A60" s="4"/>
      <c r="B60" s="4">
        <v>2</v>
      </c>
      <c r="C60" s="4" t="s">
        <v>339</v>
      </c>
      <c r="D60" s="4"/>
      <c r="E60" s="4"/>
      <c r="F60" s="4"/>
      <c r="G60" s="4"/>
      <c r="H60" s="4"/>
      <c r="I60" s="4"/>
      <c r="J60" s="4">
        <v>2</v>
      </c>
      <c r="K60" s="4" t="s">
        <v>456</v>
      </c>
      <c r="L60" s="4"/>
      <c r="M60" s="4"/>
      <c r="N60" s="4"/>
      <c r="O60" s="4"/>
      <c r="P60" s="4"/>
      <c r="Q60" s="4"/>
      <c r="R60" s="4"/>
      <c r="S60" s="4"/>
      <c r="T60" s="4"/>
      <c r="U60" s="4"/>
      <c r="V60" s="4"/>
      <c r="W60" s="4"/>
      <c r="X60" s="4"/>
      <c r="Y60" s="4"/>
      <c r="Z60" s="4"/>
    </row>
    <row r="61" spans="1:26" ht="13.5" customHeight="1" x14ac:dyDescent="0.3">
      <c r="A61" s="4"/>
      <c r="B61" s="4">
        <v>3</v>
      </c>
      <c r="C61" s="4" t="s">
        <v>341</v>
      </c>
      <c r="D61" s="4"/>
      <c r="E61" s="4"/>
      <c r="F61" s="4"/>
      <c r="G61" s="4"/>
      <c r="H61" s="4"/>
      <c r="I61" s="4"/>
      <c r="J61" s="4">
        <v>4</v>
      </c>
      <c r="K61" s="4" t="s">
        <v>457</v>
      </c>
      <c r="L61" s="4"/>
      <c r="M61" s="4"/>
      <c r="N61" s="4"/>
      <c r="O61" s="4"/>
      <c r="P61" s="4"/>
      <c r="Q61" s="4"/>
      <c r="R61" s="4"/>
      <c r="S61" s="4"/>
      <c r="T61" s="4"/>
      <c r="U61" s="4"/>
      <c r="V61" s="4"/>
      <c r="W61" s="4"/>
      <c r="X61" s="4"/>
      <c r="Y61" s="4"/>
      <c r="Z61" s="4"/>
    </row>
    <row r="62" spans="1:26" ht="13.5" customHeight="1" x14ac:dyDescent="0.3">
      <c r="A62" s="4"/>
      <c r="B62" s="4">
        <v>4</v>
      </c>
      <c r="C62" s="4" t="s">
        <v>343</v>
      </c>
      <c r="D62" s="4"/>
      <c r="E62" s="4"/>
      <c r="F62" s="4"/>
      <c r="G62" s="4"/>
      <c r="H62" s="4"/>
      <c r="I62" s="4"/>
      <c r="J62" s="4">
        <v>5</v>
      </c>
      <c r="K62" s="4" t="s">
        <v>458</v>
      </c>
      <c r="L62" s="4"/>
      <c r="M62" s="4"/>
      <c r="N62" s="4"/>
      <c r="O62" s="4"/>
      <c r="P62" s="4"/>
      <c r="Q62" s="4"/>
      <c r="R62" s="4"/>
      <c r="S62" s="4"/>
      <c r="T62" s="4"/>
      <c r="U62" s="4"/>
      <c r="V62" s="4"/>
      <c r="W62" s="4"/>
      <c r="X62" s="4"/>
      <c r="Y62" s="4"/>
      <c r="Z62" s="4"/>
    </row>
    <row r="63" spans="1:26" ht="13.5" customHeight="1" x14ac:dyDescent="0.3">
      <c r="A63" s="4"/>
      <c r="B63" s="4">
        <v>5</v>
      </c>
      <c r="C63" s="4" t="s">
        <v>345</v>
      </c>
      <c r="D63" s="4"/>
      <c r="E63" s="4"/>
      <c r="F63" s="4"/>
      <c r="G63" s="4"/>
      <c r="H63" s="4"/>
      <c r="I63" s="4"/>
      <c r="J63" s="4">
        <v>8</v>
      </c>
      <c r="K63" s="4" t="s">
        <v>459</v>
      </c>
      <c r="L63" s="4"/>
      <c r="M63" s="4"/>
      <c r="N63" s="4"/>
      <c r="O63" s="4"/>
      <c r="P63" s="4"/>
      <c r="Q63" s="4"/>
      <c r="R63" s="4"/>
      <c r="S63" s="4"/>
      <c r="T63" s="4"/>
      <c r="U63" s="4"/>
      <c r="V63" s="4"/>
      <c r="W63" s="4"/>
      <c r="X63" s="4"/>
      <c r="Y63" s="4"/>
      <c r="Z63" s="4"/>
    </row>
    <row r="64" spans="1:26" ht="13.5" customHeight="1" x14ac:dyDescent="0.3">
      <c r="A64" s="4"/>
      <c r="B64" s="4">
        <v>6</v>
      </c>
      <c r="C64" s="4" t="s">
        <v>347</v>
      </c>
      <c r="D64" s="4"/>
      <c r="E64" s="4"/>
      <c r="F64" s="4"/>
      <c r="G64" s="4"/>
      <c r="H64" s="4"/>
      <c r="I64" s="4"/>
      <c r="J64" s="4">
        <v>10</v>
      </c>
      <c r="K64" s="4" t="s">
        <v>460</v>
      </c>
      <c r="L64" s="4"/>
      <c r="M64" s="4"/>
      <c r="N64" s="4"/>
      <c r="O64" s="4"/>
      <c r="P64" s="4"/>
      <c r="Q64" s="4"/>
      <c r="R64" s="4"/>
      <c r="S64" s="4"/>
      <c r="T64" s="4"/>
      <c r="U64" s="4"/>
      <c r="V64" s="4"/>
      <c r="W64" s="4"/>
      <c r="X64" s="4"/>
      <c r="Y64" s="4"/>
      <c r="Z64" s="4"/>
    </row>
    <row r="65" spans="1:26" ht="13.5" customHeight="1" x14ac:dyDescent="0.3">
      <c r="A65" s="4"/>
      <c r="B65" s="4">
        <v>8</v>
      </c>
      <c r="C65" s="4" t="s">
        <v>349</v>
      </c>
      <c r="D65" s="4"/>
      <c r="E65" s="4"/>
      <c r="F65" s="4"/>
      <c r="G65" s="4"/>
      <c r="H65" s="4"/>
      <c r="I65" s="4"/>
      <c r="J65" s="4">
        <v>12</v>
      </c>
      <c r="K65" s="4" t="s">
        <v>461</v>
      </c>
      <c r="L65" s="4"/>
      <c r="M65" s="4"/>
      <c r="N65" s="4"/>
      <c r="O65" s="4"/>
      <c r="P65" s="4"/>
      <c r="Q65" s="4"/>
      <c r="R65" s="4"/>
      <c r="S65" s="4"/>
      <c r="T65" s="4"/>
      <c r="U65" s="4"/>
      <c r="V65" s="4"/>
      <c r="W65" s="4"/>
      <c r="X65" s="4"/>
      <c r="Y65" s="4"/>
      <c r="Z65" s="4"/>
    </row>
    <row r="66" spans="1:26" ht="13.5" customHeight="1" x14ac:dyDescent="0.3">
      <c r="A66" s="4"/>
      <c r="B66" s="4">
        <v>9</v>
      </c>
      <c r="C66" s="4" t="s">
        <v>351</v>
      </c>
      <c r="D66" s="4"/>
      <c r="E66" s="4"/>
      <c r="F66" s="4"/>
      <c r="G66" s="4"/>
      <c r="H66" s="4"/>
      <c r="I66" s="4"/>
      <c r="J66" s="4"/>
      <c r="K66" s="4"/>
      <c r="L66" s="4"/>
      <c r="M66" s="4"/>
      <c r="N66" s="4"/>
      <c r="O66" s="4"/>
      <c r="P66" s="4"/>
      <c r="Q66" s="4"/>
      <c r="R66" s="4"/>
      <c r="S66" s="4"/>
      <c r="T66" s="4"/>
      <c r="U66" s="4"/>
      <c r="V66" s="4"/>
      <c r="W66" s="4"/>
      <c r="X66" s="4"/>
      <c r="Y66" s="4"/>
      <c r="Z66" s="4"/>
    </row>
    <row r="67" spans="1:26" ht="13.5" customHeight="1" x14ac:dyDescent="0.3">
      <c r="A67" s="4"/>
      <c r="B67" s="4">
        <v>10</v>
      </c>
      <c r="C67" s="4" t="s">
        <v>353</v>
      </c>
      <c r="D67" s="4"/>
      <c r="E67" s="4"/>
      <c r="F67" s="4"/>
      <c r="G67" s="4"/>
      <c r="H67" s="4"/>
      <c r="I67" s="4"/>
      <c r="J67" s="4" t="s">
        <v>462</v>
      </c>
      <c r="K67" s="4"/>
      <c r="L67" s="8" t="str">
        <f ca="1">OFFSET(K67,(MATCH(I68,J68:J79)),0)</f>
        <v>A dragon held you prisoner for 1 years until adventurers killed it.</v>
      </c>
      <c r="M67" s="4"/>
      <c r="N67" s="4"/>
      <c r="O67" s="4"/>
      <c r="P67" s="4"/>
      <c r="Q67" s="4"/>
      <c r="R67" s="4"/>
      <c r="S67" s="4"/>
      <c r="T67" s="4"/>
      <c r="U67" s="4"/>
      <c r="V67" s="4"/>
      <c r="W67" s="4"/>
      <c r="X67" s="4"/>
      <c r="Y67" s="4"/>
      <c r="Z67" s="4"/>
    </row>
    <row r="68" spans="1:26" ht="13.5" customHeight="1" x14ac:dyDescent="0.3">
      <c r="A68" s="4"/>
      <c r="B68" s="4">
        <v>11</v>
      </c>
      <c r="C68" s="4" t="s">
        <v>355</v>
      </c>
      <c r="D68" s="4"/>
      <c r="E68" s="4"/>
      <c r="F68" s="4"/>
      <c r="G68" s="4"/>
      <c r="H68" s="4"/>
      <c r="I68" s="4">
        <f ca="1">RANDBETWEEN(1, 12)</f>
        <v>4</v>
      </c>
      <c r="J68" s="4">
        <v>1</v>
      </c>
      <c r="K68" s="4" t="str">
        <f ca="1">CONCATENATE("You were turned into a toad for ",RANDBETWEEN(1,4)," weeks.")</f>
        <v>You were turned into a toad for 1 weeks.</v>
      </c>
      <c r="L68" s="4"/>
      <c r="M68" s="4"/>
      <c r="N68" s="4"/>
      <c r="O68" s="4"/>
      <c r="P68" s="4"/>
      <c r="Q68" s="4"/>
      <c r="R68" s="4"/>
      <c r="S68" s="4"/>
      <c r="T68" s="4"/>
      <c r="U68" s="4"/>
      <c r="V68" s="4"/>
      <c r="W68" s="4"/>
      <c r="X68" s="4"/>
      <c r="Y68" s="4"/>
      <c r="Z68" s="4"/>
    </row>
    <row r="69" spans="1:26" ht="13.5" customHeight="1" x14ac:dyDescent="0.3">
      <c r="A69" s="4"/>
      <c r="B69" s="4">
        <v>12</v>
      </c>
      <c r="C69" s="4" t="s">
        <v>463</v>
      </c>
      <c r="D69" s="4"/>
      <c r="E69" s="4"/>
      <c r="F69" s="4"/>
      <c r="G69" s="4"/>
      <c r="H69" s="4"/>
      <c r="I69" s="4"/>
      <c r="J69" s="4">
        <v>2</v>
      </c>
      <c r="K69" s="4" t="s">
        <v>464</v>
      </c>
      <c r="L69" s="4"/>
      <c r="M69" s="4"/>
      <c r="N69" s="4"/>
      <c r="O69" s="4"/>
      <c r="P69" s="4"/>
      <c r="Q69" s="4"/>
      <c r="R69" s="4"/>
      <c r="S69" s="4"/>
      <c r="T69" s="4"/>
      <c r="U69" s="4"/>
      <c r="V69" s="4"/>
      <c r="W69" s="4"/>
      <c r="X69" s="4"/>
      <c r="Y69" s="4"/>
      <c r="Z69" s="4"/>
    </row>
    <row r="70" spans="1:26" ht="13.5" customHeight="1" x14ac:dyDescent="0.3">
      <c r="A70" s="4"/>
      <c r="B70" s="4"/>
      <c r="C70" s="4"/>
      <c r="D70" s="4"/>
      <c r="E70" s="4"/>
      <c r="F70" s="4"/>
      <c r="G70" s="4"/>
      <c r="H70" s="4"/>
      <c r="I70" s="4"/>
      <c r="J70" s="4">
        <v>3</v>
      </c>
      <c r="K70" s="4" t="str">
        <f ca="1">CONCATENATE("You were enslaved by a supernatural creature for ",RANDBETWEEN(1,6)," years.")</f>
        <v>You were enslaved by a supernatural creature for 1 years.</v>
      </c>
      <c r="L70" s="4"/>
      <c r="M70" s="4"/>
      <c r="N70" s="4"/>
      <c r="O70" s="4"/>
      <c r="P70" s="4"/>
      <c r="Q70" s="4"/>
      <c r="R70" s="4"/>
      <c r="S70" s="4"/>
      <c r="T70" s="4"/>
      <c r="U70" s="4"/>
      <c r="V70" s="4"/>
      <c r="W70" s="4"/>
      <c r="X70" s="4"/>
      <c r="Y70" s="4"/>
      <c r="Z70" s="4"/>
    </row>
    <row r="71" spans="1:26" ht="13.5" customHeight="1" x14ac:dyDescent="0.3">
      <c r="A71" s="4"/>
      <c r="B71" s="4"/>
      <c r="C71" s="4"/>
      <c r="D71" s="4"/>
      <c r="E71" s="4"/>
      <c r="F71" s="4"/>
      <c r="G71" s="4"/>
      <c r="H71" s="4"/>
      <c r="I71" s="4"/>
      <c r="J71" s="4">
        <v>4</v>
      </c>
      <c r="K71" s="4" t="str">
        <f ca="1">CONCATENATE("A dragon held you prisoner for ",RANDBETWEEN(1,4)," years until adventurers killed it.")</f>
        <v>A dragon held you prisoner for 1 years until adventurers killed it.</v>
      </c>
      <c r="L71" s="4"/>
      <c r="M71" s="4"/>
      <c r="N71" s="4"/>
      <c r="O71" s="4"/>
      <c r="P71" s="4"/>
      <c r="Q71" s="4"/>
      <c r="R71" s="4"/>
      <c r="S71" s="4"/>
      <c r="T71" s="4"/>
      <c r="U71" s="4"/>
      <c r="V71" s="4"/>
      <c r="W71" s="4"/>
      <c r="X71" s="4"/>
      <c r="Y71" s="4"/>
      <c r="Z71" s="4"/>
    </row>
    <row r="72" spans="1:26" ht="13.5" customHeight="1" x14ac:dyDescent="0.3">
      <c r="A72" s="4"/>
      <c r="B72" s="4"/>
      <c r="C72" s="4"/>
      <c r="D72" s="4"/>
      <c r="E72" s="4"/>
      <c r="F72" s="4"/>
      <c r="G72" s="4"/>
      <c r="H72" s="4"/>
      <c r="I72" s="4"/>
      <c r="J72" s="4">
        <v>5</v>
      </c>
      <c r="K72" s="4" t="s">
        <v>465</v>
      </c>
      <c r="L72" s="4"/>
      <c r="M72" s="4"/>
      <c r="N72" s="4"/>
      <c r="O72" s="4"/>
      <c r="P72" s="4"/>
      <c r="Q72" s="4"/>
      <c r="R72" s="4"/>
      <c r="S72" s="4"/>
      <c r="T72" s="4"/>
      <c r="U72" s="4"/>
      <c r="V72" s="4"/>
      <c r="W72" s="4"/>
      <c r="X72" s="4"/>
      <c r="Y72" s="4"/>
      <c r="Z72" s="4"/>
    </row>
    <row r="73" spans="1:26" ht="13.5" customHeight="1" x14ac:dyDescent="0.3">
      <c r="A73" s="4"/>
      <c r="B73" s="4"/>
      <c r="C73" s="4"/>
      <c r="D73" s="4"/>
      <c r="E73" s="4"/>
      <c r="F73" s="4"/>
      <c r="G73" s="4"/>
      <c r="H73" s="4"/>
      <c r="I73" s="4"/>
      <c r="J73" s="4">
        <v>6</v>
      </c>
      <c r="K73" s="4" t="s">
        <v>466</v>
      </c>
      <c r="L73" s="4"/>
      <c r="M73" s="4"/>
      <c r="N73" s="4"/>
      <c r="O73" s="4"/>
      <c r="P73" s="4"/>
      <c r="Q73" s="4"/>
      <c r="R73" s="4"/>
      <c r="S73" s="4"/>
      <c r="T73" s="4"/>
      <c r="U73" s="4"/>
      <c r="V73" s="4"/>
      <c r="W73" s="4"/>
      <c r="X73" s="4"/>
      <c r="Y73" s="4"/>
      <c r="Z73" s="4"/>
    </row>
    <row r="74" spans="1:26" ht="13.5" customHeight="1" x14ac:dyDescent="0.3">
      <c r="A74" s="4"/>
      <c r="B74" s="4"/>
      <c r="C74" s="4"/>
      <c r="D74" s="4"/>
      <c r="E74" s="4"/>
      <c r="F74" s="4"/>
      <c r="G74" s="4"/>
      <c r="H74" s="4"/>
      <c r="I74" s="4"/>
      <c r="J74" s="4">
        <v>7</v>
      </c>
      <c r="K74" s="4" t="str">
        <f ca="1">CONCATENATE("You went insane for ",RANDBETWEEN(1,6)," years. Odd behavior might linger.")</f>
        <v>You went insane for 4 years. Odd behavior might linger.</v>
      </c>
      <c r="L74" s="4"/>
      <c r="M74" s="4"/>
      <c r="N74" s="4"/>
      <c r="O74" s="4"/>
      <c r="P74" s="4"/>
      <c r="Q74" s="4"/>
      <c r="R74" s="4"/>
      <c r="S74" s="4"/>
      <c r="T74" s="4"/>
      <c r="U74" s="4"/>
      <c r="V74" s="4"/>
      <c r="W74" s="4"/>
      <c r="X74" s="4"/>
      <c r="Y74" s="4"/>
      <c r="Z74" s="4"/>
    </row>
    <row r="75" spans="1:26" ht="13.5" customHeight="1" x14ac:dyDescent="0.3">
      <c r="A75" s="4"/>
      <c r="B75" s="4"/>
      <c r="C75" s="4"/>
      <c r="D75" s="4"/>
      <c r="E75" s="4"/>
      <c r="F75" s="4"/>
      <c r="G75" s="4"/>
      <c r="H75" s="4"/>
      <c r="I75" s="4"/>
      <c r="J75" s="4">
        <v>8</v>
      </c>
      <c r="K75" s="4" t="s">
        <v>467</v>
      </c>
      <c r="L75" s="4"/>
      <c r="M75" s="4"/>
      <c r="N75" s="4"/>
      <c r="O75" s="4"/>
      <c r="P75" s="4"/>
      <c r="Q75" s="4"/>
      <c r="R75" s="4"/>
      <c r="S75" s="4"/>
      <c r="T75" s="4"/>
      <c r="U75" s="4"/>
      <c r="V75" s="4"/>
      <c r="W75" s="4"/>
      <c r="X75" s="4"/>
      <c r="Y75" s="4"/>
      <c r="Z75" s="4"/>
    </row>
    <row r="76" spans="1:26" ht="13.5" customHeight="1" x14ac:dyDescent="0.3">
      <c r="A76" s="4"/>
      <c r="B76" s="4"/>
      <c r="C76" s="4"/>
      <c r="D76" s="4"/>
      <c r="E76" s="4"/>
      <c r="F76" s="4"/>
      <c r="G76" s="4"/>
      <c r="H76" s="4"/>
      <c r="I76" s="4"/>
      <c r="J76" s="4">
        <v>9</v>
      </c>
      <c r="K76" s="4" t="s">
        <v>468</v>
      </c>
      <c r="L76" s="4"/>
      <c r="M76" s="4"/>
      <c r="N76" s="4"/>
      <c r="O76" s="4"/>
      <c r="P76" s="4"/>
      <c r="Q76" s="4"/>
      <c r="R76" s="4"/>
      <c r="S76" s="4"/>
      <c r="T76" s="4"/>
      <c r="U76" s="4"/>
      <c r="V76" s="4"/>
      <c r="W76" s="4"/>
      <c r="X76" s="4"/>
      <c r="Y76" s="4"/>
      <c r="Z76" s="4"/>
    </row>
    <row r="77" spans="1:26" ht="13.5" customHeight="1" x14ac:dyDescent="0.3">
      <c r="A77" s="4"/>
      <c r="B77" s="4"/>
      <c r="C77" s="4"/>
      <c r="D77" s="4"/>
      <c r="E77" s="4"/>
      <c r="F77" s="4"/>
      <c r="G77" s="4"/>
      <c r="H77" s="4"/>
      <c r="I77" s="4"/>
      <c r="J77" s="4">
        <v>10</v>
      </c>
      <c r="K77" s="4" t="str">
        <f ca="1">CONCATENATE("You met ",L81," and lived to tell about it.")</f>
        <v>You met an archfey and lived to tell about it.</v>
      </c>
      <c r="L77" s="4"/>
      <c r="M77" s="4"/>
      <c r="N77" s="4"/>
      <c r="O77" s="4"/>
      <c r="P77" s="4"/>
      <c r="Q77" s="4"/>
      <c r="R77" s="4"/>
      <c r="S77" s="4"/>
      <c r="T77" s="4"/>
      <c r="U77" s="4"/>
      <c r="V77" s="4"/>
      <c r="W77" s="4"/>
      <c r="X77" s="4"/>
      <c r="Y77" s="4"/>
      <c r="Z77" s="4"/>
    </row>
    <row r="78" spans="1:26" ht="13.5" customHeight="1" x14ac:dyDescent="0.3">
      <c r="A78" s="4"/>
      <c r="B78" s="4"/>
      <c r="C78" s="4"/>
      <c r="D78" s="4"/>
      <c r="E78" s="4"/>
      <c r="F78" s="4"/>
      <c r="G78" s="4"/>
      <c r="H78" s="4"/>
      <c r="I78" s="4"/>
      <c r="J78" s="4">
        <v>11</v>
      </c>
      <c r="K78" s="4" t="s">
        <v>469</v>
      </c>
      <c r="L78" s="4"/>
      <c r="M78" s="4"/>
      <c r="N78" s="4"/>
      <c r="O78" s="4"/>
      <c r="P78" s="4"/>
      <c r="Q78" s="4"/>
      <c r="R78" s="4"/>
      <c r="S78" s="4"/>
      <c r="T78" s="4"/>
      <c r="U78" s="4"/>
      <c r="V78" s="4"/>
      <c r="W78" s="4"/>
      <c r="X78" s="4"/>
      <c r="Y78" s="4"/>
      <c r="Z78" s="4"/>
    </row>
    <row r="79" spans="1:26" ht="13.5" customHeight="1" x14ac:dyDescent="0.3">
      <c r="A79" s="4"/>
      <c r="B79" s="4"/>
      <c r="C79" s="4"/>
      <c r="D79" s="4"/>
      <c r="E79" s="4"/>
      <c r="F79" s="4"/>
      <c r="G79" s="4"/>
      <c r="H79" s="4"/>
      <c r="I79" s="4"/>
      <c r="J79" s="4">
        <v>12</v>
      </c>
      <c r="K79" s="4" t="s">
        <v>483</v>
      </c>
      <c r="L79" s="4"/>
      <c r="M79" s="4"/>
      <c r="N79" s="4"/>
      <c r="O79" s="4"/>
      <c r="P79" s="4"/>
      <c r="Q79" s="4"/>
      <c r="R79" s="4"/>
      <c r="S79" s="4"/>
      <c r="T79" s="4"/>
      <c r="U79" s="4"/>
      <c r="V79" s="4"/>
      <c r="W79" s="4"/>
      <c r="X79" s="4"/>
      <c r="Y79" s="4"/>
      <c r="Z79" s="4"/>
    </row>
    <row r="80" spans="1:26" ht="13.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customHeight="1" x14ac:dyDescent="0.3">
      <c r="A81" s="4"/>
      <c r="B81" s="4"/>
      <c r="C81" s="4"/>
      <c r="D81" s="4"/>
      <c r="E81" s="4"/>
      <c r="F81" s="4"/>
      <c r="G81" s="4"/>
      <c r="H81" s="4"/>
      <c r="I81" s="4"/>
      <c r="J81" s="4" t="s">
        <v>471</v>
      </c>
      <c r="K81" s="4"/>
      <c r="L81" s="8" t="str">
        <f ca="1">OFFSET(K81,(MATCH(I82,J82:J86)),0)</f>
        <v>an archfey</v>
      </c>
      <c r="M81" s="4"/>
      <c r="N81" s="4"/>
      <c r="O81" s="4"/>
      <c r="P81" s="4"/>
      <c r="Q81" s="4"/>
      <c r="R81" s="4"/>
      <c r="S81" s="4"/>
      <c r="T81" s="4"/>
      <c r="U81" s="4"/>
      <c r="V81" s="4"/>
      <c r="W81" s="4"/>
      <c r="X81" s="4"/>
      <c r="Y81" s="4"/>
      <c r="Z81" s="4"/>
    </row>
    <row r="82" spans="1:26" ht="13.5" customHeight="1" x14ac:dyDescent="0.3">
      <c r="A82" s="4"/>
      <c r="B82" s="4"/>
      <c r="C82" s="4"/>
      <c r="D82" s="4"/>
      <c r="E82" s="4"/>
      <c r="F82" s="4"/>
      <c r="G82" s="4"/>
      <c r="H82" s="4"/>
      <c r="I82" s="4">
        <f ca="1">RANDBETWEEN(1,5)</f>
        <v>3</v>
      </c>
      <c r="J82" s="4">
        <v>1</v>
      </c>
      <c r="K82" s="4" t="s">
        <v>472</v>
      </c>
      <c r="L82" s="4"/>
      <c r="M82" s="4"/>
      <c r="N82" s="4"/>
      <c r="O82" s="4"/>
      <c r="P82" s="4"/>
      <c r="Q82" s="4"/>
      <c r="R82" s="4"/>
      <c r="S82" s="4"/>
      <c r="T82" s="4"/>
      <c r="U82" s="4"/>
      <c r="V82" s="4"/>
      <c r="W82" s="4"/>
      <c r="X82" s="4"/>
      <c r="Y82" s="4"/>
      <c r="Z82" s="4"/>
    </row>
    <row r="83" spans="1:26" ht="13.5" customHeight="1" x14ac:dyDescent="0.3">
      <c r="A83" s="4"/>
      <c r="B83" s="4"/>
      <c r="C83" s="4"/>
      <c r="D83" s="4"/>
      <c r="E83" s="4"/>
      <c r="F83" s="4"/>
      <c r="G83" s="4"/>
      <c r="H83" s="4"/>
      <c r="I83" s="4"/>
      <c r="J83" s="4">
        <v>2</v>
      </c>
      <c r="K83" s="4" t="s">
        <v>473</v>
      </c>
      <c r="L83" s="4"/>
      <c r="M83" s="4"/>
      <c r="N83" s="4"/>
      <c r="O83" s="4"/>
      <c r="P83" s="4"/>
      <c r="Q83" s="4"/>
      <c r="R83" s="4"/>
      <c r="S83" s="4"/>
      <c r="T83" s="4"/>
      <c r="U83" s="4"/>
      <c r="V83" s="4"/>
      <c r="W83" s="4"/>
      <c r="X83" s="4"/>
      <c r="Y83" s="4"/>
      <c r="Z83" s="4"/>
    </row>
    <row r="84" spans="1:26" ht="13.5" customHeight="1" x14ac:dyDescent="0.3">
      <c r="A84" s="4"/>
      <c r="B84" s="4"/>
      <c r="C84" s="4"/>
      <c r="D84" s="4"/>
      <c r="E84" s="4"/>
      <c r="F84" s="4"/>
      <c r="G84" s="4"/>
      <c r="H84" s="4"/>
      <c r="I84" s="4"/>
      <c r="J84" s="4">
        <v>3</v>
      </c>
      <c r="K84" s="4" t="s">
        <v>474</v>
      </c>
      <c r="L84" s="4"/>
      <c r="M84" s="4"/>
      <c r="N84" s="4"/>
      <c r="O84" s="4"/>
      <c r="P84" s="4"/>
      <c r="Q84" s="4"/>
      <c r="R84" s="4"/>
      <c r="S84" s="4"/>
      <c r="T84" s="4"/>
      <c r="U84" s="4"/>
      <c r="V84" s="4"/>
      <c r="W84" s="4"/>
      <c r="X84" s="4"/>
      <c r="Y84" s="4"/>
      <c r="Z84" s="4"/>
    </row>
    <row r="85" spans="1:26" ht="13.5" customHeight="1" x14ac:dyDescent="0.3">
      <c r="A85" s="4"/>
      <c r="B85" s="4"/>
      <c r="C85" s="4"/>
      <c r="D85" s="4"/>
      <c r="E85" s="4"/>
      <c r="F85" s="4"/>
      <c r="G85" s="4"/>
      <c r="H85" s="4"/>
      <c r="I85" s="4"/>
      <c r="J85" s="4">
        <v>4</v>
      </c>
      <c r="K85" s="4" t="s">
        <v>475</v>
      </c>
      <c r="L85" s="4"/>
      <c r="M85" s="4"/>
      <c r="N85" s="4"/>
      <c r="O85" s="4"/>
      <c r="P85" s="4"/>
      <c r="Q85" s="4"/>
      <c r="R85" s="4"/>
      <c r="S85" s="4"/>
      <c r="T85" s="4"/>
      <c r="U85" s="4"/>
      <c r="V85" s="4"/>
      <c r="W85" s="4"/>
      <c r="X85" s="4"/>
      <c r="Y85" s="4"/>
      <c r="Z85" s="4"/>
    </row>
    <row r="86" spans="1:26" ht="13.5" customHeight="1" x14ac:dyDescent="0.3">
      <c r="A86" s="4"/>
      <c r="B86" s="4"/>
      <c r="C86" s="4"/>
      <c r="D86" s="4"/>
      <c r="E86" s="4"/>
      <c r="F86" s="4"/>
      <c r="G86" s="4"/>
      <c r="H86" s="4"/>
      <c r="I86" s="4"/>
      <c r="J86" s="4">
        <v>5</v>
      </c>
      <c r="K86" s="4" t="s">
        <v>476</v>
      </c>
      <c r="L86" s="4"/>
      <c r="M86" s="4"/>
      <c r="N86" s="4"/>
      <c r="O86" s="4"/>
      <c r="P86" s="4"/>
      <c r="Q86" s="4"/>
      <c r="R86" s="4"/>
      <c r="S86" s="4"/>
      <c r="T86" s="4"/>
      <c r="U86" s="4"/>
      <c r="V86" s="4"/>
      <c r="W86" s="4"/>
      <c r="X86" s="4"/>
      <c r="Y86" s="4"/>
      <c r="Z86" s="4"/>
    </row>
    <row r="87" spans="1:26" ht="13.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heetViews>
  <sheetFormatPr defaultColWidth="14.44140625" defaultRowHeight="15" customHeight="1" x14ac:dyDescent="0.3"/>
  <cols>
    <col min="1" max="7" width="8.6640625" customWidth="1"/>
    <col min="8" max="8" width="9.109375" customWidth="1"/>
    <col min="9" max="9" width="8.6640625" customWidth="1"/>
    <col min="10" max="10" width="11.33203125" customWidth="1"/>
    <col min="11" max="26" width="8.6640625" customWidth="1"/>
  </cols>
  <sheetData>
    <row r="1" spans="1:26" ht="13.5" customHeight="1" x14ac:dyDescent="0.3">
      <c r="A1" s="4"/>
      <c r="B1" s="4" t="s">
        <v>380</v>
      </c>
      <c r="C1" s="4"/>
      <c r="D1" s="4" t="str">
        <f ca="1">OFFSET(C1,(MATCH(A2,B2:B14,1)),0)</f>
        <v>You had a job. Start with an extra 4gp.</v>
      </c>
      <c r="E1" s="4"/>
      <c r="F1" s="4"/>
      <c r="G1" s="4"/>
      <c r="H1" s="4"/>
      <c r="I1" s="4"/>
      <c r="J1" s="4" t="s">
        <v>381</v>
      </c>
      <c r="K1" s="4"/>
      <c r="L1" s="8" t="str">
        <f ca="1">OFFSET(K1,(MATCH(I2,J2:J12,1)),0)</f>
        <v>You nearly died, got nasty scars and are missing an ear, 2 finger(s) or 3 toe(s).</v>
      </c>
      <c r="M1" s="4"/>
      <c r="N1" s="4"/>
      <c r="O1" s="4"/>
      <c r="P1" s="4"/>
      <c r="Q1" s="4"/>
      <c r="R1" s="4"/>
      <c r="S1" s="4"/>
      <c r="T1" s="4"/>
      <c r="U1" s="4"/>
      <c r="V1" s="4"/>
      <c r="W1" s="4"/>
      <c r="X1" s="4"/>
      <c r="Y1" s="4"/>
      <c r="Z1" s="4"/>
    </row>
    <row r="2" spans="1:26" ht="13.5" customHeight="1" x14ac:dyDescent="0.3">
      <c r="A2" s="4">
        <f ca="1">RANDBETWEEN(1, 100)</f>
        <v>59</v>
      </c>
      <c r="B2" s="4">
        <v>1</v>
      </c>
      <c r="C2" s="4" t="str">
        <f ca="1">D44</f>
        <v>A blight hit your home community and many starved. You lost a family member.</v>
      </c>
      <c r="D2" s="4"/>
      <c r="E2" s="4"/>
      <c r="F2" s="4"/>
      <c r="G2" s="4"/>
      <c r="H2" s="4"/>
      <c r="I2" s="4">
        <f ca="1">RANDBETWEEN(1, 100)</f>
        <v>3</v>
      </c>
      <c r="J2" s="4">
        <v>1</v>
      </c>
      <c r="K2" s="4" t="str">
        <f ca="1">CONCATENATE("You nearly died, got nasty scars and are missing an ear, ", RANDBETWEEN(1, 3), " finger(s) or ", RANDBETWEEN(1, 4), " toe(s).")</f>
        <v>You nearly died, got nasty scars and are missing an ear, 2 finger(s) or 3 toe(s).</v>
      </c>
      <c r="L2" s="4"/>
      <c r="M2" s="4"/>
      <c r="N2" s="4"/>
      <c r="O2" s="4"/>
      <c r="P2" s="4"/>
      <c r="Q2" s="4"/>
      <c r="R2" s="4"/>
      <c r="S2" s="4"/>
      <c r="T2" s="4"/>
      <c r="U2" s="4"/>
      <c r="V2" s="4"/>
      <c r="W2" s="4"/>
      <c r="X2" s="4"/>
      <c r="Y2" s="4"/>
      <c r="Z2" s="4"/>
    </row>
    <row r="3" spans="1:26" ht="13.5" customHeight="1" x14ac:dyDescent="0.3">
      <c r="A3" s="4"/>
      <c r="B3" s="4">
        <v>11</v>
      </c>
      <c r="C3" s="4" t="str">
        <f ca="1">L26</f>
        <v>You found a riding horse.</v>
      </c>
      <c r="D3" s="4"/>
      <c r="E3" s="4"/>
      <c r="F3" s="4"/>
      <c r="G3" s="4"/>
      <c r="H3" s="4"/>
      <c r="I3" s="4"/>
      <c r="J3" s="4">
        <v>11</v>
      </c>
      <c r="K3" s="4" t="s">
        <v>382</v>
      </c>
      <c r="L3" s="4"/>
      <c r="M3" s="4"/>
      <c r="N3" s="4"/>
      <c r="O3" s="4"/>
      <c r="P3" s="4"/>
      <c r="Q3" s="4"/>
      <c r="R3" s="4"/>
      <c r="S3" s="4"/>
      <c r="T3" s="4"/>
      <c r="U3" s="4"/>
      <c r="V3" s="4"/>
      <c r="W3" s="4"/>
      <c r="X3" s="4"/>
      <c r="Y3" s="4"/>
      <c r="Z3" s="4"/>
    </row>
    <row r="4" spans="1:26" ht="13.5" customHeight="1" x14ac:dyDescent="0.3">
      <c r="A4" s="4"/>
      <c r="B4" s="4">
        <v>21</v>
      </c>
      <c r="C4" s="4" t="s">
        <v>383</v>
      </c>
      <c r="D4" s="4"/>
      <c r="E4" s="4"/>
      <c r="F4" s="4"/>
      <c r="G4" s="4"/>
      <c r="H4" s="4"/>
      <c r="I4" s="4"/>
      <c r="J4" s="4">
        <v>21</v>
      </c>
      <c r="K4" s="4" t="s">
        <v>384</v>
      </c>
      <c r="L4" s="4"/>
      <c r="M4" s="4"/>
      <c r="N4" s="4"/>
      <c r="O4" s="4"/>
      <c r="P4" s="4"/>
      <c r="Q4" s="4"/>
      <c r="R4" s="4"/>
      <c r="S4" s="4"/>
      <c r="T4" s="4"/>
      <c r="U4" s="4"/>
      <c r="V4" s="4"/>
      <c r="W4" s="4"/>
      <c r="X4" s="4"/>
      <c r="Y4" s="4"/>
      <c r="Z4" s="4"/>
    </row>
    <row r="5" spans="1:26" ht="13.5" customHeight="1" x14ac:dyDescent="0.3">
      <c r="A5" s="4"/>
      <c r="B5" s="4">
        <v>31</v>
      </c>
      <c r="C5" s="4" t="str">
        <f ca="1">CONCATENATE("You made an enemy of an adventurer ", (IF((RANDBETWEEN(1, 2))=1, "and you are to blame.", "but you are NOT to blame.")))</f>
        <v>You made an enemy of an adventurer but you are NOT to blame.</v>
      </c>
      <c r="D5" s="4"/>
      <c r="E5" s="4"/>
      <c r="F5" s="4"/>
      <c r="G5" s="4"/>
      <c r="H5" s="4"/>
      <c r="I5" s="4"/>
      <c r="J5" s="4">
        <v>31</v>
      </c>
      <c r="K5" s="4" t="s">
        <v>385</v>
      </c>
      <c r="L5" s="4"/>
      <c r="M5" s="4"/>
      <c r="N5" s="4"/>
      <c r="O5" s="4"/>
      <c r="P5" s="4"/>
      <c r="Q5" s="4"/>
      <c r="R5" s="4"/>
      <c r="S5" s="4"/>
      <c r="T5" s="4"/>
      <c r="U5" s="4"/>
      <c r="V5" s="4"/>
      <c r="W5" s="4"/>
      <c r="X5" s="4"/>
      <c r="Y5" s="4"/>
      <c r="Z5" s="4"/>
    </row>
    <row r="6" spans="1:26" ht="13.5" customHeight="1" x14ac:dyDescent="0.3">
      <c r="A6" s="4"/>
      <c r="B6" s="4">
        <v>41</v>
      </c>
      <c r="C6" s="4" t="s">
        <v>386</v>
      </c>
      <c r="D6" s="4"/>
      <c r="E6" s="4"/>
      <c r="F6" s="4"/>
      <c r="G6" s="4"/>
      <c r="H6" s="4"/>
      <c r="I6" s="4"/>
      <c r="J6" s="4">
        <v>41</v>
      </c>
      <c r="K6" s="4" t="s">
        <v>387</v>
      </c>
      <c r="L6" s="4"/>
      <c r="M6" s="4"/>
      <c r="N6" s="4"/>
      <c r="O6" s="4"/>
      <c r="P6" s="4"/>
      <c r="Q6" s="4"/>
      <c r="R6" s="4"/>
      <c r="S6" s="4"/>
      <c r="T6" s="4"/>
      <c r="U6" s="4"/>
      <c r="V6" s="4"/>
      <c r="W6" s="4"/>
      <c r="X6" s="4"/>
      <c r="Y6" s="4"/>
      <c r="Z6" s="4"/>
    </row>
    <row r="7" spans="1:26" ht="13.5" customHeight="1" x14ac:dyDescent="0.3">
      <c r="A7" s="4"/>
      <c r="B7" s="4">
        <v>51</v>
      </c>
      <c r="C7" s="4" t="str">
        <f ca="1">CONCATENATE("You had a job. Start with an extra ", (RANDBETWEEN(1, 6)+RANDBETWEEN(1, 6)), "gp.")</f>
        <v>You had a job. Start with an extra 4gp.</v>
      </c>
      <c r="D7" s="4"/>
      <c r="E7" s="4"/>
      <c r="F7" s="4"/>
      <c r="G7" s="4"/>
      <c r="H7" s="4"/>
      <c r="I7" s="4"/>
      <c r="J7" s="4">
        <v>51</v>
      </c>
      <c r="K7" s="4" t="s">
        <v>388</v>
      </c>
      <c r="L7" s="4"/>
      <c r="M7" s="4"/>
      <c r="N7" s="4"/>
      <c r="O7" s="4"/>
      <c r="P7" s="4"/>
      <c r="Q7" s="4"/>
      <c r="R7" s="4"/>
      <c r="S7" s="4"/>
      <c r="T7" s="4"/>
      <c r="U7" s="4"/>
      <c r="V7" s="4"/>
      <c r="W7" s="4"/>
      <c r="X7" s="4"/>
      <c r="Y7" s="4"/>
      <c r="Z7" s="4"/>
    </row>
    <row r="8" spans="1:26" ht="13.5" customHeight="1" x14ac:dyDescent="0.3">
      <c r="A8" s="4"/>
      <c r="B8" s="4">
        <v>71</v>
      </c>
      <c r="C8" s="4" t="s">
        <v>389</v>
      </c>
      <c r="D8" s="4"/>
      <c r="E8" s="4"/>
      <c r="F8" s="4"/>
      <c r="G8" s="4"/>
      <c r="H8" s="4"/>
      <c r="I8" s="4"/>
      <c r="J8" s="4">
        <v>61</v>
      </c>
      <c r="K8" s="4" t="s">
        <v>390</v>
      </c>
      <c r="L8" s="4"/>
      <c r="M8" s="4"/>
      <c r="N8" s="4"/>
      <c r="O8" s="4"/>
      <c r="P8" s="4"/>
      <c r="Q8" s="4"/>
      <c r="R8" s="4"/>
      <c r="S8" s="4"/>
      <c r="T8" s="4"/>
      <c r="U8" s="4"/>
      <c r="V8" s="4"/>
      <c r="W8" s="4"/>
      <c r="X8" s="4"/>
      <c r="Y8" s="4"/>
      <c r="Z8" s="4"/>
    </row>
    <row r="9" spans="1:26" ht="13.5" customHeight="1" x14ac:dyDescent="0.3">
      <c r="A9" s="4"/>
      <c r="B9" s="4">
        <v>76</v>
      </c>
      <c r="C9" s="4" t="str">
        <f ca="1">L1</f>
        <v>You nearly died, got nasty scars and are missing an ear, 2 finger(s) or 3 toe(s).</v>
      </c>
      <c r="D9" s="4"/>
      <c r="E9" s="4"/>
      <c r="F9" s="4"/>
      <c r="G9" s="4"/>
      <c r="H9" s="4"/>
      <c r="I9" s="4"/>
      <c r="J9" s="4">
        <v>71</v>
      </c>
      <c r="K9" s="4" t="s">
        <v>391</v>
      </c>
      <c r="L9" s="4"/>
      <c r="M9" s="4"/>
      <c r="N9" s="4"/>
      <c r="O9" s="4"/>
      <c r="P9" s="4"/>
      <c r="Q9" s="4"/>
      <c r="R9" s="4"/>
      <c r="S9" s="4"/>
      <c r="T9" s="4"/>
      <c r="U9" s="4"/>
      <c r="V9" s="4"/>
      <c r="W9" s="4"/>
      <c r="X9" s="4"/>
      <c r="Y9" s="4"/>
      <c r="Z9" s="4"/>
    </row>
    <row r="10" spans="1:26" ht="13.5" customHeight="1" x14ac:dyDescent="0.3">
      <c r="A10" s="4"/>
      <c r="B10" s="4">
        <v>81</v>
      </c>
      <c r="C10" s="4" t="str">
        <f ca="1">D19</f>
        <v>You briefly visited the Feywild or the Shadowfell.</v>
      </c>
      <c r="D10" s="4"/>
      <c r="E10" s="4"/>
      <c r="F10" s="4"/>
      <c r="G10" s="4"/>
      <c r="H10" s="4"/>
      <c r="I10" s="4"/>
      <c r="J10" s="4">
        <v>81</v>
      </c>
      <c r="K10" s="4" t="str">
        <f ca="1">CONCATENATE("You found some treasure and kept your share. Start with an extra ", (RANDBETWEEN(1, 6)+RANDBETWEEN(1, 6)), "gp.")</f>
        <v>You found some treasure and kept your share. Start with an extra 7gp.</v>
      </c>
      <c r="L10" s="4"/>
      <c r="M10" s="4"/>
      <c r="N10" s="4"/>
      <c r="O10" s="4"/>
      <c r="P10" s="4"/>
      <c r="Q10" s="4"/>
      <c r="R10" s="4"/>
      <c r="S10" s="4"/>
      <c r="T10" s="4"/>
      <c r="U10" s="4"/>
      <c r="V10" s="4"/>
      <c r="W10" s="4"/>
      <c r="X10" s="4"/>
      <c r="Y10" s="4"/>
      <c r="Z10" s="4"/>
    </row>
    <row r="11" spans="1:26" ht="13.5" customHeight="1" x14ac:dyDescent="0.3">
      <c r="A11" s="4"/>
      <c r="B11" s="4">
        <v>86</v>
      </c>
      <c r="C11" s="4" t="str">
        <f ca="1">L58</f>
        <v>You suffered minor battle injuries, which left no scars.</v>
      </c>
      <c r="D11" s="4"/>
      <c r="E11" s="4"/>
      <c r="F11" s="4"/>
      <c r="G11" s="4"/>
      <c r="H11" s="4"/>
      <c r="I11" s="4"/>
      <c r="J11" s="4">
        <v>91</v>
      </c>
      <c r="K11" s="4" t="str">
        <f ca="1">CONCATENATE("You found a considerable treasure and kept your share. Start with an extra ", (RANDBETWEEN(1, 20)+50), "gp.")</f>
        <v>You found a considerable treasure and kept your share. Start with an extra 52gp.</v>
      </c>
      <c r="L11" s="4"/>
      <c r="M11" s="4"/>
      <c r="N11" s="4"/>
      <c r="O11" s="4"/>
      <c r="P11" s="4"/>
      <c r="Q11" s="4"/>
      <c r="R11" s="4"/>
      <c r="S11" s="4"/>
      <c r="T11" s="4"/>
      <c r="U11" s="4"/>
      <c r="V11" s="4"/>
      <c r="W11" s="4"/>
      <c r="X11" s="4"/>
      <c r="Y11" s="4"/>
      <c r="Z11" s="4"/>
    </row>
    <row r="12" spans="1:26" ht="13.5" customHeight="1" x14ac:dyDescent="0.3">
      <c r="A12" s="4"/>
      <c r="B12" s="4">
        <v>91</v>
      </c>
      <c r="C12" s="4" t="str">
        <f ca="1">CONCATENATE("You were accused of ", L38, " ", L48)</f>
        <v>You were accused of assault and are guilty, but were found not guilty.</v>
      </c>
      <c r="D12" s="4"/>
      <c r="E12" s="4"/>
      <c r="F12" s="4"/>
      <c r="G12" s="4"/>
      <c r="H12" s="4"/>
      <c r="I12" s="4"/>
      <c r="J12" s="4">
        <v>100</v>
      </c>
      <c r="K12" s="4" t="s">
        <v>392</v>
      </c>
      <c r="L12" s="4"/>
      <c r="M12" s="4"/>
      <c r="N12" s="4"/>
      <c r="O12" s="4"/>
      <c r="P12" s="4"/>
      <c r="Q12" s="4"/>
      <c r="R12" s="4"/>
      <c r="S12" s="4"/>
      <c r="T12" s="4"/>
      <c r="U12" s="4"/>
      <c r="V12" s="4"/>
      <c r="W12" s="4"/>
      <c r="X12" s="4"/>
      <c r="Y12" s="4"/>
      <c r="Z12" s="4"/>
    </row>
    <row r="13" spans="1:26" ht="13.5" customHeight="1" x14ac:dyDescent="0.3">
      <c r="A13" s="4"/>
      <c r="B13" s="4">
        <v>96</v>
      </c>
      <c r="C13" s="4" t="str">
        <f ca="1">L14</f>
        <v>You saw a creature being conjured by magic.</v>
      </c>
      <c r="D13" s="4"/>
      <c r="E13" s="4"/>
      <c r="F13" s="4"/>
      <c r="G13" s="4"/>
      <c r="H13" s="4"/>
      <c r="I13" s="4"/>
      <c r="J13" s="4"/>
      <c r="K13" s="4"/>
      <c r="L13" s="4"/>
      <c r="M13" s="4"/>
      <c r="N13" s="4"/>
      <c r="O13" s="4"/>
      <c r="P13" s="4"/>
      <c r="Q13" s="4"/>
      <c r="R13" s="4"/>
      <c r="S13" s="4"/>
      <c r="T13" s="4"/>
      <c r="U13" s="4"/>
      <c r="V13" s="4"/>
      <c r="W13" s="4"/>
      <c r="X13" s="4"/>
      <c r="Y13" s="4"/>
      <c r="Z13" s="4"/>
    </row>
    <row r="14" spans="1:26" ht="13.5" customHeight="1" x14ac:dyDescent="0.3">
      <c r="A14" s="4"/>
      <c r="B14" s="4">
        <v>100</v>
      </c>
      <c r="C14" s="4" t="str">
        <f ca="1">L67</f>
        <v>A lover of yours was secretly a silver dragon.</v>
      </c>
      <c r="D14" s="4"/>
      <c r="E14" s="4"/>
      <c r="F14" s="4"/>
      <c r="G14" s="4"/>
      <c r="H14" s="4"/>
      <c r="I14" s="4"/>
      <c r="J14" s="4" t="s">
        <v>393</v>
      </c>
      <c r="K14" s="4"/>
      <c r="L14" s="8" t="str">
        <f ca="1">OFFSET(K14,(MATCH(I15,J15:J24,1)),0)</f>
        <v>You saw a creature being conjured by magic.</v>
      </c>
      <c r="M14" s="4"/>
      <c r="N14" s="4"/>
      <c r="O14" s="4"/>
      <c r="P14" s="4"/>
      <c r="Q14" s="4"/>
      <c r="R14" s="4"/>
      <c r="S14" s="4"/>
      <c r="T14" s="4"/>
      <c r="U14" s="4"/>
      <c r="V14" s="4"/>
      <c r="W14" s="4"/>
      <c r="X14" s="4"/>
      <c r="Y14" s="4"/>
      <c r="Z14" s="4"/>
    </row>
    <row r="15" spans="1:26" ht="13.5" customHeight="1" x14ac:dyDescent="0.3">
      <c r="A15" s="4"/>
      <c r="B15" s="4"/>
      <c r="C15" s="4"/>
      <c r="D15" s="4"/>
      <c r="E15" s="4"/>
      <c r="F15" s="4"/>
      <c r="G15" s="4"/>
      <c r="H15" s="4"/>
      <c r="I15" s="4">
        <f ca="1">RANDBETWEEN(1, 10)</f>
        <v>9</v>
      </c>
      <c r="J15" s="4">
        <v>1</v>
      </c>
      <c r="K15" s="4" t="s">
        <v>394</v>
      </c>
      <c r="L15" s="4"/>
      <c r="M15" s="4"/>
      <c r="N15" s="4"/>
      <c r="O15" s="4"/>
      <c r="P15" s="4"/>
      <c r="Q15" s="4"/>
      <c r="R15" s="4"/>
      <c r="S15" s="4"/>
      <c r="T15" s="4"/>
      <c r="U15" s="4"/>
      <c r="V15" s="4"/>
      <c r="W15" s="4"/>
      <c r="X15" s="4"/>
      <c r="Y15" s="4"/>
      <c r="Z15" s="4"/>
    </row>
    <row r="16" spans="1:26" ht="13.5" customHeight="1" x14ac:dyDescent="0.3">
      <c r="A16" s="4"/>
      <c r="B16" s="4"/>
      <c r="C16" s="4"/>
      <c r="D16" s="4"/>
      <c r="E16" s="4"/>
      <c r="F16" s="4"/>
      <c r="G16" s="4"/>
      <c r="H16" s="4"/>
      <c r="I16" s="4"/>
      <c r="J16" s="4">
        <v>2</v>
      </c>
      <c r="K16" s="4" t="s">
        <v>395</v>
      </c>
      <c r="L16" s="4"/>
      <c r="M16" s="4"/>
      <c r="N16" s="4"/>
      <c r="O16" s="4"/>
      <c r="P16" s="4"/>
      <c r="Q16" s="4"/>
      <c r="R16" s="4"/>
      <c r="S16" s="4"/>
      <c r="T16" s="4"/>
      <c r="U16" s="4"/>
      <c r="V16" s="4"/>
      <c r="W16" s="4"/>
      <c r="X16" s="4"/>
      <c r="Y16" s="4"/>
      <c r="Z16" s="4"/>
    </row>
    <row r="17" spans="1:26" ht="13.5" customHeight="1" x14ac:dyDescent="0.3">
      <c r="A17" s="4"/>
      <c r="B17" s="4"/>
      <c r="C17" s="4"/>
      <c r="D17" s="4"/>
      <c r="E17" s="4"/>
      <c r="F17" s="4"/>
      <c r="G17" s="4"/>
      <c r="H17" s="4"/>
      <c r="I17" s="4"/>
      <c r="J17" s="4">
        <v>3</v>
      </c>
      <c r="K17" s="4" t="s">
        <v>396</v>
      </c>
      <c r="L17" s="4"/>
      <c r="M17" s="4"/>
      <c r="N17" s="4"/>
      <c r="O17" s="4"/>
      <c r="P17" s="4"/>
      <c r="Q17" s="4"/>
      <c r="R17" s="4"/>
      <c r="S17" s="4"/>
      <c r="T17" s="4"/>
      <c r="U17" s="4"/>
      <c r="V17" s="4"/>
      <c r="W17" s="4"/>
      <c r="X17" s="4"/>
      <c r="Y17" s="4"/>
      <c r="Z17" s="4"/>
    </row>
    <row r="18" spans="1:26" ht="13.5" customHeight="1" x14ac:dyDescent="0.3">
      <c r="A18" s="4"/>
      <c r="B18" s="4"/>
      <c r="C18" s="4"/>
      <c r="D18" s="4"/>
      <c r="E18" s="4"/>
      <c r="F18" s="4"/>
      <c r="G18" s="4"/>
      <c r="H18" s="4"/>
      <c r="I18" s="4"/>
      <c r="J18" s="4">
        <v>4</v>
      </c>
      <c r="K18" s="4" t="s">
        <v>397</v>
      </c>
      <c r="L18" s="4"/>
      <c r="M18" s="4"/>
      <c r="N18" s="4"/>
      <c r="O18" s="4"/>
      <c r="P18" s="4"/>
      <c r="Q18" s="4"/>
      <c r="R18" s="4"/>
      <c r="S18" s="4"/>
      <c r="T18" s="4"/>
      <c r="U18" s="4"/>
      <c r="V18" s="4"/>
      <c r="W18" s="4"/>
      <c r="X18" s="4"/>
      <c r="Y18" s="4"/>
      <c r="Z18" s="4"/>
    </row>
    <row r="19" spans="1:26" ht="13.5" customHeight="1" x14ac:dyDescent="0.3">
      <c r="A19" s="4"/>
      <c r="B19" s="4" t="s">
        <v>398</v>
      </c>
      <c r="C19" s="4"/>
      <c r="D19" s="8" t="str">
        <f ca="1">OFFSET(C19,(MATCH(A20,B20:B34,1)),0)</f>
        <v>You briefly visited the Feywild or the Shadowfell.</v>
      </c>
      <c r="E19" s="4"/>
      <c r="F19" s="4"/>
      <c r="G19" s="4"/>
      <c r="H19" s="4"/>
      <c r="I19" s="4"/>
      <c r="J19" s="4">
        <v>5</v>
      </c>
      <c r="K19" s="4" t="s">
        <v>399</v>
      </c>
      <c r="L19" s="4"/>
      <c r="M19" s="4"/>
      <c r="N19" s="4"/>
      <c r="O19" s="4"/>
      <c r="P19" s="4"/>
      <c r="Q19" s="4"/>
      <c r="R19" s="4"/>
      <c r="S19" s="4"/>
      <c r="T19" s="4"/>
      <c r="U19" s="4"/>
      <c r="V19" s="4"/>
      <c r="W19" s="4"/>
      <c r="X19" s="4"/>
      <c r="Y19" s="4"/>
      <c r="Z19" s="4"/>
    </row>
    <row r="20" spans="1:26" ht="13.5" customHeight="1" x14ac:dyDescent="0.3">
      <c r="A20" s="4">
        <f ca="1">RANDBETWEEN(1, 100)</f>
        <v>93</v>
      </c>
      <c r="B20" s="4">
        <v>1</v>
      </c>
      <c r="C20" s="4" t="str">
        <f ca="1">CONCATENATE("You were ensorcelled by a fey and enslaved for ", RANDBETWEEN(1, 6), " years before you escaped.")</f>
        <v>You were ensorcelled by a fey and enslaved for 4 years before you escaped.</v>
      </c>
      <c r="D20" s="4"/>
      <c r="E20" s="4"/>
      <c r="F20" s="4"/>
      <c r="G20" s="4"/>
      <c r="H20" s="4"/>
      <c r="I20" s="4"/>
      <c r="J20" s="4">
        <v>6</v>
      </c>
      <c r="K20" s="4" t="s">
        <v>400</v>
      </c>
      <c r="L20" s="4"/>
      <c r="M20" s="4"/>
      <c r="N20" s="4"/>
      <c r="O20" s="4"/>
      <c r="P20" s="4"/>
      <c r="Q20" s="4"/>
      <c r="R20" s="4"/>
      <c r="S20" s="4"/>
      <c r="T20" s="4"/>
      <c r="U20" s="4"/>
      <c r="V20" s="4"/>
      <c r="W20" s="4"/>
      <c r="X20" s="4"/>
      <c r="Y20" s="4"/>
      <c r="Z20" s="4"/>
    </row>
    <row r="21" spans="1:26" ht="13.5" customHeight="1" x14ac:dyDescent="0.3">
      <c r="A21" s="4"/>
      <c r="B21" s="4">
        <v>6</v>
      </c>
      <c r="C21" s="4" t="s">
        <v>401</v>
      </c>
      <c r="D21" s="4"/>
      <c r="E21" s="4"/>
      <c r="F21" s="4"/>
      <c r="G21" s="4"/>
      <c r="H21" s="4"/>
      <c r="I21" s="4"/>
      <c r="J21" s="4">
        <v>7</v>
      </c>
      <c r="K21" s="4" t="s">
        <v>402</v>
      </c>
      <c r="L21" s="4"/>
      <c r="M21" s="4"/>
      <c r="N21" s="4"/>
      <c r="O21" s="4"/>
      <c r="P21" s="4"/>
      <c r="Q21" s="4"/>
      <c r="R21" s="4"/>
      <c r="S21" s="4"/>
      <c r="T21" s="4"/>
      <c r="U21" s="4"/>
      <c r="V21" s="4"/>
      <c r="W21" s="4"/>
      <c r="X21" s="4"/>
      <c r="Y21" s="4"/>
      <c r="Z21" s="4"/>
    </row>
    <row r="22" spans="1:26" ht="13.5" customHeight="1" x14ac:dyDescent="0.3">
      <c r="A22" s="4"/>
      <c r="B22" s="4">
        <v>11</v>
      </c>
      <c r="C22" s="4" t="str">
        <f ca="1">CONCATENATE("A devil tempted you. Make a DC10 wis save or your alignment shifts 1 step toward evil and you gain ", (RANDBETWEEN(1, 20)+50), " gp.")</f>
        <v>A devil tempted you. Make a DC10 wis save or your alignment shifts 1 step toward evil and you gain 59 gp.</v>
      </c>
      <c r="D22" s="4"/>
      <c r="E22" s="4"/>
      <c r="F22" s="4"/>
      <c r="G22" s="4"/>
      <c r="H22" s="4"/>
      <c r="I22" s="4"/>
      <c r="J22" s="4">
        <v>8</v>
      </c>
      <c r="K22" s="4" t="s">
        <v>403</v>
      </c>
      <c r="L22" s="4"/>
      <c r="M22" s="4"/>
      <c r="N22" s="4"/>
      <c r="O22" s="4"/>
      <c r="P22" s="4"/>
      <c r="Q22" s="4"/>
      <c r="R22" s="4"/>
      <c r="S22" s="4"/>
      <c r="T22" s="4"/>
      <c r="U22" s="4"/>
      <c r="V22" s="4"/>
      <c r="W22" s="4"/>
      <c r="X22" s="4"/>
      <c r="Y22" s="4"/>
      <c r="Z22" s="4"/>
    </row>
    <row r="23" spans="1:26" ht="13.5" customHeight="1" x14ac:dyDescent="0.3">
      <c r="A23" s="4"/>
      <c r="B23" s="4">
        <v>16</v>
      </c>
      <c r="C23" s="4" t="s">
        <v>404</v>
      </c>
      <c r="D23" s="4"/>
      <c r="E23" s="4"/>
      <c r="F23" s="4"/>
      <c r="G23" s="4"/>
      <c r="H23" s="4"/>
      <c r="I23" s="4"/>
      <c r="J23" s="4">
        <v>9</v>
      </c>
      <c r="K23" s="4" t="s">
        <v>405</v>
      </c>
      <c r="L23" s="4"/>
      <c r="M23" s="4"/>
      <c r="N23" s="4"/>
      <c r="O23" s="4"/>
      <c r="P23" s="4"/>
      <c r="Q23" s="4"/>
      <c r="R23" s="4"/>
      <c r="S23" s="4"/>
      <c r="T23" s="4"/>
      <c r="U23" s="4"/>
      <c r="V23" s="4"/>
      <c r="W23" s="4"/>
      <c r="X23" s="4"/>
      <c r="Y23" s="4"/>
      <c r="Z23" s="4"/>
    </row>
    <row r="24" spans="1:26" ht="13.5" customHeight="1" x14ac:dyDescent="0.3">
      <c r="A24" s="4"/>
      <c r="B24" s="4">
        <v>21</v>
      </c>
      <c r="C24" s="4" t="s">
        <v>406</v>
      </c>
      <c r="D24" s="4"/>
      <c r="E24" s="4"/>
      <c r="F24" s="4"/>
      <c r="G24" s="4"/>
      <c r="H24" s="4"/>
      <c r="I24" s="4"/>
      <c r="J24" s="4">
        <v>10</v>
      </c>
      <c r="K24" s="4" t="s">
        <v>407</v>
      </c>
      <c r="L24" s="4"/>
      <c r="M24" s="4"/>
      <c r="N24" s="4"/>
      <c r="O24" s="4"/>
      <c r="P24" s="4"/>
      <c r="Q24" s="4"/>
      <c r="R24" s="4"/>
      <c r="S24" s="4"/>
      <c r="T24" s="4"/>
      <c r="U24" s="4"/>
      <c r="V24" s="4"/>
      <c r="W24" s="4"/>
      <c r="X24" s="4"/>
      <c r="Y24" s="4"/>
      <c r="Z24" s="4"/>
    </row>
    <row r="25" spans="1:26" ht="13.5" customHeight="1" x14ac:dyDescent="0.3">
      <c r="A25" s="4"/>
      <c r="B25" s="4">
        <v>31</v>
      </c>
      <c r="C25" s="4" t="s">
        <v>408</v>
      </c>
      <c r="D25" s="4"/>
      <c r="E25" s="4"/>
      <c r="F25" s="4"/>
      <c r="G25" s="4"/>
      <c r="H25" s="4"/>
      <c r="I25" s="4"/>
      <c r="J25" s="4"/>
      <c r="K25" s="4"/>
      <c r="L25" s="4"/>
      <c r="M25" s="4"/>
      <c r="N25" s="4"/>
      <c r="O25" s="4"/>
      <c r="P25" s="4"/>
      <c r="Q25" s="4"/>
      <c r="R25" s="4"/>
      <c r="S25" s="4"/>
      <c r="T25" s="4"/>
      <c r="U25" s="4"/>
      <c r="V25" s="4"/>
      <c r="W25" s="4"/>
      <c r="X25" s="4"/>
      <c r="Y25" s="4"/>
      <c r="Z25" s="4"/>
    </row>
    <row r="26" spans="1:26" ht="13.5" customHeight="1" x14ac:dyDescent="0.3">
      <c r="A26" s="4"/>
      <c r="B26" s="4">
        <v>41</v>
      </c>
      <c r="C26" s="4" t="s">
        <v>409</v>
      </c>
      <c r="D26" s="4"/>
      <c r="E26" s="4"/>
      <c r="F26" s="4"/>
      <c r="G26" s="4"/>
      <c r="H26" s="4"/>
      <c r="I26" s="4"/>
      <c r="J26" s="4" t="s">
        <v>410</v>
      </c>
      <c r="K26" s="4"/>
      <c r="L26" s="8" t="str">
        <f ca="1">OFFSET(K26,(MATCH(I27,J27:J36,1)),0)</f>
        <v>You found a riding horse.</v>
      </c>
      <c r="M26" s="4"/>
      <c r="N26" s="4"/>
      <c r="O26" s="4"/>
      <c r="P26" s="4"/>
      <c r="Q26" s="4"/>
      <c r="R26" s="4"/>
      <c r="S26" s="4"/>
      <c r="T26" s="4"/>
      <c r="U26" s="4"/>
      <c r="V26" s="4"/>
      <c r="W26" s="4"/>
      <c r="X26" s="4"/>
      <c r="Y26" s="4"/>
      <c r="Z26" s="4"/>
    </row>
    <row r="27" spans="1:26" ht="13.5" customHeight="1" x14ac:dyDescent="0.3">
      <c r="A27" s="4"/>
      <c r="B27" s="4">
        <v>51</v>
      </c>
      <c r="C27" s="4" t="s">
        <v>411</v>
      </c>
      <c r="D27" s="4"/>
      <c r="E27" s="4"/>
      <c r="F27" s="4"/>
      <c r="G27" s="4"/>
      <c r="H27" s="4"/>
      <c r="I27" s="4">
        <f ca="1">RANDBETWEEN(1, 10)</f>
        <v>3</v>
      </c>
      <c r="J27" s="4">
        <v>1</v>
      </c>
      <c r="K27" s="4" t="s">
        <v>412</v>
      </c>
      <c r="L27" s="4"/>
      <c r="M27" s="4"/>
      <c r="N27" s="4"/>
      <c r="O27" s="4"/>
      <c r="P27" s="4"/>
      <c r="Q27" s="4"/>
      <c r="R27" s="4"/>
      <c r="S27" s="4"/>
      <c r="T27" s="4"/>
      <c r="U27" s="4"/>
      <c r="V27" s="4"/>
      <c r="W27" s="4"/>
      <c r="X27" s="4"/>
      <c r="Y27" s="4"/>
      <c r="Z27" s="4"/>
    </row>
    <row r="28" spans="1:26" ht="13.5" customHeight="1" x14ac:dyDescent="0.3">
      <c r="A28" s="4"/>
      <c r="B28" s="4">
        <v>61</v>
      </c>
      <c r="C28" s="4" t="s">
        <v>413</v>
      </c>
      <c r="D28" s="4"/>
      <c r="E28" s="4"/>
      <c r="F28" s="4"/>
      <c r="G28" s="4"/>
      <c r="H28" s="4"/>
      <c r="I28" s="4"/>
      <c r="J28" s="4">
        <v>2</v>
      </c>
      <c r="K28" s="4" t="s">
        <v>414</v>
      </c>
      <c r="L28" s="4"/>
      <c r="M28" s="4"/>
      <c r="N28" s="4"/>
      <c r="O28" s="4"/>
      <c r="P28" s="4"/>
      <c r="Q28" s="4"/>
      <c r="R28" s="4"/>
      <c r="S28" s="4"/>
      <c r="T28" s="4"/>
      <c r="U28" s="4"/>
      <c r="V28" s="4"/>
      <c r="W28" s="4"/>
      <c r="X28" s="4"/>
      <c r="Y28" s="4"/>
      <c r="Z28" s="4"/>
    </row>
    <row r="29" spans="1:26" ht="13.5" customHeight="1" x14ac:dyDescent="0.3">
      <c r="A29" s="4"/>
      <c r="B29" s="4">
        <v>71</v>
      </c>
      <c r="C29" s="4" t="str">
        <f ca="1">CONCATENATE("You were briefly possessed by ", D36)</f>
        <v>You were briefly possessed by a devil.</v>
      </c>
      <c r="D29" s="4"/>
      <c r="E29" s="4"/>
      <c r="F29" s="4"/>
      <c r="G29" s="4"/>
      <c r="H29" s="4"/>
      <c r="I29" s="4"/>
      <c r="J29" s="4">
        <v>3</v>
      </c>
      <c r="K29" s="4" t="s">
        <v>415</v>
      </c>
      <c r="L29" s="4"/>
      <c r="M29" s="4"/>
      <c r="N29" s="4"/>
      <c r="O29" s="4"/>
      <c r="P29" s="4"/>
      <c r="Q29" s="4"/>
      <c r="R29" s="4"/>
      <c r="S29" s="4"/>
      <c r="T29" s="4"/>
      <c r="U29" s="4"/>
      <c r="V29" s="4"/>
      <c r="W29" s="4"/>
      <c r="X29" s="4"/>
      <c r="Y29" s="4"/>
      <c r="Z29" s="4"/>
    </row>
    <row r="30" spans="1:26" ht="13.5" customHeight="1" x14ac:dyDescent="0.3">
      <c r="A30" s="4"/>
      <c r="B30" s="4">
        <v>76</v>
      </c>
      <c r="C30" s="4" t="s">
        <v>416</v>
      </c>
      <c r="D30" s="4"/>
      <c r="E30" s="4"/>
      <c r="F30" s="4"/>
      <c r="G30" s="4"/>
      <c r="H30" s="4"/>
      <c r="I30" s="4"/>
      <c r="J30" s="4">
        <v>4</v>
      </c>
      <c r="K30" s="4" t="str">
        <f ca="1">CONCATENATE("You found some money. Start with an extra ", (RANDBETWEEN(1, 20)), "gp.")</f>
        <v>You found some money. Start with an extra 1gp.</v>
      </c>
      <c r="L30" s="4"/>
      <c r="M30" s="4"/>
      <c r="N30" s="4"/>
      <c r="O30" s="4"/>
      <c r="P30" s="4"/>
      <c r="Q30" s="4"/>
      <c r="R30" s="4"/>
      <c r="S30" s="4"/>
      <c r="T30" s="4"/>
      <c r="U30" s="4"/>
      <c r="V30" s="4"/>
      <c r="W30" s="4"/>
      <c r="X30" s="4"/>
      <c r="Y30" s="4"/>
      <c r="Z30" s="4"/>
    </row>
    <row r="31" spans="1:26" ht="13.5" customHeight="1" x14ac:dyDescent="0.3">
      <c r="A31" s="4"/>
      <c r="B31" s="4">
        <v>81</v>
      </c>
      <c r="C31" s="4" t="s">
        <v>417</v>
      </c>
      <c r="D31" s="4"/>
      <c r="E31" s="4"/>
      <c r="F31" s="4"/>
      <c r="G31" s="4"/>
      <c r="H31" s="4"/>
      <c r="I31" s="4"/>
      <c r="J31" s="4">
        <v>5</v>
      </c>
      <c r="K31" s="4" t="s">
        <v>418</v>
      </c>
      <c r="L31" s="4"/>
      <c r="M31" s="4"/>
      <c r="N31" s="4"/>
      <c r="O31" s="4"/>
      <c r="P31" s="4"/>
      <c r="Q31" s="4"/>
      <c r="R31" s="4"/>
      <c r="S31" s="4"/>
      <c r="T31" s="4"/>
      <c r="U31" s="4"/>
      <c r="V31" s="4"/>
      <c r="W31" s="4"/>
      <c r="X31" s="4"/>
      <c r="Y31" s="4"/>
      <c r="Z31" s="4"/>
    </row>
    <row r="32" spans="1:26" ht="13.5" customHeight="1" x14ac:dyDescent="0.3">
      <c r="A32" s="4"/>
      <c r="B32" s="4">
        <v>86</v>
      </c>
      <c r="C32" s="4" t="s">
        <v>419</v>
      </c>
      <c r="D32" s="4"/>
      <c r="E32" s="4"/>
      <c r="F32" s="4"/>
      <c r="G32" s="4"/>
      <c r="H32" s="4"/>
      <c r="I32" s="4"/>
      <c r="J32" s="4">
        <v>6</v>
      </c>
      <c r="K32" s="7" t="str">
        <f ca="1">CONCATENATE("You found ",Trinket!$D$11)</f>
        <v>You found A conch shell which is always damp and constantly drips saltwater.</v>
      </c>
      <c r="L32" s="4"/>
      <c r="M32" s="4"/>
      <c r="N32" s="4"/>
      <c r="O32" s="4"/>
      <c r="P32" s="4"/>
      <c r="Q32" s="4"/>
      <c r="R32" s="4"/>
      <c r="S32" s="4"/>
      <c r="T32" s="4"/>
      <c r="U32" s="4"/>
      <c r="V32" s="4"/>
      <c r="W32" s="4"/>
      <c r="X32" s="4"/>
      <c r="Y32" s="4"/>
      <c r="Z32" s="4"/>
    </row>
    <row r="33" spans="1:26" ht="13.5" customHeight="1" x14ac:dyDescent="0.3">
      <c r="A33" s="4"/>
      <c r="B33" s="4">
        <v>91</v>
      </c>
      <c r="C33" s="4" t="s">
        <v>420</v>
      </c>
      <c r="D33" s="4"/>
      <c r="E33" s="4"/>
      <c r="F33" s="4"/>
      <c r="G33" s="4"/>
      <c r="H33" s="4"/>
      <c r="I33" s="4"/>
      <c r="J33" s="4">
        <v>7</v>
      </c>
      <c r="K33" s="4" t="s">
        <v>421</v>
      </c>
      <c r="L33" s="4"/>
      <c r="M33" s="4"/>
      <c r="N33" s="4"/>
      <c r="O33" s="4"/>
      <c r="P33" s="4"/>
      <c r="Q33" s="4"/>
      <c r="R33" s="4"/>
      <c r="S33" s="4"/>
      <c r="T33" s="4"/>
      <c r="U33" s="4"/>
      <c r="V33" s="4"/>
      <c r="W33" s="4"/>
      <c r="X33" s="4"/>
      <c r="Y33" s="4"/>
      <c r="Z33" s="4"/>
    </row>
    <row r="34" spans="1:26" ht="13.5" customHeight="1" x14ac:dyDescent="0.3">
      <c r="A34" s="4"/>
      <c r="B34" s="4">
        <v>96</v>
      </c>
      <c r="C34" s="4" t="s">
        <v>422</v>
      </c>
      <c r="D34" s="4"/>
      <c r="E34" s="4"/>
      <c r="F34" s="4"/>
      <c r="G34" s="4"/>
      <c r="H34" s="4"/>
      <c r="I34" s="4"/>
      <c r="J34" s="4">
        <v>8</v>
      </c>
      <c r="K34" s="4" t="s">
        <v>423</v>
      </c>
      <c r="L34" s="4"/>
      <c r="M34" s="4"/>
      <c r="N34" s="4"/>
      <c r="O34" s="4"/>
      <c r="P34" s="4"/>
      <c r="Q34" s="4"/>
      <c r="R34" s="4"/>
      <c r="S34" s="4"/>
      <c r="T34" s="4"/>
      <c r="U34" s="4"/>
      <c r="V34" s="4"/>
      <c r="W34" s="4"/>
      <c r="X34" s="4"/>
      <c r="Y34" s="4"/>
      <c r="Z34" s="4"/>
    </row>
    <row r="35" spans="1:26" ht="13.5" customHeight="1" x14ac:dyDescent="0.3">
      <c r="A35" s="4"/>
      <c r="B35" s="4"/>
      <c r="C35" s="4"/>
      <c r="D35" s="4"/>
      <c r="E35" s="4"/>
      <c r="F35" s="4"/>
      <c r="G35" s="4"/>
      <c r="H35" s="4"/>
      <c r="I35" s="4"/>
      <c r="J35" s="4">
        <v>9</v>
      </c>
      <c r="K35" s="4" t="s">
        <v>424</v>
      </c>
      <c r="L35" s="4"/>
      <c r="M35" s="4"/>
      <c r="N35" s="4"/>
      <c r="O35" s="4"/>
      <c r="P35" s="4"/>
      <c r="Q35" s="4"/>
      <c r="R35" s="4"/>
      <c r="S35" s="4"/>
      <c r="T35" s="4"/>
      <c r="U35" s="4"/>
      <c r="V35" s="4"/>
      <c r="W35" s="4"/>
      <c r="X35" s="4"/>
      <c r="Y35" s="4"/>
      <c r="Z35" s="4"/>
    </row>
    <row r="36" spans="1:26" ht="13.5" customHeight="1" x14ac:dyDescent="0.3">
      <c r="A36" s="4"/>
      <c r="B36" s="4" t="s">
        <v>425</v>
      </c>
      <c r="C36" s="4"/>
      <c r="D36" s="8" t="str">
        <f ca="1">OFFSET(C36,(MATCH(A37,B37:B42,1)),0)</f>
        <v>a devil.</v>
      </c>
      <c r="E36" s="4"/>
      <c r="F36" s="4"/>
      <c r="G36" s="4"/>
      <c r="H36" s="4"/>
      <c r="I36" s="4"/>
      <c r="J36" s="4">
        <v>10</v>
      </c>
      <c r="K36" s="4" t="str">
        <f ca="1">CONCATENATE("A distant relative left you a stipend that enables you to live at a Comfortable lifestyle for ", RANDBETWEEN(1, 20), " years.")</f>
        <v>A distant relative left you a stipend that enables you to live at a Comfortable lifestyle for 12 years.</v>
      </c>
      <c r="L36" s="4"/>
      <c r="M36" s="4"/>
      <c r="N36" s="4"/>
      <c r="O36" s="4"/>
      <c r="P36" s="4"/>
      <c r="Q36" s="4"/>
      <c r="R36" s="4"/>
      <c r="S36" s="4"/>
      <c r="T36" s="4"/>
      <c r="U36" s="4"/>
      <c r="V36" s="4"/>
      <c r="W36" s="4"/>
      <c r="X36" s="4"/>
      <c r="Y36" s="4"/>
      <c r="Z36" s="4"/>
    </row>
    <row r="37" spans="1:26" ht="13.5" customHeight="1" x14ac:dyDescent="0.3">
      <c r="A37" s="4">
        <f ca="1">RANDBETWEEN(1, 6)</f>
        <v>2</v>
      </c>
      <c r="B37" s="4">
        <v>1</v>
      </c>
      <c r="C37" s="4" t="s">
        <v>426</v>
      </c>
      <c r="D37" s="4"/>
      <c r="E37" s="4"/>
      <c r="F37" s="4"/>
      <c r="G37" s="4"/>
      <c r="H37" s="4"/>
      <c r="I37" s="4"/>
      <c r="J37" s="4"/>
      <c r="K37" s="4"/>
      <c r="L37" s="4"/>
      <c r="M37" s="4"/>
      <c r="N37" s="4"/>
      <c r="O37" s="4"/>
      <c r="P37" s="4"/>
      <c r="Q37" s="4"/>
      <c r="R37" s="4"/>
      <c r="S37" s="4"/>
      <c r="T37" s="4"/>
      <c r="U37" s="4"/>
      <c r="V37" s="4"/>
      <c r="W37" s="4"/>
      <c r="X37" s="4"/>
      <c r="Y37" s="4"/>
      <c r="Z37" s="4"/>
    </row>
    <row r="38" spans="1:26" ht="13.5" customHeight="1" x14ac:dyDescent="0.3">
      <c r="A38" s="4"/>
      <c r="B38" s="4">
        <v>2</v>
      </c>
      <c r="C38" s="4" t="s">
        <v>427</v>
      </c>
      <c r="D38" s="4"/>
      <c r="E38" s="4"/>
      <c r="F38" s="4"/>
      <c r="G38" s="4"/>
      <c r="H38" s="4"/>
      <c r="I38" s="4"/>
      <c r="J38" s="4" t="s">
        <v>428</v>
      </c>
      <c r="K38" s="4"/>
      <c r="L38" s="8" t="str">
        <f ca="1">OFFSET(K38,(MATCH(I39,J39:J46,1)),0)</f>
        <v>assault</v>
      </c>
      <c r="M38" s="4"/>
      <c r="N38" s="4"/>
      <c r="O38" s="4"/>
      <c r="P38" s="4"/>
      <c r="Q38" s="4"/>
      <c r="R38" s="4"/>
      <c r="S38" s="4"/>
      <c r="T38" s="4"/>
      <c r="U38" s="4"/>
      <c r="V38" s="4"/>
      <c r="W38" s="4"/>
      <c r="X38" s="4"/>
      <c r="Y38" s="4"/>
      <c r="Z38" s="4"/>
    </row>
    <row r="39" spans="1:26" ht="13.5" customHeight="1" x14ac:dyDescent="0.3">
      <c r="A39" s="4"/>
      <c r="B39" s="4">
        <v>3</v>
      </c>
      <c r="C39" s="4" t="s">
        <v>429</v>
      </c>
      <c r="D39" s="4"/>
      <c r="E39" s="4"/>
      <c r="F39" s="4"/>
      <c r="G39" s="4"/>
      <c r="H39" s="4"/>
      <c r="I39" s="4">
        <f ca="1">RANDBETWEEN(1, 8)</f>
        <v>4</v>
      </c>
      <c r="J39" s="4">
        <v>1</v>
      </c>
      <c r="K39" s="4" t="s">
        <v>430</v>
      </c>
      <c r="L39" s="4"/>
      <c r="M39" s="4"/>
      <c r="N39" s="4"/>
      <c r="O39" s="4"/>
      <c r="P39" s="4"/>
      <c r="Q39" s="4"/>
      <c r="R39" s="4"/>
      <c r="S39" s="4"/>
      <c r="T39" s="4"/>
      <c r="U39" s="4"/>
      <c r="V39" s="4"/>
      <c r="W39" s="4"/>
      <c r="X39" s="4"/>
      <c r="Y39" s="4"/>
      <c r="Z39" s="4"/>
    </row>
    <row r="40" spans="1:26" ht="13.5" customHeight="1" x14ac:dyDescent="0.3">
      <c r="A40" s="4"/>
      <c r="B40" s="4">
        <v>4</v>
      </c>
      <c r="C40" s="4" t="s">
        <v>431</v>
      </c>
      <c r="D40" s="4"/>
      <c r="E40" s="4"/>
      <c r="F40" s="4"/>
      <c r="G40" s="4"/>
      <c r="H40" s="4"/>
      <c r="I40" s="4"/>
      <c r="J40" s="4">
        <v>2</v>
      </c>
      <c r="K40" s="4" t="s">
        <v>432</v>
      </c>
      <c r="L40" s="4"/>
      <c r="M40" s="4"/>
      <c r="N40" s="4"/>
      <c r="O40" s="4"/>
      <c r="P40" s="4"/>
      <c r="Q40" s="4"/>
      <c r="R40" s="4"/>
      <c r="S40" s="4"/>
      <c r="T40" s="4"/>
      <c r="U40" s="4"/>
      <c r="V40" s="4"/>
      <c r="W40" s="4"/>
      <c r="X40" s="4"/>
      <c r="Y40" s="4"/>
      <c r="Z40" s="4"/>
    </row>
    <row r="41" spans="1:26" ht="13.5" customHeight="1" x14ac:dyDescent="0.3">
      <c r="A41" s="4"/>
      <c r="B41" s="4">
        <v>5</v>
      </c>
      <c r="C41" s="4" t="s">
        <v>433</v>
      </c>
      <c r="D41" s="4"/>
      <c r="E41" s="4"/>
      <c r="F41" s="4"/>
      <c r="G41" s="4"/>
      <c r="H41" s="4"/>
      <c r="I41" s="4"/>
      <c r="J41" s="4">
        <v>3</v>
      </c>
      <c r="K41" s="4" t="s">
        <v>434</v>
      </c>
      <c r="L41" s="4"/>
      <c r="M41" s="4"/>
      <c r="N41" s="4"/>
      <c r="O41" s="4"/>
      <c r="P41" s="4"/>
      <c r="Q41" s="4"/>
      <c r="R41" s="4"/>
      <c r="S41" s="4"/>
      <c r="T41" s="4"/>
      <c r="U41" s="4"/>
      <c r="V41" s="4"/>
      <c r="W41" s="4"/>
      <c r="X41" s="4"/>
      <c r="Y41" s="4"/>
      <c r="Z41" s="4"/>
    </row>
    <row r="42" spans="1:26" ht="13.5" customHeight="1" x14ac:dyDescent="0.3">
      <c r="A42" s="4"/>
      <c r="B42" s="4">
        <v>6</v>
      </c>
      <c r="C42" s="4" t="s">
        <v>435</v>
      </c>
      <c r="D42" s="4"/>
      <c r="E42" s="4"/>
      <c r="F42" s="4"/>
      <c r="G42" s="4"/>
      <c r="H42" s="4"/>
      <c r="I42" s="4"/>
      <c r="J42" s="4">
        <v>4</v>
      </c>
      <c r="K42" s="4" t="s">
        <v>436</v>
      </c>
      <c r="L42" s="4"/>
      <c r="M42" s="4"/>
      <c r="N42" s="4"/>
      <c r="O42" s="4"/>
      <c r="P42" s="4"/>
      <c r="Q42" s="4"/>
      <c r="R42" s="4"/>
      <c r="S42" s="4"/>
      <c r="T42" s="4"/>
      <c r="U42" s="4"/>
      <c r="V42" s="4"/>
      <c r="W42" s="4"/>
      <c r="X42" s="4"/>
      <c r="Y42" s="4"/>
      <c r="Z42" s="4"/>
    </row>
    <row r="43" spans="1:26" ht="13.5" customHeight="1" x14ac:dyDescent="0.3">
      <c r="A43" s="4"/>
      <c r="B43" s="4"/>
      <c r="C43" s="4"/>
      <c r="D43" s="4"/>
      <c r="E43" s="4"/>
      <c r="F43" s="4"/>
      <c r="G43" s="4"/>
      <c r="H43" s="4"/>
      <c r="I43" s="4"/>
      <c r="J43" s="4">
        <v>5</v>
      </c>
      <c r="K43" s="4" t="s">
        <v>437</v>
      </c>
      <c r="L43" s="4"/>
      <c r="M43" s="4"/>
      <c r="N43" s="4"/>
      <c r="O43" s="4"/>
      <c r="P43" s="4"/>
      <c r="Q43" s="4"/>
      <c r="R43" s="4"/>
      <c r="S43" s="4"/>
      <c r="T43" s="4"/>
      <c r="U43" s="4"/>
      <c r="V43" s="4"/>
      <c r="W43" s="4"/>
      <c r="X43" s="4"/>
      <c r="Y43" s="4"/>
      <c r="Z43" s="4"/>
    </row>
    <row r="44" spans="1:26" ht="13.5" customHeight="1" x14ac:dyDescent="0.3">
      <c r="A44" s="4"/>
      <c r="B44" s="4" t="s">
        <v>438</v>
      </c>
      <c r="C44" s="4"/>
      <c r="D44" s="8" t="str">
        <f ca="1">OFFSET(C44,(MATCH(A45,B45:B55,1)),0)</f>
        <v>A blight hit your home community and many starved. You lost a family member.</v>
      </c>
      <c r="E44" s="4"/>
      <c r="F44" s="4"/>
      <c r="G44" s="4"/>
      <c r="H44" s="4"/>
      <c r="I44" s="4"/>
      <c r="J44" s="4">
        <v>6</v>
      </c>
      <c r="K44" s="4" t="s">
        <v>439</v>
      </c>
      <c r="L44" s="4"/>
      <c r="M44" s="4"/>
      <c r="N44" s="4"/>
      <c r="O44" s="4"/>
      <c r="P44" s="4"/>
      <c r="Q44" s="4"/>
      <c r="R44" s="4"/>
      <c r="S44" s="4"/>
      <c r="T44" s="4"/>
      <c r="U44" s="4"/>
      <c r="V44" s="4"/>
      <c r="W44" s="4"/>
      <c r="X44" s="4"/>
      <c r="Y44" s="4"/>
      <c r="Z44" s="4"/>
    </row>
    <row r="45" spans="1:26" ht="13.5" customHeight="1" x14ac:dyDescent="0.3">
      <c r="A45" s="4">
        <f ca="1">RANDBETWEEN(1, 12)</f>
        <v>8</v>
      </c>
      <c r="B45" s="4">
        <v>1</v>
      </c>
      <c r="C45" s="4" t="str">
        <f ca="1">CONCATENATE("A family member or close friend ", D58, ".")</f>
        <v>A family member or close friend was torn apart by an animal or natural disaster.</v>
      </c>
      <c r="D45" s="4"/>
      <c r="E45" s="4"/>
      <c r="F45" s="4"/>
      <c r="G45" s="4"/>
      <c r="H45" s="4"/>
      <c r="I45" s="4"/>
      <c r="J45" s="4">
        <v>7</v>
      </c>
      <c r="K45" s="4" t="s">
        <v>440</v>
      </c>
      <c r="L45" s="4"/>
      <c r="M45" s="4"/>
      <c r="N45" s="4"/>
      <c r="O45" s="4"/>
      <c r="P45" s="4"/>
      <c r="Q45" s="4"/>
      <c r="R45" s="4"/>
      <c r="S45" s="4"/>
      <c r="T45" s="4"/>
      <c r="U45" s="4"/>
      <c r="V45" s="4"/>
      <c r="W45" s="4"/>
      <c r="X45" s="4"/>
      <c r="Y45" s="4"/>
      <c r="Z45" s="4"/>
    </row>
    <row r="46" spans="1:26" ht="13.5" customHeight="1" x14ac:dyDescent="0.3">
      <c r="A46" s="4"/>
      <c r="B46" s="4">
        <v>3</v>
      </c>
      <c r="C46" s="4" t="s">
        <v>441</v>
      </c>
      <c r="D46" s="4"/>
      <c r="E46" s="4"/>
      <c r="F46" s="4"/>
      <c r="G46" s="4"/>
      <c r="H46" s="4"/>
      <c r="I46" s="4"/>
      <c r="J46" s="4">
        <v>8</v>
      </c>
      <c r="K46" s="4" t="s">
        <v>442</v>
      </c>
      <c r="L46" s="4"/>
      <c r="M46" s="4"/>
      <c r="N46" s="4"/>
      <c r="O46" s="4"/>
      <c r="P46" s="4"/>
      <c r="Q46" s="4"/>
      <c r="R46" s="4"/>
      <c r="S46" s="4"/>
      <c r="T46" s="4"/>
      <c r="U46" s="4"/>
      <c r="V46" s="4"/>
      <c r="W46" s="4"/>
      <c r="X46" s="4"/>
      <c r="Y46" s="4"/>
      <c r="Z46" s="4"/>
    </row>
    <row r="47" spans="1:26" ht="13.5" customHeight="1" x14ac:dyDescent="0.3">
      <c r="A47" s="4"/>
      <c r="B47" s="4">
        <v>4</v>
      </c>
      <c r="C47" s="4" t="s">
        <v>443</v>
      </c>
      <c r="D47" s="4"/>
      <c r="E47" s="4"/>
      <c r="F47" s="4"/>
      <c r="G47" s="4"/>
      <c r="H47" s="4"/>
      <c r="I47" s="4"/>
      <c r="J47" s="4"/>
      <c r="K47" s="4"/>
      <c r="L47" s="4"/>
      <c r="M47" s="4"/>
      <c r="N47" s="4"/>
      <c r="O47" s="4"/>
      <c r="P47" s="4"/>
      <c r="Q47" s="4"/>
      <c r="R47" s="4"/>
      <c r="S47" s="4"/>
      <c r="T47" s="4"/>
      <c r="U47" s="4"/>
      <c r="V47" s="4"/>
      <c r="W47" s="4"/>
      <c r="X47" s="4"/>
      <c r="Y47" s="4"/>
      <c r="Z47" s="4"/>
    </row>
    <row r="48" spans="1:26" ht="13.5" customHeight="1" x14ac:dyDescent="0.3">
      <c r="A48" s="4"/>
      <c r="B48" s="4">
        <v>5</v>
      </c>
      <c r="C48" s="4" t="str">
        <f ca="1">CONCATENATE("You spent ",RANDBETWEEN(1,6)," years at hard labor, jail, or an oar for a crime you did not commit.")</f>
        <v>You spent 1 years at hard labor, jail, or an oar for a crime you did not commit.</v>
      </c>
      <c r="D48" s="4"/>
      <c r="E48" s="4"/>
      <c r="F48" s="4"/>
      <c r="G48" s="4"/>
      <c r="H48" s="4"/>
      <c r="I48" s="4"/>
      <c r="J48" s="4" t="s">
        <v>444</v>
      </c>
      <c r="K48" s="4"/>
      <c r="L48" s="8" t="str">
        <f ca="1">OFFSET(K48,(MATCH(I49,J49:J52)),0)</f>
        <v>and are guilty, but were found not guilty.</v>
      </c>
      <c r="M48" s="4"/>
      <c r="N48" s="4"/>
      <c r="O48" s="4"/>
      <c r="P48" s="4"/>
      <c r="Q48" s="4"/>
      <c r="R48" s="4"/>
      <c r="S48" s="4"/>
      <c r="T48" s="4"/>
      <c r="U48" s="4"/>
      <c r="V48" s="4"/>
      <c r="W48" s="4"/>
      <c r="X48" s="4"/>
      <c r="Y48" s="4"/>
      <c r="Z48" s="4"/>
    </row>
    <row r="49" spans="1:26" ht="13.5" customHeight="1" x14ac:dyDescent="0.3">
      <c r="A49" s="4"/>
      <c r="B49" s="4">
        <v>6</v>
      </c>
      <c r="C49" s="4" t="s">
        <v>445</v>
      </c>
      <c r="D49" s="4"/>
      <c r="E49" s="4"/>
      <c r="F49" s="4"/>
      <c r="G49" s="4"/>
      <c r="H49" s="4"/>
      <c r="I49" s="4">
        <f ca="1">RANDBETWEEN(1, 12)</f>
        <v>6</v>
      </c>
      <c r="J49" s="4">
        <v>1</v>
      </c>
      <c r="K49" s="4" t="s">
        <v>446</v>
      </c>
      <c r="L49" s="4"/>
      <c r="M49" s="4"/>
      <c r="N49" s="4"/>
      <c r="O49" s="4"/>
      <c r="P49" s="4"/>
      <c r="Q49" s="4"/>
      <c r="R49" s="4"/>
      <c r="S49" s="4"/>
      <c r="T49" s="4"/>
      <c r="U49" s="4"/>
      <c r="V49" s="4"/>
      <c r="W49" s="4"/>
      <c r="X49" s="4"/>
      <c r="Y49" s="4"/>
      <c r="Z49" s="4"/>
    </row>
    <row r="50" spans="1:26" ht="13.5" customHeight="1" x14ac:dyDescent="0.3">
      <c r="A50" s="4"/>
      <c r="B50" s="4">
        <v>7</v>
      </c>
      <c r="C50" s="4" t="s">
        <v>447</v>
      </c>
      <c r="D50" s="4"/>
      <c r="E50" s="4"/>
      <c r="F50" s="4"/>
      <c r="G50" s="4"/>
      <c r="H50" s="4"/>
      <c r="I50" s="4"/>
      <c r="J50" s="4">
        <v>4</v>
      </c>
      <c r="K50" s="4" t="s">
        <v>448</v>
      </c>
      <c r="L50" s="4"/>
      <c r="M50" s="4"/>
      <c r="N50" s="4"/>
      <c r="O50" s="4"/>
      <c r="P50" s="4"/>
      <c r="Q50" s="4"/>
      <c r="R50" s="4"/>
      <c r="S50" s="4"/>
      <c r="T50" s="4"/>
      <c r="U50" s="4"/>
      <c r="V50" s="4"/>
      <c r="W50" s="4"/>
      <c r="X50" s="4"/>
      <c r="Y50" s="4"/>
      <c r="Z50" s="4"/>
    </row>
    <row r="51" spans="1:26" ht="13.5" customHeight="1" x14ac:dyDescent="0.3">
      <c r="A51" s="4"/>
      <c r="B51" s="4">
        <v>8</v>
      </c>
      <c r="C51" s="4" t="s">
        <v>449</v>
      </c>
      <c r="D51" s="4"/>
      <c r="E51" s="4"/>
      <c r="F51" s="4"/>
      <c r="G51" s="4"/>
      <c r="H51" s="4"/>
      <c r="I51" s="4"/>
      <c r="J51" s="4">
        <v>7</v>
      </c>
      <c r="K51" s="4" t="s">
        <v>450</v>
      </c>
      <c r="L51" s="4"/>
      <c r="M51" s="4"/>
      <c r="N51" s="4"/>
      <c r="O51" s="4"/>
      <c r="P51" s="4"/>
      <c r="Q51" s="4"/>
      <c r="R51" s="4"/>
      <c r="S51" s="4"/>
      <c r="T51" s="4"/>
      <c r="U51" s="4"/>
      <c r="V51" s="4"/>
      <c r="W51" s="4"/>
      <c r="X51" s="4"/>
      <c r="Y51" s="4"/>
      <c r="Z51" s="4"/>
    </row>
    <row r="52" spans="1:26" ht="13.5" customHeight="1" x14ac:dyDescent="0.3">
      <c r="A52" s="4"/>
      <c r="B52" s="4">
        <v>9</v>
      </c>
      <c r="C52" s="4" t="s">
        <v>451</v>
      </c>
      <c r="D52" s="4"/>
      <c r="E52" s="4"/>
      <c r="F52" s="4"/>
      <c r="G52" s="4"/>
      <c r="H52" s="4"/>
      <c r="I52" s="4"/>
      <c r="J52" s="4">
        <v>9</v>
      </c>
      <c r="K52" s="4" t="str">
        <f ca="1">CONCATENATE("and served ", RANDBETWEEN(1, 4), " years for it before escaping or being freed.")</f>
        <v>and served 1 years for it before escaping or being freed.</v>
      </c>
      <c r="L52" s="4"/>
      <c r="M52" s="4"/>
      <c r="N52" s="4"/>
      <c r="O52" s="4"/>
      <c r="P52" s="4"/>
      <c r="Q52" s="4"/>
      <c r="R52" s="4"/>
      <c r="S52" s="4"/>
      <c r="T52" s="4"/>
      <c r="U52" s="4"/>
      <c r="V52" s="4"/>
      <c r="W52" s="4"/>
      <c r="X52" s="4"/>
      <c r="Y52" s="4"/>
      <c r="Z52" s="4"/>
    </row>
    <row r="53" spans="1:26" ht="13.5" customHeight="1" x14ac:dyDescent="0.3">
      <c r="A53" s="4"/>
      <c r="B53" s="4">
        <v>10</v>
      </c>
      <c r="C53" s="4" t="s">
        <v>452</v>
      </c>
      <c r="D53" s="4"/>
      <c r="E53" s="4"/>
      <c r="F53" s="4"/>
      <c r="G53" s="4"/>
      <c r="H53" s="4"/>
      <c r="I53" s="4"/>
      <c r="J53" s="4"/>
      <c r="K53" s="4"/>
      <c r="L53" s="4"/>
      <c r="M53" s="4"/>
      <c r="N53" s="4"/>
      <c r="O53" s="4"/>
      <c r="P53" s="4"/>
      <c r="Q53" s="4"/>
      <c r="R53" s="4"/>
      <c r="S53" s="4"/>
      <c r="T53" s="4"/>
      <c r="U53" s="4"/>
      <c r="V53" s="4"/>
      <c r="W53" s="4"/>
      <c r="X53" s="4"/>
      <c r="Y53" s="4"/>
      <c r="Z53" s="4"/>
    </row>
    <row r="54" spans="1:26" ht="13.5" customHeight="1" x14ac:dyDescent="0.3">
      <c r="A54" s="4"/>
      <c r="B54" s="4">
        <v>11</v>
      </c>
      <c r="C54" s="4" t="str">
        <f ca="1">CONCATENATE("A romantic relationship ended ", (IF((RANDBETWEEN(1, 2))=1, "with bad feelings.", "amicably.")))</f>
        <v>A romantic relationship ended with bad feelings.</v>
      </c>
      <c r="D54" s="4"/>
      <c r="E54" s="4"/>
      <c r="F54" s="4"/>
      <c r="G54" s="4"/>
      <c r="H54" s="4"/>
      <c r="I54" s="4"/>
      <c r="J54" s="4"/>
      <c r="K54" s="4"/>
      <c r="L54" s="4"/>
      <c r="M54" s="4"/>
      <c r="N54" s="4"/>
      <c r="O54" s="4"/>
      <c r="P54" s="4"/>
      <c r="Q54" s="4"/>
      <c r="R54" s="4"/>
      <c r="S54" s="4"/>
      <c r="T54" s="4"/>
      <c r="U54" s="4"/>
      <c r="V54" s="4"/>
      <c r="W54" s="4"/>
      <c r="X54" s="4"/>
      <c r="Y54" s="4"/>
      <c r="Z54" s="4"/>
    </row>
    <row r="55" spans="1:26" ht="13.5" customHeight="1" x14ac:dyDescent="0.3">
      <c r="A55" s="4"/>
      <c r="B55" s="4">
        <v>12</v>
      </c>
      <c r="C55" s="4" t="str">
        <f ca="1">CONCATENATE("A current or prospective partner of yours ", D58, ".")</f>
        <v>A current or prospective partner of yours was torn apart by an animal or natural disaster.</v>
      </c>
      <c r="D55" s="4"/>
      <c r="E55" s="4"/>
      <c r="F55" s="4"/>
      <c r="G55" s="4"/>
      <c r="H55" s="4"/>
      <c r="I55" s="4"/>
      <c r="J55" s="4"/>
      <c r="K55" s="4"/>
      <c r="L55" s="4"/>
      <c r="M55" s="4"/>
      <c r="N55" s="4"/>
      <c r="O55" s="4"/>
      <c r="P55" s="4"/>
      <c r="Q55" s="4"/>
      <c r="R55" s="4"/>
      <c r="S55" s="4"/>
      <c r="T55" s="4"/>
      <c r="U55" s="4"/>
      <c r="V55" s="4"/>
      <c r="W55" s="4"/>
      <c r="X55" s="4"/>
      <c r="Y55" s="4"/>
      <c r="Z55" s="4"/>
    </row>
    <row r="56" spans="1:26" ht="13.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customHeight="1" x14ac:dyDescent="0.3">
      <c r="A58" s="4"/>
      <c r="B58" s="4" t="s">
        <v>453</v>
      </c>
      <c r="C58" s="4"/>
      <c r="D58" s="8" t="str">
        <f ca="1">OFFSET(C58,(MATCH(A59,B59:B69)),0)</f>
        <v>was torn apart by an animal or natural disaster</v>
      </c>
      <c r="E58" s="4"/>
      <c r="F58" s="4"/>
      <c r="G58" s="4"/>
      <c r="H58" s="4"/>
      <c r="I58" s="4"/>
      <c r="J58" s="4" t="s">
        <v>454</v>
      </c>
      <c r="K58" s="4"/>
      <c r="L58" s="8" t="str">
        <f ca="1">OFFSET(K58,(MATCH(I59,J59:J65)),0)</f>
        <v>You suffered minor battle injuries, which left no scars.</v>
      </c>
      <c r="M58" s="4"/>
      <c r="N58" s="4"/>
      <c r="O58" s="4"/>
      <c r="P58" s="4"/>
      <c r="Q58" s="4"/>
      <c r="R58" s="4"/>
      <c r="S58" s="4"/>
      <c r="T58" s="4"/>
      <c r="U58" s="4"/>
      <c r="V58" s="4"/>
      <c r="W58" s="4"/>
      <c r="X58" s="4"/>
      <c r="Y58" s="4"/>
      <c r="Z58" s="4"/>
    </row>
    <row r="59" spans="1:26" ht="13.5" customHeight="1" x14ac:dyDescent="0.3">
      <c r="A59" s="4">
        <f ca="1">RANDBETWEEN(1, 12)</f>
        <v>9</v>
      </c>
      <c r="B59" s="4">
        <v>1</v>
      </c>
      <c r="C59" s="4" t="s">
        <v>337</v>
      </c>
      <c r="D59" s="4"/>
      <c r="E59" s="4"/>
      <c r="F59" s="4"/>
      <c r="G59" s="4"/>
      <c r="H59" s="4"/>
      <c r="I59" s="4">
        <f ca="1">RANDBETWEEN(1, 12)</f>
        <v>5</v>
      </c>
      <c r="J59" s="4">
        <v>1</v>
      </c>
      <c r="K59" s="4" t="s">
        <v>455</v>
      </c>
      <c r="L59" s="4"/>
      <c r="M59" s="4"/>
      <c r="N59" s="4"/>
      <c r="O59" s="4"/>
      <c r="P59" s="4"/>
      <c r="Q59" s="4"/>
      <c r="R59" s="4"/>
      <c r="S59" s="4"/>
      <c r="T59" s="4"/>
      <c r="U59" s="4"/>
      <c r="V59" s="4"/>
      <c r="W59" s="4"/>
      <c r="X59" s="4"/>
      <c r="Y59" s="4"/>
      <c r="Z59" s="4"/>
    </row>
    <row r="60" spans="1:26" ht="13.5" customHeight="1" x14ac:dyDescent="0.3">
      <c r="A60" s="4"/>
      <c r="B60" s="4">
        <v>2</v>
      </c>
      <c r="C60" s="4" t="s">
        <v>339</v>
      </c>
      <c r="D60" s="4"/>
      <c r="E60" s="4"/>
      <c r="F60" s="4"/>
      <c r="G60" s="4"/>
      <c r="H60" s="4"/>
      <c r="I60" s="4"/>
      <c r="J60" s="4">
        <v>2</v>
      </c>
      <c r="K60" s="4" t="s">
        <v>456</v>
      </c>
      <c r="L60" s="4"/>
      <c r="M60" s="4"/>
      <c r="N60" s="4"/>
      <c r="O60" s="4"/>
      <c r="P60" s="4"/>
      <c r="Q60" s="4"/>
      <c r="R60" s="4"/>
      <c r="S60" s="4"/>
      <c r="T60" s="4"/>
      <c r="U60" s="4"/>
      <c r="V60" s="4"/>
      <c r="W60" s="4"/>
      <c r="X60" s="4"/>
      <c r="Y60" s="4"/>
      <c r="Z60" s="4"/>
    </row>
    <row r="61" spans="1:26" ht="13.5" customHeight="1" x14ac:dyDescent="0.3">
      <c r="A61" s="4"/>
      <c r="B61" s="4">
        <v>3</v>
      </c>
      <c r="C61" s="4" t="s">
        <v>341</v>
      </c>
      <c r="D61" s="4"/>
      <c r="E61" s="4"/>
      <c r="F61" s="4"/>
      <c r="G61" s="4"/>
      <c r="H61" s="4"/>
      <c r="I61" s="4"/>
      <c r="J61" s="4">
        <v>4</v>
      </c>
      <c r="K61" s="4" t="s">
        <v>457</v>
      </c>
      <c r="L61" s="4"/>
      <c r="M61" s="4"/>
      <c r="N61" s="4"/>
      <c r="O61" s="4"/>
      <c r="P61" s="4"/>
      <c r="Q61" s="4"/>
      <c r="R61" s="4"/>
      <c r="S61" s="4"/>
      <c r="T61" s="4"/>
      <c r="U61" s="4"/>
      <c r="V61" s="4"/>
      <c r="W61" s="4"/>
      <c r="X61" s="4"/>
      <c r="Y61" s="4"/>
      <c r="Z61" s="4"/>
    </row>
    <row r="62" spans="1:26" ht="13.5" customHeight="1" x14ac:dyDescent="0.3">
      <c r="A62" s="4"/>
      <c r="B62" s="4">
        <v>4</v>
      </c>
      <c r="C62" s="4" t="s">
        <v>343</v>
      </c>
      <c r="D62" s="4"/>
      <c r="E62" s="4"/>
      <c r="F62" s="4"/>
      <c r="G62" s="4"/>
      <c r="H62" s="4"/>
      <c r="I62" s="4"/>
      <c r="J62" s="4">
        <v>5</v>
      </c>
      <c r="K62" s="4" t="s">
        <v>458</v>
      </c>
      <c r="L62" s="4"/>
      <c r="M62" s="4"/>
      <c r="N62" s="4"/>
      <c r="O62" s="4"/>
      <c r="P62" s="4"/>
      <c r="Q62" s="4"/>
      <c r="R62" s="4"/>
      <c r="S62" s="4"/>
      <c r="T62" s="4"/>
      <c r="U62" s="4"/>
      <c r="V62" s="4"/>
      <c r="W62" s="4"/>
      <c r="X62" s="4"/>
      <c r="Y62" s="4"/>
      <c r="Z62" s="4"/>
    </row>
    <row r="63" spans="1:26" ht="13.5" customHeight="1" x14ac:dyDescent="0.3">
      <c r="A63" s="4"/>
      <c r="B63" s="4">
        <v>5</v>
      </c>
      <c r="C63" s="4" t="s">
        <v>345</v>
      </c>
      <c r="D63" s="4"/>
      <c r="E63" s="4"/>
      <c r="F63" s="4"/>
      <c r="G63" s="4"/>
      <c r="H63" s="4"/>
      <c r="I63" s="4"/>
      <c r="J63" s="4">
        <v>8</v>
      </c>
      <c r="K63" s="4" t="s">
        <v>459</v>
      </c>
      <c r="L63" s="4"/>
      <c r="M63" s="4"/>
      <c r="N63" s="4"/>
      <c r="O63" s="4"/>
      <c r="P63" s="4"/>
      <c r="Q63" s="4"/>
      <c r="R63" s="4"/>
      <c r="S63" s="4"/>
      <c r="T63" s="4"/>
      <c r="U63" s="4"/>
      <c r="V63" s="4"/>
      <c r="W63" s="4"/>
      <c r="X63" s="4"/>
      <c r="Y63" s="4"/>
      <c r="Z63" s="4"/>
    </row>
    <row r="64" spans="1:26" ht="13.5" customHeight="1" x14ac:dyDescent="0.3">
      <c r="A64" s="4"/>
      <c r="B64" s="4">
        <v>6</v>
      </c>
      <c r="C64" s="4" t="s">
        <v>347</v>
      </c>
      <c r="D64" s="4"/>
      <c r="E64" s="4"/>
      <c r="F64" s="4"/>
      <c r="G64" s="4"/>
      <c r="H64" s="4"/>
      <c r="I64" s="4"/>
      <c r="J64" s="4">
        <v>10</v>
      </c>
      <c r="K64" s="4" t="s">
        <v>460</v>
      </c>
      <c r="L64" s="4"/>
      <c r="M64" s="4"/>
      <c r="N64" s="4"/>
      <c r="O64" s="4"/>
      <c r="P64" s="4"/>
      <c r="Q64" s="4"/>
      <c r="R64" s="4"/>
      <c r="S64" s="4"/>
      <c r="T64" s="4"/>
      <c r="U64" s="4"/>
      <c r="V64" s="4"/>
      <c r="W64" s="4"/>
      <c r="X64" s="4"/>
      <c r="Y64" s="4"/>
      <c r="Z64" s="4"/>
    </row>
    <row r="65" spans="1:26" ht="13.5" customHeight="1" x14ac:dyDescent="0.3">
      <c r="A65" s="4"/>
      <c r="B65" s="4">
        <v>8</v>
      </c>
      <c r="C65" s="4" t="s">
        <v>349</v>
      </c>
      <c r="D65" s="4"/>
      <c r="E65" s="4"/>
      <c r="F65" s="4"/>
      <c r="G65" s="4"/>
      <c r="H65" s="4"/>
      <c r="I65" s="4"/>
      <c r="J65" s="4">
        <v>12</v>
      </c>
      <c r="K65" s="4" t="s">
        <v>461</v>
      </c>
      <c r="L65" s="4"/>
      <c r="M65" s="4"/>
      <c r="N65" s="4"/>
      <c r="O65" s="4"/>
      <c r="P65" s="4"/>
      <c r="Q65" s="4"/>
      <c r="R65" s="4"/>
      <c r="S65" s="4"/>
      <c r="T65" s="4"/>
      <c r="U65" s="4"/>
      <c r="V65" s="4"/>
      <c r="W65" s="4"/>
      <c r="X65" s="4"/>
      <c r="Y65" s="4"/>
      <c r="Z65" s="4"/>
    </row>
    <row r="66" spans="1:26" ht="13.5" customHeight="1" x14ac:dyDescent="0.3">
      <c r="A66" s="4"/>
      <c r="B66" s="4">
        <v>9</v>
      </c>
      <c r="C66" s="4" t="s">
        <v>351</v>
      </c>
      <c r="D66" s="4"/>
      <c r="E66" s="4"/>
      <c r="F66" s="4"/>
      <c r="G66" s="4"/>
      <c r="H66" s="4"/>
      <c r="I66" s="4"/>
      <c r="J66" s="4"/>
      <c r="K66" s="4"/>
      <c r="L66" s="4"/>
      <c r="M66" s="4"/>
      <c r="N66" s="4"/>
      <c r="O66" s="4"/>
      <c r="P66" s="4"/>
      <c r="Q66" s="4"/>
      <c r="R66" s="4"/>
      <c r="S66" s="4"/>
      <c r="T66" s="4"/>
      <c r="U66" s="4"/>
      <c r="V66" s="4"/>
      <c r="W66" s="4"/>
      <c r="X66" s="4"/>
      <c r="Y66" s="4"/>
      <c r="Z66" s="4"/>
    </row>
    <row r="67" spans="1:26" ht="13.5" customHeight="1" x14ac:dyDescent="0.3">
      <c r="A67" s="4"/>
      <c r="B67" s="4">
        <v>10</v>
      </c>
      <c r="C67" s="4" t="s">
        <v>353</v>
      </c>
      <c r="D67" s="4"/>
      <c r="E67" s="4"/>
      <c r="F67" s="4"/>
      <c r="G67" s="4"/>
      <c r="H67" s="4"/>
      <c r="I67" s="4"/>
      <c r="J67" s="4" t="s">
        <v>462</v>
      </c>
      <c r="K67" s="4"/>
      <c r="L67" s="8" t="str">
        <f ca="1">OFFSET(K67,(MATCH(I68,J68:J79)),0)</f>
        <v>A lover of yours was secretly a silver dragon.</v>
      </c>
      <c r="M67" s="4"/>
      <c r="N67" s="4"/>
      <c r="O67" s="4"/>
      <c r="P67" s="4"/>
      <c r="Q67" s="4"/>
      <c r="R67" s="4"/>
      <c r="S67" s="4"/>
      <c r="T67" s="4"/>
      <c r="U67" s="4"/>
      <c r="V67" s="4"/>
      <c r="W67" s="4"/>
      <c r="X67" s="4"/>
      <c r="Y67" s="4"/>
      <c r="Z67" s="4"/>
    </row>
    <row r="68" spans="1:26" ht="13.5" customHeight="1" x14ac:dyDescent="0.3">
      <c r="A68" s="4"/>
      <c r="B68" s="4">
        <v>11</v>
      </c>
      <c r="C68" s="4" t="s">
        <v>355</v>
      </c>
      <c r="D68" s="4"/>
      <c r="E68" s="4"/>
      <c r="F68" s="4"/>
      <c r="G68" s="4"/>
      <c r="H68" s="4"/>
      <c r="I68" s="4">
        <f ca="1">RANDBETWEEN(1, 12)</f>
        <v>8</v>
      </c>
      <c r="J68" s="4">
        <v>1</v>
      </c>
      <c r="K68" s="4" t="str">
        <f ca="1">CONCATENATE("You were turned into a toad for ",RANDBETWEEN(1,4)," weeks.")</f>
        <v>You were turned into a toad for 2 weeks.</v>
      </c>
      <c r="L68" s="4"/>
      <c r="M68" s="4"/>
      <c r="N68" s="4"/>
      <c r="O68" s="4"/>
      <c r="P68" s="4"/>
      <c r="Q68" s="4"/>
      <c r="R68" s="4"/>
      <c r="S68" s="4"/>
      <c r="T68" s="4"/>
      <c r="U68" s="4"/>
      <c r="V68" s="4"/>
      <c r="W68" s="4"/>
      <c r="X68" s="4"/>
      <c r="Y68" s="4"/>
      <c r="Z68" s="4"/>
    </row>
    <row r="69" spans="1:26" ht="13.5" customHeight="1" x14ac:dyDescent="0.3">
      <c r="A69" s="4"/>
      <c r="B69" s="4">
        <v>12</v>
      </c>
      <c r="C69" s="4" t="s">
        <v>463</v>
      </c>
      <c r="D69" s="4"/>
      <c r="E69" s="4"/>
      <c r="F69" s="4"/>
      <c r="G69" s="4"/>
      <c r="H69" s="4"/>
      <c r="I69" s="4"/>
      <c r="J69" s="4">
        <v>2</v>
      </c>
      <c r="K69" s="4" t="s">
        <v>464</v>
      </c>
      <c r="L69" s="4"/>
      <c r="M69" s="4"/>
      <c r="N69" s="4"/>
      <c r="O69" s="4"/>
      <c r="P69" s="4"/>
      <c r="Q69" s="4"/>
      <c r="R69" s="4"/>
      <c r="S69" s="4"/>
      <c r="T69" s="4"/>
      <c r="U69" s="4"/>
      <c r="V69" s="4"/>
      <c r="W69" s="4"/>
      <c r="X69" s="4"/>
      <c r="Y69" s="4"/>
      <c r="Z69" s="4"/>
    </row>
    <row r="70" spans="1:26" ht="13.5" customHeight="1" x14ac:dyDescent="0.3">
      <c r="A70" s="4"/>
      <c r="B70" s="4"/>
      <c r="C70" s="4"/>
      <c r="D70" s="4"/>
      <c r="E70" s="4"/>
      <c r="F70" s="4"/>
      <c r="G70" s="4"/>
      <c r="H70" s="4"/>
      <c r="I70" s="4"/>
      <c r="J70" s="4">
        <v>3</v>
      </c>
      <c r="K70" s="4" t="str">
        <f ca="1">CONCATENATE("You were enslaved by a supernatural creature for ",RANDBETWEEN(1,6)," years.")</f>
        <v>You were enslaved by a supernatural creature for 3 years.</v>
      </c>
      <c r="L70" s="4"/>
      <c r="M70" s="4"/>
      <c r="N70" s="4"/>
      <c r="O70" s="4"/>
      <c r="P70" s="4"/>
      <c r="Q70" s="4"/>
      <c r="R70" s="4"/>
      <c r="S70" s="4"/>
      <c r="T70" s="4"/>
      <c r="U70" s="4"/>
      <c r="V70" s="4"/>
      <c r="W70" s="4"/>
      <c r="X70" s="4"/>
      <c r="Y70" s="4"/>
      <c r="Z70" s="4"/>
    </row>
    <row r="71" spans="1:26" ht="13.5" customHeight="1" x14ac:dyDescent="0.3">
      <c r="A71" s="4"/>
      <c r="B71" s="4"/>
      <c r="C71" s="4"/>
      <c r="D71" s="4"/>
      <c r="E71" s="4"/>
      <c r="F71" s="4"/>
      <c r="G71" s="4"/>
      <c r="H71" s="4"/>
      <c r="I71" s="4"/>
      <c r="J71" s="4">
        <v>4</v>
      </c>
      <c r="K71" s="4" t="str">
        <f ca="1">CONCATENATE("A dragon held you prisoner for ",RANDBETWEEN(1,4)," years until adventurers killed it.")</f>
        <v>A dragon held you prisoner for 3 years until adventurers killed it.</v>
      </c>
      <c r="L71" s="4"/>
      <c r="M71" s="4"/>
      <c r="N71" s="4"/>
      <c r="O71" s="4"/>
      <c r="P71" s="4"/>
      <c r="Q71" s="4"/>
      <c r="R71" s="4"/>
      <c r="S71" s="4"/>
      <c r="T71" s="4"/>
      <c r="U71" s="4"/>
      <c r="V71" s="4"/>
      <c r="W71" s="4"/>
      <c r="X71" s="4"/>
      <c r="Y71" s="4"/>
      <c r="Z71" s="4"/>
    </row>
    <row r="72" spans="1:26" ht="13.5" customHeight="1" x14ac:dyDescent="0.3">
      <c r="A72" s="4"/>
      <c r="B72" s="4"/>
      <c r="C72" s="4"/>
      <c r="D72" s="4"/>
      <c r="E72" s="4"/>
      <c r="F72" s="4"/>
      <c r="G72" s="4"/>
      <c r="H72" s="4"/>
      <c r="I72" s="4"/>
      <c r="J72" s="4">
        <v>5</v>
      </c>
      <c r="K72" s="4" t="s">
        <v>465</v>
      </c>
      <c r="L72" s="4"/>
      <c r="M72" s="4"/>
      <c r="N72" s="4"/>
      <c r="O72" s="4"/>
      <c r="P72" s="4"/>
      <c r="Q72" s="4"/>
      <c r="R72" s="4"/>
      <c r="S72" s="4"/>
      <c r="T72" s="4"/>
      <c r="U72" s="4"/>
      <c r="V72" s="4"/>
      <c r="W72" s="4"/>
      <c r="X72" s="4"/>
      <c r="Y72" s="4"/>
      <c r="Z72" s="4"/>
    </row>
    <row r="73" spans="1:26" ht="13.5" customHeight="1" x14ac:dyDescent="0.3">
      <c r="A73" s="4"/>
      <c r="B73" s="4"/>
      <c r="C73" s="4"/>
      <c r="D73" s="4"/>
      <c r="E73" s="4"/>
      <c r="F73" s="4"/>
      <c r="G73" s="4"/>
      <c r="H73" s="4"/>
      <c r="I73" s="4"/>
      <c r="J73" s="4">
        <v>6</v>
      </c>
      <c r="K73" s="4" t="s">
        <v>466</v>
      </c>
      <c r="L73" s="4"/>
      <c r="M73" s="4"/>
      <c r="N73" s="4"/>
      <c r="O73" s="4"/>
      <c r="P73" s="4"/>
      <c r="Q73" s="4"/>
      <c r="R73" s="4"/>
      <c r="S73" s="4"/>
      <c r="T73" s="4"/>
      <c r="U73" s="4"/>
      <c r="V73" s="4"/>
      <c r="W73" s="4"/>
      <c r="X73" s="4"/>
      <c r="Y73" s="4"/>
      <c r="Z73" s="4"/>
    </row>
    <row r="74" spans="1:26" ht="13.5" customHeight="1" x14ac:dyDescent="0.3">
      <c r="A74" s="4"/>
      <c r="B74" s="4"/>
      <c r="C74" s="4"/>
      <c r="D74" s="4"/>
      <c r="E74" s="4"/>
      <c r="F74" s="4"/>
      <c r="G74" s="4"/>
      <c r="H74" s="4"/>
      <c r="I74" s="4"/>
      <c r="J74" s="4">
        <v>7</v>
      </c>
      <c r="K74" s="4" t="str">
        <f ca="1">CONCATENATE("You went insane for ",RANDBETWEEN(1,6)," years. Odd behavior might linger.")</f>
        <v>You went insane for 3 years. Odd behavior might linger.</v>
      </c>
      <c r="L74" s="4"/>
      <c r="M74" s="4"/>
      <c r="N74" s="4"/>
      <c r="O74" s="4"/>
      <c r="P74" s="4"/>
      <c r="Q74" s="4"/>
      <c r="R74" s="4"/>
      <c r="S74" s="4"/>
      <c r="T74" s="4"/>
      <c r="U74" s="4"/>
      <c r="V74" s="4"/>
      <c r="W74" s="4"/>
      <c r="X74" s="4"/>
      <c r="Y74" s="4"/>
      <c r="Z74" s="4"/>
    </row>
    <row r="75" spans="1:26" ht="13.5" customHeight="1" x14ac:dyDescent="0.3">
      <c r="A75" s="4"/>
      <c r="B75" s="4"/>
      <c r="C75" s="4"/>
      <c r="D75" s="4"/>
      <c r="E75" s="4"/>
      <c r="F75" s="4"/>
      <c r="G75" s="4"/>
      <c r="H75" s="4"/>
      <c r="I75" s="4"/>
      <c r="J75" s="4">
        <v>8</v>
      </c>
      <c r="K75" s="4" t="s">
        <v>467</v>
      </c>
      <c r="L75" s="4"/>
      <c r="M75" s="4"/>
      <c r="N75" s="4"/>
      <c r="O75" s="4"/>
      <c r="P75" s="4"/>
      <c r="Q75" s="4"/>
      <c r="R75" s="4"/>
      <c r="S75" s="4"/>
      <c r="T75" s="4"/>
      <c r="U75" s="4"/>
      <c r="V75" s="4"/>
      <c r="W75" s="4"/>
      <c r="X75" s="4"/>
      <c r="Y75" s="4"/>
      <c r="Z75" s="4"/>
    </row>
    <row r="76" spans="1:26" ht="13.5" customHeight="1" x14ac:dyDescent="0.3">
      <c r="A76" s="4"/>
      <c r="B76" s="4"/>
      <c r="C76" s="4"/>
      <c r="D76" s="4"/>
      <c r="E76" s="4"/>
      <c r="F76" s="4"/>
      <c r="G76" s="4"/>
      <c r="H76" s="4"/>
      <c r="I76" s="4"/>
      <c r="J76" s="4">
        <v>9</v>
      </c>
      <c r="K76" s="4" t="s">
        <v>468</v>
      </c>
      <c r="L76" s="4"/>
      <c r="M76" s="4"/>
      <c r="N76" s="4"/>
      <c r="O76" s="4"/>
      <c r="P76" s="4"/>
      <c r="Q76" s="4"/>
      <c r="R76" s="4"/>
      <c r="S76" s="4"/>
      <c r="T76" s="4"/>
      <c r="U76" s="4"/>
      <c r="V76" s="4"/>
      <c r="W76" s="4"/>
      <c r="X76" s="4"/>
      <c r="Y76" s="4"/>
      <c r="Z76" s="4"/>
    </row>
    <row r="77" spans="1:26" ht="13.5" customHeight="1" x14ac:dyDescent="0.3">
      <c r="A77" s="4"/>
      <c r="B77" s="4"/>
      <c r="C77" s="4"/>
      <c r="D77" s="4"/>
      <c r="E77" s="4"/>
      <c r="F77" s="4"/>
      <c r="G77" s="4"/>
      <c r="H77" s="4"/>
      <c r="I77" s="4"/>
      <c r="J77" s="4">
        <v>10</v>
      </c>
      <c r="K77" s="4" t="str">
        <f ca="1">CONCATENATE("You met ",L81," and lived to tell about it.")</f>
        <v>You met an archfey and lived to tell about it.</v>
      </c>
      <c r="L77" s="4"/>
      <c r="M77" s="4"/>
      <c r="N77" s="4"/>
      <c r="O77" s="4"/>
      <c r="P77" s="4"/>
      <c r="Q77" s="4"/>
      <c r="R77" s="4"/>
      <c r="S77" s="4"/>
      <c r="T77" s="4"/>
      <c r="U77" s="4"/>
      <c r="V77" s="4"/>
      <c r="W77" s="4"/>
      <c r="X77" s="4"/>
      <c r="Y77" s="4"/>
      <c r="Z77" s="4"/>
    </row>
    <row r="78" spans="1:26" ht="13.5" customHeight="1" x14ac:dyDescent="0.3">
      <c r="A78" s="4"/>
      <c r="B78" s="4"/>
      <c r="C78" s="4"/>
      <c r="D78" s="4"/>
      <c r="E78" s="4"/>
      <c r="F78" s="4"/>
      <c r="G78" s="4"/>
      <c r="H78" s="4"/>
      <c r="I78" s="4"/>
      <c r="J78" s="4">
        <v>11</v>
      </c>
      <c r="K78" s="4" t="s">
        <v>469</v>
      </c>
      <c r="L78" s="4"/>
      <c r="M78" s="4"/>
      <c r="N78" s="4"/>
      <c r="O78" s="4"/>
      <c r="P78" s="4"/>
      <c r="Q78" s="4"/>
      <c r="R78" s="4"/>
      <c r="S78" s="4"/>
      <c r="T78" s="4"/>
      <c r="U78" s="4"/>
      <c r="V78" s="4"/>
      <c r="W78" s="4"/>
      <c r="X78" s="4"/>
      <c r="Y78" s="4"/>
      <c r="Z78" s="4"/>
    </row>
    <row r="79" spans="1:26" ht="13.5" customHeight="1" x14ac:dyDescent="0.3">
      <c r="A79" s="4"/>
      <c r="B79" s="4"/>
      <c r="C79" s="4"/>
      <c r="D79" s="4"/>
      <c r="E79" s="4"/>
      <c r="F79" s="4"/>
      <c r="G79" s="4"/>
      <c r="H79" s="4"/>
      <c r="I79" s="4"/>
      <c r="J79" s="4">
        <v>12</v>
      </c>
      <c r="K79" s="4" t="s">
        <v>484</v>
      </c>
      <c r="L79" s="4"/>
      <c r="M79" s="4"/>
      <c r="N79" s="4"/>
      <c r="O79" s="4"/>
      <c r="P79" s="4"/>
      <c r="Q79" s="4"/>
      <c r="R79" s="4"/>
      <c r="S79" s="4"/>
      <c r="T79" s="4"/>
      <c r="U79" s="4"/>
      <c r="V79" s="4"/>
      <c r="W79" s="4"/>
      <c r="X79" s="4"/>
      <c r="Y79" s="4"/>
      <c r="Z79" s="4"/>
    </row>
    <row r="80" spans="1:26" ht="13.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customHeight="1" x14ac:dyDescent="0.3">
      <c r="A81" s="4"/>
      <c r="B81" s="4"/>
      <c r="C81" s="4"/>
      <c r="D81" s="4"/>
      <c r="E81" s="4"/>
      <c r="F81" s="4"/>
      <c r="G81" s="4"/>
      <c r="H81" s="4"/>
      <c r="I81" s="4"/>
      <c r="J81" s="4" t="s">
        <v>471</v>
      </c>
      <c r="K81" s="4"/>
      <c r="L81" s="8" t="str">
        <f ca="1">OFFSET(K81,(MATCH(I82,J82:J86)),0)</f>
        <v>an archfey</v>
      </c>
      <c r="M81" s="4"/>
      <c r="N81" s="4"/>
      <c r="O81" s="4"/>
      <c r="P81" s="4"/>
      <c r="Q81" s="4"/>
      <c r="R81" s="4"/>
      <c r="S81" s="4"/>
      <c r="T81" s="4"/>
      <c r="U81" s="4"/>
      <c r="V81" s="4"/>
      <c r="W81" s="4"/>
      <c r="X81" s="4"/>
      <c r="Y81" s="4"/>
      <c r="Z81" s="4"/>
    </row>
    <row r="82" spans="1:26" ht="13.5" customHeight="1" x14ac:dyDescent="0.3">
      <c r="A82" s="4"/>
      <c r="B82" s="4"/>
      <c r="C82" s="4"/>
      <c r="D82" s="4"/>
      <c r="E82" s="4"/>
      <c r="F82" s="4"/>
      <c r="G82" s="4"/>
      <c r="H82" s="4"/>
      <c r="I82" s="4">
        <f ca="1">RANDBETWEEN(1,5)</f>
        <v>3</v>
      </c>
      <c r="J82" s="4">
        <v>1</v>
      </c>
      <c r="K82" s="4" t="s">
        <v>472</v>
      </c>
      <c r="L82" s="4"/>
      <c r="M82" s="4"/>
      <c r="N82" s="4"/>
      <c r="O82" s="4"/>
      <c r="P82" s="4"/>
      <c r="Q82" s="4"/>
      <c r="R82" s="4"/>
      <c r="S82" s="4"/>
      <c r="T82" s="4"/>
      <c r="U82" s="4"/>
      <c r="V82" s="4"/>
      <c r="W82" s="4"/>
      <c r="X82" s="4"/>
      <c r="Y82" s="4"/>
      <c r="Z82" s="4"/>
    </row>
    <row r="83" spans="1:26" ht="13.5" customHeight="1" x14ac:dyDescent="0.3">
      <c r="A83" s="4"/>
      <c r="B83" s="4"/>
      <c r="C83" s="4"/>
      <c r="D83" s="4"/>
      <c r="E83" s="4"/>
      <c r="F83" s="4"/>
      <c r="G83" s="4"/>
      <c r="H83" s="4"/>
      <c r="I83" s="4"/>
      <c r="J83" s="4">
        <v>2</v>
      </c>
      <c r="K83" s="4" t="s">
        <v>473</v>
      </c>
      <c r="L83" s="4"/>
      <c r="M83" s="4"/>
      <c r="N83" s="4"/>
      <c r="O83" s="4"/>
      <c r="P83" s="4"/>
      <c r="Q83" s="4"/>
      <c r="R83" s="4"/>
      <c r="S83" s="4"/>
      <c r="T83" s="4"/>
      <c r="U83" s="4"/>
      <c r="V83" s="4"/>
      <c r="W83" s="4"/>
      <c r="X83" s="4"/>
      <c r="Y83" s="4"/>
      <c r="Z83" s="4"/>
    </row>
    <row r="84" spans="1:26" ht="13.5" customHeight="1" x14ac:dyDescent="0.3">
      <c r="A84" s="4"/>
      <c r="B84" s="4"/>
      <c r="C84" s="4"/>
      <c r="D84" s="4"/>
      <c r="E84" s="4"/>
      <c r="F84" s="4"/>
      <c r="G84" s="4"/>
      <c r="H84" s="4"/>
      <c r="I84" s="4"/>
      <c r="J84" s="4">
        <v>3</v>
      </c>
      <c r="K84" s="4" t="s">
        <v>474</v>
      </c>
      <c r="L84" s="4"/>
      <c r="M84" s="4"/>
      <c r="N84" s="4"/>
      <c r="O84" s="4"/>
      <c r="P84" s="4"/>
      <c r="Q84" s="4"/>
      <c r="R84" s="4"/>
      <c r="S84" s="4"/>
      <c r="T84" s="4"/>
      <c r="U84" s="4"/>
      <c r="V84" s="4"/>
      <c r="W84" s="4"/>
      <c r="X84" s="4"/>
      <c r="Y84" s="4"/>
      <c r="Z84" s="4"/>
    </row>
    <row r="85" spans="1:26" ht="13.5" customHeight="1" x14ac:dyDescent="0.3">
      <c r="A85" s="4"/>
      <c r="B85" s="4"/>
      <c r="C85" s="4"/>
      <c r="D85" s="4"/>
      <c r="E85" s="4"/>
      <c r="F85" s="4"/>
      <c r="G85" s="4"/>
      <c r="H85" s="4"/>
      <c r="I85" s="4"/>
      <c r="J85" s="4">
        <v>4</v>
      </c>
      <c r="K85" s="4" t="s">
        <v>475</v>
      </c>
      <c r="L85" s="4"/>
      <c r="M85" s="4"/>
      <c r="N85" s="4"/>
      <c r="O85" s="4"/>
      <c r="P85" s="4"/>
      <c r="Q85" s="4"/>
      <c r="R85" s="4"/>
      <c r="S85" s="4"/>
      <c r="T85" s="4"/>
      <c r="U85" s="4"/>
      <c r="V85" s="4"/>
      <c r="W85" s="4"/>
      <c r="X85" s="4"/>
      <c r="Y85" s="4"/>
      <c r="Z85" s="4"/>
    </row>
    <row r="86" spans="1:26" ht="13.5" customHeight="1" x14ac:dyDescent="0.3">
      <c r="A86" s="4"/>
      <c r="B86" s="4"/>
      <c r="C86" s="4"/>
      <c r="D86" s="4"/>
      <c r="E86" s="4"/>
      <c r="F86" s="4"/>
      <c r="G86" s="4"/>
      <c r="H86" s="4"/>
      <c r="I86" s="4"/>
      <c r="J86" s="4">
        <v>5</v>
      </c>
      <c r="K86" s="4" t="s">
        <v>476</v>
      </c>
      <c r="L86" s="4"/>
      <c r="M86" s="4"/>
      <c r="N86" s="4"/>
      <c r="O86" s="4"/>
      <c r="P86" s="4"/>
      <c r="Q86" s="4"/>
      <c r="R86" s="4"/>
      <c r="S86" s="4"/>
      <c r="T86" s="4"/>
      <c r="U86" s="4"/>
      <c r="V86" s="4"/>
      <c r="W86" s="4"/>
      <c r="X86" s="4"/>
      <c r="Y86" s="4"/>
      <c r="Z86" s="4"/>
    </row>
    <row r="87" spans="1:26" ht="13.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defaultColWidth="14.44140625" defaultRowHeight="15" customHeight="1" x14ac:dyDescent="0.3"/>
  <cols>
    <col min="1" max="7" width="8.6640625" customWidth="1"/>
    <col min="8" max="8" width="9.109375" customWidth="1"/>
    <col min="9" max="9" width="8.6640625" customWidth="1"/>
    <col min="10" max="10" width="11.33203125" customWidth="1"/>
    <col min="11" max="26" width="8.6640625" customWidth="1"/>
  </cols>
  <sheetData>
    <row r="1" spans="1:26" ht="13.5" customHeight="1" x14ac:dyDescent="0.3">
      <c r="A1" s="4"/>
      <c r="B1" s="4" t="s">
        <v>380</v>
      </c>
      <c r="C1" s="4"/>
      <c r="D1" s="4" t="str">
        <f ca="1">OFFSET(C1,(MATCH(A2,B2:B14,1)),0)</f>
        <v>You suffered minor battle injuries, which left no scars.</v>
      </c>
      <c r="E1" s="4"/>
      <c r="F1" s="4"/>
      <c r="G1" s="4"/>
      <c r="H1" s="4"/>
      <c r="I1" s="4"/>
      <c r="J1" s="4" t="s">
        <v>381</v>
      </c>
      <c r="K1" s="4"/>
      <c r="L1" s="8" t="str">
        <f ca="1">OFFSET(K1,(MATCH(I2,J2:J12,1)),0)</f>
        <v>You caught a disease and recovered from it, but still have a cough, pockmarks, or gray hair.</v>
      </c>
      <c r="M1" s="4"/>
      <c r="N1" s="4"/>
      <c r="O1" s="4"/>
      <c r="P1" s="4"/>
      <c r="Q1" s="4"/>
      <c r="R1" s="4"/>
      <c r="S1" s="4"/>
      <c r="T1" s="4"/>
      <c r="U1" s="4"/>
      <c r="V1" s="4"/>
      <c r="W1" s="4"/>
      <c r="X1" s="4"/>
      <c r="Y1" s="4"/>
      <c r="Z1" s="4"/>
    </row>
    <row r="2" spans="1:26" ht="13.5" customHeight="1" x14ac:dyDescent="0.3">
      <c r="A2" s="4">
        <f ca="1">RANDBETWEEN(1, 100)</f>
        <v>86</v>
      </c>
      <c r="B2" s="4">
        <v>1</v>
      </c>
      <c r="C2" s="4" t="str">
        <f ca="1">D44</f>
        <v>A blight hit your home community and many starved. You lost a family member.</v>
      </c>
      <c r="D2" s="4"/>
      <c r="E2" s="4"/>
      <c r="F2" s="4"/>
      <c r="G2" s="4"/>
      <c r="H2" s="4"/>
      <c r="I2" s="4">
        <f ca="1">RANDBETWEEN(1, 100)</f>
        <v>32</v>
      </c>
      <c r="J2" s="4">
        <v>1</v>
      </c>
      <c r="K2" s="4" t="str">
        <f ca="1">CONCATENATE("You nearly died, got nasty scars and are missing an ear, ", RANDBETWEEN(1, 3), " finger(s) or ", RANDBETWEEN(1, 4), " toe(s).")</f>
        <v>You nearly died, got nasty scars and are missing an ear, 1 finger(s) or 3 toe(s).</v>
      </c>
      <c r="L2" s="4"/>
      <c r="M2" s="4"/>
      <c r="N2" s="4"/>
      <c r="O2" s="4"/>
      <c r="P2" s="4"/>
      <c r="Q2" s="4"/>
      <c r="R2" s="4"/>
      <c r="S2" s="4"/>
      <c r="T2" s="4"/>
      <c r="U2" s="4"/>
      <c r="V2" s="4"/>
      <c r="W2" s="4"/>
      <c r="X2" s="4"/>
      <c r="Y2" s="4"/>
      <c r="Z2" s="4"/>
    </row>
    <row r="3" spans="1:26" ht="13.5" customHeight="1" x14ac:dyDescent="0.3">
      <c r="A3" s="4"/>
      <c r="B3" s="4">
        <v>11</v>
      </c>
      <c r="C3" s="4" t="str">
        <f ca="1">L26</f>
        <v>You found some money. Start with an extra 15gp.</v>
      </c>
      <c r="D3" s="4"/>
      <c r="E3" s="4"/>
      <c r="F3" s="4"/>
      <c r="G3" s="4"/>
      <c r="H3" s="4"/>
      <c r="I3" s="4"/>
      <c r="J3" s="4">
        <v>11</v>
      </c>
      <c r="K3" s="4" t="s">
        <v>382</v>
      </c>
      <c r="L3" s="4"/>
      <c r="M3" s="4"/>
      <c r="N3" s="4"/>
      <c r="O3" s="4"/>
      <c r="P3" s="4"/>
      <c r="Q3" s="4"/>
      <c r="R3" s="4"/>
      <c r="S3" s="4"/>
      <c r="T3" s="4"/>
      <c r="U3" s="4"/>
      <c r="V3" s="4"/>
      <c r="W3" s="4"/>
      <c r="X3" s="4"/>
      <c r="Y3" s="4"/>
      <c r="Z3" s="4"/>
    </row>
    <row r="4" spans="1:26" ht="13.5" customHeight="1" x14ac:dyDescent="0.3">
      <c r="A4" s="4"/>
      <c r="B4" s="4">
        <v>21</v>
      </c>
      <c r="C4" s="4" t="s">
        <v>383</v>
      </c>
      <c r="D4" s="4"/>
      <c r="E4" s="4"/>
      <c r="F4" s="4"/>
      <c r="G4" s="4"/>
      <c r="H4" s="4"/>
      <c r="I4" s="4"/>
      <c r="J4" s="4">
        <v>21</v>
      </c>
      <c r="K4" s="4" t="s">
        <v>384</v>
      </c>
      <c r="L4" s="4"/>
      <c r="M4" s="4"/>
      <c r="N4" s="4"/>
      <c r="O4" s="4"/>
      <c r="P4" s="4"/>
      <c r="Q4" s="4"/>
      <c r="R4" s="4"/>
      <c r="S4" s="4"/>
      <c r="T4" s="4"/>
      <c r="U4" s="4"/>
      <c r="V4" s="4"/>
      <c r="W4" s="4"/>
      <c r="X4" s="4"/>
      <c r="Y4" s="4"/>
      <c r="Z4" s="4"/>
    </row>
    <row r="5" spans="1:26" ht="13.5" customHeight="1" x14ac:dyDescent="0.3">
      <c r="A5" s="4"/>
      <c r="B5" s="4">
        <v>31</v>
      </c>
      <c r="C5" s="4" t="str">
        <f ca="1">CONCATENATE("You made an enemy of an adventurer ", (IF((RANDBETWEEN(1, 2))=1, "and you are to blame.", "but you are NOT to blame.")))</f>
        <v>You made an enemy of an adventurer but you are NOT to blame.</v>
      </c>
      <c r="D5" s="4"/>
      <c r="E5" s="4"/>
      <c r="F5" s="4"/>
      <c r="G5" s="4"/>
      <c r="H5" s="4"/>
      <c r="I5" s="4"/>
      <c r="J5" s="4">
        <v>31</v>
      </c>
      <c r="K5" s="4" t="s">
        <v>385</v>
      </c>
      <c r="L5" s="4"/>
      <c r="M5" s="4"/>
      <c r="N5" s="4"/>
      <c r="O5" s="4"/>
      <c r="P5" s="4"/>
      <c r="Q5" s="4"/>
      <c r="R5" s="4"/>
      <c r="S5" s="4"/>
      <c r="T5" s="4"/>
      <c r="U5" s="4"/>
      <c r="V5" s="4"/>
      <c r="W5" s="4"/>
      <c r="X5" s="4"/>
      <c r="Y5" s="4"/>
      <c r="Z5" s="4"/>
    </row>
    <row r="6" spans="1:26" ht="13.5" customHeight="1" x14ac:dyDescent="0.3">
      <c r="A6" s="4"/>
      <c r="B6" s="4">
        <v>41</v>
      </c>
      <c r="C6" s="4" t="s">
        <v>386</v>
      </c>
      <c r="D6" s="4"/>
      <c r="E6" s="4"/>
      <c r="F6" s="4"/>
      <c r="G6" s="4"/>
      <c r="H6" s="4"/>
      <c r="I6" s="4"/>
      <c r="J6" s="4">
        <v>41</v>
      </c>
      <c r="K6" s="4" t="s">
        <v>387</v>
      </c>
      <c r="L6" s="4"/>
      <c r="M6" s="4"/>
      <c r="N6" s="4"/>
      <c r="O6" s="4"/>
      <c r="P6" s="4"/>
      <c r="Q6" s="4"/>
      <c r="R6" s="4"/>
      <c r="S6" s="4"/>
      <c r="T6" s="4"/>
      <c r="U6" s="4"/>
      <c r="V6" s="4"/>
      <c r="W6" s="4"/>
      <c r="X6" s="4"/>
      <c r="Y6" s="4"/>
      <c r="Z6" s="4"/>
    </row>
    <row r="7" spans="1:26" ht="13.5" customHeight="1" x14ac:dyDescent="0.3">
      <c r="A7" s="4"/>
      <c r="B7" s="4">
        <v>51</v>
      </c>
      <c r="C7" s="4" t="str">
        <f ca="1">CONCATENATE("You had a job. Start with an extra ", (RANDBETWEEN(1, 6)+RANDBETWEEN(1, 6)), "gp.")</f>
        <v>You had a job. Start with an extra 8gp.</v>
      </c>
      <c r="D7" s="4"/>
      <c r="E7" s="4"/>
      <c r="F7" s="4"/>
      <c r="G7" s="4"/>
      <c r="H7" s="4"/>
      <c r="I7" s="4"/>
      <c r="J7" s="4">
        <v>51</v>
      </c>
      <c r="K7" s="4" t="s">
        <v>388</v>
      </c>
      <c r="L7" s="4"/>
      <c r="M7" s="4"/>
      <c r="N7" s="4"/>
      <c r="O7" s="4"/>
      <c r="P7" s="4"/>
      <c r="Q7" s="4"/>
      <c r="R7" s="4"/>
      <c r="S7" s="4"/>
      <c r="T7" s="4"/>
      <c r="U7" s="4"/>
      <c r="V7" s="4"/>
      <c r="W7" s="4"/>
      <c r="X7" s="4"/>
      <c r="Y7" s="4"/>
      <c r="Z7" s="4"/>
    </row>
    <row r="8" spans="1:26" ht="13.5" customHeight="1" x14ac:dyDescent="0.3">
      <c r="A8" s="4"/>
      <c r="B8" s="4">
        <v>71</v>
      </c>
      <c r="C8" s="4" t="s">
        <v>389</v>
      </c>
      <c r="D8" s="4"/>
      <c r="E8" s="4"/>
      <c r="F8" s="4"/>
      <c r="G8" s="4"/>
      <c r="H8" s="4"/>
      <c r="I8" s="4"/>
      <c r="J8" s="4">
        <v>61</v>
      </c>
      <c r="K8" s="4" t="s">
        <v>390</v>
      </c>
      <c r="L8" s="4"/>
      <c r="M8" s="4"/>
      <c r="N8" s="4"/>
      <c r="O8" s="4"/>
      <c r="P8" s="4"/>
      <c r="Q8" s="4"/>
      <c r="R8" s="4"/>
      <c r="S8" s="4"/>
      <c r="T8" s="4"/>
      <c r="U8" s="4"/>
      <c r="V8" s="4"/>
      <c r="W8" s="4"/>
      <c r="X8" s="4"/>
      <c r="Y8" s="4"/>
      <c r="Z8" s="4"/>
    </row>
    <row r="9" spans="1:26" ht="13.5" customHeight="1" x14ac:dyDescent="0.3">
      <c r="A9" s="4"/>
      <c r="B9" s="4">
        <v>76</v>
      </c>
      <c r="C9" s="4" t="str">
        <f ca="1">L1</f>
        <v>You caught a disease and recovered from it, but still have a cough, pockmarks, or gray hair.</v>
      </c>
      <c r="D9" s="4"/>
      <c r="E9" s="4"/>
      <c r="F9" s="4"/>
      <c r="G9" s="4"/>
      <c r="H9" s="4"/>
      <c r="I9" s="4"/>
      <c r="J9" s="4">
        <v>71</v>
      </c>
      <c r="K9" s="4" t="s">
        <v>391</v>
      </c>
      <c r="L9" s="4"/>
      <c r="M9" s="4"/>
      <c r="N9" s="4"/>
      <c r="O9" s="4"/>
      <c r="P9" s="4"/>
      <c r="Q9" s="4"/>
      <c r="R9" s="4"/>
      <c r="S9" s="4"/>
      <c r="T9" s="4"/>
      <c r="U9" s="4"/>
      <c r="V9" s="4"/>
      <c r="W9" s="4"/>
      <c r="X9" s="4"/>
      <c r="Y9" s="4"/>
      <c r="Z9" s="4"/>
    </row>
    <row r="10" spans="1:26" ht="13.5" customHeight="1" x14ac:dyDescent="0.3">
      <c r="A10" s="4"/>
      <c r="B10" s="4">
        <v>81</v>
      </c>
      <c r="C10" s="4" t="str">
        <f ca="1">D19</f>
        <v>You witnessed a falling red star, a face in the frost, or another bizarre omen.</v>
      </c>
      <c r="D10" s="4"/>
      <c r="E10" s="4"/>
      <c r="F10" s="4"/>
      <c r="G10" s="4"/>
      <c r="H10" s="4"/>
      <c r="I10" s="4"/>
      <c r="J10" s="4">
        <v>81</v>
      </c>
      <c r="K10" s="4" t="str">
        <f ca="1">CONCATENATE("You found some treasure and kept your share. Start with an extra ", (RANDBETWEEN(1, 6)+RANDBETWEEN(1, 6)), "gp.")</f>
        <v>You found some treasure and kept your share. Start with an extra 4gp.</v>
      </c>
      <c r="L10" s="4"/>
      <c r="M10" s="4"/>
      <c r="N10" s="4"/>
      <c r="O10" s="4"/>
      <c r="P10" s="4"/>
      <c r="Q10" s="4"/>
      <c r="R10" s="4"/>
      <c r="S10" s="4"/>
      <c r="T10" s="4"/>
      <c r="U10" s="4"/>
      <c r="V10" s="4"/>
      <c r="W10" s="4"/>
      <c r="X10" s="4"/>
      <c r="Y10" s="4"/>
      <c r="Z10" s="4"/>
    </row>
    <row r="11" spans="1:26" ht="13.5" customHeight="1" x14ac:dyDescent="0.3">
      <c r="A11" s="4"/>
      <c r="B11" s="4">
        <v>86</v>
      </c>
      <c r="C11" s="4" t="str">
        <f ca="1">L58</f>
        <v>You suffered minor battle injuries, which left no scars.</v>
      </c>
      <c r="D11" s="4"/>
      <c r="E11" s="4"/>
      <c r="F11" s="4"/>
      <c r="G11" s="4"/>
      <c r="H11" s="4"/>
      <c r="I11" s="4"/>
      <c r="J11" s="4">
        <v>91</v>
      </c>
      <c r="K11" s="4" t="str">
        <f ca="1">CONCATENATE("You found a considerable treasure and kept your share. Start with an extra ", (RANDBETWEEN(1, 20)+50), "gp.")</f>
        <v>You found a considerable treasure and kept your share. Start with an extra 58gp.</v>
      </c>
      <c r="L11" s="4"/>
      <c r="M11" s="4"/>
      <c r="N11" s="4"/>
      <c r="O11" s="4"/>
      <c r="P11" s="4"/>
      <c r="Q11" s="4"/>
      <c r="R11" s="4"/>
      <c r="S11" s="4"/>
      <c r="T11" s="4"/>
      <c r="U11" s="4"/>
      <c r="V11" s="4"/>
      <c r="W11" s="4"/>
      <c r="X11" s="4"/>
      <c r="Y11" s="4"/>
      <c r="Z11" s="4"/>
    </row>
    <row r="12" spans="1:26" ht="13.5" customHeight="1" x14ac:dyDescent="0.3">
      <c r="A12" s="4"/>
      <c r="B12" s="4">
        <v>91</v>
      </c>
      <c r="C12" s="4" t="str">
        <f ca="1">CONCATENATE("You were accused of ", L38, " ", L48)</f>
        <v>You were accused of smuggling and served 1 years for it before escaping or being freed.</v>
      </c>
      <c r="D12" s="4"/>
      <c r="E12" s="4"/>
      <c r="F12" s="4"/>
      <c r="G12" s="4"/>
      <c r="H12" s="4"/>
      <c r="I12" s="4"/>
      <c r="J12" s="4">
        <v>100</v>
      </c>
      <c r="K12" s="4" t="s">
        <v>392</v>
      </c>
      <c r="L12" s="4"/>
      <c r="M12" s="4"/>
      <c r="N12" s="4"/>
      <c r="O12" s="4"/>
      <c r="P12" s="4"/>
      <c r="Q12" s="4"/>
      <c r="R12" s="4"/>
      <c r="S12" s="4"/>
      <c r="T12" s="4"/>
      <c r="U12" s="4"/>
      <c r="V12" s="4"/>
      <c r="W12" s="4"/>
      <c r="X12" s="4"/>
      <c r="Y12" s="4"/>
      <c r="Z12" s="4"/>
    </row>
    <row r="13" spans="1:26" ht="13.5" customHeight="1" x14ac:dyDescent="0.3">
      <c r="A13" s="4"/>
      <c r="B13" s="4">
        <v>96</v>
      </c>
      <c r="C13" s="4" t="str">
        <f ca="1">L14</f>
        <v>You witnessed a powerful spell being cast by a cleric, a druid, a sorcerer, a warlock, or a wizard.</v>
      </c>
      <c r="D13" s="4"/>
      <c r="E13" s="4"/>
      <c r="F13" s="4"/>
      <c r="G13" s="4"/>
      <c r="H13" s="4"/>
      <c r="I13" s="4"/>
      <c r="J13" s="4"/>
      <c r="K13" s="4"/>
      <c r="L13" s="4"/>
      <c r="M13" s="4"/>
      <c r="N13" s="4"/>
      <c r="O13" s="4"/>
      <c r="P13" s="4"/>
      <c r="Q13" s="4"/>
      <c r="R13" s="4"/>
      <c r="S13" s="4"/>
      <c r="T13" s="4"/>
      <c r="U13" s="4"/>
      <c r="V13" s="4"/>
      <c r="W13" s="4"/>
      <c r="X13" s="4"/>
      <c r="Y13" s="4"/>
      <c r="Z13" s="4"/>
    </row>
    <row r="14" spans="1:26" ht="13.5" customHeight="1" x14ac:dyDescent="0.3">
      <c r="A14" s="4"/>
      <c r="B14" s="4">
        <v>100</v>
      </c>
      <c r="C14" s="4" t="str">
        <f ca="1">L67</f>
        <v>You were petrified, but eventually freed.</v>
      </c>
      <c r="D14" s="4"/>
      <c r="E14" s="4"/>
      <c r="F14" s="4"/>
      <c r="G14" s="4"/>
      <c r="H14" s="4"/>
      <c r="I14" s="4"/>
      <c r="J14" s="4" t="s">
        <v>393</v>
      </c>
      <c r="K14" s="4"/>
      <c r="L14" s="8" t="str">
        <f ca="1">OFFSET(K14,(MATCH(I15,J15:J24,1)),0)</f>
        <v>You witnessed a powerful spell being cast by a cleric, a druid, a sorcerer, a warlock, or a wizard.</v>
      </c>
      <c r="M14" s="4"/>
      <c r="N14" s="4"/>
      <c r="O14" s="4"/>
      <c r="P14" s="4"/>
      <c r="Q14" s="4"/>
      <c r="R14" s="4"/>
      <c r="S14" s="4"/>
      <c r="T14" s="4"/>
      <c r="U14" s="4"/>
      <c r="V14" s="4"/>
      <c r="W14" s="4"/>
      <c r="X14" s="4"/>
      <c r="Y14" s="4"/>
      <c r="Z14" s="4"/>
    </row>
    <row r="15" spans="1:26" ht="13.5" customHeight="1" x14ac:dyDescent="0.3">
      <c r="A15" s="4"/>
      <c r="B15" s="4"/>
      <c r="C15" s="4"/>
      <c r="D15" s="4"/>
      <c r="E15" s="4"/>
      <c r="F15" s="4"/>
      <c r="G15" s="4"/>
      <c r="H15" s="4"/>
      <c r="I15" s="4">
        <f ca="1">RANDBETWEEN(1, 10)</f>
        <v>3</v>
      </c>
      <c r="J15" s="4">
        <v>1</v>
      </c>
      <c r="K15" s="4" t="s">
        <v>394</v>
      </c>
      <c r="L15" s="4"/>
      <c r="M15" s="4"/>
      <c r="N15" s="4"/>
      <c r="O15" s="4"/>
      <c r="P15" s="4"/>
      <c r="Q15" s="4"/>
      <c r="R15" s="4"/>
      <c r="S15" s="4"/>
      <c r="T15" s="4"/>
      <c r="U15" s="4"/>
      <c r="V15" s="4"/>
      <c r="W15" s="4"/>
      <c r="X15" s="4"/>
      <c r="Y15" s="4"/>
      <c r="Z15" s="4"/>
    </row>
    <row r="16" spans="1:26" ht="13.5" customHeight="1" x14ac:dyDescent="0.3">
      <c r="A16" s="4"/>
      <c r="B16" s="4"/>
      <c r="C16" s="4"/>
      <c r="D16" s="4"/>
      <c r="E16" s="4"/>
      <c r="F16" s="4"/>
      <c r="G16" s="4"/>
      <c r="H16" s="4"/>
      <c r="I16" s="4"/>
      <c r="J16" s="4">
        <v>2</v>
      </c>
      <c r="K16" s="4" t="s">
        <v>395</v>
      </c>
      <c r="L16" s="4"/>
      <c r="M16" s="4"/>
      <c r="N16" s="4"/>
      <c r="O16" s="4"/>
      <c r="P16" s="4"/>
      <c r="Q16" s="4"/>
      <c r="R16" s="4"/>
      <c r="S16" s="4"/>
      <c r="T16" s="4"/>
      <c r="U16" s="4"/>
      <c r="V16" s="4"/>
      <c r="W16" s="4"/>
      <c r="X16" s="4"/>
      <c r="Y16" s="4"/>
      <c r="Z16" s="4"/>
    </row>
    <row r="17" spans="1:26" ht="13.5" customHeight="1" x14ac:dyDescent="0.3">
      <c r="A17" s="4"/>
      <c r="B17" s="4"/>
      <c r="C17" s="4"/>
      <c r="D17" s="4"/>
      <c r="E17" s="4"/>
      <c r="F17" s="4"/>
      <c r="G17" s="4"/>
      <c r="H17" s="4"/>
      <c r="I17" s="4"/>
      <c r="J17" s="4">
        <v>3</v>
      </c>
      <c r="K17" s="4" t="s">
        <v>396</v>
      </c>
      <c r="L17" s="4"/>
      <c r="M17" s="4"/>
      <c r="N17" s="4"/>
      <c r="O17" s="4"/>
      <c r="P17" s="4"/>
      <c r="Q17" s="4"/>
      <c r="R17" s="4"/>
      <c r="S17" s="4"/>
      <c r="T17" s="4"/>
      <c r="U17" s="4"/>
      <c r="V17" s="4"/>
      <c r="W17" s="4"/>
      <c r="X17" s="4"/>
      <c r="Y17" s="4"/>
      <c r="Z17" s="4"/>
    </row>
    <row r="18" spans="1:26" ht="13.5" customHeight="1" x14ac:dyDescent="0.3">
      <c r="A18" s="4"/>
      <c r="B18" s="4"/>
      <c r="C18" s="4"/>
      <c r="D18" s="4"/>
      <c r="E18" s="4"/>
      <c r="F18" s="4"/>
      <c r="G18" s="4"/>
      <c r="H18" s="4"/>
      <c r="I18" s="4"/>
      <c r="J18" s="4">
        <v>4</v>
      </c>
      <c r="K18" s="4" t="s">
        <v>397</v>
      </c>
      <c r="L18" s="4"/>
      <c r="M18" s="4"/>
      <c r="N18" s="4"/>
      <c r="O18" s="4"/>
      <c r="P18" s="4"/>
      <c r="Q18" s="4"/>
      <c r="R18" s="4"/>
      <c r="S18" s="4"/>
      <c r="T18" s="4"/>
      <c r="U18" s="4"/>
      <c r="V18" s="4"/>
      <c r="W18" s="4"/>
      <c r="X18" s="4"/>
      <c r="Y18" s="4"/>
      <c r="Z18" s="4"/>
    </row>
    <row r="19" spans="1:26" ht="13.5" customHeight="1" x14ac:dyDescent="0.3">
      <c r="A19" s="4"/>
      <c r="B19" s="4" t="s">
        <v>398</v>
      </c>
      <c r="C19" s="4"/>
      <c r="D19" s="8" t="str">
        <f ca="1">OFFSET(C19,(MATCH(A20,B20:B34,1)),0)</f>
        <v>You witnessed a falling red star, a face in the frost, or another bizarre omen.</v>
      </c>
      <c r="E19" s="4"/>
      <c r="F19" s="4"/>
      <c r="G19" s="4"/>
      <c r="H19" s="4"/>
      <c r="I19" s="4"/>
      <c r="J19" s="4">
        <v>5</v>
      </c>
      <c r="K19" s="4" t="s">
        <v>399</v>
      </c>
      <c r="L19" s="4"/>
      <c r="M19" s="4"/>
      <c r="N19" s="4"/>
      <c r="O19" s="4"/>
      <c r="P19" s="4"/>
      <c r="Q19" s="4"/>
      <c r="R19" s="4"/>
      <c r="S19" s="4"/>
      <c r="T19" s="4"/>
      <c r="U19" s="4"/>
      <c r="V19" s="4"/>
      <c r="W19" s="4"/>
      <c r="X19" s="4"/>
      <c r="Y19" s="4"/>
      <c r="Z19" s="4"/>
    </row>
    <row r="20" spans="1:26" ht="13.5" customHeight="1" x14ac:dyDescent="0.3">
      <c r="A20" s="4">
        <f ca="1">RANDBETWEEN(1, 100)</f>
        <v>36</v>
      </c>
      <c r="B20" s="4">
        <v>1</v>
      </c>
      <c r="C20" s="4" t="str">
        <f ca="1">CONCATENATE("You were ensorcelled by a fey and enslaved for ", RANDBETWEEN(1, 6), " years before you escaped.")</f>
        <v>You were ensorcelled by a fey and enslaved for 4 years before you escaped.</v>
      </c>
      <c r="D20" s="4"/>
      <c r="E20" s="4"/>
      <c r="F20" s="4"/>
      <c r="G20" s="4"/>
      <c r="H20" s="4"/>
      <c r="I20" s="4"/>
      <c r="J20" s="4">
        <v>6</v>
      </c>
      <c r="K20" s="4" t="s">
        <v>400</v>
      </c>
      <c r="L20" s="4"/>
      <c r="M20" s="4"/>
      <c r="N20" s="4"/>
      <c r="O20" s="4"/>
      <c r="P20" s="4"/>
      <c r="Q20" s="4"/>
      <c r="R20" s="4"/>
      <c r="S20" s="4"/>
      <c r="T20" s="4"/>
      <c r="U20" s="4"/>
      <c r="V20" s="4"/>
      <c r="W20" s="4"/>
      <c r="X20" s="4"/>
      <c r="Y20" s="4"/>
      <c r="Z20" s="4"/>
    </row>
    <row r="21" spans="1:26" ht="13.5" customHeight="1" x14ac:dyDescent="0.3">
      <c r="A21" s="4"/>
      <c r="B21" s="4">
        <v>6</v>
      </c>
      <c r="C21" s="4" t="s">
        <v>401</v>
      </c>
      <c r="D21" s="4"/>
      <c r="E21" s="4"/>
      <c r="F21" s="4"/>
      <c r="G21" s="4"/>
      <c r="H21" s="4"/>
      <c r="I21" s="4"/>
      <c r="J21" s="4">
        <v>7</v>
      </c>
      <c r="K21" s="4" t="s">
        <v>402</v>
      </c>
      <c r="L21" s="4"/>
      <c r="M21" s="4"/>
      <c r="N21" s="4"/>
      <c r="O21" s="4"/>
      <c r="P21" s="4"/>
      <c r="Q21" s="4"/>
      <c r="R21" s="4"/>
      <c r="S21" s="4"/>
      <c r="T21" s="4"/>
      <c r="U21" s="4"/>
      <c r="V21" s="4"/>
      <c r="W21" s="4"/>
      <c r="X21" s="4"/>
      <c r="Y21" s="4"/>
      <c r="Z21" s="4"/>
    </row>
    <row r="22" spans="1:26" ht="13.5" customHeight="1" x14ac:dyDescent="0.3">
      <c r="A22" s="4"/>
      <c r="B22" s="4">
        <v>11</v>
      </c>
      <c r="C22" s="4" t="str">
        <f ca="1">CONCATENATE("A devil tempted you. Make a DC10 wis save or your alignment shifts 1 step toward evil and you gain ", (RANDBETWEEN(1, 20)+50), " gp.")</f>
        <v>A devil tempted you. Make a DC10 wis save or your alignment shifts 1 step toward evil and you gain 52 gp.</v>
      </c>
      <c r="D22" s="4"/>
      <c r="E22" s="4"/>
      <c r="F22" s="4"/>
      <c r="G22" s="4"/>
      <c r="H22" s="4"/>
      <c r="I22" s="4"/>
      <c r="J22" s="4">
        <v>8</v>
      </c>
      <c r="K22" s="4" t="s">
        <v>403</v>
      </c>
      <c r="L22" s="4"/>
      <c r="M22" s="4"/>
      <c r="N22" s="4"/>
      <c r="O22" s="4"/>
      <c r="P22" s="4"/>
      <c r="Q22" s="4"/>
      <c r="R22" s="4"/>
      <c r="S22" s="4"/>
      <c r="T22" s="4"/>
      <c r="U22" s="4"/>
      <c r="V22" s="4"/>
      <c r="W22" s="4"/>
      <c r="X22" s="4"/>
      <c r="Y22" s="4"/>
      <c r="Z22" s="4"/>
    </row>
    <row r="23" spans="1:26" ht="13.5" customHeight="1" x14ac:dyDescent="0.3">
      <c r="A23" s="4"/>
      <c r="B23" s="4">
        <v>16</v>
      </c>
      <c r="C23" s="4" t="s">
        <v>404</v>
      </c>
      <c r="D23" s="4"/>
      <c r="E23" s="4"/>
      <c r="F23" s="4"/>
      <c r="G23" s="4"/>
      <c r="H23" s="4"/>
      <c r="I23" s="4"/>
      <c r="J23" s="4">
        <v>9</v>
      </c>
      <c r="K23" s="4" t="s">
        <v>405</v>
      </c>
      <c r="L23" s="4"/>
      <c r="M23" s="4"/>
      <c r="N23" s="4"/>
      <c r="O23" s="4"/>
      <c r="P23" s="4"/>
      <c r="Q23" s="4"/>
      <c r="R23" s="4"/>
      <c r="S23" s="4"/>
      <c r="T23" s="4"/>
      <c r="U23" s="4"/>
      <c r="V23" s="4"/>
      <c r="W23" s="4"/>
      <c r="X23" s="4"/>
      <c r="Y23" s="4"/>
      <c r="Z23" s="4"/>
    </row>
    <row r="24" spans="1:26" ht="13.5" customHeight="1" x14ac:dyDescent="0.3">
      <c r="A24" s="4"/>
      <c r="B24" s="4">
        <v>21</v>
      </c>
      <c r="C24" s="4" t="s">
        <v>406</v>
      </c>
      <c r="D24" s="4"/>
      <c r="E24" s="4"/>
      <c r="F24" s="4"/>
      <c r="G24" s="4"/>
      <c r="H24" s="4"/>
      <c r="I24" s="4"/>
      <c r="J24" s="4">
        <v>10</v>
      </c>
      <c r="K24" s="4" t="s">
        <v>407</v>
      </c>
      <c r="L24" s="4"/>
      <c r="M24" s="4"/>
      <c r="N24" s="4"/>
      <c r="O24" s="4"/>
      <c r="P24" s="4"/>
      <c r="Q24" s="4"/>
      <c r="R24" s="4"/>
      <c r="S24" s="4"/>
      <c r="T24" s="4"/>
      <c r="U24" s="4"/>
      <c r="V24" s="4"/>
      <c r="W24" s="4"/>
      <c r="X24" s="4"/>
      <c r="Y24" s="4"/>
      <c r="Z24" s="4"/>
    </row>
    <row r="25" spans="1:26" ht="13.5" customHeight="1" x14ac:dyDescent="0.3">
      <c r="A25" s="4"/>
      <c r="B25" s="4">
        <v>31</v>
      </c>
      <c r="C25" s="4" t="s">
        <v>408</v>
      </c>
      <c r="D25" s="4"/>
      <c r="E25" s="4"/>
      <c r="F25" s="4"/>
      <c r="G25" s="4"/>
      <c r="H25" s="4"/>
      <c r="I25" s="4"/>
      <c r="J25" s="4"/>
      <c r="K25" s="4"/>
      <c r="L25" s="4"/>
      <c r="M25" s="4"/>
      <c r="N25" s="4"/>
      <c r="O25" s="4"/>
      <c r="P25" s="4"/>
      <c r="Q25" s="4"/>
      <c r="R25" s="4"/>
      <c r="S25" s="4"/>
      <c r="T25" s="4"/>
      <c r="U25" s="4"/>
      <c r="V25" s="4"/>
      <c r="W25" s="4"/>
      <c r="X25" s="4"/>
      <c r="Y25" s="4"/>
      <c r="Z25" s="4"/>
    </row>
    <row r="26" spans="1:26" ht="13.5" customHeight="1" x14ac:dyDescent="0.3">
      <c r="A26" s="4"/>
      <c r="B26" s="4">
        <v>41</v>
      </c>
      <c r="C26" s="4" t="s">
        <v>409</v>
      </c>
      <c r="D26" s="4"/>
      <c r="E26" s="4"/>
      <c r="F26" s="4"/>
      <c r="G26" s="4"/>
      <c r="H26" s="4"/>
      <c r="I26" s="4"/>
      <c r="J26" s="4" t="s">
        <v>410</v>
      </c>
      <c r="K26" s="4"/>
      <c r="L26" s="8" t="str">
        <f ca="1">OFFSET(K26,(MATCH(I27,J27:J36,1)),0)</f>
        <v>You found some money. Start with an extra 15gp.</v>
      </c>
      <c r="M26" s="4"/>
      <c r="N26" s="4"/>
      <c r="O26" s="4"/>
      <c r="P26" s="4"/>
      <c r="Q26" s="4"/>
      <c r="R26" s="4"/>
      <c r="S26" s="4"/>
      <c r="T26" s="4"/>
      <c r="U26" s="4"/>
      <c r="V26" s="4"/>
      <c r="W26" s="4"/>
      <c r="X26" s="4"/>
      <c r="Y26" s="4"/>
      <c r="Z26" s="4"/>
    </row>
    <row r="27" spans="1:26" ht="13.5" customHeight="1" x14ac:dyDescent="0.3">
      <c r="A27" s="4"/>
      <c r="B27" s="4">
        <v>51</v>
      </c>
      <c r="C27" s="4" t="s">
        <v>411</v>
      </c>
      <c r="D27" s="4"/>
      <c r="E27" s="4"/>
      <c r="F27" s="4"/>
      <c r="G27" s="4"/>
      <c r="H27" s="4"/>
      <c r="I27" s="4">
        <f ca="1">RANDBETWEEN(1, 10)</f>
        <v>4</v>
      </c>
      <c r="J27" s="4">
        <v>1</v>
      </c>
      <c r="K27" s="4" t="s">
        <v>412</v>
      </c>
      <c r="L27" s="4"/>
      <c r="M27" s="4"/>
      <c r="N27" s="4"/>
      <c r="O27" s="4"/>
      <c r="P27" s="4"/>
      <c r="Q27" s="4"/>
      <c r="R27" s="4"/>
      <c r="S27" s="4"/>
      <c r="T27" s="4"/>
      <c r="U27" s="4"/>
      <c r="V27" s="4"/>
      <c r="W27" s="4"/>
      <c r="X27" s="4"/>
      <c r="Y27" s="4"/>
      <c r="Z27" s="4"/>
    </row>
    <row r="28" spans="1:26" ht="13.5" customHeight="1" x14ac:dyDescent="0.3">
      <c r="A28" s="4"/>
      <c r="B28" s="4">
        <v>61</v>
      </c>
      <c r="C28" s="4" t="s">
        <v>413</v>
      </c>
      <c r="D28" s="4"/>
      <c r="E28" s="4"/>
      <c r="F28" s="4"/>
      <c r="G28" s="4"/>
      <c r="H28" s="4"/>
      <c r="I28" s="4"/>
      <c r="J28" s="4">
        <v>2</v>
      </c>
      <c r="K28" s="4" t="s">
        <v>414</v>
      </c>
      <c r="L28" s="4"/>
      <c r="M28" s="4"/>
      <c r="N28" s="4"/>
      <c r="O28" s="4"/>
      <c r="P28" s="4"/>
      <c r="Q28" s="4"/>
      <c r="R28" s="4"/>
      <c r="S28" s="4"/>
      <c r="T28" s="4"/>
      <c r="U28" s="4"/>
      <c r="V28" s="4"/>
      <c r="W28" s="4"/>
      <c r="X28" s="4"/>
      <c r="Y28" s="4"/>
      <c r="Z28" s="4"/>
    </row>
    <row r="29" spans="1:26" ht="13.5" customHeight="1" x14ac:dyDescent="0.3">
      <c r="A29" s="4"/>
      <c r="B29" s="4">
        <v>71</v>
      </c>
      <c r="C29" s="4" t="str">
        <f ca="1">CONCATENATE("You were briefly possessed by ", D36)</f>
        <v>You were briefly possessed by a fey.</v>
      </c>
      <c r="D29" s="4"/>
      <c r="E29" s="4"/>
      <c r="F29" s="4"/>
      <c r="G29" s="4"/>
      <c r="H29" s="4"/>
      <c r="I29" s="4"/>
      <c r="J29" s="4">
        <v>3</v>
      </c>
      <c r="K29" s="4" t="s">
        <v>415</v>
      </c>
      <c r="L29" s="4"/>
      <c r="M29" s="4"/>
      <c r="N29" s="4"/>
      <c r="O29" s="4"/>
      <c r="P29" s="4"/>
      <c r="Q29" s="4"/>
      <c r="R29" s="4"/>
      <c r="S29" s="4"/>
      <c r="T29" s="4"/>
      <c r="U29" s="4"/>
      <c r="V29" s="4"/>
      <c r="W29" s="4"/>
      <c r="X29" s="4"/>
      <c r="Y29" s="4"/>
      <c r="Z29" s="4"/>
    </row>
    <row r="30" spans="1:26" ht="13.5" customHeight="1" x14ac:dyDescent="0.3">
      <c r="A30" s="4"/>
      <c r="B30" s="4">
        <v>76</v>
      </c>
      <c r="C30" s="4" t="s">
        <v>416</v>
      </c>
      <c r="D30" s="4"/>
      <c r="E30" s="4"/>
      <c r="F30" s="4"/>
      <c r="G30" s="4"/>
      <c r="H30" s="4"/>
      <c r="I30" s="4"/>
      <c r="J30" s="4">
        <v>4</v>
      </c>
      <c r="K30" s="4" t="str">
        <f ca="1">CONCATENATE("You found some money. Start with an extra ", (RANDBETWEEN(1, 20)), "gp.")</f>
        <v>You found some money. Start with an extra 15gp.</v>
      </c>
      <c r="L30" s="4"/>
      <c r="M30" s="4"/>
      <c r="N30" s="4"/>
      <c r="O30" s="4"/>
      <c r="P30" s="4"/>
      <c r="Q30" s="4"/>
      <c r="R30" s="4"/>
      <c r="S30" s="4"/>
      <c r="T30" s="4"/>
      <c r="U30" s="4"/>
      <c r="V30" s="4"/>
      <c r="W30" s="4"/>
      <c r="X30" s="4"/>
      <c r="Y30" s="4"/>
      <c r="Z30" s="4"/>
    </row>
    <row r="31" spans="1:26" ht="13.5" customHeight="1" x14ac:dyDescent="0.3">
      <c r="A31" s="4"/>
      <c r="B31" s="4">
        <v>81</v>
      </c>
      <c r="C31" s="4" t="s">
        <v>417</v>
      </c>
      <c r="D31" s="4"/>
      <c r="E31" s="4"/>
      <c r="F31" s="4"/>
      <c r="G31" s="4"/>
      <c r="H31" s="4"/>
      <c r="I31" s="4"/>
      <c r="J31" s="4">
        <v>5</v>
      </c>
      <c r="K31" s="4" t="s">
        <v>418</v>
      </c>
      <c r="L31" s="4"/>
      <c r="M31" s="4"/>
      <c r="N31" s="4"/>
      <c r="O31" s="4"/>
      <c r="P31" s="4"/>
      <c r="Q31" s="4"/>
      <c r="R31" s="4"/>
      <c r="S31" s="4"/>
      <c r="T31" s="4"/>
      <c r="U31" s="4"/>
      <c r="V31" s="4"/>
      <c r="W31" s="4"/>
      <c r="X31" s="4"/>
      <c r="Y31" s="4"/>
      <c r="Z31" s="4"/>
    </row>
    <row r="32" spans="1:26" ht="13.5" customHeight="1" x14ac:dyDescent="0.3">
      <c r="A32" s="4"/>
      <c r="B32" s="4">
        <v>86</v>
      </c>
      <c r="C32" s="4" t="s">
        <v>419</v>
      </c>
      <c r="D32" s="4"/>
      <c r="E32" s="4"/>
      <c r="F32" s="4"/>
      <c r="G32" s="4"/>
      <c r="H32" s="4"/>
      <c r="I32" s="4"/>
      <c r="J32" s="4">
        <v>6</v>
      </c>
      <c r="K32" s="7" t="str">
        <f ca="1">CONCATENATE("You found ",Trinket!$D$12)</f>
        <v>You found A fragment of a beautiful song, written as musical notes on two pieces of parchment</v>
      </c>
      <c r="L32" s="4"/>
      <c r="M32" s="4"/>
      <c r="N32" s="4"/>
      <c r="O32" s="4"/>
      <c r="P32" s="4"/>
      <c r="Q32" s="4"/>
      <c r="R32" s="4"/>
      <c r="S32" s="4"/>
      <c r="T32" s="4"/>
      <c r="U32" s="4"/>
      <c r="V32" s="4"/>
      <c r="W32" s="4"/>
      <c r="X32" s="4"/>
      <c r="Y32" s="4"/>
      <c r="Z32" s="4"/>
    </row>
    <row r="33" spans="1:26" ht="13.5" customHeight="1" x14ac:dyDescent="0.3">
      <c r="A33" s="4"/>
      <c r="B33" s="4">
        <v>91</v>
      </c>
      <c r="C33" s="4" t="s">
        <v>420</v>
      </c>
      <c r="D33" s="4"/>
      <c r="E33" s="4"/>
      <c r="F33" s="4"/>
      <c r="G33" s="4"/>
      <c r="H33" s="4"/>
      <c r="I33" s="4"/>
      <c r="J33" s="4">
        <v>7</v>
      </c>
      <c r="K33" s="4" t="s">
        <v>421</v>
      </c>
      <c r="L33" s="4"/>
      <c r="M33" s="4"/>
      <c r="N33" s="4"/>
      <c r="O33" s="4"/>
      <c r="P33" s="4"/>
      <c r="Q33" s="4"/>
      <c r="R33" s="4"/>
      <c r="S33" s="4"/>
      <c r="T33" s="4"/>
      <c r="U33" s="4"/>
      <c r="V33" s="4"/>
      <c r="W33" s="4"/>
      <c r="X33" s="4"/>
      <c r="Y33" s="4"/>
      <c r="Z33" s="4"/>
    </row>
    <row r="34" spans="1:26" ht="13.5" customHeight="1" x14ac:dyDescent="0.3">
      <c r="A34" s="4"/>
      <c r="B34" s="4">
        <v>96</v>
      </c>
      <c r="C34" s="4" t="s">
        <v>422</v>
      </c>
      <c r="D34" s="4"/>
      <c r="E34" s="4"/>
      <c r="F34" s="4"/>
      <c r="G34" s="4"/>
      <c r="H34" s="4"/>
      <c r="I34" s="4"/>
      <c r="J34" s="4">
        <v>8</v>
      </c>
      <c r="K34" s="4" t="s">
        <v>423</v>
      </c>
      <c r="L34" s="4"/>
      <c r="M34" s="4"/>
      <c r="N34" s="4"/>
      <c r="O34" s="4"/>
      <c r="P34" s="4"/>
      <c r="Q34" s="4"/>
      <c r="R34" s="4"/>
      <c r="S34" s="4"/>
      <c r="T34" s="4"/>
      <c r="U34" s="4"/>
      <c r="V34" s="4"/>
      <c r="W34" s="4"/>
      <c r="X34" s="4"/>
      <c r="Y34" s="4"/>
      <c r="Z34" s="4"/>
    </row>
    <row r="35" spans="1:26" ht="13.5" customHeight="1" x14ac:dyDescent="0.3">
      <c r="A35" s="4"/>
      <c r="B35" s="4"/>
      <c r="C35" s="4"/>
      <c r="D35" s="4"/>
      <c r="E35" s="4"/>
      <c r="F35" s="4"/>
      <c r="G35" s="4"/>
      <c r="H35" s="4"/>
      <c r="I35" s="4"/>
      <c r="J35" s="4">
        <v>9</v>
      </c>
      <c r="K35" s="4" t="s">
        <v>424</v>
      </c>
      <c r="L35" s="4"/>
      <c r="M35" s="4"/>
      <c r="N35" s="4"/>
      <c r="O35" s="4"/>
      <c r="P35" s="4"/>
      <c r="Q35" s="4"/>
      <c r="R35" s="4"/>
      <c r="S35" s="4"/>
      <c r="T35" s="4"/>
      <c r="U35" s="4"/>
      <c r="V35" s="4"/>
      <c r="W35" s="4"/>
      <c r="X35" s="4"/>
      <c r="Y35" s="4"/>
      <c r="Z35" s="4"/>
    </row>
    <row r="36" spans="1:26" ht="13.5" customHeight="1" x14ac:dyDescent="0.3">
      <c r="A36" s="4"/>
      <c r="B36" s="4" t="s">
        <v>425</v>
      </c>
      <c r="C36" s="4"/>
      <c r="D36" s="8" t="str">
        <f ca="1">OFFSET(C36,(MATCH(A37,B37:B42,1)),0)</f>
        <v>a fey.</v>
      </c>
      <c r="E36" s="4"/>
      <c r="F36" s="4"/>
      <c r="G36" s="4"/>
      <c r="H36" s="4"/>
      <c r="I36" s="4"/>
      <c r="J36" s="4">
        <v>10</v>
      </c>
      <c r="K36" s="4" t="str">
        <f ca="1">CONCATENATE("A distant relative left you a stipend that enables you to live at a Comfortable lifestyle for ", RANDBETWEEN(1, 20), " years.")</f>
        <v>A distant relative left you a stipend that enables you to live at a Comfortable lifestyle for 7 years.</v>
      </c>
      <c r="L36" s="4"/>
      <c r="M36" s="4"/>
      <c r="N36" s="4"/>
      <c r="O36" s="4"/>
      <c r="P36" s="4"/>
      <c r="Q36" s="4"/>
      <c r="R36" s="4"/>
      <c r="S36" s="4"/>
      <c r="T36" s="4"/>
      <c r="U36" s="4"/>
      <c r="V36" s="4"/>
      <c r="W36" s="4"/>
      <c r="X36" s="4"/>
      <c r="Y36" s="4"/>
      <c r="Z36" s="4"/>
    </row>
    <row r="37" spans="1:26" ht="13.5" customHeight="1" x14ac:dyDescent="0.3">
      <c r="A37" s="4">
        <f ca="1">RANDBETWEEN(1, 6)</f>
        <v>4</v>
      </c>
      <c r="B37" s="4">
        <v>1</v>
      </c>
      <c r="C37" s="4" t="s">
        <v>426</v>
      </c>
      <c r="D37" s="4"/>
      <c r="E37" s="4"/>
      <c r="F37" s="4"/>
      <c r="G37" s="4"/>
      <c r="H37" s="4"/>
      <c r="I37" s="4"/>
      <c r="J37" s="4"/>
      <c r="K37" s="4"/>
      <c r="L37" s="4"/>
      <c r="M37" s="4"/>
      <c r="N37" s="4"/>
      <c r="O37" s="4"/>
      <c r="P37" s="4"/>
      <c r="Q37" s="4"/>
      <c r="R37" s="4"/>
      <c r="S37" s="4"/>
      <c r="T37" s="4"/>
      <c r="U37" s="4"/>
      <c r="V37" s="4"/>
      <c r="W37" s="4"/>
      <c r="X37" s="4"/>
      <c r="Y37" s="4"/>
      <c r="Z37" s="4"/>
    </row>
    <row r="38" spans="1:26" ht="13.5" customHeight="1" x14ac:dyDescent="0.3">
      <c r="A38" s="4"/>
      <c r="B38" s="4">
        <v>2</v>
      </c>
      <c r="C38" s="4" t="s">
        <v>427</v>
      </c>
      <c r="D38" s="4"/>
      <c r="E38" s="4"/>
      <c r="F38" s="4"/>
      <c r="G38" s="4"/>
      <c r="H38" s="4"/>
      <c r="I38" s="4"/>
      <c r="J38" s="4" t="s">
        <v>428</v>
      </c>
      <c r="K38" s="4"/>
      <c r="L38" s="8" t="str">
        <f ca="1">OFFSET(K38,(MATCH(I39,J39:J46,1)),0)</f>
        <v>smuggling</v>
      </c>
      <c r="M38" s="4"/>
      <c r="N38" s="4"/>
      <c r="O38" s="4"/>
      <c r="P38" s="4"/>
      <c r="Q38" s="4"/>
      <c r="R38" s="4"/>
      <c r="S38" s="4"/>
      <c r="T38" s="4"/>
      <c r="U38" s="4"/>
      <c r="V38" s="4"/>
      <c r="W38" s="4"/>
      <c r="X38" s="4"/>
      <c r="Y38" s="4"/>
      <c r="Z38" s="4"/>
    </row>
    <row r="39" spans="1:26" ht="13.5" customHeight="1" x14ac:dyDescent="0.3">
      <c r="A39" s="4"/>
      <c r="B39" s="4">
        <v>3</v>
      </c>
      <c r="C39" s="4" t="s">
        <v>429</v>
      </c>
      <c r="D39" s="4"/>
      <c r="E39" s="4"/>
      <c r="F39" s="4"/>
      <c r="G39" s="4"/>
      <c r="H39" s="4"/>
      <c r="I39" s="4">
        <f ca="1">RANDBETWEEN(1, 8)</f>
        <v>5</v>
      </c>
      <c r="J39" s="4">
        <v>1</v>
      </c>
      <c r="K39" s="4" t="s">
        <v>430</v>
      </c>
      <c r="L39" s="4"/>
      <c r="M39" s="4"/>
      <c r="N39" s="4"/>
      <c r="O39" s="4"/>
      <c r="P39" s="4"/>
      <c r="Q39" s="4"/>
      <c r="R39" s="4"/>
      <c r="S39" s="4"/>
      <c r="T39" s="4"/>
      <c r="U39" s="4"/>
      <c r="V39" s="4"/>
      <c r="W39" s="4"/>
      <c r="X39" s="4"/>
      <c r="Y39" s="4"/>
      <c r="Z39" s="4"/>
    </row>
    <row r="40" spans="1:26" ht="13.5" customHeight="1" x14ac:dyDescent="0.3">
      <c r="A40" s="4"/>
      <c r="B40" s="4">
        <v>4</v>
      </c>
      <c r="C40" s="4" t="s">
        <v>431</v>
      </c>
      <c r="D40" s="4"/>
      <c r="E40" s="4"/>
      <c r="F40" s="4"/>
      <c r="G40" s="4"/>
      <c r="H40" s="4"/>
      <c r="I40" s="4"/>
      <c r="J40" s="4">
        <v>2</v>
      </c>
      <c r="K40" s="4" t="s">
        <v>432</v>
      </c>
      <c r="L40" s="4"/>
      <c r="M40" s="4"/>
      <c r="N40" s="4"/>
      <c r="O40" s="4"/>
      <c r="P40" s="4"/>
      <c r="Q40" s="4"/>
      <c r="R40" s="4"/>
      <c r="S40" s="4"/>
      <c r="T40" s="4"/>
      <c r="U40" s="4"/>
      <c r="V40" s="4"/>
      <c r="W40" s="4"/>
      <c r="X40" s="4"/>
      <c r="Y40" s="4"/>
      <c r="Z40" s="4"/>
    </row>
    <row r="41" spans="1:26" ht="13.5" customHeight="1" x14ac:dyDescent="0.3">
      <c r="A41" s="4"/>
      <c r="B41" s="4">
        <v>5</v>
      </c>
      <c r="C41" s="4" t="s">
        <v>433</v>
      </c>
      <c r="D41" s="4"/>
      <c r="E41" s="4"/>
      <c r="F41" s="4"/>
      <c r="G41" s="4"/>
      <c r="H41" s="4"/>
      <c r="I41" s="4"/>
      <c r="J41" s="4">
        <v>3</v>
      </c>
      <c r="K41" s="4" t="s">
        <v>434</v>
      </c>
      <c r="L41" s="4"/>
      <c r="M41" s="4"/>
      <c r="N41" s="4"/>
      <c r="O41" s="4"/>
      <c r="P41" s="4"/>
      <c r="Q41" s="4"/>
      <c r="R41" s="4"/>
      <c r="S41" s="4"/>
      <c r="T41" s="4"/>
      <c r="U41" s="4"/>
      <c r="V41" s="4"/>
      <c r="W41" s="4"/>
      <c r="X41" s="4"/>
      <c r="Y41" s="4"/>
      <c r="Z41" s="4"/>
    </row>
    <row r="42" spans="1:26" ht="13.5" customHeight="1" x14ac:dyDescent="0.3">
      <c r="A42" s="4"/>
      <c r="B42" s="4">
        <v>6</v>
      </c>
      <c r="C42" s="4" t="s">
        <v>435</v>
      </c>
      <c r="D42" s="4"/>
      <c r="E42" s="4"/>
      <c r="F42" s="4"/>
      <c r="G42" s="4"/>
      <c r="H42" s="4"/>
      <c r="I42" s="4"/>
      <c r="J42" s="4">
        <v>4</v>
      </c>
      <c r="K42" s="4" t="s">
        <v>436</v>
      </c>
      <c r="L42" s="4"/>
      <c r="M42" s="4"/>
      <c r="N42" s="4"/>
      <c r="O42" s="4"/>
      <c r="P42" s="4"/>
      <c r="Q42" s="4"/>
      <c r="R42" s="4"/>
      <c r="S42" s="4"/>
      <c r="T42" s="4"/>
      <c r="U42" s="4"/>
      <c r="V42" s="4"/>
      <c r="W42" s="4"/>
      <c r="X42" s="4"/>
      <c r="Y42" s="4"/>
      <c r="Z42" s="4"/>
    </row>
    <row r="43" spans="1:26" ht="13.5" customHeight="1" x14ac:dyDescent="0.3">
      <c r="A43" s="4"/>
      <c r="B43" s="4"/>
      <c r="C43" s="4"/>
      <c r="D43" s="4"/>
      <c r="E43" s="4"/>
      <c r="F43" s="4"/>
      <c r="G43" s="4"/>
      <c r="H43" s="4"/>
      <c r="I43" s="4"/>
      <c r="J43" s="4">
        <v>5</v>
      </c>
      <c r="K43" s="4" t="s">
        <v>437</v>
      </c>
      <c r="L43" s="4"/>
      <c r="M43" s="4"/>
      <c r="N43" s="4"/>
      <c r="O43" s="4"/>
      <c r="P43" s="4"/>
      <c r="Q43" s="4"/>
      <c r="R43" s="4"/>
      <c r="S43" s="4"/>
      <c r="T43" s="4"/>
      <c r="U43" s="4"/>
      <c r="V43" s="4"/>
      <c r="W43" s="4"/>
      <c r="X43" s="4"/>
      <c r="Y43" s="4"/>
      <c r="Z43" s="4"/>
    </row>
    <row r="44" spans="1:26" ht="13.5" customHeight="1" x14ac:dyDescent="0.3">
      <c r="A44" s="4"/>
      <c r="B44" s="4" t="s">
        <v>438</v>
      </c>
      <c r="C44" s="4"/>
      <c r="D44" s="8" t="str">
        <f ca="1">OFFSET(C44,(MATCH(A45,B45:B55,1)),0)</f>
        <v>A blight hit your home community and many starved. You lost a family member.</v>
      </c>
      <c r="E44" s="4"/>
      <c r="F44" s="4"/>
      <c r="G44" s="4"/>
      <c r="H44" s="4"/>
      <c r="I44" s="4"/>
      <c r="J44" s="4">
        <v>6</v>
      </c>
      <c r="K44" s="4" t="s">
        <v>439</v>
      </c>
      <c r="L44" s="4"/>
      <c r="M44" s="4"/>
      <c r="N44" s="4"/>
      <c r="O44" s="4"/>
      <c r="P44" s="4"/>
      <c r="Q44" s="4"/>
      <c r="R44" s="4"/>
      <c r="S44" s="4"/>
      <c r="T44" s="4"/>
      <c r="U44" s="4"/>
      <c r="V44" s="4"/>
      <c r="W44" s="4"/>
      <c r="X44" s="4"/>
      <c r="Y44" s="4"/>
      <c r="Z44" s="4"/>
    </row>
    <row r="45" spans="1:26" ht="13.5" customHeight="1" x14ac:dyDescent="0.3">
      <c r="A45" s="4">
        <f ca="1">RANDBETWEEN(1, 12)</f>
        <v>8</v>
      </c>
      <c r="B45" s="4">
        <v>1</v>
      </c>
      <c r="C45" s="4" t="str">
        <f ca="1">CONCATENATE("A family member or close friend ", D58, ".")</f>
        <v>A family member or close friend died in a bizarre event.</v>
      </c>
      <c r="D45" s="4"/>
      <c r="E45" s="4"/>
      <c r="F45" s="4"/>
      <c r="G45" s="4"/>
      <c r="H45" s="4"/>
      <c r="I45" s="4"/>
      <c r="J45" s="4">
        <v>7</v>
      </c>
      <c r="K45" s="4" t="s">
        <v>440</v>
      </c>
      <c r="L45" s="4"/>
      <c r="M45" s="4"/>
      <c r="N45" s="4"/>
      <c r="O45" s="4"/>
      <c r="P45" s="4"/>
      <c r="Q45" s="4"/>
      <c r="R45" s="4"/>
      <c r="S45" s="4"/>
      <c r="T45" s="4"/>
      <c r="U45" s="4"/>
      <c r="V45" s="4"/>
      <c r="W45" s="4"/>
      <c r="X45" s="4"/>
      <c r="Y45" s="4"/>
      <c r="Z45" s="4"/>
    </row>
    <row r="46" spans="1:26" ht="13.5" customHeight="1" x14ac:dyDescent="0.3">
      <c r="A46" s="4"/>
      <c r="B46" s="4">
        <v>3</v>
      </c>
      <c r="C46" s="4" t="s">
        <v>441</v>
      </c>
      <c r="D46" s="4"/>
      <c r="E46" s="4"/>
      <c r="F46" s="4"/>
      <c r="G46" s="4"/>
      <c r="H46" s="4"/>
      <c r="I46" s="4"/>
      <c r="J46" s="4">
        <v>8</v>
      </c>
      <c r="K46" s="4" t="s">
        <v>442</v>
      </c>
      <c r="L46" s="4"/>
      <c r="M46" s="4"/>
      <c r="N46" s="4"/>
      <c r="O46" s="4"/>
      <c r="P46" s="4"/>
      <c r="Q46" s="4"/>
      <c r="R46" s="4"/>
      <c r="S46" s="4"/>
      <c r="T46" s="4"/>
      <c r="U46" s="4"/>
      <c r="V46" s="4"/>
      <c r="W46" s="4"/>
      <c r="X46" s="4"/>
      <c r="Y46" s="4"/>
      <c r="Z46" s="4"/>
    </row>
    <row r="47" spans="1:26" ht="13.5" customHeight="1" x14ac:dyDescent="0.3">
      <c r="A47" s="4"/>
      <c r="B47" s="4">
        <v>4</v>
      </c>
      <c r="C47" s="4" t="s">
        <v>443</v>
      </c>
      <c r="D47" s="4"/>
      <c r="E47" s="4"/>
      <c r="F47" s="4"/>
      <c r="G47" s="4"/>
      <c r="H47" s="4"/>
      <c r="I47" s="4"/>
      <c r="J47" s="4"/>
      <c r="K47" s="4"/>
      <c r="L47" s="4"/>
      <c r="M47" s="4"/>
      <c r="N47" s="4"/>
      <c r="O47" s="4"/>
      <c r="P47" s="4"/>
      <c r="Q47" s="4"/>
      <c r="R47" s="4"/>
      <c r="S47" s="4"/>
      <c r="T47" s="4"/>
      <c r="U47" s="4"/>
      <c r="V47" s="4"/>
      <c r="W47" s="4"/>
      <c r="X47" s="4"/>
      <c r="Y47" s="4"/>
      <c r="Z47" s="4"/>
    </row>
    <row r="48" spans="1:26" ht="13.5" customHeight="1" x14ac:dyDescent="0.3">
      <c r="A48" s="4"/>
      <c r="B48" s="4">
        <v>5</v>
      </c>
      <c r="C48" s="4" t="str">
        <f ca="1">CONCATENATE("You spent ",RANDBETWEEN(1,6)," years at hard labor, jail, or an oar for a crime you did not commit.")</f>
        <v>You spent 1 years at hard labor, jail, or an oar for a crime you did not commit.</v>
      </c>
      <c r="D48" s="4"/>
      <c r="E48" s="4"/>
      <c r="F48" s="4"/>
      <c r="G48" s="4"/>
      <c r="H48" s="4"/>
      <c r="I48" s="4"/>
      <c r="J48" s="4" t="s">
        <v>444</v>
      </c>
      <c r="K48" s="4"/>
      <c r="L48" s="8" t="str">
        <f ca="1">OFFSET(K48,(MATCH(I49,J49:J52)),0)</f>
        <v>and served 1 years for it before escaping or being freed.</v>
      </c>
      <c r="M48" s="4"/>
      <c r="N48" s="4"/>
      <c r="O48" s="4"/>
      <c r="P48" s="4"/>
      <c r="Q48" s="4"/>
      <c r="R48" s="4"/>
      <c r="S48" s="4"/>
      <c r="T48" s="4"/>
      <c r="U48" s="4"/>
      <c r="V48" s="4"/>
      <c r="W48" s="4"/>
      <c r="X48" s="4"/>
      <c r="Y48" s="4"/>
      <c r="Z48" s="4"/>
    </row>
    <row r="49" spans="1:26" ht="13.5" customHeight="1" x14ac:dyDescent="0.3">
      <c r="A49" s="4"/>
      <c r="B49" s="4">
        <v>6</v>
      </c>
      <c r="C49" s="4" t="s">
        <v>445</v>
      </c>
      <c r="D49" s="4"/>
      <c r="E49" s="4"/>
      <c r="F49" s="4"/>
      <c r="G49" s="4"/>
      <c r="H49" s="4"/>
      <c r="I49" s="4">
        <f ca="1">RANDBETWEEN(1, 12)</f>
        <v>9</v>
      </c>
      <c r="J49" s="4">
        <v>1</v>
      </c>
      <c r="K49" s="4" t="s">
        <v>446</v>
      </c>
      <c r="L49" s="4"/>
      <c r="M49" s="4"/>
      <c r="N49" s="4"/>
      <c r="O49" s="4"/>
      <c r="P49" s="4"/>
      <c r="Q49" s="4"/>
      <c r="R49" s="4"/>
      <c r="S49" s="4"/>
      <c r="T49" s="4"/>
      <c r="U49" s="4"/>
      <c r="V49" s="4"/>
      <c r="W49" s="4"/>
      <c r="X49" s="4"/>
      <c r="Y49" s="4"/>
      <c r="Z49" s="4"/>
    </row>
    <row r="50" spans="1:26" ht="13.5" customHeight="1" x14ac:dyDescent="0.3">
      <c r="A50" s="4"/>
      <c r="B50" s="4">
        <v>7</v>
      </c>
      <c r="C50" s="4" t="s">
        <v>447</v>
      </c>
      <c r="D50" s="4"/>
      <c r="E50" s="4"/>
      <c r="F50" s="4"/>
      <c r="G50" s="4"/>
      <c r="H50" s="4"/>
      <c r="I50" s="4"/>
      <c r="J50" s="4">
        <v>4</v>
      </c>
      <c r="K50" s="4" t="s">
        <v>448</v>
      </c>
      <c r="L50" s="4"/>
      <c r="M50" s="4"/>
      <c r="N50" s="4"/>
      <c r="O50" s="4"/>
      <c r="P50" s="4"/>
      <c r="Q50" s="4"/>
      <c r="R50" s="4"/>
      <c r="S50" s="4"/>
      <c r="T50" s="4"/>
      <c r="U50" s="4"/>
      <c r="V50" s="4"/>
      <c r="W50" s="4"/>
      <c r="X50" s="4"/>
      <c r="Y50" s="4"/>
      <c r="Z50" s="4"/>
    </row>
    <row r="51" spans="1:26" ht="13.5" customHeight="1" x14ac:dyDescent="0.3">
      <c r="A51" s="4"/>
      <c r="B51" s="4">
        <v>8</v>
      </c>
      <c r="C51" s="4" t="s">
        <v>449</v>
      </c>
      <c r="D51" s="4"/>
      <c r="E51" s="4"/>
      <c r="F51" s="4"/>
      <c r="G51" s="4"/>
      <c r="H51" s="4"/>
      <c r="I51" s="4"/>
      <c r="J51" s="4">
        <v>7</v>
      </c>
      <c r="K51" s="4" t="s">
        <v>450</v>
      </c>
      <c r="L51" s="4"/>
      <c r="M51" s="4"/>
      <c r="N51" s="4"/>
      <c r="O51" s="4"/>
      <c r="P51" s="4"/>
      <c r="Q51" s="4"/>
      <c r="R51" s="4"/>
      <c r="S51" s="4"/>
      <c r="T51" s="4"/>
      <c r="U51" s="4"/>
      <c r="V51" s="4"/>
      <c r="W51" s="4"/>
      <c r="X51" s="4"/>
      <c r="Y51" s="4"/>
      <c r="Z51" s="4"/>
    </row>
    <row r="52" spans="1:26" ht="13.5" customHeight="1" x14ac:dyDescent="0.3">
      <c r="A52" s="4"/>
      <c r="B52" s="4">
        <v>9</v>
      </c>
      <c r="C52" s="4" t="s">
        <v>451</v>
      </c>
      <c r="D52" s="4"/>
      <c r="E52" s="4"/>
      <c r="F52" s="4"/>
      <c r="G52" s="4"/>
      <c r="H52" s="4"/>
      <c r="I52" s="4"/>
      <c r="J52" s="4">
        <v>9</v>
      </c>
      <c r="K52" s="4" t="str">
        <f ca="1">CONCATENATE("and served ", RANDBETWEEN(1, 4), " years for it before escaping or being freed.")</f>
        <v>and served 1 years for it before escaping or being freed.</v>
      </c>
      <c r="L52" s="4"/>
      <c r="M52" s="4"/>
      <c r="N52" s="4"/>
      <c r="O52" s="4"/>
      <c r="P52" s="4"/>
      <c r="Q52" s="4"/>
      <c r="R52" s="4"/>
      <c r="S52" s="4"/>
      <c r="T52" s="4"/>
      <c r="U52" s="4"/>
      <c r="V52" s="4"/>
      <c r="W52" s="4"/>
      <c r="X52" s="4"/>
      <c r="Y52" s="4"/>
      <c r="Z52" s="4"/>
    </row>
    <row r="53" spans="1:26" ht="13.5" customHeight="1" x14ac:dyDescent="0.3">
      <c r="A53" s="4"/>
      <c r="B53" s="4">
        <v>10</v>
      </c>
      <c r="C53" s="4" t="s">
        <v>452</v>
      </c>
      <c r="D53" s="4"/>
      <c r="E53" s="4"/>
      <c r="F53" s="4"/>
      <c r="G53" s="4"/>
      <c r="H53" s="4"/>
      <c r="I53" s="4"/>
      <c r="J53" s="4"/>
      <c r="K53" s="4"/>
      <c r="L53" s="4"/>
      <c r="M53" s="4"/>
      <c r="N53" s="4"/>
      <c r="O53" s="4"/>
      <c r="P53" s="4"/>
      <c r="Q53" s="4"/>
      <c r="R53" s="4"/>
      <c r="S53" s="4"/>
      <c r="T53" s="4"/>
      <c r="U53" s="4"/>
      <c r="V53" s="4"/>
      <c r="W53" s="4"/>
      <c r="X53" s="4"/>
      <c r="Y53" s="4"/>
      <c r="Z53" s="4"/>
    </row>
    <row r="54" spans="1:26" ht="13.5" customHeight="1" x14ac:dyDescent="0.3">
      <c r="A54" s="4"/>
      <c r="B54" s="4">
        <v>11</v>
      </c>
      <c r="C54" s="4" t="str">
        <f ca="1">CONCATENATE("A romantic relationship ended ", (IF((RANDBETWEEN(1, 2))=1, "with bad feelings.", "amicably.")))</f>
        <v>A romantic relationship ended with bad feelings.</v>
      </c>
      <c r="D54" s="4"/>
      <c r="E54" s="4"/>
      <c r="F54" s="4"/>
      <c r="G54" s="4"/>
      <c r="H54" s="4"/>
      <c r="I54" s="4"/>
      <c r="J54" s="4"/>
      <c r="K54" s="4"/>
      <c r="L54" s="4"/>
      <c r="M54" s="4"/>
      <c r="N54" s="4"/>
      <c r="O54" s="4"/>
      <c r="P54" s="4"/>
      <c r="Q54" s="4"/>
      <c r="R54" s="4"/>
      <c r="S54" s="4"/>
      <c r="T54" s="4"/>
      <c r="U54" s="4"/>
      <c r="V54" s="4"/>
      <c r="W54" s="4"/>
      <c r="X54" s="4"/>
      <c r="Y54" s="4"/>
      <c r="Z54" s="4"/>
    </row>
    <row r="55" spans="1:26" ht="13.5" customHeight="1" x14ac:dyDescent="0.3">
      <c r="A55" s="4"/>
      <c r="B55" s="4">
        <v>12</v>
      </c>
      <c r="C55" s="4" t="str">
        <f ca="1">CONCATENATE("A current or prospective partner of yours ", D58, ".")</f>
        <v>A current or prospective partner of yours died in a bizarre event.</v>
      </c>
      <c r="D55" s="4"/>
      <c r="E55" s="4"/>
      <c r="F55" s="4"/>
      <c r="G55" s="4"/>
      <c r="H55" s="4"/>
      <c r="I55" s="4"/>
      <c r="J55" s="4"/>
      <c r="K55" s="4"/>
      <c r="L55" s="4"/>
      <c r="M55" s="4"/>
      <c r="N55" s="4"/>
      <c r="O55" s="4"/>
      <c r="P55" s="4"/>
      <c r="Q55" s="4"/>
      <c r="R55" s="4"/>
      <c r="S55" s="4"/>
      <c r="T55" s="4"/>
      <c r="U55" s="4"/>
      <c r="V55" s="4"/>
      <c r="W55" s="4"/>
      <c r="X55" s="4"/>
      <c r="Y55" s="4"/>
      <c r="Z55" s="4"/>
    </row>
    <row r="56" spans="1:26" ht="13.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customHeight="1" x14ac:dyDescent="0.3">
      <c r="A58" s="4"/>
      <c r="B58" s="4" t="s">
        <v>453</v>
      </c>
      <c r="C58" s="4"/>
      <c r="D58" s="8" t="str">
        <f ca="1">OFFSET(C58,(MATCH(A59,B59:B69)),0)</f>
        <v>died in a bizarre event</v>
      </c>
      <c r="E58" s="4"/>
      <c r="F58" s="4"/>
      <c r="G58" s="4"/>
      <c r="H58" s="4"/>
      <c r="I58" s="4"/>
      <c r="J58" s="4" t="s">
        <v>454</v>
      </c>
      <c r="K58" s="4"/>
      <c r="L58" s="8" t="str">
        <f ca="1">OFFSET(K58,(MATCH(I59,J59:J65)),0)</f>
        <v>You suffered minor battle injuries, which left no scars.</v>
      </c>
      <c r="M58" s="4"/>
      <c r="N58" s="4"/>
      <c r="O58" s="4"/>
      <c r="P58" s="4"/>
      <c r="Q58" s="4"/>
      <c r="R58" s="4"/>
      <c r="S58" s="4"/>
      <c r="T58" s="4"/>
      <c r="U58" s="4"/>
      <c r="V58" s="4"/>
      <c r="W58" s="4"/>
      <c r="X58" s="4"/>
      <c r="Y58" s="4"/>
      <c r="Z58" s="4"/>
    </row>
    <row r="59" spans="1:26" ht="13.5" customHeight="1" x14ac:dyDescent="0.3">
      <c r="A59" s="4">
        <f ca="1">RANDBETWEEN(1, 12)</f>
        <v>12</v>
      </c>
      <c r="B59" s="4">
        <v>1</v>
      </c>
      <c r="C59" s="4" t="s">
        <v>337</v>
      </c>
      <c r="D59" s="4"/>
      <c r="E59" s="4"/>
      <c r="F59" s="4"/>
      <c r="G59" s="4"/>
      <c r="H59" s="4"/>
      <c r="I59" s="4">
        <f ca="1">RANDBETWEEN(1, 12)</f>
        <v>6</v>
      </c>
      <c r="J59" s="4">
        <v>1</v>
      </c>
      <c r="K59" s="4" t="s">
        <v>455</v>
      </c>
      <c r="L59" s="4"/>
      <c r="M59" s="4"/>
      <c r="N59" s="4"/>
      <c r="O59" s="4"/>
      <c r="P59" s="4"/>
      <c r="Q59" s="4"/>
      <c r="R59" s="4"/>
      <c r="S59" s="4"/>
      <c r="T59" s="4"/>
      <c r="U59" s="4"/>
      <c r="V59" s="4"/>
      <c r="W59" s="4"/>
      <c r="X59" s="4"/>
      <c r="Y59" s="4"/>
      <c r="Z59" s="4"/>
    </row>
    <row r="60" spans="1:26" ht="13.5" customHeight="1" x14ac:dyDescent="0.3">
      <c r="A60" s="4"/>
      <c r="B60" s="4">
        <v>2</v>
      </c>
      <c r="C60" s="4" t="s">
        <v>339</v>
      </c>
      <c r="D60" s="4"/>
      <c r="E60" s="4"/>
      <c r="F60" s="4"/>
      <c r="G60" s="4"/>
      <c r="H60" s="4"/>
      <c r="I60" s="4"/>
      <c r="J60" s="4">
        <v>2</v>
      </c>
      <c r="K60" s="4" t="s">
        <v>456</v>
      </c>
      <c r="L60" s="4"/>
      <c r="M60" s="4"/>
      <c r="N60" s="4"/>
      <c r="O60" s="4"/>
      <c r="P60" s="4"/>
      <c r="Q60" s="4"/>
      <c r="R60" s="4"/>
      <c r="S60" s="4"/>
      <c r="T60" s="4"/>
      <c r="U60" s="4"/>
      <c r="V60" s="4"/>
      <c r="W60" s="4"/>
      <c r="X60" s="4"/>
      <c r="Y60" s="4"/>
      <c r="Z60" s="4"/>
    </row>
    <row r="61" spans="1:26" ht="13.5" customHeight="1" x14ac:dyDescent="0.3">
      <c r="A61" s="4"/>
      <c r="B61" s="4">
        <v>3</v>
      </c>
      <c r="C61" s="4" t="s">
        <v>341</v>
      </c>
      <c r="D61" s="4"/>
      <c r="E61" s="4"/>
      <c r="F61" s="4"/>
      <c r="G61" s="4"/>
      <c r="H61" s="4"/>
      <c r="I61" s="4"/>
      <c r="J61" s="4">
        <v>4</v>
      </c>
      <c r="K61" s="4" t="s">
        <v>457</v>
      </c>
      <c r="L61" s="4"/>
      <c r="M61" s="4"/>
      <c r="N61" s="4"/>
      <c r="O61" s="4"/>
      <c r="P61" s="4"/>
      <c r="Q61" s="4"/>
      <c r="R61" s="4"/>
      <c r="S61" s="4"/>
      <c r="T61" s="4"/>
      <c r="U61" s="4"/>
      <c r="V61" s="4"/>
      <c r="W61" s="4"/>
      <c r="X61" s="4"/>
      <c r="Y61" s="4"/>
      <c r="Z61" s="4"/>
    </row>
    <row r="62" spans="1:26" ht="13.5" customHeight="1" x14ac:dyDescent="0.3">
      <c r="A62" s="4"/>
      <c r="B62" s="4">
        <v>4</v>
      </c>
      <c r="C62" s="4" t="s">
        <v>343</v>
      </c>
      <c r="D62" s="4"/>
      <c r="E62" s="4"/>
      <c r="F62" s="4"/>
      <c r="G62" s="4"/>
      <c r="H62" s="4"/>
      <c r="I62" s="4"/>
      <c r="J62" s="4">
        <v>5</v>
      </c>
      <c r="K62" s="4" t="s">
        <v>458</v>
      </c>
      <c r="L62" s="4"/>
      <c r="M62" s="4"/>
      <c r="N62" s="4"/>
      <c r="O62" s="4"/>
      <c r="P62" s="4"/>
      <c r="Q62" s="4"/>
      <c r="R62" s="4"/>
      <c r="S62" s="4"/>
      <c r="T62" s="4"/>
      <c r="U62" s="4"/>
      <c r="V62" s="4"/>
      <c r="W62" s="4"/>
      <c r="X62" s="4"/>
      <c r="Y62" s="4"/>
      <c r="Z62" s="4"/>
    </row>
    <row r="63" spans="1:26" ht="13.5" customHeight="1" x14ac:dyDescent="0.3">
      <c r="A63" s="4"/>
      <c r="B63" s="4">
        <v>5</v>
      </c>
      <c r="C63" s="4" t="s">
        <v>345</v>
      </c>
      <c r="D63" s="4"/>
      <c r="E63" s="4"/>
      <c r="F63" s="4"/>
      <c r="G63" s="4"/>
      <c r="H63" s="4"/>
      <c r="I63" s="4"/>
      <c r="J63" s="4">
        <v>8</v>
      </c>
      <c r="K63" s="4" t="s">
        <v>459</v>
      </c>
      <c r="L63" s="4"/>
      <c r="M63" s="4"/>
      <c r="N63" s="4"/>
      <c r="O63" s="4"/>
      <c r="P63" s="4"/>
      <c r="Q63" s="4"/>
      <c r="R63" s="4"/>
      <c r="S63" s="4"/>
      <c r="T63" s="4"/>
      <c r="U63" s="4"/>
      <c r="V63" s="4"/>
      <c r="W63" s="4"/>
      <c r="X63" s="4"/>
      <c r="Y63" s="4"/>
      <c r="Z63" s="4"/>
    </row>
    <row r="64" spans="1:26" ht="13.5" customHeight="1" x14ac:dyDescent="0.3">
      <c r="A64" s="4"/>
      <c r="B64" s="4">
        <v>6</v>
      </c>
      <c r="C64" s="4" t="s">
        <v>347</v>
      </c>
      <c r="D64" s="4"/>
      <c r="E64" s="4"/>
      <c r="F64" s="4"/>
      <c r="G64" s="4"/>
      <c r="H64" s="4"/>
      <c r="I64" s="4"/>
      <c r="J64" s="4">
        <v>10</v>
      </c>
      <c r="K64" s="4" t="s">
        <v>460</v>
      </c>
      <c r="L64" s="4"/>
      <c r="M64" s="4"/>
      <c r="N64" s="4"/>
      <c r="O64" s="4"/>
      <c r="P64" s="4"/>
      <c r="Q64" s="4"/>
      <c r="R64" s="4"/>
      <c r="S64" s="4"/>
      <c r="T64" s="4"/>
      <c r="U64" s="4"/>
      <c r="V64" s="4"/>
      <c r="W64" s="4"/>
      <c r="X64" s="4"/>
      <c r="Y64" s="4"/>
      <c r="Z64" s="4"/>
    </row>
    <row r="65" spans="1:26" ht="13.5" customHeight="1" x14ac:dyDescent="0.3">
      <c r="A65" s="4"/>
      <c r="B65" s="4">
        <v>8</v>
      </c>
      <c r="C65" s="4" t="s">
        <v>349</v>
      </c>
      <c r="D65" s="4"/>
      <c r="E65" s="4"/>
      <c r="F65" s="4"/>
      <c r="G65" s="4"/>
      <c r="H65" s="4"/>
      <c r="I65" s="4"/>
      <c r="J65" s="4">
        <v>12</v>
      </c>
      <c r="K65" s="4" t="s">
        <v>461</v>
      </c>
      <c r="L65" s="4"/>
      <c r="M65" s="4"/>
      <c r="N65" s="4"/>
      <c r="O65" s="4"/>
      <c r="P65" s="4"/>
      <c r="Q65" s="4"/>
      <c r="R65" s="4"/>
      <c r="S65" s="4"/>
      <c r="T65" s="4"/>
      <c r="U65" s="4"/>
      <c r="V65" s="4"/>
      <c r="W65" s="4"/>
      <c r="X65" s="4"/>
      <c r="Y65" s="4"/>
      <c r="Z65" s="4"/>
    </row>
    <row r="66" spans="1:26" ht="13.5" customHeight="1" x14ac:dyDescent="0.3">
      <c r="A66" s="4"/>
      <c r="B66" s="4">
        <v>9</v>
      </c>
      <c r="C66" s="4" t="s">
        <v>351</v>
      </c>
      <c r="D66" s="4"/>
      <c r="E66" s="4"/>
      <c r="F66" s="4"/>
      <c r="G66" s="4"/>
      <c r="H66" s="4"/>
      <c r="I66" s="4"/>
      <c r="J66" s="4"/>
      <c r="K66" s="4"/>
      <c r="L66" s="4"/>
      <c r="M66" s="4"/>
      <c r="N66" s="4"/>
      <c r="O66" s="4"/>
      <c r="P66" s="4"/>
      <c r="Q66" s="4"/>
      <c r="R66" s="4"/>
      <c r="S66" s="4"/>
      <c r="T66" s="4"/>
      <c r="U66" s="4"/>
      <c r="V66" s="4"/>
      <c r="W66" s="4"/>
      <c r="X66" s="4"/>
      <c r="Y66" s="4"/>
      <c r="Z66" s="4"/>
    </row>
    <row r="67" spans="1:26" ht="13.5" customHeight="1" x14ac:dyDescent="0.3">
      <c r="A67" s="4"/>
      <c r="B67" s="4">
        <v>10</v>
      </c>
      <c r="C67" s="4" t="s">
        <v>353</v>
      </c>
      <c r="D67" s="4"/>
      <c r="E67" s="4"/>
      <c r="F67" s="4"/>
      <c r="G67" s="4"/>
      <c r="H67" s="4"/>
      <c r="I67" s="4"/>
      <c r="J67" s="4" t="s">
        <v>462</v>
      </c>
      <c r="K67" s="4"/>
      <c r="L67" s="8" t="str">
        <f ca="1">OFFSET(K67,(MATCH(I68,J68:J79)),0)</f>
        <v>You were petrified, but eventually freed.</v>
      </c>
      <c r="M67" s="4"/>
      <c r="N67" s="4"/>
      <c r="O67" s="4"/>
      <c r="P67" s="4"/>
      <c r="Q67" s="4"/>
      <c r="R67" s="4"/>
      <c r="S67" s="4"/>
      <c r="T67" s="4"/>
      <c r="U67" s="4"/>
      <c r="V67" s="4"/>
      <c r="W67" s="4"/>
      <c r="X67" s="4"/>
      <c r="Y67" s="4"/>
      <c r="Z67" s="4"/>
    </row>
    <row r="68" spans="1:26" ht="13.5" customHeight="1" x14ac:dyDescent="0.3">
      <c r="A68" s="4"/>
      <c r="B68" s="4">
        <v>11</v>
      </c>
      <c r="C68" s="4" t="s">
        <v>355</v>
      </c>
      <c r="D68" s="4"/>
      <c r="E68" s="4"/>
      <c r="F68" s="4"/>
      <c r="G68" s="4"/>
      <c r="H68" s="4"/>
      <c r="I68" s="4">
        <f ca="1">RANDBETWEEN(1, 12)</f>
        <v>2</v>
      </c>
      <c r="J68" s="4">
        <v>1</v>
      </c>
      <c r="K68" s="4" t="str">
        <f ca="1">CONCATENATE("You were turned into a toad for ",RANDBETWEEN(1,4)," weeks.")</f>
        <v>You were turned into a toad for 2 weeks.</v>
      </c>
      <c r="L68" s="4"/>
      <c r="M68" s="4"/>
      <c r="N68" s="4"/>
      <c r="O68" s="4"/>
      <c r="P68" s="4"/>
      <c r="Q68" s="4"/>
      <c r="R68" s="4"/>
      <c r="S68" s="4"/>
      <c r="T68" s="4"/>
      <c r="U68" s="4"/>
      <c r="V68" s="4"/>
      <c r="W68" s="4"/>
      <c r="X68" s="4"/>
      <c r="Y68" s="4"/>
      <c r="Z68" s="4"/>
    </row>
    <row r="69" spans="1:26" ht="13.5" customHeight="1" x14ac:dyDescent="0.3">
      <c r="A69" s="4"/>
      <c r="B69" s="4">
        <v>12</v>
      </c>
      <c r="C69" s="4" t="s">
        <v>463</v>
      </c>
      <c r="D69" s="4"/>
      <c r="E69" s="4"/>
      <c r="F69" s="4"/>
      <c r="G69" s="4"/>
      <c r="H69" s="4"/>
      <c r="I69" s="4"/>
      <c r="J69" s="4">
        <v>2</v>
      </c>
      <c r="K69" s="4" t="s">
        <v>464</v>
      </c>
      <c r="L69" s="4"/>
      <c r="M69" s="4"/>
      <c r="N69" s="4"/>
      <c r="O69" s="4"/>
      <c r="P69" s="4"/>
      <c r="Q69" s="4"/>
      <c r="R69" s="4"/>
      <c r="S69" s="4"/>
      <c r="T69" s="4"/>
      <c r="U69" s="4"/>
      <c r="V69" s="4"/>
      <c r="W69" s="4"/>
      <c r="X69" s="4"/>
      <c r="Y69" s="4"/>
      <c r="Z69" s="4"/>
    </row>
    <row r="70" spans="1:26" ht="13.5" customHeight="1" x14ac:dyDescent="0.3">
      <c r="A70" s="4"/>
      <c r="B70" s="4"/>
      <c r="C70" s="4"/>
      <c r="D70" s="4"/>
      <c r="E70" s="4"/>
      <c r="F70" s="4"/>
      <c r="G70" s="4"/>
      <c r="H70" s="4"/>
      <c r="I70" s="4"/>
      <c r="J70" s="4">
        <v>3</v>
      </c>
      <c r="K70" s="4" t="str">
        <f ca="1">CONCATENATE("You were enslaved by a supernatural creature for ",RANDBETWEEN(1,6)," years.")</f>
        <v>You were enslaved by a supernatural creature for 6 years.</v>
      </c>
      <c r="L70" s="4"/>
      <c r="M70" s="4"/>
      <c r="N70" s="4"/>
      <c r="O70" s="4"/>
      <c r="P70" s="4"/>
      <c r="Q70" s="4"/>
      <c r="R70" s="4"/>
      <c r="S70" s="4"/>
      <c r="T70" s="4"/>
      <c r="U70" s="4"/>
      <c r="V70" s="4"/>
      <c r="W70" s="4"/>
      <c r="X70" s="4"/>
      <c r="Y70" s="4"/>
      <c r="Z70" s="4"/>
    </row>
    <row r="71" spans="1:26" ht="13.5" customHeight="1" x14ac:dyDescent="0.3">
      <c r="A71" s="4"/>
      <c r="B71" s="4"/>
      <c r="C71" s="4"/>
      <c r="D71" s="4"/>
      <c r="E71" s="4"/>
      <c r="F71" s="4"/>
      <c r="G71" s="4"/>
      <c r="H71" s="4"/>
      <c r="I71" s="4"/>
      <c r="J71" s="4">
        <v>4</v>
      </c>
      <c r="K71" s="4" t="str">
        <f ca="1">CONCATENATE("A dragon held you prisoner for ",RANDBETWEEN(1,4)," years until adventurers killed it.")</f>
        <v>A dragon held you prisoner for 4 years until adventurers killed it.</v>
      </c>
      <c r="L71" s="4"/>
      <c r="M71" s="4"/>
      <c r="N71" s="4"/>
      <c r="O71" s="4"/>
      <c r="P71" s="4"/>
      <c r="Q71" s="4"/>
      <c r="R71" s="4"/>
      <c r="S71" s="4"/>
      <c r="T71" s="4"/>
      <c r="U71" s="4"/>
      <c r="V71" s="4"/>
      <c r="W71" s="4"/>
      <c r="X71" s="4"/>
      <c r="Y71" s="4"/>
      <c r="Z71" s="4"/>
    </row>
    <row r="72" spans="1:26" ht="13.5" customHeight="1" x14ac:dyDescent="0.3">
      <c r="A72" s="4"/>
      <c r="B72" s="4"/>
      <c r="C72" s="4"/>
      <c r="D72" s="4"/>
      <c r="E72" s="4"/>
      <c r="F72" s="4"/>
      <c r="G72" s="4"/>
      <c r="H72" s="4"/>
      <c r="I72" s="4"/>
      <c r="J72" s="4">
        <v>5</v>
      </c>
      <c r="K72" s="4" t="s">
        <v>465</v>
      </c>
      <c r="L72" s="4"/>
      <c r="M72" s="4"/>
      <c r="N72" s="4"/>
      <c r="O72" s="4"/>
      <c r="P72" s="4"/>
      <c r="Q72" s="4"/>
      <c r="R72" s="4"/>
      <c r="S72" s="4"/>
      <c r="T72" s="4"/>
      <c r="U72" s="4"/>
      <c r="V72" s="4"/>
      <c r="W72" s="4"/>
      <c r="X72" s="4"/>
      <c r="Y72" s="4"/>
      <c r="Z72" s="4"/>
    </row>
    <row r="73" spans="1:26" ht="13.5" customHeight="1" x14ac:dyDescent="0.3">
      <c r="A73" s="4"/>
      <c r="B73" s="4"/>
      <c r="C73" s="4"/>
      <c r="D73" s="4"/>
      <c r="E73" s="4"/>
      <c r="F73" s="4"/>
      <c r="G73" s="4"/>
      <c r="H73" s="4"/>
      <c r="I73" s="4"/>
      <c r="J73" s="4">
        <v>6</v>
      </c>
      <c r="K73" s="4" t="s">
        <v>466</v>
      </c>
      <c r="L73" s="4"/>
      <c r="M73" s="4"/>
      <c r="N73" s="4"/>
      <c r="O73" s="4"/>
      <c r="P73" s="4"/>
      <c r="Q73" s="4"/>
      <c r="R73" s="4"/>
      <c r="S73" s="4"/>
      <c r="T73" s="4"/>
      <c r="U73" s="4"/>
      <c r="V73" s="4"/>
      <c r="W73" s="4"/>
      <c r="X73" s="4"/>
      <c r="Y73" s="4"/>
      <c r="Z73" s="4"/>
    </row>
    <row r="74" spans="1:26" ht="13.5" customHeight="1" x14ac:dyDescent="0.3">
      <c r="A74" s="4"/>
      <c r="B74" s="4"/>
      <c r="C74" s="4"/>
      <c r="D74" s="4"/>
      <c r="E74" s="4"/>
      <c r="F74" s="4"/>
      <c r="G74" s="4"/>
      <c r="H74" s="4"/>
      <c r="I74" s="4"/>
      <c r="J74" s="4">
        <v>7</v>
      </c>
      <c r="K74" s="4" t="str">
        <f ca="1">CONCATENATE("You went insane for ",RANDBETWEEN(1,6)," years. Odd behavior might linger.")</f>
        <v>You went insane for 2 years. Odd behavior might linger.</v>
      </c>
      <c r="L74" s="4"/>
      <c r="M74" s="4"/>
      <c r="N74" s="4"/>
      <c r="O74" s="4"/>
      <c r="P74" s="4"/>
      <c r="Q74" s="4"/>
      <c r="R74" s="4"/>
      <c r="S74" s="4"/>
      <c r="T74" s="4"/>
      <c r="U74" s="4"/>
      <c r="V74" s="4"/>
      <c r="W74" s="4"/>
      <c r="X74" s="4"/>
      <c r="Y74" s="4"/>
      <c r="Z74" s="4"/>
    </row>
    <row r="75" spans="1:26" ht="13.5" customHeight="1" x14ac:dyDescent="0.3">
      <c r="A75" s="4"/>
      <c r="B75" s="4"/>
      <c r="C75" s="4"/>
      <c r="D75" s="4"/>
      <c r="E75" s="4"/>
      <c r="F75" s="4"/>
      <c r="G75" s="4"/>
      <c r="H75" s="4"/>
      <c r="I75" s="4"/>
      <c r="J75" s="4">
        <v>8</v>
      </c>
      <c r="K75" s="4" t="s">
        <v>467</v>
      </c>
      <c r="L75" s="4"/>
      <c r="M75" s="4"/>
      <c r="N75" s="4"/>
      <c r="O75" s="4"/>
      <c r="P75" s="4"/>
      <c r="Q75" s="4"/>
      <c r="R75" s="4"/>
      <c r="S75" s="4"/>
      <c r="T75" s="4"/>
      <c r="U75" s="4"/>
      <c r="V75" s="4"/>
      <c r="W75" s="4"/>
      <c r="X75" s="4"/>
      <c r="Y75" s="4"/>
      <c r="Z75" s="4"/>
    </row>
    <row r="76" spans="1:26" ht="13.5" customHeight="1" x14ac:dyDescent="0.3">
      <c r="A76" s="4"/>
      <c r="B76" s="4"/>
      <c r="C76" s="4"/>
      <c r="D76" s="4"/>
      <c r="E76" s="4"/>
      <c r="F76" s="4"/>
      <c r="G76" s="4"/>
      <c r="H76" s="4"/>
      <c r="I76" s="4"/>
      <c r="J76" s="4">
        <v>9</v>
      </c>
      <c r="K76" s="4" t="s">
        <v>468</v>
      </c>
      <c r="L76" s="4"/>
      <c r="M76" s="4"/>
      <c r="N76" s="4"/>
      <c r="O76" s="4"/>
      <c r="P76" s="4"/>
      <c r="Q76" s="4"/>
      <c r="R76" s="4"/>
      <c r="S76" s="4"/>
      <c r="T76" s="4"/>
      <c r="U76" s="4"/>
      <c r="V76" s="4"/>
      <c r="W76" s="4"/>
      <c r="X76" s="4"/>
      <c r="Y76" s="4"/>
      <c r="Z76" s="4"/>
    </row>
    <row r="77" spans="1:26" ht="13.5" customHeight="1" x14ac:dyDescent="0.3">
      <c r="A77" s="4"/>
      <c r="B77" s="4"/>
      <c r="C77" s="4"/>
      <c r="D77" s="4"/>
      <c r="E77" s="4"/>
      <c r="F77" s="4"/>
      <c r="G77" s="4"/>
      <c r="H77" s="4"/>
      <c r="I77" s="4"/>
      <c r="J77" s="4">
        <v>10</v>
      </c>
      <c r="K77" s="4" t="str">
        <f ca="1">CONCATENATE("You met ",L81," and lived to tell about it.")</f>
        <v>You met an archdevil and lived to tell about it.</v>
      </c>
      <c r="L77" s="4"/>
      <c r="M77" s="4"/>
      <c r="N77" s="4"/>
      <c r="O77" s="4"/>
      <c r="P77" s="4"/>
      <c r="Q77" s="4"/>
      <c r="R77" s="4"/>
      <c r="S77" s="4"/>
      <c r="T77" s="4"/>
      <c r="U77" s="4"/>
      <c r="V77" s="4"/>
      <c r="W77" s="4"/>
      <c r="X77" s="4"/>
      <c r="Y77" s="4"/>
      <c r="Z77" s="4"/>
    </row>
    <row r="78" spans="1:26" ht="13.5" customHeight="1" x14ac:dyDescent="0.3">
      <c r="A78" s="4"/>
      <c r="B78" s="4"/>
      <c r="C78" s="4"/>
      <c r="D78" s="4"/>
      <c r="E78" s="4"/>
      <c r="F78" s="4"/>
      <c r="G78" s="4"/>
      <c r="H78" s="4"/>
      <c r="I78" s="4"/>
      <c r="J78" s="4">
        <v>11</v>
      </c>
      <c r="K78" s="4" t="s">
        <v>469</v>
      </c>
      <c r="L78" s="4"/>
      <c r="M78" s="4"/>
      <c r="N78" s="4"/>
      <c r="O78" s="4"/>
      <c r="P78" s="4"/>
      <c r="Q78" s="4"/>
      <c r="R78" s="4"/>
      <c r="S78" s="4"/>
      <c r="T78" s="4"/>
      <c r="U78" s="4"/>
      <c r="V78" s="4"/>
      <c r="W78" s="4"/>
      <c r="X78" s="4"/>
      <c r="Y78" s="4"/>
      <c r="Z78" s="4"/>
    </row>
    <row r="79" spans="1:26" ht="13.5" customHeight="1" x14ac:dyDescent="0.3">
      <c r="A79" s="4"/>
      <c r="B79" s="4"/>
      <c r="C79" s="4"/>
      <c r="D79" s="4"/>
      <c r="E79" s="4"/>
      <c r="F79" s="4"/>
      <c r="G79" s="4"/>
      <c r="H79" s="4"/>
      <c r="I79" s="4"/>
      <c r="J79" s="4">
        <v>12</v>
      </c>
      <c r="K79" s="4" t="s">
        <v>485</v>
      </c>
      <c r="L79" s="4"/>
      <c r="M79" s="4"/>
      <c r="N79" s="4"/>
      <c r="O79" s="4"/>
      <c r="P79" s="4"/>
      <c r="Q79" s="4"/>
      <c r="R79" s="4"/>
      <c r="S79" s="4"/>
      <c r="T79" s="4"/>
      <c r="U79" s="4"/>
      <c r="V79" s="4"/>
      <c r="W79" s="4"/>
      <c r="X79" s="4"/>
      <c r="Y79" s="4"/>
      <c r="Z79" s="4"/>
    </row>
    <row r="80" spans="1:26" ht="13.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customHeight="1" x14ac:dyDescent="0.3">
      <c r="A81" s="4"/>
      <c r="B81" s="4"/>
      <c r="C81" s="4"/>
      <c r="D81" s="4"/>
      <c r="E81" s="4"/>
      <c r="F81" s="4"/>
      <c r="G81" s="4"/>
      <c r="H81" s="4"/>
      <c r="I81" s="4"/>
      <c r="J81" s="4" t="s">
        <v>471</v>
      </c>
      <c r="K81" s="4"/>
      <c r="L81" s="8" t="str">
        <f ca="1">OFFSET(K81,(MATCH(I82,J82:J86)),0)</f>
        <v>an archdevil</v>
      </c>
      <c r="M81" s="4"/>
      <c r="N81" s="4"/>
      <c r="O81" s="4"/>
      <c r="P81" s="4"/>
      <c r="Q81" s="4"/>
      <c r="R81" s="4"/>
      <c r="S81" s="4"/>
      <c r="T81" s="4"/>
      <c r="U81" s="4"/>
      <c r="V81" s="4"/>
      <c r="W81" s="4"/>
      <c r="X81" s="4"/>
      <c r="Y81" s="4"/>
      <c r="Z81" s="4"/>
    </row>
    <row r="82" spans="1:26" ht="13.5" customHeight="1" x14ac:dyDescent="0.3">
      <c r="A82" s="4"/>
      <c r="B82" s="4"/>
      <c r="C82" s="4"/>
      <c r="D82" s="4"/>
      <c r="E82" s="4"/>
      <c r="F82" s="4"/>
      <c r="G82" s="4"/>
      <c r="H82" s="4"/>
      <c r="I82" s="4">
        <f ca="1">RANDBETWEEN(1,5)</f>
        <v>2</v>
      </c>
      <c r="J82" s="4">
        <v>1</v>
      </c>
      <c r="K82" s="4" t="s">
        <v>472</v>
      </c>
      <c r="L82" s="4"/>
      <c r="M82" s="4"/>
      <c r="N82" s="4"/>
      <c r="O82" s="4"/>
      <c r="P82" s="4"/>
      <c r="Q82" s="4"/>
      <c r="R82" s="4"/>
      <c r="S82" s="4"/>
      <c r="T82" s="4"/>
      <c r="U82" s="4"/>
      <c r="V82" s="4"/>
      <c r="W82" s="4"/>
      <c r="X82" s="4"/>
      <c r="Y82" s="4"/>
      <c r="Z82" s="4"/>
    </row>
    <row r="83" spans="1:26" ht="13.5" customHeight="1" x14ac:dyDescent="0.3">
      <c r="A83" s="4"/>
      <c r="B83" s="4"/>
      <c r="C83" s="4"/>
      <c r="D83" s="4"/>
      <c r="E83" s="4"/>
      <c r="F83" s="4"/>
      <c r="G83" s="4"/>
      <c r="H83" s="4"/>
      <c r="I83" s="4"/>
      <c r="J83" s="4">
        <v>2</v>
      </c>
      <c r="K83" s="4" t="s">
        <v>473</v>
      </c>
      <c r="L83" s="4"/>
      <c r="M83" s="4"/>
      <c r="N83" s="4"/>
      <c r="O83" s="4"/>
      <c r="P83" s="4"/>
      <c r="Q83" s="4"/>
      <c r="R83" s="4"/>
      <c r="S83" s="4"/>
      <c r="T83" s="4"/>
      <c r="U83" s="4"/>
      <c r="V83" s="4"/>
      <c r="W83" s="4"/>
      <c r="X83" s="4"/>
      <c r="Y83" s="4"/>
      <c r="Z83" s="4"/>
    </row>
    <row r="84" spans="1:26" ht="13.5" customHeight="1" x14ac:dyDescent="0.3">
      <c r="A84" s="4"/>
      <c r="B84" s="4"/>
      <c r="C84" s="4"/>
      <c r="D84" s="4"/>
      <c r="E84" s="4"/>
      <c r="F84" s="4"/>
      <c r="G84" s="4"/>
      <c r="H84" s="4"/>
      <c r="I84" s="4"/>
      <c r="J84" s="4">
        <v>3</v>
      </c>
      <c r="K84" s="4" t="s">
        <v>474</v>
      </c>
      <c r="L84" s="4"/>
      <c r="M84" s="4"/>
      <c r="N84" s="4"/>
      <c r="O84" s="4"/>
      <c r="P84" s="4"/>
      <c r="Q84" s="4"/>
      <c r="R84" s="4"/>
      <c r="S84" s="4"/>
      <c r="T84" s="4"/>
      <c r="U84" s="4"/>
      <c r="V84" s="4"/>
      <c r="W84" s="4"/>
      <c r="X84" s="4"/>
      <c r="Y84" s="4"/>
      <c r="Z84" s="4"/>
    </row>
    <row r="85" spans="1:26" ht="13.5" customHeight="1" x14ac:dyDescent="0.3">
      <c r="A85" s="4"/>
      <c r="B85" s="4"/>
      <c r="C85" s="4"/>
      <c r="D85" s="4"/>
      <c r="E85" s="4"/>
      <c r="F85" s="4"/>
      <c r="G85" s="4"/>
      <c r="H85" s="4"/>
      <c r="I85" s="4"/>
      <c r="J85" s="4">
        <v>4</v>
      </c>
      <c r="K85" s="4" t="s">
        <v>475</v>
      </c>
      <c r="L85" s="4"/>
      <c r="M85" s="4"/>
      <c r="N85" s="4"/>
      <c r="O85" s="4"/>
      <c r="P85" s="4"/>
      <c r="Q85" s="4"/>
      <c r="R85" s="4"/>
      <c r="S85" s="4"/>
      <c r="T85" s="4"/>
      <c r="U85" s="4"/>
      <c r="V85" s="4"/>
      <c r="W85" s="4"/>
      <c r="X85" s="4"/>
      <c r="Y85" s="4"/>
      <c r="Z85" s="4"/>
    </row>
    <row r="86" spans="1:26" ht="13.5" customHeight="1" x14ac:dyDescent="0.3">
      <c r="A86" s="4"/>
      <c r="B86" s="4"/>
      <c r="C86" s="4"/>
      <c r="D86" s="4"/>
      <c r="E86" s="4"/>
      <c r="F86" s="4"/>
      <c r="G86" s="4"/>
      <c r="H86" s="4"/>
      <c r="I86" s="4"/>
      <c r="J86" s="4">
        <v>5</v>
      </c>
      <c r="K86" s="4" t="s">
        <v>476</v>
      </c>
      <c r="L86" s="4"/>
      <c r="M86" s="4"/>
      <c r="N86" s="4"/>
      <c r="O86" s="4"/>
      <c r="P86" s="4"/>
      <c r="Q86" s="4"/>
      <c r="R86" s="4"/>
      <c r="S86" s="4"/>
      <c r="T86" s="4"/>
      <c r="U86" s="4"/>
      <c r="V86" s="4"/>
      <c r="W86" s="4"/>
      <c r="X86" s="4"/>
      <c r="Y86" s="4"/>
      <c r="Z86" s="4"/>
    </row>
    <row r="87" spans="1:26" ht="13.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defaultColWidth="14.44140625" defaultRowHeight="15" customHeight="1" x14ac:dyDescent="0.3"/>
  <cols>
    <col min="1" max="7" width="8.6640625" customWidth="1"/>
    <col min="8" max="8" width="9.109375" customWidth="1"/>
    <col min="9" max="9" width="8.6640625" customWidth="1"/>
    <col min="10" max="10" width="11.33203125" customWidth="1"/>
    <col min="11" max="26" width="8.6640625" customWidth="1"/>
  </cols>
  <sheetData>
    <row r="1" spans="1:26" ht="13.5" customHeight="1" x14ac:dyDescent="0.3">
      <c r="A1" s="4"/>
      <c r="B1" s="4" t="s">
        <v>380</v>
      </c>
      <c r="C1" s="4"/>
      <c r="D1" s="4" t="str">
        <f ca="1">OFFSET(C1,(MATCH(A2,B2:B14,1)),0)</f>
        <v>You had a job. Start with an extra 6gp.</v>
      </c>
      <c r="E1" s="4"/>
      <c r="F1" s="4"/>
      <c r="G1" s="4"/>
      <c r="H1" s="4"/>
      <c r="I1" s="4"/>
      <c r="J1" s="4" t="s">
        <v>381</v>
      </c>
      <c r="K1" s="4"/>
      <c r="L1" s="8" t="str">
        <f ca="1">OFFSET(K1,(MATCH(I2,J2:J12,1)),0)</f>
        <v>You were wounded, but in time you fully recovered.</v>
      </c>
      <c r="M1" s="4"/>
      <c r="N1" s="4"/>
      <c r="O1" s="4"/>
      <c r="P1" s="4"/>
      <c r="Q1" s="4"/>
      <c r="R1" s="4"/>
      <c r="S1" s="4"/>
      <c r="T1" s="4"/>
      <c r="U1" s="4"/>
      <c r="V1" s="4"/>
      <c r="W1" s="4"/>
      <c r="X1" s="4"/>
      <c r="Y1" s="4"/>
      <c r="Z1" s="4"/>
    </row>
    <row r="2" spans="1:26" ht="13.5" customHeight="1" x14ac:dyDescent="0.3">
      <c r="A2" s="4">
        <f ca="1">RANDBETWEEN(1, 100)</f>
        <v>55</v>
      </c>
      <c r="B2" s="4">
        <v>1</v>
      </c>
      <c r="C2" s="4" t="str">
        <f ca="1">D44</f>
        <v>War ravaged your home. You either helped rebuild or moved elsewhere.</v>
      </c>
      <c r="D2" s="4"/>
      <c r="E2" s="4"/>
      <c r="F2" s="4"/>
      <c r="G2" s="4"/>
      <c r="H2" s="4"/>
      <c r="I2" s="4">
        <f ca="1">RANDBETWEEN(1, 100)</f>
        <v>28</v>
      </c>
      <c r="J2" s="4">
        <v>1</v>
      </c>
      <c r="K2" s="4" t="str">
        <f ca="1">CONCATENATE("You nearly died, got nasty scars and are missing an ear, ", RANDBETWEEN(1, 3), " finger(s) or ", RANDBETWEEN(1, 4), " toe(s).")</f>
        <v>You nearly died, got nasty scars and are missing an ear, 2 finger(s) or 1 toe(s).</v>
      </c>
      <c r="L2" s="4"/>
      <c r="M2" s="4"/>
      <c r="N2" s="4"/>
      <c r="O2" s="4"/>
      <c r="P2" s="4"/>
      <c r="Q2" s="4"/>
      <c r="R2" s="4"/>
      <c r="S2" s="4"/>
      <c r="T2" s="4"/>
      <c r="U2" s="4"/>
      <c r="V2" s="4"/>
      <c r="W2" s="4"/>
      <c r="X2" s="4"/>
      <c r="Y2" s="4"/>
      <c r="Z2" s="4"/>
    </row>
    <row r="3" spans="1:26" ht="13.5" customHeight="1" x14ac:dyDescent="0.3">
      <c r="A3" s="4"/>
      <c r="B3" s="4">
        <v>11</v>
      </c>
      <c r="C3" s="4" t="str">
        <f ca="1">L26</f>
        <v>You saved a commoner's life. He/she accompanies you and performs mundane tasks but may leave.</v>
      </c>
      <c r="D3" s="4"/>
      <c r="E3" s="4"/>
      <c r="F3" s="4"/>
      <c r="G3" s="4"/>
      <c r="H3" s="4"/>
      <c r="I3" s="4"/>
      <c r="J3" s="4">
        <v>11</v>
      </c>
      <c r="K3" s="4" t="s">
        <v>382</v>
      </c>
      <c r="L3" s="4"/>
      <c r="M3" s="4"/>
      <c r="N3" s="4"/>
      <c r="O3" s="4"/>
      <c r="P3" s="4"/>
      <c r="Q3" s="4"/>
      <c r="R3" s="4"/>
      <c r="S3" s="4"/>
      <c r="T3" s="4"/>
      <c r="U3" s="4"/>
      <c r="V3" s="4"/>
      <c r="W3" s="4"/>
      <c r="X3" s="4"/>
      <c r="Y3" s="4"/>
      <c r="Z3" s="4"/>
    </row>
    <row r="4" spans="1:26" ht="13.5" customHeight="1" x14ac:dyDescent="0.3">
      <c r="A4" s="4"/>
      <c r="B4" s="4">
        <v>21</v>
      </c>
      <c r="C4" s="4" t="s">
        <v>383</v>
      </c>
      <c r="D4" s="4"/>
      <c r="E4" s="4"/>
      <c r="F4" s="4"/>
      <c r="G4" s="4"/>
      <c r="H4" s="4"/>
      <c r="I4" s="4"/>
      <c r="J4" s="4">
        <v>21</v>
      </c>
      <c r="K4" s="4" t="s">
        <v>384</v>
      </c>
      <c r="L4" s="4"/>
      <c r="M4" s="4"/>
      <c r="N4" s="4"/>
      <c r="O4" s="4"/>
      <c r="P4" s="4"/>
      <c r="Q4" s="4"/>
      <c r="R4" s="4"/>
      <c r="S4" s="4"/>
      <c r="T4" s="4"/>
      <c r="U4" s="4"/>
      <c r="V4" s="4"/>
      <c r="W4" s="4"/>
      <c r="X4" s="4"/>
      <c r="Y4" s="4"/>
      <c r="Z4" s="4"/>
    </row>
    <row r="5" spans="1:26" ht="13.5" customHeight="1" x14ac:dyDescent="0.3">
      <c r="A5" s="4"/>
      <c r="B5" s="4">
        <v>31</v>
      </c>
      <c r="C5" s="4" t="str">
        <f ca="1">CONCATENATE("You made an enemy of an adventurer ", (IF((RANDBETWEEN(1, 2))=1, "and you are to blame.", "but you are NOT to blame.")))</f>
        <v>You made an enemy of an adventurer but you are NOT to blame.</v>
      </c>
      <c r="D5" s="4"/>
      <c r="E5" s="4"/>
      <c r="F5" s="4"/>
      <c r="G5" s="4"/>
      <c r="H5" s="4"/>
      <c r="I5" s="4"/>
      <c r="J5" s="4">
        <v>31</v>
      </c>
      <c r="K5" s="4" t="s">
        <v>385</v>
      </c>
      <c r="L5" s="4"/>
      <c r="M5" s="4"/>
      <c r="N5" s="4"/>
      <c r="O5" s="4"/>
      <c r="P5" s="4"/>
      <c r="Q5" s="4"/>
      <c r="R5" s="4"/>
      <c r="S5" s="4"/>
      <c r="T5" s="4"/>
      <c r="U5" s="4"/>
      <c r="V5" s="4"/>
      <c r="W5" s="4"/>
      <c r="X5" s="4"/>
      <c r="Y5" s="4"/>
      <c r="Z5" s="4"/>
    </row>
    <row r="6" spans="1:26" ht="13.5" customHeight="1" x14ac:dyDescent="0.3">
      <c r="A6" s="4"/>
      <c r="B6" s="4">
        <v>41</v>
      </c>
      <c r="C6" s="4" t="s">
        <v>386</v>
      </c>
      <c r="D6" s="4"/>
      <c r="E6" s="4"/>
      <c r="F6" s="4"/>
      <c r="G6" s="4"/>
      <c r="H6" s="4"/>
      <c r="I6" s="4"/>
      <c r="J6" s="4">
        <v>41</v>
      </c>
      <c r="K6" s="4" t="s">
        <v>387</v>
      </c>
      <c r="L6" s="4"/>
      <c r="M6" s="4"/>
      <c r="N6" s="4"/>
      <c r="O6" s="4"/>
      <c r="P6" s="4"/>
      <c r="Q6" s="4"/>
      <c r="R6" s="4"/>
      <c r="S6" s="4"/>
      <c r="T6" s="4"/>
      <c r="U6" s="4"/>
      <c r="V6" s="4"/>
      <c r="W6" s="4"/>
      <c r="X6" s="4"/>
      <c r="Y6" s="4"/>
      <c r="Z6" s="4"/>
    </row>
    <row r="7" spans="1:26" ht="13.5" customHeight="1" x14ac:dyDescent="0.3">
      <c r="A7" s="4"/>
      <c r="B7" s="4">
        <v>51</v>
      </c>
      <c r="C7" s="4" t="str">
        <f ca="1">CONCATENATE("You had a job. Start with an extra ", (RANDBETWEEN(1, 6)+RANDBETWEEN(1, 6)), "gp.")</f>
        <v>You had a job. Start with an extra 6gp.</v>
      </c>
      <c r="D7" s="4"/>
      <c r="E7" s="4"/>
      <c r="F7" s="4"/>
      <c r="G7" s="4"/>
      <c r="H7" s="4"/>
      <c r="I7" s="4"/>
      <c r="J7" s="4">
        <v>51</v>
      </c>
      <c r="K7" s="4" t="s">
        <v>388</v>
      </c>
      <c r="L7" s="4"/>
      <c r="M7" s="4"/>
      <c r="N7" s="4"/>
      <c r="O7" s="4"/>
      <c r="P7" s="4"/>
      <c r="Q7" s="4"/>
      <c r="R7" s="4"/>
      <c r="S7" s="4"/>
      <c r="T7" s="4"/>
      <c r="U7" s="4"/>
      <c r="V7" s="4"/>
      <c r="W7" s="4"/>
      <c r="X7" s="4"/>
      <c r="Y7" s="4"/>
      <c r="Z7" s="4"/>
    </row>
    <row r="8" spans="1:26" ht="13.5" customHeight="1" x14ac:dyDescent="0.3">
      <c r="A8" s="4"/>
      <c r="B8" s="4">
        <v>71</v>
      </c>
      <c r="C8" s="4" t="s">
        <v>389</v>
      </c>
      <c r="D8" s="4"/>
      <c r="E8" s="4"/>
      <c r="F8" s="4"/>
      <c r="G8" s="4"/>
      <c r="H8" s="4"/>
      <c r="I8" s="4"/>
      <c r="J8" s="4">
        <v>61</v>
      </c>
      <c r="K8" s="4" t="s">
        <v>390</v>
      </c>
      <c r="L8" s="4"/>
      <c r="M8" s="4"/>
      <c r="N8" s="4"/>
      <c r="O8" s="4"/>
      <c r="P8" s="4"/>
      <c r="Q8" s="4"/>
      <c r="R8" s="4"/>
      <c r="S8" s="4"/>
      <c r="T8" s="4"/>
      <c r="U8" s="4"/>
      <c r="V8" s="4"/>
      <c r="W8" s="4"/>
      <c r="X8" s="4"/>
      <c r="Y8" s="4"/>
      <c r="Z8" s="4"/>
    </row>
    <row r="9" spans="1:26" ht="13.5" customHeight="1" x14ac:dyDescent="0.3">
      <c r="A9" s="4"/>
      <c r="B9" s="4">
        <v>76</v>
      </c>
      <c r="C9" s="4" t="str">
        <f ca="1">L1</f>
        <v>You were wounded, but in time you fully recovered.</v>
      </c>
      <c r="D9" s="4"/>
      <c r="E9" s="4"/>
      <c r="F9" s="4"/>
      <c r="G9" s="4"/>
      <c r="H9" s="4"/>
      <c r="I9" s="4"/>
      <c r="J9" s="4">
        <v>71</v>
      </c>
      <c r="K9" s="4" t="s">
        <v>391</v>
      </c>
      <c r="L9" s="4"/>
      <c r="M9" s="4"/>
      <c r="N9" s="4"/>
      <c r="O9" s="4"/>
      <c r="P9" s="4"/>
      <c r="Q9" s="4"/>
      <c r="R9" s="4"/>
      <c r="S9" s="4"/>
      <c r="T9" s="4"/>
      <c r="U9" s="4"/>
      <c r="V9" s="4"/>
      <c r="W9" s="4"/>
      <c r="X9" s="4"/>
      <c r="Y9" s="4"/>
      <c r="Z9" s="4"/>
    </row>
    <row r="10" spans="1:26" ht="13.5" customHeight="1" x14ac:dyDescent="0.3">
      <c r="A10" s="4"/>
      <c r="B10" s="4">
        <v>81</v>
      </c>
      <c r="C10" s="4" t="str">
        <f ca="1">D19</f>
        <v>You were briefly possessed by an undead.</v>
      </c>
      <c r="D10" s="4"/>
      <c r="E10" s="4"/>
      <c r="F10" s="4"/>
      <c r="G10" s="4"/>
      <c r="H10" s="4"/>
      <c r="I10" s="4"/>
      <c r="J10" s="4">
        <v>81</v>
      </c>
      <c r="K10" s="4" t="str">
        <f ca="1">CONCATENATE("You found some treasure and kept your share. Start with an extra ", (RANDBETWEEN(1, 6)+RANDBETWEEN(1, 6)), "gp.")</f>
        <v>You found some treasure and kept your share. Start with an extra 3gp.</v>
      </c>
      <c r="L10" s="4"/>
      <c r="M10" s="4"/>
      <c r="N10" s="4"/>
      <c r="O10" s="4"/>
      <c r="P10" s="4"/>
      <c r="Q10" s="4"/>
      <c r="R10" s="4"/>
      <c r="S10" s="4"/>
      <c r="T10" s="4"/>
      <c r="U10" s="4"/>
      <c r="V10" s="4"/>
      <c r="W10" s="4"/>
      <c r="X10" s="4"/>
      <c r="Y10" s="4"/>
      <c r="Z10" s="4"/>
    </row>
    <row r="11" spans="1:26" ht="13.5" customHeight="1" x14ac:dyDescent="0.3">
      <c r="A11" s="4"/>
      <c r="B11" s="4">
        <v>86</v>
      </c>
      <c r="C11" s="4" t="str">
        <f ca="1">L58</f>
        <v>You were badly injured in battle and still bear the scars to prove it.</v>
      </c>
      <c r="D11" s="4"/>
      <c r="E11" s="4"/>
      <c r="F11" s="4"/>
      <c r="G11" s="4"/>
      <c r="H11" s="4"/>
      <c r="I11" s="4"/>
      <c r="J11" s="4">
        <v>91</v>
      </c>
      <c r="K11" s="4" t="str">
        <f ca="1">CONCATENATE("You found a considerable treasure and kept your share. Start with an extra ", (RANDBETWEEN(1, 20)+50), "gp.")</f>
        <v>You found a considerable treasure and kept your share. Start with an extra 69gp.</v>
      </c>
      <c r="L11" s="4"/>
      <c r="M11" s="4"/>
      <c r="N11" s="4"/>
      <c r="O11" s="4"/>
      <c r="P11" s="4"/>
      <c r="Q11" s="4"/>
      <c r="R11" s="4"/>
      <c r="S11" s="4"/>
      <c r="T11" s="4"/>
      <c r="U11" s="4"/>
      <c r="V11" s="4"/>
      <c r="W11" s="4"/>
      <c r="X11" s="4"/>
      <c r="Y11" s="4"/>
      <c r="Z11" s="4"/>
    </row>
    <row r="12" spans="1:26" ht="13.5" customHeight="1" x14ac:dyDescent="0.3">
      <c r="A12" s="4"/>
      <c r="B12" s="4">
        <v>91</v>
      </c>
      <c r="C12" s="4" t="str">
        <f ca="1">CONCATENATE("You were accused of ", L38, " ", L48)</f>
        <v>You were accused of kidnapping and served 2 years for it before escaping or being freed.</v>
      </c>
      <c r="D12" s="4"/>
      <c r="E12" s="4"/>
      <c r="F12" s="4"/>
      <c r="G12" s="4"/>
      <c r="H12" s="4"/>
      <c r="I12" s="4"/>
      <c r="J12" s="4">
        <v>100</v>
      </c>
      <c r="K12" s="4" t="s">
        <v>392</v>
      </c>
      <c r="L12" s="4"/>
      <c r="M12" s="4"/>
      <c r="N12" s="4"/>
      <c r="O12" s="4"/>
      <c r="P12" s="4"/>
      <c r="Q12" s="4"/>
      <c r="R12" s="4"/>
      <c r="S12" s="4"/>
      <c r="T12" s="4"/>
      <c r="U12" s="4"/>
      <c r="V12" s="4"/>
      <c r="W12" s="4"/>
      <c r="X12" s="4"/>
      <c r="Y12" s="4"/>
      <c r="Z12" s="4"/>
    </row>
    <row r="13" spans="1:26" ht="13.5" customHeight="1" x14ac:dyDescent="0.3">
      <c r="A13" s="4"/>
      <c r="B13" s="4">
        <v>96</v>
      </c>
      <c r="C13" s="4" t="str">
        <f ca="1">L14</f>
        <v>You drank a potion of the DM 's choice.</v>
      </c>
      <c r="D13" s="4"/>
      <c r="E13" s="4"/>
      <c r="F13" s="4"/>
      <c r="G13" s="4"/>
      <c r="H13" s="4"/>
      <c r="I13" s="4"/>
      <c r="J13" s="4"/>
      <c r="K13" s="4"/>
      <c r="L13" s="4"/>
      <c r="M13" s="4"/>
      <c r="N13" s="4"/>
      <c r="O13" s="4"/>
      <c r="P13" s="4"/>
      <c r="Q13" s="4"/>
      <c r="R13" s="4"/>
      <c r="S13" s="4"/>
      <c r="T13" s="4"/>
      <c r="U13" s="4"/>
      <c r="V13" s="4"/>
      <c r="W13" s="4"/>
      <c r="X13" s="4"/>
      <c r="Y13" s="4"/>
      <c r="Z13" s="4"/>
    </row>
    <row r="14" spans="1:26" ht="13.5" customHeight="1" x14ac:dyDescent="0.3">
      <c r="A14" s="4"/>
      <c r="B14" s="4">
        <v>100</v>
      </c>
      <c r="C14" s="4" t="str">
        <f ca="1">L67</f>
        <v>You were swallowed by a giant fish and escaped after a month.</v>
      </c>
      <c r="D14" s="4"/>
      <c r="E14" s="4"/>
      <c r="F14" s="4"/>
      <c r="G14" s="4"/>
      <c r="H14" s="4"/>
      <c r="I14" s="4"/>
      <c r="J14" s="4" t="s">
        <v>393</v>
      </c>
      <c r="K14" s="4"/>
      <c r="L14" s="8" t="str">
        <f ca="1">OFFSET(K14,(MATCH(I15,J15:J24,1)),0)</f>
        <v>You drank a potion of the DM 's choice.</v>
      </c>
      <c r="M14" s="4"/>
      <c r="N14" s="4"/>
      <c r="O14" s="4"/>
      <c r="P14" s="4"/>
      <c r="Q14" s="4"/>
      <c r="R14" s="4"/>
      <c r="S14" s="4"/>
      <c r="T14" s="4"/>
      <c r="U14" s="4"/>
      <c r="V14" s="4"/>
      <c r="W14" s="4"/>
      <c r="X14" s="4"/>
      <c r="Y14" s="4"/>
      <c r="Z14" s="4"/>
    </row>
    <row r="15" spans="1:26" ht="13.5" customHeight="1" x14ac:dyDescent="0.3">
      <c r="A15" s="4"/>
      <c r="B15" s="4"/>
      <c r="C15" s="4"/>
      <c r="D15" s="4"/>
      <c r="E15" s="4"/>
      <c r="F15" s="4"/>
      <c r="G15" s="4"/>
      <c r="H15" s="4"/>
      <c r="I15" s="4">
        <f ca="1">RANDBETWEEN(1, 10)</f>
        <v>4</v>
      </c>
      <c r="J15" s="4">
        <v>1</v>
      </c>
      <c r="K15" s="4" t="s">
        <v>394</v>
      </c>
      <c r="L15" s="4"/>
      <c r="M15" s="4"/>
      <c r="N15" s="4"/>
      <c r="O15" s="4"/>
      <c r="P15" s="4"/>
      <c r="Q15" s="4"/>
      <c r="R15" s="4"/>
      <c r="S15" s="4"/>
      <c r="T15" s="4"/>
      <c r="U15" s="4"/>
      <c r="V15" s="4"/>
      <c r="W15" s="4"/>
      <c r="X15" s="4"/>
      <c r="Y15" s="4"/>
      <c r="Z15" s="4"/>
    </row>
    <row r="16" spans="1:26" ht="13.5" customHeight="1" x14ac:dyDescent="0.3">
      <c r="A16" s="4"/>
      <c r="B16" s="4"/>
      <c r="C16" s="4"/>
      <c r="D16" s="4"/>
      <c r="E16" s="4"/>
      <c r="F16" s="4"/>
      <c r="G16" s="4"/>
      <c r="H16" s="4"/>
      <c r="I16" s="4"/>
      <c r="J16" s="4">
        <v>2</v>
      </c>
      <c r="K16" s="4" t="s">
        <v>395</v>
      </c>
      <c r="L16" s="4"/>
      <c r="M16" s="4"/>
      <c r="N16" s="4"/>
      <c r="O16" s="4"/>
      <c r="P16" s="4"/>
      <c r="Q16" s="4"/>
      <c r="R16" s="4"/>
      <c r="S16" s="4"/>
      <c r="T16" s="4"/>
      <c r="U16" s="4"/>
      <c r="V16" s="4"/>
      <c r="W16" s="4"/>
      <c r="X16" s="4"/>
      <c r="Y16" s="4"/>
      <c r="Z16" s="4"/>
    </row>
    <row r="17" spans="1:26" ht="13.5" customHeight="1" x14ac:dyDescent="0.3">
      <c r="A17" s="4"/>
      <c r="B17" s="4"/>
      <c r="C17" s="4"/>
      <c r="D17" s="4"/>
      <c r="E17" s="4"/>
      <c r="F17" s="4"/>
      <c r="G17" s="4"/>
      <c r="H17" s="4"/>
      <c r="I17" s="4"/>
      <c r="J17" s="4">
        <v>3</v>
      </c>
      <c r="K17" s="4" t="s">
        <v>396</v>
      </c>
      <c r="L17" s="4"/>
      <c r="M17" s="4"/>
      <c r="N17" s="4"/>
      <c r="O17" s="4"/>
      <c r="P17" s="4"/>
      <c r="Q17" s="4"/>
      <c r="R17" s="4"/>
      <c r="S17" s="4"/>
      <c r="T17" s="4"/>
      <c r="U17" s="4"/>
      <c r="V17" s="4"/>
      <c r="W17" s="4"/>
      <c r="X17" s="4"/>
      <c r="Y17" s="4"/>
      <c r="Z17" s="4"/>
    </row>
    <row r="18" spans="1:26" ht="13.5" customHeight="1" x14ac:dyDescent="0.3">
      <c r="A18" s="4"/>
      <c r="B18" s="4"/>
      <c r="C18" s="4"/>
      <c r="D18" s="4"/>
      <c r="E18" s="4"/>
      <c r="F18" s="4"/>
      <c r="G18" s="4"/>
      <c r="H18" s="4"/>
      <c r="I18" s="4"/>
      <c r="J18" s="4">
        <v>4</v>
      </c>
      <c r="K18" s="4" t="s">
        <v>397</v>
      </c>
      <c r="L18" s="4"/>
      <c r="M18" s="4"/>
      <c r="N18" s="4"/>
      <c r="O18" s="4"/>
      <c r="P18" s="4"/>
      <c r="Q18" s="4"/>
      <c r="R18" s="4"/>
      <c r="S18" s="4"/>
      <c r="T18" s="4"/>
      <c r="U18" s="4"/>
      <c r="V18" s="4"/>
      <c r="W18" s="4"/>
      <c r="X18" s="4"/>
      <c r="Y18" s="4"/>
      <c r="Z18" s="4"/>
    </row>
    <row r="19" spans="1:26" ht="13.5" customHeight="1" x14ac:dyDescent="0.3">
      <c r="A19" s="4"/>
      <c r="B19" s="4" t="s">
        <v>398</v>
      </c>
      <c r="C19" s="4"/>
      <c r="D19" s="8" t="str">
        <f ca="1">OFFSET(C19,(MATCH(A20,B20:B34,1)),0)</f>
        <v>You were briefly possessed by an undead.</v>
      </c>
      <c r="E19" s="4"/>
      <c r="F19" s="4"/>
      <c r="G19" s="4"/>
      <c r="H19" s="4"/>
      <c r="I19" s="4"/>
      <c r="J19" s="4">
        <v>5</v>
      </c>
      <c r="K19" s="4" t="s">
        <v>399</v>
      </c>
      <c r="L19" s="4"/>
      <c r="M19" s="4"/>
      <c r="N19" s="4"/>
      <c r="O19" s="4"/>
      <c r="P19" s="4"/>
      <c r="Q19" s="4"/>
      <c r="R19" s="4"/>
      <c r="S19" s="4"/>
      <c r="T19" s="4"/>
      <c r="U19" s="4"/>
      <c r="V19" s="4"/>
      <c r="W19" s="4"/>
      <c r="X19" s="4"/>
      <c r="Y19" s="4"/>
      <c r="Z19" s="4"/>
    </row>
    <row r="20" spans="1:26" ht="13.5" customHeight="1" x14ac:dyDescent="0.3">
      <c r="A20" s="4">
        <f ca="1">RANDBETWEEN(1, 100)</f>
        <v>72</v>
      </c>
      <c r="B20" s="4">
        <v>1</v>
      </c>
      <c r="C20" s="4" t="str">
        <f ca="1">CONCATENATE("You were ensorcelled by a fey and enslaved for ", RANDBETWEEN(1, 6), " years before you escaped.")</f>
        <v>You were ensorcelled by a fey and enslaved for 6 years before you escaped.</v>
      </c>
      <c r="D20" s="4"/>
      <c r="E20" s="4"/>
      <c r="F20" s="4"/>
      <c r="G20" s="4"/>
      <c r="H20" s="4"/>
      <c r="I20" s="4"/>
      <c r="J20" s="4">
        <v>6</v>
      </c>
      <c r="K20" s="4" t="s">
        <v>400</v>
      </c>
      <c r="L20" s="4"/>
      <c r="M20" s="4"/>
      <c r="N20" s="4"/>
      <c r="O20" s="4"/>
      <c r="P20" s="4"/>
      <c r="Q20" s="4"/>
      <c r="R20" s="4"/>
      <c r="S20" s="4"/>
      <c r="T20" s="4"/>
      <c r="U20" s="4"/>
      <c r="V20" s="4"/>
      <c r="W20" s="4"/>
      <c r="X20" s="4"/>
      <c r="Y20" s="4"/>
      <c r="Z20" s="4"/>
    </row>
    <row r="21" spans="1:26" ht="13.5" customHeight="1" x14ac:dyDescent="0.3">
      <c r="A21" s="4"/>
      <c r="B21" s="4">
        <v>6</v>
      </c>
      <c r="C21" s="4" t="s">
        <v>401</v>
      </c>
      <c r="D21" s="4"/>
      <c r="E21" s="4"/>
      <c r="F21" s="4"/>
      <c r="G21" s="4"/>
      <c r="H21" s="4"/>
      <c r="I21" s="4"/>
      <c r="J21" s="4">
        <v>7</v>
      </c>
      <c r="K21" s="4" t="s">
        <v>402</v>
      </c>
      <c r="L21" s="4"/>
      <c r="M21" s="4"/>
      <c r="N21" s="4"/>
      <c r="O21" s="4"/>
      <c r="P21" s="4"/>
      <c r="Q21" s="4"/>
      <c r="R21" s="4"/>
      <c r="S21" s="4"/>
      <c r="T21" s="4"/>
      <c r="U21" s="4"/>
      <c r="V21" s="4"/>
      <c r="W21" s="4"/>
      <c r="X21" s="4"/>
      <c r="Y21" s="4"/>
      <c r="Z21" s="4"/>
    </row>
    <row r="22" spans="1:26" ht="13.5" customHeight="1" x14ac:dyDescent="0.3">
      <c r="A22" s="4"/>
      <c r="B22" s="4">
        <v>11</v>
      </c>
      <c r="C22" s="4" t="str">
        <f ca="1">CONCATENATE("A devil tempted you. Make a DC10 wis save or your alignment shifts 1 step toward evil and you gain ", (RANDBETWEEN(1, 20)+50), " gp.")</f>
        <v>A devil tempted you. Make a DC10 wis save or your alignment shifts 1 step toward evil and you gain 52 gp.</v>
      </c>
      <c r="D22" s="4"/>
      <c r="E22" s="4"/>
      <c r="F22" s="4"/>
      <c r="G22" s="4"/>
      <c r="H22" s="4"/>
      <c r="I22" s="4"/>
      <c r="J22" s="4">
        <v>8</v>
      </c>
      <c r="K22" s="4" t="s">
        <v>403</v>
      </c>
      <c r="L22" s="4"/>
      <c r="M22" s="4"/>
      <c r="N22" s="4"/>
      <c r="O22" s="4"/>
      <c r="P22" s="4"/>
      <c r="Q22" s="4"/>
      <c r="R22" s="4"/>
      <c r="S22" s="4"/>
      <c r="T22" s="4"/>
      <c r="U22" s="4"/>
      <c r="V22" s="4"/>
      <c r="W22" s="4"/>
      <c r="X22" s="4"/>
      <c r="Y22" s="4"/>
      <c r="Z22" s="4"/>
    </row>
    <row r="23" spans="1:26" ht="13.5" customHeight="1" x14ac:dyDescent="0.3">
      <c r="A23" s="4"/>
      <c r="B23" s="4">
        <v>16</v>
      </c>
      <c r="C23" s="4" t="s">
        <v>404</v>
      </c>
      <c r="D23" s="4"/>
      <c r="E23" s="4"/>
      <c r="F23" s="4"/>
      <c r="G23" s="4"/>
      <c r="H23" s="4"/>
      <c r="I23" s="4"/>
      <c r="J23" s="4">
        <v>9</v>
      </c>
      <c r="K23" s="4" t="s">
        <v>405</v>
      </c>
      <c r="L23" s="4"/>
      <c r="M23" s="4"/>
      <c r="N23" s="4"/>
      <c r="O23" s="4"/>
      <c r="P23" s="4"/>
      <c r="Q23" s="4"/>
      <c r="R23" s="4"/>
      <c r="S23" s="4"/>
      <c r="T23" s="4"/>
      <c r="U23" s="4"/>
      <c r="V23" s="4"/>
      <c r="W23" s="4"/>
      <c r="X23" s="4"/>
      <c r="Y23" s="4"/>
      <c r="Z23" s="4"/>
    </row>
    <row r="24" spans="1:26" ht="13.5" customHeight="1" x14ac:dyDescent="0.3">
      <c r="A24" s="4"/>
      <c r="B24" s="4">
        <v>21</v>
      </c>
      <c r="C24" s="4" t="s">
        <v>406</v>
      </c>
      <c r="D24" s="4"/>
      <c r="E24" s="4"/>
      <c r="F24" s="4"/>
      <c r="G24" s="4"/>
      <c r="H24" s="4"/>
      <c r="I24" s="4"/>
      <c r="J24" s="4">
        <v>10</v>
      </c>
      <c r="K24" s="4" t="s">
        <v>407</v>
      </c>
      <c r="L24" s="4"/>
      <c r="M24" s="4"/>
      <c r="N24" s="4"/>
      <c r="O24" s="4"/>
      <c r="P24" s="4"/>
      <c r="Q24" s="4"/>
      <c r="R24" s="4"/>
      <c r="S24" s="4"/>
      <c r="T24" s="4"/>
      <c r="U24" s="4"/>
      <c r="V24" s="4"/>
      <c r="W24" s="4"/>
      <c r="X24" s="4"/>
      <c r="Y24" s="4"/>
      <c r="Z24" s="4"/>
    </row>
    <row r="25" spans="1:26" ht="13.5" customHeight="1" x14ac:dyDescent="0.3">
      <c r="A25" s="4"/>
      <c r="B25" s="4">
        <v>31</v>
      </c>
      <c r="C25" s="4" t="s">
        <v>408</v>
      </c>
      <c r="D25" s="4"/>
      <c r="E25" s="4"/>
      <c r="F25" s="4"/>
      <c r="G25" s="4"/>
      <c r="H25" s="4"/>
      <c r="I25" s="4"/>
      <c r="J25" s="4"/>
      <c r="K25" s="4"/>
      <c r="L25" s="4"/>
      <c r="M25" s="4"/>
      <c r="N25" s="4"/>
      <c r="O25" s="4"/>
      <c r="P25" s="4"/>
      <c r="Q25" s="4"/>
      <c r="R25" s="4"/>
      <c r="S25" s="4"/>
      <c r="T25" s="4"/>
      <c r="U25" s="4"/>
      <c r="V25" s="4"/>
      <c r="W25" s="4"/>
      <c r="X25" s="4"/>
      <c r="Y25" s="4"/>
      <c r="Z25" s="4"/>
    </row>
    <row r="26" spans="1:26" ht="13.5" customHeight="1" x14ac:dyDescent="0.3">
      <c r="A26" s="4"/>
      <c r="B26" s="4">
        <v>41</v>
      </c>
      <c r="C26" s="4" t="s">
        <v>409</v>
      </c>
      <c r="D26" s="4"/>
      <c r="E26" s="4"/>
      <c r="F26" s="4"/>
      <c r="G26" s="4"/>
      <c r="H26" s="4"/>
      <c r="I26" s="4"/>
      <c r="J26" s="4" t="s">
        <v>410</v>
      </c>
      <c r="K26" s="4"/>
      <c r="L26" s="8" t="str">
        <f ca="1">OFFSET(K26,(MATCH(I27,J27:J36,1)),0)</f>
        <v>You saved a commoner's life. He/she accompanies you and performs mundane tasks but may leave.</v>
      </c>
      <c r="M26" s="4"/>
      <c r="N26" s="4"/>
      <c r="O26" s="4"/>
      <c r="P26" s="4"/>
      <c r="Q26" s="4"/>
      <c r="R26" s="4"/>
      <c r="S26" s="4"/>
      <c r="T26" s="4"/>
      <c r="U26" s="4"/>
      <c r="V26" s="4"/>
      <c r="W26" s="4"/>
      <c r="X26" s="4"/>
      <c r="Y26" s="4"/>
      <c r="Z26" s="4"/>
    </row>
    <row r="27" spans="1:26" ht="13.5" customHeight="1" x14ac:dyDescent="0.3">
      <c r="A27" s="4"/>
      <c r="B27" s="4">
        <v>51</v>
      </c>
      <c r="C27" s="4" t="s">
        <v>411</v>
      </c>
      <c r="D27" s="4"/>
      <c r="E27" s="4"/>
      <c r="F27" s="4"/>
      <c r="G27" s="4"/>
      <c r="H27" s="4"/>
      <c r="I27" s="4">
        <f ca="1">RANDBETWEEN(1, 10)</f>
        <v>2</v>
      </c>
      <c r="J27" s="4">
        <v>1</v>
      </c>
      <c r="K27" s="4" t="s">
        <v>412</v>
      </c>
      <c r="L27" s="4"/>
      <c r="M27" s="4"/>
      <c r="N27" s="4"/>
      <c r="O27" s="4"/>
      <c r="P27" s="4"/>
      <c r="Q27" s="4"/>
      <c r="R27" s="4"/>
      <c r="S27" s="4"/>
      <c r="T27" s="4"/>
      <c r="U27" s="4"/>
      <c r="V27" s="4"/>
      <c r="W27" s="4"/>
      <c r="X27" s="4"/>
      <c r="Y27" s="4"/>
      <c r="Z27" s="4"/>
    </row>
    <row r="28" spans="1:26" ht="13.5" customHeight="1" x14ac:dyDescent="0.3">
      <c r="A28" s="4"/>
      <c r="B28" s="4">
        <v>61</v>
      </c>
      <c r="C28" s="4" t="s">
        <v>413</v>
      </c>
      <c r="D28" s="4"/>
      <c r="E28" s="4"/>
      <c r="F28" s="4"/>
      <c r="G28" s="4"/>
      <c r="H28" s="4"/>
      <c r="I28" s="4"/>
      <c r="J28" s="4">
        <v>2</v>
      </c>
      <c r="K28" s="4" t="s">
        <v>414</v>
      </c>
      <c r="L28" s="4"/>
      <c r="M28" s="4"/>
      <c r="N28" s="4"/>
      <c r="O28" s="4"/>
      <c r="P28" s="4"/>
      <c r="Q28" s="4"/>
      <c r="R28" s="4"/>
      <c r="S28" s="4"/>
      <c r="T28" s="4"/>
      <c r="U28" s="4"/>
      <c r="V28" s="4"/>
      <c r="W28" s="4"/>
      <c r="X28" s="4"/>
      <c r="Y28" s="4"/>
      <c r="Z28" s="4"/>
    </row>
    <row r="29" spans="1:26" ht="13.5" customHeight="1" x14ac:dyDescent="0.3">
      <c r="A29" s="4"/>
      <c r="B29" s="4">
        <v>71</v>
      </c>
      <c r="C29" s="4" t="str">
        <f ca="1">CONCATENATE("You were briefly possessed by ", D36)</f>
        <v>You were briefly possessed by an undead.</v>
      </c>
      <c r="D29" s="4"/>
      <c r="E29" s="4"/>
      <c r="F29" s="4"/>
      <c r="G29" s="4"/>
      <c r="H29" s="4"/>
      <c r="I29" s="4"/>
      <c r="J29" s="4">
        <v>3</v>
      </c>
      <c r="K29" s="4" t="s">
        <v>415</v>
      </c>
      <c r="L29" s="4"/>
      <c r="M29" s="4"/>
      <c r="N29" s="4"/>
      <c r="O29" s="4"/>
      <c r="P29" s="4"/>
      <c r="Q29" s="4"/>
      <c r="R29" s="4"/>
      <c r="S29" s="4"/>
      <c r="T29" s="4"/>
      <c r="U29" s="4"/>
      <c r="V29" s="4"/>
      <c r="W29" s="4"/>
      <c r="X29" s="4"/>
      <c r="Y29" s="4"/>
      <c r="Z29" s="4"/>
    </row>
    <row r="30" spans="1:26" ht="13.5" customHeight="1" x14ac:dyDescent="0.3">
      <c r="A30" s="4"/>
      <c r="B30" s="4">
        <v>76</v>
      </c>
      <c r="C30" s="4" t="s">
        <v>416</v>
      </c>
      <c r="D30" s="4"/>
      <c r="E30" s="4"/>
      <c r="F30" s="4"/>
      <c r="G30" s="4"/>
      <c r="H30" s="4"/>
      <c r="I30" s="4"/>
      <c r="J30" s="4">
        <v>4</v>
      </c>
      <c r="K30" s="4" t="str">
        <f ca="1">CONCATENATE("You found some money. Start with an extra ", (RANDBETWEEN(1, 20)), "gp.")</f>
        <v>You found some money. Start with an extra 20gp.</v>
      </c>
      <c r="L30" s="4"/>
      <c r="M30" s="4"/>
      <c r="N30" s="4"/>
      <c r="O30" s="4"/>
      <c r="P30" s="4"/>
      <c r="Q30" s="4"/>
      <c r="R30" s="4"/>
      <c r="S30" s="4"/>
      <c r="T30" s="4"/>
      <c r="U30" s="4"/>
      <c r="V30" s="4"/>
      <c r="W30" s="4"/>
      <c r="X30" s="4"/>
      <c r="Y30" s="4"/>
      <c r="Z30" s="4"/>
    </row>
    <row r="31" spans="1:26" ht="13.5" customHeight="1" x14ac:dyDescent="0.3">
      <c r="A31" s="4"/>
      <c r="B31" s="4">
        <v>81</v>
      </c>
      <c r="C31" s="4" t="s">
        <v>417</v>
      </c>
      <c r="D31" s="4"/>
      <c r="E31" s="4"/>
      <c r="F31" s="4"/>
      <c r="G31" s="4"/>
      <c r="H31" s="4"/>
      <c r="I31" s="4"/>
      <c r="J31" s="4">
        <v>5</v>
      </c>
      <c r="K31" s="4" t="s">
        <v>418</v>
      </c>
      <c r="L31" s="4"/>
      <c r="M31" s="4"/>
      <c r="N31" s="4"/>
      <c r="O31" s="4"/>
      <c r="P31" s="4"/>
      <c r="Q31" s="4"/>
      <c r="R31" s="4"/>
      <c r="S31" s="4"/>
      <c r="T31" s="4"/>
      <c r="U31" s="4"/>
      <c r="V31" s="4"/>
      <c r="W31" s="4"/>
      <c r="X31" s="4"/>
      <c r="Y31" s="4"/>
      <c r="Z31" s="4"/>
    </row>
    <row r="32" spans="1:26" ht="13.5" customHeight="1" x14ac:dyDescent="0.3">
      <c r="A32" s="4"/>
      <c r="B32" s="4">
        <v>86</v>
      </c>
      <c r="C32" s="4" t="s">
        <v>419</v>
      </c>
      <c r="D32" s="4"/>
      <c r="E32" s="4"/>
      <c r="F32" s="4"/>
      <c r="G32" s="4"/>
      <c r="H32" s="4"/>
      <c r="I32" s="4"/>
      <c r="J32" s="4">
        <v>6</v>
      </c>
      <c r="K32" s="7" t="str">
        <f ca="1">CONCATENATE("You found ",Trinket!$D$13)</f>
        <v>You found An old key</v>
      </c>
      <c r="L32" s="4"/>
      <c r="M32" s="4"/>
      <c r="N32" s="4"/>
      <c r="O32" s="4"/>
      <c r="P32" s="4"/>
      <c r="Q32" s="4"/>
      <c r="R32" s="4"/>
      <c r="S32" s="4"/>
      <c r="T32" s="4"/>
      <c r="U32" s="4"/>
      <c r="V32" s="4"/>
      <c r="W32" s="4"/>
      <c r="X32" s="4"/>
      <c r="Y32" s="4"/>
      <c r="Z32" s="4"/>
    </row>
    <row r="33" spans="1:26" ht="13.5" customHeight="1" x14ac:dyDescent="0.3">
      <c r="A33" s="4"/>
      <c r="B33" s="4">
        <v>91</v>
      </c>
      <c r="C33" s="4" t="s">
        <v>420</v>
      </c>
      <c r="D33" s="4"/>
      <c r="E33" s="4"/>
      <c r="F33" s="4"/>
      <c r="G33" s="4"/>
      <c r="H33" s="4"/>
      <c r="I33" s="4"/>
      <c r="J33" s="4">
        <v>7</v>
      </c>
      <c r="K33" s="4" t="s">
        <v>421</v>
      </c>
      <c r="L33" s="4"/>
      <c r="M33" s="4"/>
      <c r="N33" s="4"/>
      <c r="O33" s="4"/>
      <c r="P33" s="4"/>
      <c r="Q33" s="4"/>
      <c r="R33" s="4"/>
      <c r="S33" s="4"/>
      <c r="T33" s="4"/>
      <c r="U33" s="4"/>
      <c r="V33" s="4"/>
      <c r="W33" s="4"/>
      <c r="X33" s="4"/>
      <c r="Y33" s="4"/>
      <c r="Z33" s="4"/>
    </row>
    <row r="34" spans="1:26" ht="13.5" customHeight="1" x14ac:dyDescent="0.3">
      <c r="A34" s="4"/>
      <c r="B34" s="4">
        <v>96</v>
      </c>
      <c r="C34" s="4" t="s">
        <v>422</v>
      </c>
      <c r="D34" s="4"/>
      <c r="E34" s="4"/>
      <c r="F34" s="4"/>
      <c r="G34" s="4"/>
      <c r="H34" s="4"/>
      <c r="I34" s="4"/>
      <c r="J34" s="4">
        <v>8</v>
      </c>
      <c r="K34" s="4" t="s">
        <v>423</v>
      </c>
      <c r="L34" s="4"/>
      <c r="M34" s="4"/>
      <c r="N34" s="4"/>
      <c r="O34" s="4"/>
      <c r="P34" s="4"/>
      <c r="Q34" s="4"/>
      <c r="R34" s="4"/>
      <c r="S34" s="4"/>
      <c r="T34" s="4"/>
      <c r="U34" s="4"/>
      <c r="V34" s="4"/>
      <c r="W34" s="4"/>
      <c r="X34" s="4"/>
      <c r="Y34" s="4"/>
      <c r="Z34" s="4"/>
    </row>
    <row r="35" spans="1:26" ht="13.5" customHeight="1" x14ac:dyDescent="0.3">
      <c r="A35" s="4"/>
      <c r="B35" s="4"/>
      <c r="C35" s="4"/>
      <c r="D35" s="4"/>
      <c r="E35" s="4"/>
      <c r="F35" s="4"/>
      <c r="G35" s="4"/>
      <c r="H35" s="4"/>
      <c r="I35" s="4"/>
      <c r="J35" s="4">
        <v>9</v>
      </c>
      <c r="K35" s="4" t="s">
        <v>424</v>
      </c>
      <c r="L35" s="4"/>
      <c r="M35" s="4"/>
      <c r="N35" s="4"/>
      <c r="O35" s="4"/>
      <c r="P35" s="4"/>
      <c r="Q35" s="4"/>
      <c r="R35" s="4"/>
      <c r="S35" s="4"/>
      <c r="T35" s="4"/>
      <c r="U35" s="4"/>
      <c r="V35" s="4"/>
      <c r="W35" s="4"/>
      <c r="X35" s="4"/>
      <c r="Y35" s="4"/>
      <c r="Z35" s="4"/>
    </row>
    <row r="36" spans="1:26" ht="13.5" customHeight="1" x14ac:dyDescent="0.3">
      <c r="A36" s="4"/>
      <c r="B36" s="4" t="s">
        <v>425</v>
      </c>
      <c r="C36" s="4"/>
      <c r="D36" s="8" t="str">
        <f ca="1">OFFSET(C36,(MATCH(A37,B37:B42,1)),0)</f>
        <v>an undead.</v>
      </c>
      <c r="E36" s="4"/>
      <c r="F36" s="4"/>
      <c r="G36" s="4"/>
      <c r="H36" s="4"/>
      <c r="I36" s="4"/>
      <c r="J36" s="4">
        <v>10</v>
      </c>
      <c r="K36" s="4" t="str">
        <f ca="1">CONCATENATE("A distant relative left you a stipend that enables you to live at a Comfortable lifestyle for ", RANDBETWEEN(1, 20), " years.")</f>
        <v>A distant relative left you a stipend that enables you to live at a Comfortable lifestyle for 14 years.</v>
      </c>
      <c r="L36" s="4"/>
      <c r="M36" s="4"/>
      <c r="N36" s="4"/>
      <c r="O36" s="4"/>
      <c r="P36" s="4"/>
      <c r="Q36" s="4"/>
      <c r="R36" s="4"/>
      <c r="S36" s="4"/>
      <c r="T36" s="4"/>
      <c r="U36" s="4"/>
      <c r="V36" s="4"/>
      <c r="W36" s="4"/>
      <c r="X36" s="4"/>
      <c r="Y36" s="4"/>
      <c r="Z36" s="4"/>
    </row>
    <row r="37" spans="1:26" ht="13.5" customHeight="1" x14ac:dyDescent="0.3">
      <c r="A37" s="4">
        <f ca="1">RANDBETWEEN(1, 6)</f>
        <v>6</v>
      </c>
      <c r="B37" s="4">
        <v>1</v>
      </c>
      <c r="C37" s="4" t="s">
        <v>426</v>
      </c>
      <c r="D37" s="4"/>
      <c r="E37" s="4"/>
      <c r="F37" s="4"/>
      <c r="G37" s="4"/>
      <c r="H37" s="4"/>
      <c r="I37" s="4"/>
      <c r="J37" s="4"/>
      <c r="K37" s="4"/>
      <c r="L37" s="4"/>
      <c r="M37" s="4"/>
      <c r="N37" s="4"/>
      <c r="O37" s="4"/>
      <c r="P37" s="4"/>
      <c r="Q37" s="4"/>
      <c r="R37" s="4"/>
      <c r="S37" s="4"/>
      <c r="T37" s="4"/>
      <c r="U37" s="4"/>
      <c r="V37" s="4"/>
      <c r="W37" s="4"/>
      <c r="X37" s="4"/>
      <c r="Y37" s="4"/>
      <c r="Z37" s="4"/>
    </row>
    <row r="38" spans="1:26" ht="13.5" customHeight="1" x14ac:dyDescent="0.3">
      <c r="A38" s="4"/>
      <c r="B38" s="4">
        <v>2</v>
      </c>
      <c r="C38" s="4" t="s">
        <v>427</v>
      </c>
      <c r="D38" s="4"/>
      <c r="E38" s="4"/>
      <c r="F38" s="4"/>
      <c r="G38" s="4"/>
      <c r="H38" s="4"/>
      <c r="I38" s="4"/>
      <c r="J38" s="4" t="s">
        <v>428</v>
      </c>
      <c r="K38" s="4"/>
      <c r="L38" s="8" t="str">
        <f ca="1">OFFSET(K38,(MATCH(I39,J39:J46,1)),0)</f>
        <v>kidnapping</v>
      </c>
      <c r="M38" s="4"/>
      <c r="N38" s="4"/>
      <c r="O38" s="4"/>
      <c r="P38" s="4"/>
      <c r="Q38" s="4"/>
      <c r="R38" s="4"/>
      <c r="S38" s="4"/>
      <c r="T38" s="4"/>
      <c r="U38" s="4"/>
      <c r="V38" s="4"/>
      <c r="W38" s="4"/>
      <c r="X38" s="4"/>
      <c r="Y38" s="4"/>
      <c r="Z38" s="4"/>
    </row>
    <row r="39" spans="1:26" ht="13.5" customHeight="1" x14ac:dyDescent="0.3">
      <c r="A39" s="4"/>
      <c r="B39" s="4">
        <v>3</v>
      </c>
      <c r="C39" s="4" t="s">
        <v>429</v>
      </c>
      <c r="D39" s="4"/>
      <c r="E39" s="4"/>
      <c r="F39" s="4"/>
      <c r="G39" s="4"/>
      <c r="H39" s="4"/>
      <c r="I39" s="4">
        <f ca="1">RANDBETWEEN(1, 8)</f>
        <v>6</v>
      </c>
      <c r="J39" s="4">
        <v>1</v>
      </c>
      <c r="K39" s="4" t="s">
        <v>430</v>
      </c>
      <c r="L39" s="4"/>
      <c r="M39" s="4"/>
      <c r="N39" s="4"/>
      <c r="O39" s="4"/>
      <c r="P39" s="4"/>
      <c r="Q39" s="4"/>
      <c r="R39" s="4"/>
      <c r="S39" s="4"/>
      <c r="T39" s="4"/>
      <c r="U39" s="4"/>
      <c r="V39" s="4"/>
      <c r="W39" s="4"/>
      <c r="X39" s="4"/>
      <c r="Y39" s="4"/>
      <c r="Z39" s="4"/>
    </row>
    <row r="40" spans="1:26" ht="13.5" customHeight="1" x14ac:dyDescent="0.3">
      <c r="A40" s="4"/>
      <c r="B40" s="4">
        <v>4</v>
      </c>
      <c r="C40" s="4" t="s">
        <v>431</v>
      </c>
      <c r="D40" s="4"/>
      <c r="E40" s="4"/>
      <c r="F40" s="4"/>
      <c r="G40" s="4"/>
      <c r="H40" s="4"/>
      <c r="I40" s="4"/>
      <c r="J40" s="4">
        <v>2</v>
      </c>
      <c r="K40" s="4" t="s">
        <v>432</v>
      </c>
      <c r="L40" s="4"/>
      <c r="M40" s="4"/>
      <c r="N40" s="4"/>
      <c r="O40" s="4"/>
      <c r="P40" s="4"/>
      <c r="Q40" s="4"/>
      <c r="R40" s="4"/>
      <c r="S40" s="4"/>
      <c r="T40" s="4"/>
      <c r="U40" s="4"/>
      <c r="V40" s="4"/>
      <c r="W40" s="4"/>
      <c r="X40" s="4"/>
      <c r="Y40" s="4"/>
      <c r="Z40" s="4"/>
    </row>
    <row r="41" spans="1:26" ht="13.5" customHeight="1" x14ac:dyDescent="0.3">
      <c r="A41" s="4"/>
      <c r="B41" s="4">
        <v>5</v>
      </c>
      <c r="C41" s="4" t="s">
        <v>433</v>
      </c>
      <c r="D41" s="4"/>
      <c r="E41" s="4"/>
      <c r="F41" s="4"/>
      <c r="G41" s="4"/>
      <c r="H41" s="4"/>
      <c r="I41" s="4"/>
      <c r="J41" s="4">
        <v>3</v>
      </c>
      <c r="K41" s="4" t="s">
        <v>434</v>
      </c>
      <c r="L41" s="4"/>
      <c r="M41" s="4"/>
      <c r="N41" s="4"/>
      <c r="O41" s="4"/>
      <c r="P41" s="4"/>
      <c r="Q41" s="4"/>
      <c r="R41" s="4"/>
      <c r="S41" s="4"/>
      <c r="T41" s="4"/>
      <c r="U41" s="4"/>
      <c r="V41" s="4"/>
      <c r="W41" s="4"/>
      <c r="X41" s="4"/>
      <c r="Y41" s="4"/>
      <c r="Z41" s="4"/>
    </row>
    <row r="42" spans="1:26" ht="13.5" customHeight="1" x14ac:dyDescent="0.3">
      <c r="A42" s="4"/>
      <c r="B42" s="4">
        <v>6</v>
      </c>
      <c r="C42" s="4" t="s">
        <v>435</v>
      </c>
      <c r="D42" s="4"/>
      <c r="E42" s="4"/>
      <c r="F42" s="4"/>
      <c r="G42" s="4"/>
      <c r="H42" s="4"/>
      <c r="I42" s="4"/>
      <c r="J42" s="4">
        <v>4</v>
      </c>
      <c r="K42" s="4" t="s">
        <v>436</v>
      </c>
      <c r="L42" s="4"/>
      <c r="M42" s="4"/>
      <c r="N42" s="4"/>
      <c r="O42" s="4"/>
      <c r="P42" s="4"/>
      <c r="Q42" s="4"/>
      <c r="R42" s="4"/>
      <c r="S42" s="4"/>
      <c r="T42" s="4"/>
      <c r="U42" s="4"/>
      <c r="V42" s="4"/>
      <c r="W42" s="4"/>
      <c r="X42" s="4"/>
      <c r="Y42" s="4"/>
      <c r="Z42" s="4"/>
    </row>
    <row r="43" spans="1:26" ht="13.5" customHeight="1" x14ac:dyDescent="0.3">
      <c r="A43" s="4"/>
      <c r="B43" s="4"/>
      <c r="C43" s="4"/>
      <c r="D43" s="4"/>
      <c r="E43" s="4"/>
      <c r="F43" s="4"/>
      <c r="G43" s="4"/>
      <c r="H43" s="4"/>
      <c r="I43" s="4"/>
      <c r="J43" s="4">
        <v>5</v>
      </c>
      <c r="K43" s="4" t="s">
        <v>437</v>
      </c>
      <c r="L43" s="4"/>
      <c r="M43" s="4"/>
      <c r="N43" s="4"/>
      <c r="O43" s="4"/>
      <c r="P43" s="4"/>
      <c r="Q43" s="4"/>
      <c r="R43" s="4"/>
      <c r="S43" s="4"/>
      <c r="T43" s="4"/>
      <c r="U43" s="4"/>
      <c r="V43" s="4"/>
      <c r="W43" s="4"/>
      <c r="X43" s="4"/>
      <c r="Y43" s="4"/>
      <c r="Z43" s="4"/>
    </row>
    <row r="44" spans="1:26" ht="13.5" customHeight="1" x14ac:dyDescent="0.3">
      <c r="A44" s="4"/>
      <c r="B44" s="4" t="s">
        <v>438</v>
      </c>
      <c r="C44" s="4"/>
      <c r="D44" s="8" t="str">
        <f ca="1">OFFSET(C44,(MATCH(A45,B45:B55,1)),0)</f>
        <v>War ravaged your home. You either helped rebuild or moved elsewhere.</v>
      </c>
      <c r="E44" s="4"/>
      <c r="F44" s="4"/>
      <c r="G44" s="4"/>
      <c r="H44" s="4"/>
      <c r="I44" s="4"/>
      <c r="J44" s="4">
        <v>6</v>
      </c>
      <c r="K44" s="4" t="s">
        <v>439</v>
      </c>
      <c r="L44" s="4"/>
      <c r="M44" s="4"/>
      <c r="N44" s="4"/>
      <c r="O44" s="4"/>
      <c r="P44" s="4"/>
      <c r="Q44" s="4"/>
      <c r="R44" s="4"/>
      <c r="S44" s="4"/>
      <c r="T44" s="4"/>
      <c r="U44" s="4"/>
      <c r="V44" s="4"/>
      <c r="W44" s="4"/>
      <c r="X44" s="4"/>
      <c r="Y44" s="4"/>
      <c r="Z44" s="4"/>
    </row>
    <row r="45" spans="1:26" ht="13.5" customHeight="1" x14ac:dyDescent="0.3">
      <c r="A45" s="4">
        <f ca="1">RANDBETWEEN(1, 12)</f>
        <v>6</v>
      </c>
      <c r="B45" s="4">
        <v>1</v>
      </c>
      <c r="C45" s="4" t="str">
        <f ca="1">CONCATENATE("A family member or close friend ", D58, ".")</f>
        <v>A family member or close friend was consumed by a monster.</v>
      </c>
      <c r="D45" s="4"/>
      <c r="E45" s="4"/>
      <c r="F45" s="4"/>
      <c r="G45" s="4"/>
      <c r="H45" s="4"/>
      <c r="I45" s="4"/>
      <c r="J45" s="4">
        <v>7</v>
      </c>
      <c r="K45" s="4" t="s">
        <v>440</v>
      </c>
      <c r="L45" s="4"/>
      <c r="M45" s="4"/>
      <c r="N45" s="4"/>
      <c r="O45" s="4"/>
      <c r="P45" s="4"/>
      <c r="Q45" s="4"/>
      <c r="R45" s="4"/>
      <c r="S45" s="4"/>
      <c r="T45" s="4"/>
      <c r="U45" s="4"/>
      <c r="V45" s="4"/>
      <c r="W45" s="4"/>
      <c r="X45" s="4"/>
      <c r="Y45" s="4"/>
      <c r="Z45" s="4"/>
    </row>
    <row r="46" spans="1:26" ht="13.5" customHeight="1" x14ac:dyDescent="0.3">
      <c r="A46" s="4"/>
      <c r="B46" s="4">
        <v>3</v>
      </c>
      <c r="C46" s="4" t="s">
        <v>441</v>
      </c>
      <c r="D46" s="4"/>
      <c r="E46" s="4"/>
      <c r="F46" s="4"/>
      <c r="G46" s="4"/>
      <c r="H46" s="4"/>
      <c r="I46" s="4"/>
      <c r="J46" s="4">
        <v>8</v>
      </c>
      <c r="K46" s="4" t="s">
        <v>442</v>
      </c>
      <c r="L46" s="4"/>
      <c r="M46" s="4"/>
      <c r="N46" s="4"/>
      <c r="O46" s="4"/>
      <c r="P46" s="4"/>
      <c r="Q46" s="4"/>
      <c r="R46" s="4"/>
      <c r="S46" s="4"/>
      <c r="T46" s="4"/>
      <c r="U46" s="4"/>
      <c r="V46" s="4"/>
      <c r="W46" s="4"/>
      <c r="X46" s="4"/>
      <c r="Y46" s="4"/>
      <c r="Z46" s="4"/>
    </row>
    <row r="47" spans="1:26" ht="13.5" customHeight="1" x14ac:dyDescent="0.3">
      <c r="A47" s="4"/>
      <c r="B47" s="4">
        <v>4</v>
      </c>
      <c r="C47" s="4" t="s">
        <v>443</v>
      </c>
      <c r="D47" s="4"/>
      <c r="E47" s="4"/>
      <c r="F47" s="4"/>
      <c r="G47" s="4"/>
      <c r="H47" s="4"/>
      <c r="I47" s="4"/>
      <c r="J47" s="4"/>
      <c r="K47" s="4"/>
      <c r="L47" s="4"/>
      <c r="M47" s="4"/>
      <c r="N47" s="4"/>
      <c r="O47" s="4"/>
      <c r="P47" s="4"/>
      <c r="Q47" s="4"/>
      <c r="R47" s="4"/>
      <c r="S47" s="4"/>
      <c r="T47" s="4"/>
      <c r="U47" s="4"/>
      <c r="V47" s="4"/>
      <c r="W47" s="4"/>
      <c r="X47" s="4"/>
      <c r="Y47" s="4"/>
      <c r="Z47" s="4"/>
    </row>
    <row r="48" spans="1:26" ht="13.5" customHeight="1" x14ac:dyDescent="0.3">
      <c r="A48" s="4"/>
      <c r="B48" s="4">
        <v>5</v>
      </c>
      <c r="C48" s="4" t="str">
        <f ca="1">CONCATENATE("You spent ",RANDBETWEEN(1,6)," years at hard labor, jail, or an oar for a crime you did not commit.")</f>
        <v>You spent 2 years at hard labor, jail, or an oar for a crime you did not commit.</v>
      </c>
      <c r="D48" s="4"/>
      <c r="E48" s="4"/>
      <c r="F48" s="4"/>
      <c r="G48" s="4"/>
      <c r="H48" s="4"/>
      <c r="I48" s="4"/>
      <c r="J48" s="4" t="s">
        <v>444</v>
      </c>
      <c r="K48" s="4"/>
      <c r="L48" s="8" t="str">
        <f ca="1">OFFSET(K48,(MATCH(I49,J49:J52)),0)</f>
        <v>and served 2 years for it before escaping or being freed.</v>
      </c>
      <c r="M48" s="4"/>
      <c r="N48" s="4"/>
      <c r="O48" s="4"/>
      <c r="P48" s="4"/>
      <c r="Q48" s="4"/>
      <c r="R48" s="4"/>
      <c r="S48" s="4"/>
      <c r="T48" s="4"/>
      <c r="U48" s="4"/>
      <c r="V48" s="4"/>
      <c r="W48" s="4"/>
      <c r="X48" s="4"/>
      <c r="Y48" s="4"/>
      <c r="Z48" s="4"/>
    </row>
    <row r="49" spans="1:26" ht="13.5" customHeight="1" x14ac:dyDescent="0.3">
      <c r="A49" s="4"/>
      <c r="B49" s="4">
        <v>6</v>
      </c>
      <c r="C49" s="4" t="s">
        <v>445</v>
      </c>
      <c r="D49" s="4"/>
      <c r="E49" s="4"/>
      <c r="F49" s="4"/>
      <c r="G49" s="4"/>
      <c r="H49" s="4"/>
      <c r="I49" s="4">
        <f ca="1">RANDBETWEEN(1, 12)</f>
        <v>10</v>
      </c>
      <c r="J49" s="4">
        <v>1</v>
      </c>
      <c r="K49" s="4" t="s">
        <v>446</v>
      </c>
      <c r="L49" s="4"/>
      <c r="M49" s="4"/>
      <c r="N49" s="4"/>
      <c r="O49" s="4"/>
      <c r="P49" s="4"/>
      <c r="Q49" s="4"/>
      <c r="R49" s="4"/>
      <c r="S49" s="4"/>
      <c r="T49" s="4"/>
      <c r="U49" s="4"/>
      <c r="V49" s="4"/>
      <c r="W49" s="4"/>
      <c r="X49" s="4"/>
      <c r="Y49" s="4"/>
      <c r="Z49" s="4"/>
    </row>
    <row r="50" spans="1:26" ht="13.5" customHeight="1" x14ac:dyDescent="0.3">
      <c r="A50" s="4"/>
      <c r="B50" s="4">
        <v>7</v>
      </c>
      <c r="C50" s="4" t="s">
        <v>447</v>
      </c>
      <c r="D50" s="4"/>
      <c r="E50" s="4"/>
      <c r="F50" s="4"/>
      <c r="G50" s="4"/>
      <c r="H50" s="4"/>
      <c r="I50" s="4"/>
      <c r="J50" s="4">
        <v>4</v>
      </c>
      <c r="K50" s="4" t="s">
        <v>448</v>
      </c>
      <c r="L50" s="4"/>
      <c r="M50" s="4"/>
      <c r="N50" s="4"/>
      <c r="O50" s="4"/>
      <c r="P50" s="4"/>
      <c r="Q50" s="4"/>
      <c r="R50" s="4"/>
      <c r="S50" s="4"/>
      <c r="T50" s="4"/>
      <c r="U50" s="4"/>
      <c r="V50" s="4"/>
      <c r="W50" s="4"/>
      <c r="X50" s="4"/>
      <c r="Y50" s="4"/>
      <c r="Z50" s="4"/>
    </row>
    <row r="51" spans="1:26" ht="13.5" customHeight="1" x14ac:dyDescent="0.3">
      <c r="A51" s="4"/>
      <c r="B51" s="4">
        <v>8</v>
      </c>
      <c r="C51" s="4" t="s">
        <v>449</v>
      </c>
      <c r="D51" s="4"/>
      <c r="E51" s="4"/>
      <c r="F51" s="4"/>
      <c r="G51" s="4"/>
      <c r="H51" s="4"/>
      <c r="I51" s="4"/>
      <c r="J51" s="4">
        <v>7</v>
      </c>
      <c r="K51" s="4" t="s">
        <v>450</v>
      </c>
      <c r="L51" s="4"/>
      <c r="M51" s="4"/>
      <c r="N51" s="4"/>
      <c r="O51" s="4"/>
      <c r="P51" s="4"/>
      <c r="Q51" s="4"/>
      <c r="R51" s="4"/>
      <c r="S51" s="4"/>
      <c r="T51" s="4"/>
      <c r="U51" s="4"/>
      <c r="V51" s="4"/>
      <c r="W51" s="4"/>
      <c r="X51" s="4"/>
      <c r="Y51" s="4"/>
      <c r="Z51" s="4"/>
    </row>
    <row r="52" spans="1:26" ht="13.5" customHeight="1" x14ac:dyDescent="0.3">
      <c r="A52" s="4"/>
      <c r="B52" s="4">
        <v>9</v>
      </c>
      <c r="C52" s="4" t="s">
        <v>451</v>
      </c>
      <c r="D52" s="4"/>
      <c r="E52" s="4"/>
      <c r="F52" s="4"/>
      <c r="G52" s="4"/>
      <c r="H52" s="4"/>
      <c r="I52" s="4"/>
      <c r="J52" s="4">
        <v>9</v>
      </c>
      <c r="K52" s="4" t="str">
        <f ca="1">CONCATENATE("and served ", RANDBETWEEN(1, 4), " years for it before escaping or being freed.")</f>
        <v>and served 2 years for it before escaping or being freed.</v>
      </c>
      <c r="L52" s="4"/>
      <c r="M52" s="4"/>
      <c r="N52" s="4"/>
      <c r="O52" s="4"/>
      <c r="P52" s="4"/>
      <c r="Q52" s="4"/>
      <c r="R52" s="4"/>
      <c r="S52" s="4"/>
      <c r="T52" s="4"/>
      <c r="U52" s="4"/>
      <c r="V52" s="4"/>
      <c r="W52" s="4"/>
      <c r="X52" s="4"/>
      <c r="Y52" s="4"/>
      <c r="Z52" s="4"/>
    </row>
    <row r="53" spans="1:26" ht="13.5" customHeight="1" x14ac:dyDescent="0.3">
      <c r="A53" s="4"/>
      <c r="B53" s="4">
        <v>10</v>
      </c>
      <c r="C53" s="4" t="s">
        <v>452</v>
      </c>
      <c r="D53" s="4"/>
      <c r="E53" s="4"/>
      <c r="F53" s="4"/>
      <c r="G53" s="4"/>
      <c r="H53" s="4"/>
      <c r="I53" s="4"/>
      <c r="J53" s="4"/>
      <c r="K53" s="4"/>
      <c r="L53" s="4"/>
      <c r="M53" s="4"/>
      <c r="N53" s="4"/>
      <c r="O53" s="4"/>
      <c r="P53" s="4"/>
      <c r="Q53" s="4"/>
      <c r="R53" s="4"/>
      <c r="S53" s="4"/>
      <c r="T53" s="4"/>
      <c r="U53" s="4"/>
      <c r="V53" s="4"/>
      <c r="W53" s="4"/>
      <c r="X53" s="4"/>
      <c r="Y53" s="4"/>
      <c r="Z53" s="4"/>
    </row>
    <row r="54" spans="1:26" ht="13.5" customHeight="1" x14ac:dyDescent="0.3">
      <c r="A54" s="4"/>
      <c r="B54" s="4">
        <v>11</v>
      </c>
      <c r="C54" s="4" t="str">
        <f ca="1">CONCATENATE("A romantic relationship ended ", (IF((RANDBETWEEN(1, 2))=1, "with bad feelings.", "amicably.")))</f>
        <v>A romantic relationship ended with bad feelings.</v>
      </c>
      <c r="D54" s="4"/>
      <c r="E54" s="4"/>
      <c r="F54" s="4"/>
      <c r="G54" s="4"/>
      <c r="H54" s="4"/>
      <c r="I54" s="4"/>
      <c r="J54" s="4"/>
      <c r="K54" s="4"/>
      <c r="L54" s="4"/>
      <c r="M54" s="4"/>
      <c r="N54" s="4"/>
      <c r="O54" s="4"/>
      <c r="P54" s="4"/>
      <c r="Q54" s="4"/>
      <c r="R54" s="4"/>
      <c r="S54" s="4"/>
      <c r="T54" s="4"/>
      <c r="U54" s="4"/>
      <c r="V54" s="4"/>
      <c r="W54" s="4"/>
      <c r="X54" s="4"/>
      <c r="Y54" s="4"/>
      <c r="Z54" s="4"/>
    </row>
    <row r="55" spans="1:26" ht="13.5" customHeight="1" x14ac:dyDescent="0.3">
      <c r="A55" s="4"/>
      <c r="B55" s="4">
        <v>12</v>
      </c>
      <c r="C55" s="4" t="str">
        <f ca="1">CONCATENATE("A current or prospective partner of yours ", D58, ".")</f>
        <v>A current or prospective partner of yours was consumed by a monster.</v>
      </c>
      <c r="D55" s="4"/>
      <c r="E55" s="4"/>
      <c r="F55" s="4"/>
      <c r="G55" s="4"/>
      <c r="H55" s="4"/>
      <c r="I55" s="4"/>
      <c r="J55" s="4"/>
      <c r="K55" s="4"/>
      <c r="L55" s="4"/>
      <c r="M55" s="4"/>
      <c r="N55" s="4"/>
      <c r="O55" s="4"/>
      <c r="P55" s="4"/>
      <c r="Q55" s="4"/>
      <c r="R55" s="4"/>
      <c r="S55" s="4"/>
      <c r="T55" s="4"/>
      <c r="U55" s="4"/>
      <c r="V55" s="4"/>
      <c r="W55" s="4"/>
      <c r="X55" s="4"/>
      <c r="Y55" s="4"/>
      <c r="Z55" s="4"/>
    </row>
    <row r="56" spans="1:26" ht="13.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customHeight="1" x14ac:dyDescent="0.3">
      <c r="A58" s="4"/>
      <c r="B58" s="4" t="s">
        <v>453</v>
      </c>
      <c r="C58" s="4"/>
      <c r="D58" s="8" t="str">
        <f ca="1">OFFSET(C58,(MATCH(A59,B59:B69)),0)</f>
        <v>was consumed by a monster</v>
      </c>
      <c r="E58" s="4"/>
      <c r="F58" s="4"/>
      <c r="G58" s="4"/>
      <c r="H58" s="4"/>
      <c r="I58" s="4"/>
      <c r="J58" s="4" t="s">
        <v>454</v>
      </c>
      <c r="K58" s="4"/>
      <c r="L58" s="8" t="str">
        <f ca="1">OFFSET(K58,(MATCH(I59,J59:J65)),0)</f>
        <v>You were badly injured in battle and still bear the scars to prove it.</v>
      </c>
      <c r="M58" s="4"/>
      <c r="N58" s="4"/>
      <c r="O58" s="4"/>
      <c r="P58" s="4"/>
      <c r="Q58" s="4"/>
      <c r="R58" s="4"/>
      <c r="S58" s="4"/>
      <c r="T58" s="4"/>
      <c r="U58" s="4"/>
      <c r="V58" s="4"/>
      <c r="W58" s="4"/>
      <c r="X58" s="4"/>
      <c r="Y58" s="4"/>
      <c r="Z58" s="4"/>
    </row>
    <row r="59" spans="1:26" ht="13.5" customHeight="1" x14ac:dyDescent="0.3">
      <c r="A59" s="4">
        <f ca="1">RANDBETWEEN(1, 12)</f>
        <v>10</v>
      </c>
      <c r="B59" s="4">
        <v>1</v>
      </c>
      <c r="C59" s="4" t="s">
        <v>337</v>
      </c>
      <c r="D59" s="4"/>
      <c r="E59" s="4"/>
      <c r="F59" s="4"/>
      <c r="G59" s="4"/>
      <c r="H59" s="4"/>
      <c r="I59" s="4">
        <f ca="1">RANDBETWEEN(1, 12)</f>
        <v>2</v>
      </c>
      <c r="J59" s="4">
        <v>1</v>
      </c>
      <c r="K59" s="4" t="s">
        <v>455</v>
      </c>
      <c r="L59" s="4"/>
      <c r="M59" s="4"/>
      <c r="N59" s="4"/>
      <c r="O59" s="4"/>
      <c r="P59" s="4"/>
      <c r="Q59" s="4"/>
      <c r="R59" s="4"/>
      <c r="S59" s="4"/>
      <c r="T59" s="4"/>
      <c r="U59" s="4"/>
      <c r="V59" s="4"/>
      <c r="W59" s="4"/>
      <c r="X59" s="4"/>
      <c r="Y59" s="4"/>
      <c r="Z59" s="4"/>
    </row>
    <row r="60" spans="1:26" ht="13.5" customHeight="1" x14ac:dyDescent="0.3">
      <c r="A60" s="4"/>
      <c r="B60" s="4">
        <v>2</v>
      </c>
      <c r="C60" s="4" t="s">
        <v>339</v>
      </c>
      <c r="D60" s="4"/>
      <c r="E60" s="4"/>
      <c r="F60" s="4"/>
      <c r="G60" s="4"/>
      <c r="H60" s="4"/>
      <c r="I60" s="4"/>
      <c r="J60" s="4">
        <v>2</v>
      </c>
      <c r="K60" s="4" t="s">
        <v>456</v>
      </c>
      <c r="L60" s="4"/>
      <c r="M60" s="4"/>
      <c r="N60" s="4"/>
      <c r="O60" s="4"/>
      <c r="P60" s="4"/>
      <c r="Q60" s="4"/>
      <c r="R60" s="4"/>
      <c r="S60" s="4"/>
      <c r="T60" s="4"/>
      <c r="U60" s="4"/>
      <c r="V60" s="4"/>
      <c r="W60" s="4"/>
      <c r="X60" s="4"/>
      <c r="Y60" s="4"/>
      <c r="Z60" s="4"/>
    </row>
    <row r="61" spans="1:26" ht="13.5" customHeight="1" x14ac:dyDescent="0.3">
      <c r="A61" s="4"/>
      <c r="B61" s="4">
        <v>3</v>
      </c>
      <c r="C61" s="4" t="s">
        <v>341</v>
      </c>
      <c r="D61" s="4"/>
      <c r="E61" s="4"/>
      <c r="F61" s="4"/>
      <c r="G61" s="4"/>
      <c r="H61" s="4"/>
      <c r="I61" s="4"/>
      <c r="J61" s="4">
        <v>4</v>
      </c>
      <c r="K61" s="4" t="s">
        <v>457</v>
      </c>
      <c r="L61" s="4"/>
      <c r="M61" s="4"/>
      <c r="N61" s="4"/>
      <c r="O61" s="4"/>
      <c r="P61" s="4"/>
      <c r="Q61" s="4"/>
      <c r="R61" s="4"/>
      <c r="S61" s="4"/>
      <c r="T61" s="4"/>
      <c r="U61" s="4"/>
      <c r="V61" s="4"/>
      <c r="W61" s="4"/>
      <c r="X61" s="4"/>
      <c r="Y61" s="4"/>
      <c r="Z61" s="4"/>
    </row>
    <row r="62" spans="1:26" ht="13.5" customHeight="1" x14ac:dyDescent="0.3">
      <c r="A62" s="4"/>
      <c r="B62" s="4">
        <v>4</v>
      </c>
      <c r="C62" s="4" t="s">
        <v>343</v>
      </c>
      <c r="D62" s="4"/>
      <c r="E62" s="4"/>
      <c r="F62" s="4"/>
      <c r="G62" s="4"/>
      <c r="H62" s="4"/>
      <c r="I62" s="4"/>
      <c r="J62" s="4">
        <v>5</v>
      </c>
      <c r="K62" s="4" t="s">
        <v>458</v>
      </c>
      <c r="L62" s="4"/>
      <c r="M62" s="4"/>
      <c r="N62" s="4"/>
      <c r="O62" s="4"/>
      <c r="P62" s="4"/>
      <c r="Q62" s="4"/>
      <c r="R62" s="4"/>
      <c r="S62" s="4"/>
      <c r="T62" s="4"/>
      <c r="U62" s="4"/>
      <c r="V62" s="4"/>
      <c r="W62" s="4"/>
      <c r="X62" s="4"/>
      <c r="Y62" s="4"/>
      <c r="Z62" s="4"/>
    </row>
    <row r="63" spans="1:26" ht="13.5" customHeight="1" x14ac:dyDescent="0.3">
      <c r="A63" s="4"/>
      <c r="B63" s="4">
        <v>5</v>
      </c>
      <c r="C63" s="4" t="s">
        <v>345</v>
      </c>
      <c r="D63" s="4"/>
      <c r="E63" s="4"/>
      <c r="F63" s="4"/>
      <c r="G63" s="4"/>
      <c r="H63" s="4"/>
      <c r="I63" s="4"/>
      <c r="J63" s="4">
        <v>8</v>
      </c>
      <c r="K63" s="4" t="s">
        <v>459</v>
      </c>
      <c r="L63" s="4"/>
      <c r="M63" s="4"/>
      <c r="N63" s="4"/>
      <c r="O63" s="4"/>
      <c r="P63" s="4"/>
      <c r="Q63" s="4"/>
      <c r="R63" s="4"/>
      <c r="S63" s="4"/>
      <c r="T63" s="4"/>
      <c r="U63" s="4"/>
      <c r="V63" s="4"/>
      <c r="W63" s="4"/>
      <c r="X63" s="4"/>
      <c r="Y63" s="4"/>
      <c r="Z63" s="4"/>
    </row>
    <row r="64" spans="1:26" ht="13.5" customHeight="1" x14ac:dyDescent="0.3">
      <c r="A64" s="4"/>
      <c r="B64" s="4">
        <v>6</v>
      </c>
      <c r="C64" s="4" t="s">
        <v>347</v>
      </c>
      <c r="D64" s="4"/>
      <c r="E64" s="4"/>
      <c r="F64" s="4"/>
      <c r="G64" s="4"/>
      <c r="H64" s="4"/>
      <c r="I64" s="4"/>
      <c r="J64" s="4">
        <v>10</v>
      </c>
      <c r="K64" s="4" t="s">
        <v>460</v>
      </c>
      <c r="L64" s="4"/>
      <c r="M64" s="4"/>
      <c r="N64" s="4"/>
      <c r="O64" s="4"/>
      <c r="P64" s="4"/>
      <c r="Q64" s="4"/>
      <c r="R64" s="4"/>
      <c r="S64" s="4"/>
      <c r="T64" s="4"/>
      <c r="U64" s="4"/>
      <c r="V64" s="4"/>
      <c r="W64" s="4"/>
      <c r="X64" s="4"/>
      <c r="Y64" s="4"/>
      <c r="Z64" s="4"/>
    </row>
    <row r="65" spans="1:26" ht="13.5" customHeight="1" x14ac:dyDescent="0.3">
      <c r="A65" s="4"/>
      <c r="B65" s="4">
        <v>8</v>
      </c>
      <c r="C65" s="4" t="s">
        <v>349</v>
      </c>
      <c r="D65" s="4"/>
      <c r="E65" s="4"/>
      <c r="F65" s="4"/>
      <c r="G65" s="4"/>
      <c r="H65" s="4"/>
      <c r="I65" s="4"/>
      <c r="J65" s="4">
        <v>12</v>
      </c>
      <c r="K65" s="4" t="s">
        <v>461</v>
      </c>
      <c r="L65" s="4"/>
      <c r="M65" s="4"/>
      <c r="N65" s="4"/>
      <c r="O65" s="4"/>
      <c r="P65" s="4"/>
      <c r="Q65" s="4"/>
      <c r="R65" s="4"/>
      <c r="S65" s="4"/>
      <c r="T65" s="4"/>
      <c r="U65" s="4"/>
      <c r="V65" s="4"/>
      <c r="W65" s="4"/>
      <c r="X65" s="4"/>
      <c r="Y65" s="4"/>
      <c r="Z65" s="4"/>
    </row>
    <row r="66" spans="1:26" ht="13.5" customHeight="1" x14ac:dyDescent="0.3">
      <c r="A66" s="4"/>
      <c r="B66" s="4">
        <v>9</v>
      </c>
      <c r="C66" s="4" t="s">
        <v>351</v>
      </c>
      <c r="D66" s="4"/>
      <c r="E66" s="4"/>
      <c r="F66" s="4"/>
      <c r="G66" s="4"/>
      <c r="H66" s="4"/>
      <c r="I66" s="4"/>
      <c r="J66" s="4"/>
      <c r="K66" s="4"/>
      <c r="L66" s="4"/>
      <c r="M66" s="4"/>
      <c r="N66" s="4"/>
      <c r="O66" s="4"/>
      <c r="P66" s="4"/>
      <c r="Q66" s="4"/>
      <c r="R66" s="4"/>
      <c r="S66" s="4"/>
      <c r="T66" s="4"/>
      <c r="U66" s="4"/>
      <c r="V66" s="4"/>
      <c r="W66" s="4"/>
      <c r="X66" s="4"/>
      <c r="Y66" s="4"/>
      <c r="Z66" s="4"/>
    </row>
    <row r="67" spans="1:26" ht="13.5" customHeight="1" x14ac:dyDescent="0.3">
      <c r="A67" s="4"/>
      <c r="B67" s="4">
        <v>10</v>
      </c>
      <c r="C67" s="4" t="s">
        <v>353</v>
      </c>
      <c r="D67" s="4"/>
      <c r="E67" s="4"/>
      <c r="F67" s="4"/>
      <c r="G67" s="4"/>
      <c r="H67" s="4"/>
      <c r="I67" s="4"/>
      <c r="J67" s="4" t="s">
        <v>462</v>
      </c>
      <c r="K67" s="4"/>
      <c r="L67" s="8" t="str">
        <f ca="1">OFFSET(K67,(MATCH(I68,J68:J79)),0)</f>
        <v>You were swallowed by a giant fish and escaped after a month.</v>
      </c>
      <c r="M67" s="4"/>
      <c r="N67" s="4"/>
      <c r="O67" s="4"/>
      <c r="P67" s="4"/>
      <c r="Q67" s="4"/>
      <c r="R67" s="4"/>
      <c r="S67" s="4"/>
      <c r="T67" s="4"/>
      <c r="U67" s="4"/>
      <c r="V67" s="4"/>
      <c r="W67" s="4"/>
      <c r="X67" s="4"/>
      <c r="Y67" s="4"/>
      <c r="Z67" s="4"/>
    </row>
    <row r="68" spans="1:26" ht="13.5" customHeight="1" x14ac:dyDescent="0.3">
      <c r="A68" s="4"/>
      <c r="B68" s="4">
        <v>11</v>
      </c>
      <c r="C68" s="4" t="s">
        <v>355</v>
      </c>
      <c r="D68" s="4"/>
      <c r="E68" s="4"/>
      <c r="F68" s="4"/>
      <c r="G68" s="4"/>
      <c r="H68" s="4"/>
      <c r="I68" s="4">
        <f ca="1">RANDBETWEEN(1, 12)</f>
        <v>11</v>
      </c>
      <c r="J68" s="4">
        <v>1</v>
      </c>
      <c r="K68" s="4" t="str">
        <f ca="1">CONCATENATE("You were turned into a toad for ",RANDBETWEEN(1,4)," weeks.")</f>
        <v>You were turned into a toad for 3 weeks.</v>
      </c>
      <c r="L68" s="4"/>
      <c r="M68" s="4"/>
      <c r="N68" s="4"/>
      <c r="O68" s="4"/>
      <c r="P68" s="4"/>
      <c r="Q68" s="4"/>
      <c r="R68" s="4"/>
      <c r="S68" s="4"/>
      <c r="T68" s="4"/>
      <c r="U68" s="4"/>
      <c r="V68" s="4"/>
      <c r="W68" s="4"/>
      <c r="X68" s="4"/>
      <c r="Y68" s="4"/>
      <c r="Z68" s="4"/>
    </row>
    <row r="69" spans="1:26" ht="13.5" customHeight="1" x14ac:dyDescent="0.3">
      <c r="A69" s="4"/>
      <c r="B69" s="4">
        <v>12</v>
      </c>
      <c r="C69" s="4" t="s">
        <v>463</v>
      </c>
      <c r="D69" s="4"/>
      <c r="E69" s="4"/>
      <c r="F69" s="4"/>
      <c r="G69" s="4"/>
      <c r="H69" s="4"/>
      <c r="I69" s="4"/>
      <c r="J69" s="4">
        <v>2</v>
      </c>
      <c r="K69" s="4" t="s">
        <v>464</v>
      </c>
      <c r="L69" s="4"/>
      <c r="M69" s="4"/>
      <c r="N69" s="4"/>
      <c r="O69" s="4"/>
      <c r="P69" s="4"/>
      <c r="Q69" s="4"/>
      <c r="R69" s="4"/>
      <c r="S69" s="4"/>
      <c r="T69" s="4"/>
      <c r="U69" s="4"/>
      <c r="V69" s="4"/>
      <c r="W69" s="4"/>
      <c r="X69" s="4"/>
      <c r="Y69" s="4"/>
      <c r="Z69" s="4"/>
    </row>
    <row r="70" spans="1:26" ht="13.5" customHeight="1" x14ac:dyDescent="0.3">
      <c r="A70" s="4"/>
      <c r="B70" s="4"/>
      <c r="C70" s="4"/>
      <c r="D70" s="4"/>
      <c r="E70" s="4"/>
      <c r="F70" s="4"/>
      <c r="G70" s="4"/>
      <c r="H70" s="4"/>
      <c r="I70" s="4"/>
      <c r="J70" s="4">
        <v>3</v>
      </c>
      <c r="K70" s="4" t="str">
        <f ca="1">CONCATENATE("You were enslaved by a supernatural creature for ",RANDBETWEEN(1,6)," years.")</f>
        <v>You were enslaved by a supernatural creature for 3 years.</v>
      </c>
      <c r="L70" s="4"/>
      <c r="M70" s="4"/>
      <c r="N70" s="4"/>
      <c r="O70" s="4"/>
      <c r="P70" s="4"/>
      <c r="Q70" s="4"/>
      <c r="R70" s="4"/>
      <c r="S70" s="4"/>
      <c r="T70" s="4"/>
      <c r="U70" s="4"/>
      <c r="V70" s="4"/>
      <c r="W70" s="4"/>
      <c r="X70" s="4"/>
      <c r="Y70" s="4"/>
      <c r="Z70" s="4"/>
    </row>
    <row r="71" spans="1:26" ht="13.5" customHeight="1" x14ac:dyDescent="0.3">
      <c r="A71" s="4"/>
      <c r="B71" s="4"/>
      <c r="C71" s="4"/>
      <c r="D71" s="4"/>
      <c r="E71" s="4"/>
      <c r="F71" s="4"/>
      <c r="G71" s="4"/>
      <c r="H71" s="4"/>
      <c r="I71" s="4"/>
      <c r="J71" s="4">
        <v>4</v>
      </c>
      <c r="K71" s="4" t="str">
        <f ca="1">CONCATENATE("A dragon held you prisoner for ",RANDBETWEEN(1,4)," years until adventurers killed it.")</f>
        <v>A dragon held you prisoner for 3 years until adventurers killed it.</v>
      </c>
      <c r="L71" s="4"/>
      <c r="M71" s="4"/>
      <c r="N71" s="4"/>
      <c r="O71" s="4"/>
      <c r="P71" s="4"/>
      <c r="Q71" s="4"/>
      <c r="R71" s="4"/>
      <c r="S71" s="4"/>
      <c r="T71" s="4"/>
      <c r="U71" s="4"/>
      <c r="V71" s="4"/>
      <c r="W71" s="4"/>
      <c r="X71" s="4"/>
      <c r="Y71" s="4"/>
      <c r="Z71" s="4"/>
    </row>
    <row r="72" spans="1:26" ht="13.5" customHeight="1" x14ac:dyDescent="0.3">
      <c r="A72" s="4"/>
      <c r="B72" s="4"/>
      <c r="C72" s="4"/>
      <c r="D72" s="4"/>
      <c r="E72" s="4"/>
      <c r="F72" s="4"/>
      <c r="G72" s="4"/>
      <c r="H72" s="4"/>
      <c r="I72" s="4"/>
      <c r="J72" s="4">
        <v>5</v>
      </c>
      <c r="K72" s="4" t="s">
        <v>465</v>
      </c>
      <c r="L72" s="4"/>
      <c r="M72" s="4"/>
      <c r="N72" s="4"/>
      <c r="O72" s="4"/>
      <c r="P72" s="4"/>
      <c r="Q72" s="4"/>
      <c r="R72" s="4"/>
      <c r="S72" s="4"/>
      <c r="T72" s="4"/>
      <c r="U72" s="4"/>
      <c r="V72" s="4"/>
      <c r="W72" s="4"/>
      <c r="X72" s="4"/>
      <c r="Y72" s="4"/>
      <c r="Z72" s="4"/>
    </row>
    <row r="73" spans="1:26" ht="13.5" customHeight="1" x14ac:dyDescent="0.3">
      <c r="A73" s="4"/>
      <c r="B73" s="4"/>
      <c r="C73" s="4"/>
      <c r="D73" s="4"/>
      <c r="E73" s="4"/>
      <c r="F73" s="4"/>
      <c r="G73" s="4"/>
      <c r="H73" s="4"/>
      <c r="I73" s="4"/>
      <c r="J73" s="4">
        <v>6</v>
      </c>
      <c r="K73" s="4" t="s">
        <v>466</v>
      </c>
      <c r="L73" s="4"/>
      <c r="M73" s="4"/>
      <c r="N73" s="4"/>
      <c r="O73" s="4"/>
      <c r="P73" s="4"/>
      <c r="Q73" s="4"/>
      <c r="R73" s="4"/>
      <c r="S73" s="4"/>
      <c r="T73" s="4"/>
      <c r="U73" s="4"/>
      <c r="V73" s="4"/>
      <c r="W73" s="4"/>
      <c r="X73" s="4"/>
      <c r="Y73" s="4"/>
      <c r="Z73" s="4"/>
    </row>
    <row r="74" spans="1:26" ht="13.5" customHeight="1" x14ac:dyDescent="0.3">
      <c r="A74" s="4"/>
      <c r="B74" s="4"/>
      <c r="C74" s="4"/>
      <c r="D74" s="4"/>
      <c r="E74" s="4"/>
      <c r="F74" s="4"/>
      <c r="G74" s="4"/>
      <c r="H74" s="4"/>
      <c r="I74" s="4"/>
      <c r="J74" s="4">
        <v>7</v>
      </c>
      <c r="K74" s="4" t="str">
        <f ca="1">CONCATENATE("You went insane for ",RANDBETWEEN(1,6)," years. Odd behavior might linger.")</f>
        <v>You went insane for 3 years. Odd behavior might linger.</v>
      </c>
      <c r="L74" s="4"/>
      <c r="M74" s="4"/>
      <c r="N74" s="4"/>
      <c r="O74" s="4"/>
      <c r="P74" s="4"/>
      <c r="Q74" s="4"/>
      <c r="R74" s="4"/>
      <c r="S74" s="4"/>
      <c r="T74" s="4"/>
      <c r="U74" s="4"/>
      <c r="V74" s="4"/>
      <c r="W74" s="4"/>
      <c r="X74" s="4"/>
      <c r="Y74" s="4"/>
      <c r="Z74" s="4"/>
    </row>
    <row r="75" spans="1:26" ht="13.5" customHeight="1" x14ac:dyDescent="0.3">
      <c r="A75" s="4"/>
      <c r="B75" s="4"/>
      <c r="C75" s="4"/>
      <c r="D75" s="4"/>
      <c r="E75" s="4"/>
      <c r="F75" s="4"/>
      <c r="G75" s="4"/>
      <c r="H75" s="4"/>
      <c r="I75" s="4"/>
      <c r="J75" s="4">
        <v>8</v>
      </c>
      <c r="K75" s="4" t="s">
        <v>467</v>
      </c>
      <c r="L75" s="4"/>
      <c r="M75" s="4"/>
      <c r="N75" s="4"/>
      <c r="O75" s="4"/>
      <c r="P75" s="4"/>
      <c r="Q75" s="4"/>
      <c r="R75" s="4"/>
      <c r="S75" s="4"/>
      <c r="T75" s="4"/>
      <c r="U75" s="4"/>
      <c r="V75" s="4"/>
      <c r="W75" s="4"/>
      <c r="X75" s="4"/>
      <c r="Y75" s="4"/>
      <c r="Z75" s="4"/>
    </row>
    <row r="76" spans="1:26" ht="13.5" customHeight="1" x14ac:dyDescent="0.3">
      <c r="A76" s="4"/>
      <c r="B76" s="4"/>
      <c r="C76" s="4"/>
      <c r="D76" s="4"/>
      <c r="E76" s="4"/>
      <c r="F76" s="4"/>
      <c r="G76" s="4"/>
      <c r="H76" s="4"/>
      <c r="I76" s="4"/>
      <c r="J76" s="4">
        <v>9</v>
      </c>
      <c r="K76" s="4" t="s">
        <v>468</v>
      </c>
      <c r="L76" s="4"/>
      <c r="M76" s="4"/>
      <c r="N76" s="4"/>
      <c r="O76" s="4"/>
      <c r="P76" s="4"/>
      <c r="Q76" s="4"/>
      <c r="R76" s="4"/>
      <c r="S76" s="4"/>
      <c r="T76" s="4"/>
      <c r="U76" s="4"/>
      <c r="V76" s="4"/>
      <c r="W76" s="4"/>
      <c r="X76" s="4"/>
      <c r="Y76" s="4"/>
      <c r="Z76" s="4"/>
    </row>
    <row r="77" spans="1:26" ht="13.5" customHeight="1" x14ac:dyDescent="0.3">
      <c r="A77" s="4"/>
      <c r="B77" s="4"/>
      <c r="C77" s="4"/>
      <c r="D77" s="4"/>
      <c r="E77" s="4"/>
      <c r="F77" s="4"/>
      <c r="G77" s="4"/>
      <c r="H77" s="4"/>
      <c r="I77" s="4"/>
      <c r="J77" s="4">
        <v>10</v>
      </c>
      <c r="K77" s="4" t="str">
        <f ca="1">CONCATENATE("You met ",L81," and lived to tell about it.")</f>
        <v>You met an archfey and lived to tell about it.</v>
      </c>
      <c r="L77" s="4"/>
      <c r="M77" s="4"/>
      <c r="N77" s="4"/>
      <c r="O77" s="4"/>
      <c r="P77" s="4"/>
      <c r="Q77" s="4"/>
      <c r="R77" s="4"/>
      <c r="S77" s="4"/>
      <c r="T77" s="4"/>
      <c r="U77" s="4"/>
      <c r="V77" s="4"/>
      <c r="W77" s="4"/>
      <c r="X77" s="4"/>
      <c r="Y77" s="4"/>
      <c r="Z77" s="4"/>
    </row>
    <row r="78" spans="1:26" ht="13.5" customHeight="1" x14ac:dyDescent="0.3">
      <c r="A78" s="4"/>
      <c r="B78" s="4"/>
      <c r="C78" s="4"/>
      <c r="D78" s="4"/>
      <c r="E78" s="4"/>
      <c r="F78" s="4"/>
      <c r="G78" s="4"/>
      <c r="H78" s="4"/>
      <c r="I78" s="4"/>
      <c r="J78" s="4">
        <v>11</v>
      </c>
      <c r="K78" s="4" t="s">
        <v>469</v>
      </c>
      <c r="L78" s="4"/>
      <c r="M78" s="4"/>
      <c r="N78" s="4"/>
      <c r="O78" s="4"/>
      <c r="P78" s="4"/>
      <c r="Q78" s="4"/>
      <c r="R78" s="4"/>
      <c r="S78" s="4"/>
      <c r="T78" s="4"/>
      <c r="U78" s="4"/>
      <c r="V78" s="4"/>
      <c r="W78" s="4"/>
      <c r="X78" s="4"/>
      <c r="Y78" s="4"/>
      <c r="Z78" s="4"/>
    </row>
    <row r="79" spans="1:26" ht="13.5" customHeight="1" x14ac:dyDescent="0.3">
      <c r="A79" s="4"/>
      <c r="B79" s="4"/>
      <c r="C79" s="4"/>
      <c r="D79" s="4"/>
      <c r="E79" s="4"/>
      <c r="F79" s="4"/>
      <c r="G79" s="4"/>
      <c r="H79" s="4"/>
      <c r="I79" s="4"/>
      <c r="J79" s="4">
        <v>12</v>
      </c>
      <c r="K79" s="4" t="s">
        <v>486</v>
      </c>
      <c r="L79" s="4"/>
      <c r="M79" s="4"/>
      <c r="N79" s="4"/>
      <c r="O79" s="4"/>
      <c r="P79" s="4"/>
      <c r="Q79" s="4"/>
      <c r="R79" s="4"/>
      <c r="S79" s="4"/>
      <c r="T79" s="4"/>
      <c r="U79" s="4"/>
      <c r="V79" s="4"/>
      <c r="W79" s="4"/>
      <c r="X79" s="4"/>
      <c r="Y79" s="4"/>
      <c r="Z79" s="4"/>
    </row>
    <row r="80" spans="1:26" ht="13.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customHeight="1" x14ac:dyDescent="0.3">
      <c r="A81" s="4"/>
      <c r="B81" s="4"/>
      <c r="C81" s="4"/>
      <c r="D81" s="4"/>
      <c r="E81" s="4"/>
      <c r="F81" s="4"/>
      <c r="G81" s="4"/>
      <c r="H81" s="4"/>
      <c r="I81" s="4"/>
      <c r="J81" s="4" t="s">
        <v>471</v>
      </c>
      <c r="K81" s="4"/>
      <c r="L81" s="8" t="str">
        <f ca="1">OFFSET(K81,(MATCH(I82,J82:J86)),0)</f>
        <v>an archfey</v>
      </c>
      <c r="M81" s="4"/>
      <c r="N81" s="4"/>
      <c r="O81" s="4"/>
      <c r="P81" s="4"/>
      <c r="Q81" s="4"/>
      <c r="R81" s="4"/>
      <c r="S81" s="4"/>
      <c r="T81" s="4"/>
      <c r="U81" s="4"/>
      <c r="V81" s="4"/>
      <c r="W81" s="4"/>
      <c r="X81" s="4"/>
      <c r="Y81" s="4"/>
      <c r="Z81" s="4"/>
    </row>
    <row r="82" spans="1:26" ht="13.5" customHeight="1" x14ac:dyDescent="0.3">
      <c r="A82" s="4"/>
      <c r="B82" s="4"/>
      <c r="C82" s="4"/>
      <c r="D82" s="4"/>
      <c r="E82" s="4"/>
      <c r="F82" s="4"/>
      <c r="G82" s="4"/>
      <c r="H82" s="4"/>
      <c r="I82" s="4">
        <f ca="1">RANDBETWEEN(1,5)</f>
        <v>3</v>
      </c>
      <c r="J82" s="4">
        <v>1</v>
      </c>
      <c r="K82" s="4" t="s">
        <v>472</v>
      </c>
      <c r="L82" s="4"/>
      <c r="M82" s="4"/>
      <c r="N82" s="4"/>
      <c r="O82" s="4"/>
      <c r="P82" s="4"/>
      <c r="Q82" s="4"/>
      <c r="R82" s="4"/>
      <c r="S82" s="4"/>
      <c r="T82" s="4"/>
      <c r="U82" s="4"/>
      <c r="V82" s="4"/>
      <c r="W82" s="4"/>
      <c r="X82" s="4"/>
      <c r="Y82" s="4"/>
      <c r="Z82" s="4"/>
    </row>
    <row r="83" spans="1:26" ht="13.5" customHeight="1" x14ac:dyDescent="0.3">
      <c r="A83" s="4"/>
      <c r="B83" s="4"/>
      <c r="C83" s="4"/>
      <c r="D83" s="4"/>
      <c r="E83" s="4"/>
      <c r="F83" s="4"/>
      <c r="G83" s="4"/>
      <c r="H83" s="4"/>
      <c r="I83" s="4"/>
      <c r="J83" s="4">
        <v>2</v>
      </c>
      <c r="K83" s="4" t="s">
        <v>473</v>
      </c>
      <c r="L83" s="4"/>
      <c r="M83" s="4"/>
      <c r="N83" s="4"/>
      <c r="O83" s="4"/>
      <c r="P83" s="4"/>
      <c r="Q83" s="4"/>
      <c r="R83" s="4"/>
      <c r="S83" s="4"/>
      <c r="T83" s="4"/>
      <c r="U83" s="4"/>
      <c r="V83" s="4"/>
      <c r="W83" s="4"/>
      <c r="X83" s="4"/>
      <c r="Y83" s="4"/>
      <c r="Z83" s="4"/>
    </row>
    <row r="84" spans="1:26" ht="13.5" customHeight="1" x14ac:dyDescent="0.3">
      <c r="A84" s="4"/>
      <c r="B84" s="4"/>
      <c r="C84" s="4"/>
      <c r="D84" s="4"/>
      <c r="E84" s="4"/>
      <c r="F84" s="4"/>
      <c r="G84" s="4"/>
      <c r="H84" s="4"/>
      <c r="I84" s="4"/>
      <c r="J84" s="4">
        <v>3</v>
      </c>
      <c r="K84" s="4" t="s">
        <v>474</v>
      </c>
      <c r="L84" s="4"/>
      <c r="M84" s="4"/>
      <c r="N84" s="4"/>
      <c r="O84" s="4"/>
      <c r="P84" s="4"/>
      <c r="Q84" s="4"/>
      <c r="R84" s="4"/>
      <c r="S84" s="4"/>
      <c r="T84" s="4"/>
      <c r="U84" s="4"/>
      <c r="V84" s="4"/>
      <c r="W84" s="4"/>
      <c r="X84" s="4"/>
      <c r="Y84" s="4"/>
      <c r="Z84" s="4"/>
    </row>
    <row r="85" spans="1:26" ht="13.5" customHeight="1" x14ac:dyDescent="0.3">
      <c r="A85" s="4"/>
      <c r="B85" s="4"/>
      <c r="C85" s="4"/>
      <c r="D85" s="4"/>
      <c r="E85" s="4"/>
      <c r="F85" s="4"/>
      <c r="G85" s="4"/>
      <c r="H85" s="4"/>
      <c r="I85" s="4"/>
      <c r="J85" s="4">
        <v>4</v>
      </c>
      <c r="K85" s="4" t="s">
        <v>475</v>
      </c>
      <c r="L85" s="4"/>
      <c r="M85" s="4"/>
      <c r="N85" s="4"/>
      <c r="O85" s="4"/>
      <c r="P85" s="4"/>
      <c r="Q85" s="4"/>
      <c r="R85" s="4"/>
      <c r="S85" s="4"/>
      <c r="T85" s="4"/>
      <c r="U85" s="4"/>
      <c r="V85" s="4"/>
      <c r="W85" s="4"/>
      <c r="X85" s="4"/>
      <c r="Y85" s="4"/>
      <c r="Z85" s="4"/>
    </row>
    <row r="86" spans="1:26" ht="13.5" customHeight="1" x14ac:dyDescent="0.3">
      <c r="A86" s="4"/>
      <c r="B86" s="4"/>
      <c r="C86" s="4"/>
      <c r="D86" s="4"/>
      <c r="E86" s="4"/>
      <c r="F86" s="4"/>
      <c r="G86" s="4"/>
      <c r="H86" s="4"/>
      <c r="I86" s="4"/>
      <c r="J86" s="4">
        <v>5</v>
      </c>
      <c r="K86" s="4" t="s">
        <v>476</v>
      </c>
      <c r="L86" s="4"/>
      <c r="M86" s="4"/>
      <c r="N86" s="4"/>
      <c r="O86" s="4"/>
      <c r="P86" s="4"/>
      <c r="Q86" s="4"/>
      <c r="R86" s="4"/>
      <c r="S86" s="4"/>
      <c r="T86" s="4"/>
      <c r="U86" s="4"/>
      <c r="V86" s="4"/>
      <c r="W86" s="4"/>
      <c r="X86" s="4"/>
      <c r="Y86" s="4"/>
      <c r="Z86" s="4"/>
    </row>
    <row r="87" spans="1:26" ht="13.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heetViews>
  <sheetFormatPr defaultColWidth="14.44140625" defaultRowHeight="15" customHeight="1" x14ac:dyDescent="0.3"/>
  <cols>
    <col min="1" max="7" width="8.6640625" customWidth="1"/>
    <col min="8" max="8" width="9.109375" customWidth="1"/>
    <col min="9" max="9" width="8.6640625" customWidth="1"/>
    <col min="10" max="10" width="11.33203125" customWidth="1"/>
    <col min="11" max="26" width="8.6640625" customWidth="1"/>
  </cols>
  <sheetData>
    <row r="1" spans="1:26" ht="13.5" customHeight="1" x14ac:dyDescent="0.3">
      <c r="A1" s="4"/>
      <c r="B1" s="4" t="s">
        <v>380</v>
      </c>
      <c r="C1" s="4"/>
      <c r="D1" s="4" t="str">
        <f ca="1">OFFSET(C1,(MATCH(A2,B2:B14,1)),0)</f>
        <v>You met someone important.</v>
      </c>
      <c r="E1" s="4"/>
      <c r="F1" s="4"/>
      <c r="G1" s="4"/>
      <c r="H1" s="4"/>
      <c r="I1" s="4"/>
      <c r="J1" s="4" t="s">
        <v>381</v>
      </c>
      <c r="K1" s="4"/>
      <c r="L1" s="8" t="str">
        <f ca="1">OFFSET(K1,(MATCH(I2,J2:J12,1)),0)</f>
        <v>You suffered a grievous injury. It healed, but still pains you from time to time.</v>
      </c>
      <c r="M1" s="4"/>
      <c r="N1" s="4"/>
      <c r="O1" s="4"/>
      <c r="P1" s="4"/>
      <c r="Q1" s="4"/>
      <c r="R1" s="4"/>
      <c r="S1" s="4"/>
      <c r="T1" s="4"/>
      <c r="U1" s="4"/>
      <c r="V1" s="4"/>
      <c r="W1" s="4"/>
      <c r="X1" s="4"/>
      <c r="Y1" s="4"/>
      <c r="Z1" s="4"/>
    </row>
    <row r="2" spans="1:26" ht="13.5" customHeight="1" x14ac:dyDescent="0.3">
      <c r="A2" s="4">
        <f ca="1">RANDBETWEEN(1, 100)</f>
        <v>74</v>
      </c>
      <c r="B2" s="4">
        <v>1</v>
      </c>
      <c r="C2" s="4" t="str">
        <f ca="1">D44</f>
        <v>You were exiled for an unknown reason, then wandered the wilds or found a new place to live.</v>
      </c>
      <c r="D2" s="4"/>
      <c r="E2" s="4"/>
      <c r="F2" s="4"/>
      <c r="G2" s="4"/>
      <c r="H2" s="4"/>
      <c r="I2" s="4">
        <f ca="1">RANDBETWEEN(1, 100)</f>
        <v>17</v>
      </c>
      <c r="J2" s="4">
        <v>1</v>
      </c>
      <c r="K2" s="4" t="str">
        <f ca="1">CONCATENATE("You nearly died, got nasty scars and are missing an ear, ", RANDBETWEEN(1, 3), " finger(s) or ", RANDBETWEEN(1, 4), " toe(s).")</f>
        <v>You nearly died, got nasty scars and are missing an ear, 3 finger(s) or 1 toe(s).</v>
      </c>
      <c r="L2" s="4"/>
      <c r="M2" s="4"/>
      <c r="N2" s="4"/>
      <c r="O2" s="4"/>
      <c r="P2" s="4"/>
      <c r="Q2" s="4"/>
      <c r="R2" s="4"/>
      <c r="S2" s="4"/>
      <c r="T2" s="4"/>
      <c r="U2" s="4"/>
      <c r="V2" s="4"/>
      <c r="W2" s="4"/>
      <c r="X2" s="4"/>
      <c r="Y2" s="4"/>
      <c r="Z2" s="4"/>
    </row>
    <row r="3" spans="1:26" ht="13.5" customHeight="1" x14ac:dyDescent="0.3">
      <c r="A3" s="4"/>
      <c r="B3" s="4">
        <v>11</v>
      </c>
      <c r="C3" s="4" t="str">
        <f ca="1">L26</f>
        <v>A relative bequeathed you a simple weapon of your choice.</v>
      </c>
      <c r="D3" s="4"/>
      <c r="E3" s="4"/>
      <c r="F3" s="4"/>
      <c r="G3" s="4"/>
      <c r="H3" s="4"/>
      <c r="I3" s="4"/>
      <c r="J3" s="4">
        <v>11</v>
      </c>
      <c r="K3" s="4" t="s">
        <v>382</v>
      </c>
      <c r="L3" s="4"/>
      <c r="M3" s="4"/>
      <c r="N3" s="4"/>
      <c r="O3" s="4"/>
      <c r="P3" s="4"/>
      <c r="Q3" s="4"/>
      <c r="R3" s="4"/>
      <c r="S3" s="4"/>
      <c r="T3" s="4"/>
      <c r="U3" s="4"/>
      <c r="V3" s="4"/>
      <c r="W3" s="4"/>
      <c r="X3" s="4"/>
      <c r="Y3" s="4"/>
      <c r="Z3" s="4"/>
    </row>
    <row r="4" spans="1:26" ht="13.5" customHeight="1" x14ac:dyDescent="0.3">
      <c r="A4" s="4"/>
      <c r="B4" s="4">
        <v>21</v>
      </c>
      <c r="C4" s="4" t="s">
        <v>383</v>
      </c>
      <c r="D4" s="4"/>
      <c r="E4" s="4"/>
      <c r="F4" s="4"/>
      <c r="G4" s="4"/>
      <c r="H4" s="4"/>
      <c r="I4" s="4"/>
      <c r="J4" s="4">
        <v>21</v>
      </c>
      <c r="K4" s="4" t="s">
        <v>384</v>
      </c>
      <c r="L4" s="4"/>
      <c r="M4" s="4"/>
      <c r="N4" s="4"/>
      <c r="O4" s="4"/>
      <c r="P4" s="4"/>
      <c r="Q4" s="4"/>
      <c r="R4" s="4"/>
      <c r="S4" s="4"/>
      <c r="T4" s="4"/>
      <c r="U4" s="4"/>
      <c r="V4" s="4"/>
      <c r="W4" s="4"/>
      <c r="X4" s="4"/>
      <c r="Y4" s="4"/>
      <c r="Z4" s="4"/>
    </row>
    <row r="5" spans="1:26" ht="13.5" customHeight="1" x14ac:dyDescent="0.3">
      <c r="A5" s="4"/>
      <c r="B5" s="4">
        <v>31</v>
      </c>
      <c r="C5" s="4" t="str">
        <f ca="1">CONCATENATE("You made an enemy of an adventurer ", (IF((RANDBETWEEN(1, 2))=1, "and you are to blame.", "but you are NOT to blame.")))</f>
        <v>You made an enemy of an adventurer but you are NOT to blame.</v>
      </c>
      <c r="D5" s="4"/>
      <c r="E5" s="4"/>
      <c r="F5" s="4"/>
      <c r="G5" s="4"/>
      <c r="H5" s="4"/>
      <c r="I5" s="4"/>
      <c r="J5" s="4">
        <v>31</v>
      </c>
      <c r="K5" s="4" t="s">
        <v>385</v>
      </c>
      <c r="L5" s="4"/>
      <c r="M5" s="4"/>
      <c r="N5" s="4"/>
      <c r="O5" s="4"/>
      <c r="P5" s="4"/>
      <c r="Q5" s="4"/>
      <c r="R5" s="4"/>
      <c r="S5" s="4"/>
      <c r="T5" s="4"/>
      <c r="U5" s="4"/>
      <c r="V5" s="4"/>
      <c r="W5" s="4"/>
      <c r="X5" s="4"/>
      <c r="Y5" s="4"/>
      <c r="Z5" s="4"/>
    </row>
    <row r="6" spans="1:26" ht="13.5" customHeight="1" x14ac:dyDescent="0.3">
      <c r="A6" s="4"/>
      <c r="B6" s="4">
        <v>41</v>
      </c>
      <c r="C6" s="4" t="s">
        <v>386</v>
      </c>
      <c r="D6" s="4"/>
      <c r="E6" s="4"/>
      <c r="F6" s="4"/>
      <c r="G6" s="4"/>
      <c r="H6" s="4"/>
      <c r="I6" s="4"/>
      <c r="J6" s="4">
        <v>41</v>
      </c>
      <c r="K6" s="4" t="s">
        <v>387</v>
      </c>
      <c r="L6" s="4"/>
      <c r="M6" s="4"/>
      <c r="N6" s="4"/>
      <c r="O6" s="4"/>
      <c r="P6" s="4"/>
      <c r="Q6" s="4"/>
      <c r="R6" s="4"/>
      <c r="S6" s="4"/>
      <c r="T6" s="4"/>
      <c r="U6" s="4"/>
      <c r="V6" s="4"/>
      <c r="W6" s="4"/>
      <c r="X6" s="4"/>
      <c r="Y6" s="4"/>
      <c r="Z6" s="4"/>
    </row>
    <row r="7" spans="1:26" ht="13.5" customHeight="1" x14ac:dyDescent="0.3">
      <c r="A7" s="4"/>
      <c r="B7" s="4">
        <v>51</v>
      </c>
      <c r="C7" s="4" t="str">
        <f ca="1">CONCATENATE("You had a job. Start with an extra ", (RANDBETWEEN(1, 6)+RANDBETWEEN(1, 6)), "gp.")</f>
        <v>You had a job. Start with an extra 3gp.</v>
      </c>
      <c r="D7" s="4"/>
      <c r="E7" s="4"/>
      <c r="F7" s="4"/>
      <c r="G7" s="4"/>
      <c r="H7" s="4"/>
      <c r="I7" s="4"/>
      <c r="J7" s="4">
        <v>51</v>
      </c>
      <c r="K7" s="4" t="s">
        <v>388</v>
      </c>
      <c r="L7" s="4"/>
      <c r="M7" s="4"/>
      <c r="N7" s="4"/>
      <c r="O7" s="4"/>
      <c r="P7" s="4"/>
      <c r="Q7" s="4"/>
      <c r="R7" s="4"/>
      <c r="S7" s="4"/>
      <c r="T7" s="4"/>
      <c r="U7" s="4"/>
      <c r="V7" s="4"/>
      <c r="W7" s="4"/>
      <c r="X7" s="4"/>
      <c r="Y7" s="4"/>
      <c r="Z7" s="4"/>
    </row>
    <row r="8" spans="1:26" ht="13.5" customHeight="1" x14ac:dyDescent="0.3">
      <c r="A8" s="4"/>
      <c r="B8" s="4">
        <v>71</v>
      </c>
      <c r="C8" s="4" t="s">
        <v>389</v>
      </c>
      <c r="D8" s="4"/>
      <c r="E8" s="4"/>
      <c r="F8" s="4"/>
      <c r="G8" s="4"/>
      <c r="H8" s="4"/>
      <c r="I8" s="4"/>
      <c r="J8" s="4">
        <v>61</v>
      </c>
      <c r="K8" s="4" t="s">
        <v>390</v>
      </c>
      <c r="L8" s="4"/>
      <c r="M8" s="4"/>
      <c r="N8" s="4"/>
      <c r="O8" s="4"/>
      <c r="P8" s="4"/>
      <c r="Q8" s="4"/>
      <c r="R8" s="4"/>
      <c r="S8" s="4"/>
      <c r="T8" s="4"/>
      <c r="U8" s="4"/>
      <c r="V8" s="4"/>
      <c r="W8" s="4"/>
      <c r="X8" s="4"/>
      <c r="Y8" s="4"/>
      <c r="Z8" s="4"/>
    </row>
    <row r="9" spans="1:26" ht="13.5" customHeight="1" x14ac:dyDescent="0.3">
      <c r="A9" s="4"/>
      <c r="B9" s="4">
        <v>76</v>
      </c>
      <c r="C9" s="4" t="str">
        <f ca="1">L1</f>
        <v>You suffered a grievous injury. It healed, but still pains you from time to time.</v>
      </c>
      <c r="D9" s="4"/>
      <c r="E9" s="4"/>
      <c r="F9" s="4"/>
      <c r="G9" s="4"/>
      <c r="H9" s="4"/>
      <c r="I9" s="4"/>
      <c r="J9" s="4">
        <v>71</v>
      </c>
      <c r="K9" s="4" t="s">
        <v>391</v>
      </c>
      <c r="L9" s="4"/>
      <c r="M9" s="4"/>
      <c r="N9" s="4"/>
      <c r="O9" s="4"/>
      <c r="P9" s="4"/>
      <c r="Q9" s="4"/>
      <c r="R9" s="4"/>
      <c r="S9" s="4"/>
      <c r="T9" s="4"/>
      <c r="U9" s="4"/>
      <c r="V9" s="4"/>
      <c r="W9" s="4"/>
      <c r="X9" s="4"/>
      <c r="Y9" s="4"/>
      <c r="Z9" s="4"/>
    </row>
    <row r="10" spans="1:26" ht="13.5" customHeight="1" x14ac:dyDescent="0.3">
      <c r="A10" s="4"/>
      <c r="B10" s="4">
        <v>81</v>
      </c>
      <c r="C10" s="4" t="str">
        <f ca="1">D19</f>
        <v>You were ensorcelled by a fey and enslaved for 4 years before you escaped.</v>
      </c>
      <c r="D10" s="4"/>
      <c r="E10" s="4"/>
      <c r="F10" s="4"/>
      <c r="G10" s="4"/>
      <c r="H10" s="4"/>
      <c r="I10" s="4"/>
      <c r="J10" s="4">
        <v>81</v>
      </c>
      <c r="K10" s="4" t="str">
        <f ca="1">CONCATENATE("You found some treasure and kept your share. Start with an extra ", (RANDBETWEEN(1, 6)+RANDBETWEEN(1, 6)), "gp.")</f>
        <v>You found some treasure and kept your share. Start with an extra 7gp.</v>
      </c>
      <c r="L10" s="4"/>
      <c r="M10" s="4"/>
      <c r="N10" s="4"/>
      <c r="O10" s="4"/>
      <c r="P10" s="4"/>
      <c r="Q10" s="4"/>
      <c r="R10" s="4"/>
      <c r="S10" s="4"/>
      <c r="T10" s="4"/>
      <c r="U10" s="4"/>
      <c r="V10" s="4"/>
      <c r="W10" s="4"/>
      <c r="X10" s="4"/>
      <c r="Y10" s="4"/>
      <c r="Z10" s="4"/>
    </row>
    <row r="11" spans="1:26" ht="13.5" customHeight="1" x14ac:dyDescent="0.3">
      <c r="A11" s="4"/>
      <c r="B11" s="4">
        <v>86</v>
      </c>
      <c r="C11" s="4" t="str">
        <f ca="1">L58</f>
        <v>You were badly injured in battle and still bear the scars to prove it.</v>
      </c>
      <c r="D11" s="4"/>
      <c r="E11" s="4"/>
      <c r="F11" s="4"/>
      <c r="G11" s="4"/>
      <c r="H11" s="4"/>
      <c r="I11" s="4"/>
      <c r="J11" s="4">
        <v>91</v>
      </c>
      <c r="K11" s="4" t="str">
        <f ca="1">CONCATENATE("You found a considerable treasure and kept your share. Start with an extra ", (RANDBETWEEN(1, 20)+50), "gp.")</f>
        <v>You found a considerable treasure and kept your share. Start with an extra 69gp.</v>
      </c>
      <c r="L11" s="4"/>
      <c r="M11" s="4"/>
      <c r="N11" s="4"/>
      <c r="O11" s="4"/>
      <c r="P11" s="4"/>
      <c r="Q11" s="4"/>
      <c r="R11" s="4"/>
      <c r="S11" s="4"/>
      <c r="T11" s="4"/>
      <c r="U11" s="4"/>
      <c r="V11" s="4"/>
      <c r="W11" s="4"/>
      <c r="X11" s="4"/>
      <c r="Y11" s="4"/>
      <c r="Z11" s="4"/>
    </row>
    <row r="12" spans="1:26" ht="13.5" customHeight="1" x14ac:dyDescent="0.3">
      <c r="A12" s="4"/>
      <c r="B12" s="4">
        <v>91</v>
      </c>
      <c r="C12" s="4" t="str">
        <f ca="1">CONCATENATE("You were accused of ", L38, " ", L48)</f>
        <v>You were accused of extortion and are guilty, but were found not guilty.</v>
      </c>
      <c r="D12" s="4"/>
      <c r="E12" s="4"/>
      <c r="F12" s="4"/>
      <c r="G12" s="4"/>
      <c r="H12" s="4"/>
      <c r="I12" s="4"/>
      <c r="J12" s="4">
        <v>100</v>
      </c>
      <c r="K12" s="4" t="s">
        <v>392</v>
      </c>
      <c r="L12" s="4"/>
      <c r="M12" s="4"/>
      <c r="N12" s="4"/>
      <c r="O12" s="4"/>
      <c r="P12" s="4"/>
      <c r="Q12" s="4"/>
      <c r="R12" s="4"/>
      <c r="S12" s="4"/>
      <c r="T12" s="4"/>
      <c r="U12" s="4"/>
      <c r="V12" s="4"/>
      <c r="W12" s="4"/>
      <c r="X12" s="4"/>
      <c r="Y12" s="4"/>
      <c r="Z12" s="4"/>
    </row>
    <row r="13" spans="1:26" ht="13.5" customHeight="1" x14ac:dyDescent="0.3">
      <c r="A13" s="4"/>
      <c r="B13" s="4">
        <v>96</v>
      </c>
      <c r="C13" s="4" t="str">
        <f ca="1">L14</f>
        <v>You drank a potion of the DM 's choice.</v>
      </c>
      <c r="D13" s="4"/>
      <c r="E13" s="4"/>
      <c r="F13" s="4"/>
      <c r="G13" s="4"/>
      <c r="H13" s="4"/>
      <c r="I13" s="4"/>
      <c r="J13" s="4"/>
      <c r="K13" s="4"/>
      <c r="L13" s="4"/>
      <c r="M13" s="4"/>
      <c r="N13" s="4"/>
      <c r="O13" s="4"/>
      <c r="P13" s="4"/>
      <c r="Q13" s="4"/>
      <c r="R13" s="4"/>
      <c r="S13" s="4"/>
      <c r="T13" s="4"/>
      <c r="U13" s="4"/>
      <c r="V13" s="4"/>
      <c r="W13" s="4"/>
      <c r="X13" s="4"/>
      <c r="Y13" s="4"/>
      <c r="Z13" s="4"/>
    </row>
    <row r="14" spans="1:26" ht="13.5" customHeight="1" x14ac:dyDescent="0.3">
      <c r="A14" s="4"/>
      <c r="B14" s="4">
        <v>100</v>
      </c>
      <c r="C14" s="4" t="str">
        <f ca="1">L67</f>
        <v>You were a powerful adventurer's hireling until recently.</v>
      </c>
      <c r="D14" s="4"/>
      <c r="E14" s="4"/>
      <c r="F14" s="4"/>
      <c r="G14" s="4"/>
      <c r="H14" s="4"/>
      <c r="I14" s="4"/>
      <c r="J14" s="4" t="s">
        <v>393</v>
      </c>
      <c r="K14" s="4"/>
      <c r="L14" s="8" t="str">
        <f ca="1">OFFSET(K14,(MATCH(I15,J15:J24,1)),0)</f>
        <v>You drank a potion of the DM 's choice.</v>
      </c>
      <c r="M14" s="4"/>
      <c r="N14" s="4"/>
      <c r="O14" s="4"/>
      <c r="P14" s="4"/>
      <c r="Q14" s="4"/>
      <c r="R14" s="4"/>
      <c r="S14" s="4"/>
      <c r="T14" s="4"/>
      <c r="U14" s="4"/>
      <c r="V14" s="4"/>
      <c r="W14" s="4"/>
      <c r="X14" s="4"/>
      <c r="Y14" s="4"/>
      <c r="Z14" s="4"/>
    </row>
    <row r="15" spans="1:26" ht="13.5" customHeight="1" x14ac:dyDescent="0.3">
      <c r="A15" s="4"/>
      <c r="B15" s="4"/>
      <c r="C15" s="4"/>
      <c r="D15" s="4"/>
      <c r="E15" s="4"/>
      <c r="F15" s="4"/>
      <c r="G15" s="4"/>
      <c r="H15" s="4"/>
      <c r="I15" s="4">
        <f ca="1">RANDBETWEEN(1, 10)</f>
        <v>4</v>
      </c>
      <c r="J15" s="4">
        <v>1</v>
      </c>
      <c r="K15" s="4" t="s">
        <v>394</v>
      </c>
      <c r="L15" s="4"/>
      <c r="M15" s="4"/>
      <c r="N15" s="4"/>
      <c r="O15" s="4"/>
      <c r="P15" s="4"/>
      <c r="Q15" s="4"/>
      <c r="R15" s="4"/>
      <c r="S15" s="4"/>
      <c r="T15" s="4"/>
      <c r="U15" s="4"/>
      <c r="V15" s="4"/>
      <c r="W15" s="4"/>
      <c r="X15" s="4"/>
      <c r="Y15" s="4"/>
      <c r="Z15" s="4"/>
    </row>
    <row r="16" spans="1:26" ht="13.5" customHeight="1" x14ac:dyDescent="0.3">
      <c r="A16" s="4"/>
      <c r="B16" s="4"/>
      <c r="C16" s="4"/>
      <c r="D16" s="4"/>
      <c r="E16" s="4"/>
      <c r="F16" s="4"/>
      <c r="G16" s="4"/>
      <c r="H16" s="4"/>
      <c r="I16" s="4"/>
      <c r="J16" s="4">
        <v>2</v>
      </c>
      <c r="K16" s="4" t="s">
        <v>395</v>
      </c>
      <c r="L16" s="4"/>
      <c r="M16" s="4"/>
      <c r="N16" s="4"/>
      <c r="O16" s="4"/>
      <c r="P16" s="4"/>
      <c r="Q16" s="4"/>
      <c r="R16" s="4"/>
      <c r="S16" s="4"/>
      <c r="T16" s="4"/>
      <c r="U16" s="4"/>
      <c r="V16" s="4"/>
      <c r="W16" s="4"/>
      <c r="X16" s="4"/>
      <c r="Y16" s="4"/>
      <c r="Z16" s="4"/>
    </row>
    <row r="17" spans="1:26" ht="13.5" customHeight="1" x14ac:dyDescent="0.3">
      <c r="A17" s="4"/>
      <c r="B17" s="4"/>
      <c r="C17" s="4"/>
      <c r="D17" s="4"/>
      <c r="E17" s="4"/>
      <c r="F17" s="4"/>
      <c r="G17" s="4"/>
      <c r="H17" s="4"/>
      <c r="I17" s="4"/>
      <c r="J17" s="4">
        <v>3</v>
      </c>
      <c r="K17" s="4" t="s">
        <v>396</v>
      </c>
      <c r="L17" s="4"/>
      <c r="M17" s="4"/>
      <c r="N17" s="4"/>
      <c r="O17" s="4"/>
      <c r="P17" s="4"/>
      <c r="Q17" s="4"/>
      <c r="R17" s="4"/>
      <c r="S17" s="4"/>
      <c r="T17" s="4"/>
      <c r="U17" s="4"/>
      <c r="V17" s="4"/>
      <c r="W17" s="4"/>
      <c r="X17" s="4"/>
      <c r="Y17" s="4"/>
      <c r="Z17" s="4"/>
    </row>
    <row r="18" spans="1:26" ht="13.5" customHeight="1" x14ac:dyDescent="0.3">
      <c r="A18" s="4"/>
      <c r="B18" s="4"/>
      <c r="C18" s="4"/>
      <c r="D18" s="4"/>
      <c r="E18" s="4"/>
      <c r="F18" s="4"/>
      <c r="G18" s="4"/>
      <c r="H18" s="4"/>
      <c r="I18" s="4"/>
      <c r="J18" s="4">
        <v>4</v>
      </c>
      <c r="K18" s="4" t="s">
        <v>397</v>
      </c>
      <c r="L18" s="4"/>
      <c r="M18" s="4"/>
      <c r="N18" s="4"/>
      <c r="O18" s="4"/>
      <c r="P18" s="4"/>
      <c r="Q18" s="4"/>
      <c r="R18" s="4"/>
      <c r="S18" s="4"/>
      <c r="T18" s="4"/>
      <c r="U18" s="4"/>
      <c r="V18" s="4"/>
      <c r="W18" s="4"/>
      <c r="X18" s="4"/>
      <c r="Y18" s="4"/>
      <c r="Z18" s="4"/>
    </row>
    <row r="19" spans="1:26" ht="13.5" customHeight="1" x14ac:dyDescent="0.3">
      <c r="A19" s="4"/>
      <c r="B19" s="4" t="s">
        <v>398</v>
      </c>
      <c r="C19" s="4"/>
      <c r="D19" s="8" t="str">
        <f ca="1">OFFSET(C19,(MATCH(A20,B20:B34,1)),0)</f>
        <v>You were ensorcelled by a fey and enslaved for 4 years before you escaped.</v>
      </c>
      <c r="E19" s="4"/>
      <c r="F19" s="4"/>
      <c r="G19" s="4"/>
      <c r="H19" s="4"/>
      <c r="I19" s="4"/>
      <c r="J19" s="4">
        <v>5</v>
      </c>
      <c r="K19" s="4" t="s">
        <v>399</v>
      </c>
      <c r="L19" s="4"/>
      <c r="M19" s="4"/>
      <c r="N19" s="4"/>
      <c r="O19" s="4"/>
      <c r="P19" s="4"/>
      <c r="Q19" s="4"/>
      <c r="R19" s="4"/>
      <c r="S19" s="4"/>
      <c r="T19" s="4"/>
      <c r="U19" s="4"/>
      <c r="V19" s="4"/>
      <c r="W19" s="4"/>
      <c r="X19" s="4"/>
      <c r="Y19" s="4"/>
      <c r="Z19" s="4"/>
    </row>
    <row r="20" spans="1:26" ht="13.5" customHeight="1" x14ac:dyDescent="0.3">
      <c r="A20" s="4">
        <f ca="1">RANDBETWEEN(1, 100)</f>
        <v>3</v>
      </c>
      <c r="B20" s="4">
        <v>1</v>
      </c>
      <c r="C20" s="4" t="str">
        <f ca="1">CONCATENATE("You were ensorcelled by a fey and enslaved for ", RANDBETWEEN(1, 6), " years before you escaped.")</f>
        <v>You were ensorcelled by a fey and enslaved for 4 years before you escaped.</v>
      </c>
      <c r="D20" s="4"/>
      <c r="E20" s="4"/>
      <c r="F20" s="4"/>
      <c r="G20" s="4"/>
      <c r="H20" s="4"/>
      <c r="I20" s="4"/>
      <c r="J20" s="4">
        <v>6</v>
      </c>
      <c r="K20" s="4" t="s">
        <v>400</v>
      </c>
      <c r="L20" s="4"/>
      <c r="M20" s="4"/>
      <c r="N20" s="4"/>
      <c r="O20" s="4"/>
      <c r="P20" s="4"/>
      <c r="Q20" s="4"/>
      <c r="R20" s="4"/>
      <c r="S20" s="4"/>
      <c r="T20" s="4"/>
      <c r="U20" s="4"/>
      <c r="V20" s="4"/>
      <c r="W20" s="4"/>
      <c r="X20" s="4"/>
      <c r="Y20" s="4"/>
      <c r="Z20" s="4"/>
    </row>
    <row r="21" spans="1:26" ht="13.5" customHeight="1" x14ac:dyDescent="0.3">
      <c r="A21" s="4"/>
      <c r="B21" s="4">
        <v>6</v>
      </c>
      <c r="C21" s="4" t="s">
        <v>401</v>
      </c>
      <c r="D21" s="4"/>
      <c r="E21" s="4"/>
      <c r="F21" s="4"/>
      <c r="G21" s="4"/>
      <c r="H21" s="4"/>
      <c r="I21" s="4"/>
      <c r="J21" s="4">
        <v>7</v>
      </c>
      <c r="K21" s="4" t="s">
        <v>402</v>
      </c>
      <c r="L21" s="4"/>
      <c r="M21" s="4"/>
      <c r="N21" s="4"/>
      <c r="O21" s="4"/>
      <c r="P21" s="4"/>
      <c r="Q21" s="4"/>
      <c r="R21" s="4"/>
      <c r="S21" s="4"/>
      <c r="T21" s="4"/>
      <c r="U21" s="4"/>
      <c r="V21" s="4"/>
      <c r="W21" s="4"/>
      <c r="X21" s="4"/>
      <c r="Y21" s="4"/>
      <c r="Z21" s="4"/>
    </row>
    <row r="22" spans="1:26" ht="13.5" customHeight="1" x14ac:dyDescent="0.3">
      <c r="A22" s="4"/>
      <c r="B22" s="4">
        <v>11</v>
      </c>
      <c r="C22" s="4" t="str">
        <f ca="1">CONCATENATE("A devil tempted you. Make a DC10 wis save or your alignment shifts 1 step toward evil and you gain ", (RANDBETWEEN(1, 20)+50), " gp.")</f>
        <v>A devil tempted you. Make a DC10 wis save or your alignment shifts 1 step toward evil and you gain 55 gp.</v>
      </c>
      <c r="D22" s="4"/>
      <c r="E22" s="4"/>
      <c r="F22" s="4"/>
      <c r="G22" s="4"/>
      <c r="H22" s="4"/>
      <c r="I22" s="4"/>
      <c r="J22" s="4">
        <v>8</v>
      </c>
      <c r="K22" s="4" t="s">
        <v>403</v>
      </c>
      <c r="L22" s="4"/>
      <c r="M22" s="4"/>
      <c r="N22" s="4"/>
      <c r="O22" s="4"/>
      <c r="P22" s="4"/>
      <c r="Q22" s="4"/>
      <c r="R22" s="4"/>
      <c r="S22" s="4"/>
      <c r="T22" s="4"/>
      <c r="U22" s="4"/>
      <c r="V22" s="4"/>
      <c r="W22" s="4"/>
      <c r="X22" s="4"/>
      <c r="Y22" s="4"/>
      <c r="Z22" s="4"/>
    </row>
    <row r="23" spans="1:26" ht="13.5" customHeight="1" x14ac:dyDescent="0.3">
      <c r="A23" s="4"/>
      <c r="B23" s="4">
        <v>16</v>
      </c>
      <c r="C23" s="4" t="s">
        <v>404</v>
      </c>
      <c r="D23" s="4"/>
      <c r="E23" s="4"/>
      <c r="F23" s="4"/>
      <c r="G23" s="4"/>
      <c r="H23" s="4"/>
      <c r="I23" s="4"/>
      <c r="J23" s="4">
        <v>9</v>
      </c>
      <c r="K23" s="4" t="s">
        <v>405</v>
      </c>
      <c r="L23" s="4"/>
      <c r="M23" s="4"/>
      <c r="N23" s="4"/>
      <c r="O23" s="4"/>
      <c r="P23" s="4"/>
      <c r="Q23" s="4"/>
      <c r="R23" s="4"/>
      <c r="S23" s="4"/>
      <c r="T23" s="4"/>
      <c r="U23" s="4"/>
      <c r="V23" s="4"/>
      <c r="W23" s="4"/>
      <c r="X23" s="4"/>
      <c r="Y23" s="4"/>
      <c r="Z23" s="4"/>
    </row>
    <row r="24" spans="1:26" ht="13.5" customHeight="1" x14ac:dyDescent="0.3">
      <c r="A24" s="4"/>
      <c r="B24" s="4">
        <v>21</v>
      </c>
      <c r="C24" s="4" t="s">
        <v>406</v>
      </c>
      <c r="D24" s="4"/>
      <c r="E24" s="4"/>
      <c r="F24" s="4"/>
      <c r="G24" s="4"/>
      <c r="H24" s="4"/>
      <c r="I24" s="4"/>
      <c r="J24" s="4">
        <v>10</v>
      </c>
      <c r="K24" s="4" t="s">
        <v>407</v>
      </c>
      <c r="L24" s="4"/>
      <c r="M24" s="4"/>
      <c r="N24" s="4"/>
      <c r="O24" s="4"/>
      <c r="P24" s="4"/>
      <c r="Q24" s="4"/>
      <c r="R24" s="4"/>
      <c r="S24" s="4"/>
      <c r="T24" s="4"/>
      <c r="U24" s="4"/>
      <c r="V24" s="4"/>
      <c r="W24" s="4"/>
      <c r="X24" s="4"/>
      <c r="Y24" s="4"/>
      <c r="Z24" s="4"/>
    </row>
    <row r="25" spans="1:26" ht="13.5" customHeight="1" x14ac:dyDescent="0.3">
      <c r="A25" s="4"/>
      <c r="B25" s="4">
        <v>31</v>
      </c>
      <c r="C25" s="4" t="s">
        <v>408</v>
      </c>
      <c r="D25" s="4"/>
      <c r="E25" s="4"/>
      <c r="F25" s="4"/>
      <c r="G25" s="4"/>
      <c r="H25" s="4"/>
      <c r="I25" s="4"/>
      <c r="J25" s="4"/>
      <c r="K25" s="4"/>
      <c r="L25" s="4"/>
      <c r="M25" s="4"/>
      <c r="N25" s="4"/>
      <c r="O25" s="4"/>
      <c r="P25" s="4"/>
      <c r="Q25" s="4"/>
      <c r="R25" s="4"/>
      <c r="S25" s="4"/>
      <c r="T25" s="4"/>
      <c r="U25" s="4"/>
      <c r="V25" s="4"/>
      <c r="W25" s="4"/>
      <c r="X25" s="4"/>
      <c r="Y25" s="4"/>
      <c r="Z25" s="4"/>
    </row>
    <row r="26" spans="1:26" ht="13.5" customHeight="1" x14ac:dyDescent="0.3">
      <c r="A26" s="4"/>
      <c r="B26" s="4">
        <v>41</v>
      </c>
      <c r="C26" s="4" t="s">
        <v>409</v>
      </c>
      <c r="D26" s="4"/>
      <c r="E26" s="4"/>
      <c r="F26" s="4"/>
      <c r="G26" s="4"/>
      <c r="H26" s="4"/>
      <c r="I26" s="4"/>
      <c r="J26" s="4" t="s">
        <v>410</v>
      </c>
      <c r="K26" s="4"/>
      <c r="L26" s="8" t="str">
        <f ca="1">OFFSET(K26,(MATCH(I27,J27:J36,1)),0)</f>
        <v>A relative bequeathed you a simple weapon of your choice.</v>
      </c>
      <c r="M26" s="4"/>
      <c r="N26" s="4"/>
      <c r="O26" s="4"/>
      <c r="P26" s="4"/>
      <c r="Q26" s="4"/>
      <c r="R26" s="4"/>
      <c r="S26" s="4"/>
      <c r="T26" s="4"/>
      <c r="U26" s="4"/>
      <c r="V26" s="4"/>
      <c r="W26" s="4"/>
      <c r="X26" s="4"/>
      <c r="Y26" s="4"/>
      <c r="Z26" s="4"/>
    </row>
    <row r="27" spans="1:26" ht="13.5" customHeight="1" x14ac:dyDescent="0.3">
      <c r="A27" s="4"/>
      <c r="B27" s="4">
        <v>51</v>
      </c>
      <c r="C27" s="4" t="s">
        <v>411</v>
      </c>
      <c r="D27" s="4"/>
      <c r="E27" s="4"/>
      <c r="F27" s="4"/>
      <c r="G27" s="4"/>
      <c r="H27" s="4"/>
      <c r="I27" s="4">
        <f ca="1">RANDBETWEEN(1, 10)</f>
        <v>5</v>
      </c>
      <c r="J27" s="4">
        <v>1</v>
      </c>
      <c r="K27" s="4" t="s">
        <v>412</v>
      </c>
      <c r="L27" s="4"/>
      <c r="M27" s="4"/>
      <c r="N27" s="4"/>
      <c r="O27" s="4"/>
      <c r="P27" s="4"/>
      <c r="Q27" s="4"/>
      <c r="R27" s="4"/>
      <c r="S27" s="4"/>
      <c r="T27" s="4"/>
      <c r="U27" s="4"/>
      <c r="V27" s="4"/>
      <c r="W27" s="4"/>
      <c r="X27" s="4"/>
      <c r="Y27" s="4"/>
      <c r="Z27" s="4"/>
    </row>
    <row r="28" spans="1:26" ht="13.5" customHeight="1" x14ac:dyDescent="0.3">
      <c r="A28" s="4"/>
      <c r="B28" s="4">
        <v>61</v>
      </c>
      <c r="C28" s="4" t="s">
        <v>413</v>
      </c>
      <c r="D28" s="4"/>
      <c r="E28" s="4"/>
      <c r="F28" s="4"/>
      <c r="G28" s="4"/>
      <c r="H28" s="4"/>
      <c r="I28" s="4"/>
      <c r="J28" s="4">
        <v>2</v>
      </c>
      <c r="K28" s="4" t="s">
        <v>414</v>
      </c>
      <c r="L28" s="4"/>
      <c r="M28" s="4"/>
      <c r="N28" s="4"/>
      <c r="O28" s="4"/>
      <c r="P28" s="4"/>
      <c r="Q28" s="4"/>
      <c r="R28" s="4"/>
      <c r="S28" s="4"/>
      <c r="T28" s="4"/>
      <c r="U28" s="4"/>
      <c r="V28" s="4"/>
      <c r="W28" s="4"/>
      <c r="X28" s="4"/>
      <c r="Y28" s="4"/>
      <c r="Z28" s="4"/>
    </row>
    <row r="29" spans="1:26" ht="13.5" customHeight="1" x14ac:dyDescent="0.3">
      <c r="A29" s="4"/>
      <c r="B29" s="4">
        <v>71</v>
      </c>
      <c r="C29" s="4" t="str">
        <f ca="1">CONCATENATE("You were briefly possessed by ", D36)</f>
        <v>You were briefly possessed by a devil.</v>
      </c>
      <c r="D29" s="4"/>
      <c r="E29" s="4"/>
      <c r="F29" s="4"/>
      <c r="G29" s="4"/>
      <c r="H29" s="4"/>
      <c r="I29" s="4"/>
      <c r="J29" s="4">
        <v>3</v>
      </c>
      <c r="K29" s="4" t="s">
        <v>415</v>
      </c>
      <c r="L29" s="4"/>
      <c r="M29" s="4"/>
      <c r="N29" s="4"/>
      <c r="O29" s="4"/>
      <c r="P29" s="4"/>
      <c r="Q29" s="4"/>
      <c r="R29" s="4"/>
      <c r="S29" s="4"/>
      <c r="T29" s="4"/>
      <c r="U29" s="4"/>
      <c r="V29" s="4"/>
      <c r="W29" s="4"/>
      <c r="X29" s="4"/>
      <c r="Y29" s="4"/>
      <c r="Z29" s="4"/>
    </row>
    <row r="30" spans="1:26" ht="13.5" customHeight="1" x14ac:dyDescent="0.3">
      <c r="A30" s="4"/>
      <c r="B30" s="4">
        <v>76</v>
      </c>
      <c r="C30" s="4" t="s">
        <v>416</v>
      </c>
      <c r="D30" s="4"/>
      <c r="E30" s="4"/>
      <c r="F30" s="4"/>
      <c r="G30" s="4"/>
      <c r="H30" s="4"/>
      <c r="I30" s="4"/>
      <c r="J30" s="4">
        <v>4</v>
      </c>
      <c r="K30" s="4" t="str">
        <f ca="1">CONCATENATE("You found some money. Start with an extra ", (RANDBETWEEN(1, 20)), "gp.")</f>
        <v>You found some money. Start with an extra 18gp.</v>
      </c>
      <c r="L30" s="4"/>
      <c r="M30" s="4"/>
      <c r="N30" s="4"/>
      <c r="O30" s="4"/>
      <c r="P30" s="4"/>
      <c r="Q30" s="4"/>
      <c r="R30" s="4"/>
      <c r="S30" s="4"/>
      <c r="T30" s="4"/>
      <c r="U30" s="4"/>
      <c r="V30" s="4"/>
      <c r="W30" s="4"/>
      <c r="X30" s="4"/>
      <c r="Y30" s="4"/>
      <c r="Z30" s="4"/>
    </row>
    <row r="31" spans="1:26" ht="13.5" customHeight="1" x14ac:dyDescent="0.3">
      <c r="A31" s="4"/>
      <c r="B31" s="4">
        <v>81</v>
      </c>
      <c r="C31" s="4" t="s">
        <v>417</v>
      </c>
      <c r="D31" s="4"/>
      <c r="E31" s="4"/>
      <c r="F31" s="4"/>
      <c r="G31" s="4"/>
      <c r="H31" s="4"/>
      <c r="I31" s="4"/>
      <c r="J31" s="4">
        <v>5</v>
      </c>
      <c r="K31" s="4" t="s">
        <v>418</v>
      </c>
      <c r="L31" s="4"/>
      <c r="M31" s="4"/>
      <c r="N31" s="4"/>
      <c r="O31" s="4"/>
      <c r="P31" s="4"/>
      <c r="Q31" s="4"/>
      <c r="R31" s="4"/>
      <c r="S31" s="4"/>
      <c r="T31" s="4"/>
      <c r="U31" s="4"/>
      <c r="V31" s="4"/>
      <c r="W31" s="4"/>
      <c r="X31" s="4"/>
      <c r="Y31" s="4"/>
      <c r="Z31" s="4"/>
    </row>
    <row r="32" spans="1:26" ht="13.5" customHeight="1" x14ac:dyDescent="0.3">
      <c r="A32" s="4"/>
      <c r="B32" s="4">
        <v>86</v>
      </c>
      <c r="C32" s="4" t="s">
        <v>419</v>
      </c>
      <c r="D32" s="4"/>
      <c r="E32" s="4"/>
      <c r="F32" s="4"/>
      <c r="G32" s="4"/>
      <c r="H32" s="4"/>
      <c r="I32" s="4"/>
      <c r="J32" s="4">
        <v>6</v>
      </c>
      <c r="K32" s="7" t="str">
        <f ca="1">CONCATENATE("You found ",Trinket!$D$14)</f>
        <v>You found A sealed red leather envelope that you haven’t been able to open. It smells of campfire.</v>
      </c>
      <c r="L32" s="4"/>
      <c r="M32" s="4"/>
      <c r="N32" s="4"/>
      <c r="O32" s="4"/>
      <c r="P32" s="4"/>
      <c r="Q32" s="4"/>
      <c r="R32" s="4"/>
      <c r="S32" s="4"/>
      <c r="T32" s="4"/>
      <c r="U32" s="4"/>
      <c r="V32" s="4"/>
      <c r="W32" s="4"/>
      <c r="X32" s="4"/>
      <c r="Y32" s="4"/>
      <c r="Z32" s="4"/>
    </row>
    <row r="33" spans="1:26" ht="13.5" customHeight="1" x14ac:dyDescent="0.3">
      <c r="A33" s="4"/>
      <c r="B33" s="4">
        <v>91</v>
      </c>
      <c r="C33" s="4" t="s">
        <v>420</v>
      </c>
      <c r="D33" s="4"/>
      <c r="E33" s="4"/>
      <c r="F33" s="4"/>
      <c r="G33" s="4"/>
      <c r="H33" s="4"/>
      <c r="I33" s="4"/>
      <c r="J33" s="4">
        <v>7</v>
      </c>
      <c r="K33" s="4" t="s">
        <v>421</v>
      </c>
      <c r="L33" s="4"/>
      <c r="M33" s="4"/>
      <c r="N33" s="4"/>
      <c r="O33" s="4"/>
      <c r="P33" s="4"/>
      <c r="Q33" s="4"/>
      <c r="R33" s="4"/>
      <c r="S33" s="4"/>
      <c r="T33" s="4"/>
      <c r="U33" s="4"/>
      <c r="V33" s="4"/>
      <c r="W33" s="4"/>
      <c r="X33" s="4"/>
      <c r="Y33" s="4"/>
      <c r="Z33" s="4"/>
    </row>
    <row r="34" spans="1:26" ht="13.5" customHeight="1" x14ac:dyDescent="0.3">
      <c r="A34" s="4"/>
      <c r="B34" s="4">
        <v>96</v>
      </c>
      <c r="C34" s="4" t="s">
        <v>422</v>
      </c>
      <c r="D34" s="4"/>
      <c r="E34" s="4"/>
      <c r="F34" s="4"/>
      <c r="G34" s="4"/>
      <c r="H34" s="4"/>
      <c r="I34" s="4"/>
      <c r="J34" s="4">
        <v>8</v>
      </c>
      <c r="K34" s="4" t="s">
        <v>423</v>
      </c>
      <c r="L34" s="4"/>
      <c r="M34" s="4"/>
      <c r="N34" s="4"/>
      <c r="O34" s="4"/>
      <c r="P34" s="4"/>
      <c r="Q34" s="4"/>
      <c r="R34" s="4"/>
      <c r="S34" s="4"/>
      <c r="T34" s="4"/>
      <c r="U34" s="4"/>
      <c r="V34" s="4"/>
      <c r="W34" s="4"/>
      <c r="X34" s="4"/>
      <c r="Y34" s="4"/>
      <c r="Z34" s="4"/>
    </row>
    <row r="35" spans="1:26" ht="13.5" customHeight="1" x14ac:dyDescent="0.3">
      <c r="A35" s="4"/>
      <c r="B35" s="4"/>
      <c r="C35" s="4"/>
      <c r="D35" s="4"/>
      <c r="E35" s="4"/>
      <c r="F35" s="4"/>
      <c r="G35" s="4"/>
      <c r="H35" s="4"/>
      <c r="I35" s="4"/>
      <c r="J35" s="4">
        <v>9</v>
      </c>
      <c r="K35" s="4" t="s">
        <v>424</v>
      </c>
      <c r="L35" s="4"/>
      <c r="M35" s="4"/>
      <c r="N35" s="4"/>
      <c r="O35" s="4"/>
      <c r="P35" s="4"/>
      <c r="Q35" s="4"/>
      <c r="R35" s="4"/>
      <c r="S35" s="4"/>
      <c r="T35" s="4"/>
      <c r="U35" s="4"/>
      <c r="V35" s="4"/>
      <c r="W35" s="4"/>
      <c r="X35" s="4"/>
      <c r="Y35" s="4"/>
      <c r="Z35" s="4"/>
    </row>
    <row r="36" spans="1:26" ht="13.5" customHeight="1" x14ac:dyDescent="0.3">
      <c r="A36" s="4"/>
      <c r="B36" s="4" t="s">
        <v>425</v>
      </c>
      <c r="C36" s="4"/>
      <c r="D36" s="8" t="str">
        <f ca="1">OFFSET(C36,(MATCH(A37,B37:B42,1)),0)</f>
        <v>a devil.</v>
      </c>
      <c r="E36" s="4"/>
      <c r="F36" s="4"/>
      <c r="G36" s="4"/>
      <c r="H36" s="4"/>
      <c r="I36" s="4"/>
      <c r="J36" s="4">
        <v>10</v>
      </c>
      <c r="K36" s="4" t="str">
        <f ca="1">CONCATENATE("A distant relative left you a stipend that enables you to live at a Comfortable lifestyle for ", RANDBETWEEN(1, 20), " years.")</f>
        <v>A distant relative left you a stipend that enables you to live at a Comfortable lifestyle for 3 years.</v>
      </c>
      <c r="L36" s="4"/>
      <c r="M36" s="4"/>
      <c r="N36" s="4"/>
      <c r="O36" s="4"/>
      <c r="P36" s="4"/>
      <c r="Q36" s="4"/>
      <c r="R36" s="4"/>
      <c r="S36" s="4"/>
      <c r="T36" s="4"/>
      <c r="U36" s="4"/>
      <c r="V36" s="4"/>
      <c r="W36" s="4"/>
      <c r="X36" s="4"/>
      <c r="Y36" s="4"/>
      <c r="Z36" s="4"/>
    </row>
    <row r="37" spans="1:26" ht="13.5" customHeight="1" x14ac:dyDescent="0.3">
      <c r="A37" s="4">
        <f ca="1">RANDBETWEEN(1, 6)</f>
        <v>2</v>
      </c>
      <c r="B37" s="4">
        <v>1</v>
      </c>
      <c r="C37" s="4" t="s">
        <v>426</v>
      </c>
      <c r="D37" s="4"/>
      <c r="E37" s="4"/>
      <c r="F37" s="4"/>
      <c r="G37" s="4"/>
      <c r="H37" s="4"/>
      <c r="I37" s="4"/>
      <c r="J37" s="4"/>
      <c r="K37" s="4"/>
      <c r="L37" s="4"/>
      <c r="M37" s="4"/>
      <c r="N37" s="4"/>
      <c r="O37" s="4"/>
      <c r="P37" s="4"/>
      <c r="Q37" s="4"/>
      <c r="R37" s="4"/>
      <c r="S37" s="4"/>
      <c r="T37" s="4"/>
      <c r="U37" s="4"/>
      <c r="V37" s="4"/>
      <c r="W37" s="4"/>
      <c r="X37" s="4"/>
      <c r="Y37" s="4"/>
      <c r="Z37" s="4"/>
    </row>
    <row r="38" spans="1:26" ht="13.5" customHeight="1" x14ac:dyDescent="0.3">
      <c r="A38" s="4"/>
      <c r="B38" s="4">
        <v>2</v>
      </c>
      <c r="C38" s="4" t="s">
        <v>427</v>
      </c>
      <c r="D38" s="4"/>
      <c r="E38" s="4"/>
      <c r="F38" s="4"/>
      <c r="G38" s="4"/>
      <c r="H38" s="4"/>
      <c r="I38" s="4"/>
      <c r="J38" s="4" t="s">
        <v>428</v>
      </c>
      <c r="K38" s="4"/>
      <c r="L38" s="8" t="str">
        <f ca="1">OFFSET(K38,(MATCH(I39,J39:J46,1)),0)</f>
        <v>extortion</v>
      </c>
      <c r="M38" s="4"/>
      <c r="N38" s="4"/>
      <c r="O38" s="4"/>
      <c r="P38" s="4"/>
      <c r="Q38" s="4"/>
      <c r="R38" s="4"/>
      <c r="S38" s="4"/>
      <c r="T38" s="4"/>
      <c r="U38" s="4"/>
      <c r="V38" s="4"/>
      <c r="W38" s="4"/>
      <c r="X38" s="4"/>
      <c r="Y38" s="4"/>
      <c r="Z38" s="4"/>
    </row>
    <row r="39" spans="1:26" ht="13.5" customHeight="1" x14ac:dyDescent="0.3">
      <c r="A39" s="4"/>
      <c r="B39" s="4">
        <v>3</v>
      </c>
      <c r="C39" s="4" t="s">
        <v>429</v>
      </c>
      <c r="D39" s="4"/>
      <c r="E39" s="4"/>
      <c r="F39" s="4"/>
      <c r="G39" s="4"/>
      <c r="H39" s="4"/>
      <c r="I39" s="4">
        <f ca="1">RANDBETWEEN(1, 8)</f>
        <v>7</v>
      </c>
      <c r="J39" s="4">
        <v>1</v>
      </c>
      <c r="K39" s="4" t="s">
        <v>430</v>
      </c>
      <c r="L39" s="4"/>
      <c r="M39" s="4"/>
      <c r="N39" s="4"/>
      <c r="O39" s="4"/>
      <c r="P39" s="4"/>
      <c r="Q39" s="4"/>
      <c r="R39" s="4"/>
      <c r="S39" s="4"/>
      <c r="T39" s="4"/>
      <c r="U39" s="4"/>
      <c r="V39" s="4"/>
      <c r="W39" s="4"/>
      <c r="X39" s="4"/>
      <c r="Y39" s="4"/>
      <c r="Z39" s="4"/>
    </row>
    <row r="40" spans="1:26" ht="13.5" customHeight="1" x14ac:dyDescent="0.3">
      <c r="A40" s="4"/>
      <c r="B40" s="4">
        <v>4</v>
      </c>
      <c r="C40" s="4" t="s">
        <v>431</v>
      </c>
      <c r="D40" s="4"/>
      <c r="E40" s="4"/>
      <c r="F40" s="4"/>
      <c r="G40" s="4"/>
      <c r="H40" s="4"/>
      <c r="I40" s="4"/>
      <c r="J40" s="4">
        <v>2</v>
      </c>
      <c r="K40" s="4" t="s">
        <v>432</v>
      </c>
      <c r="L40" s="4"/>
      <c r="M40" s="4"/>
      <c r="N40" s="4"/>
      <c r="O40" s="4"/>
      <c r="P40" s="4"/>
      <c r="Q40" s="4"/>
      <c r="R40" s="4"/>
      <c r="S40" s="4"/>
      <c r="T40" s="4"/>
      <c r="U40" s="4"/>
      <c r="V40" s="4"/>
      <c r="W40" s="4"/>
      <c r="X40" s="4"/>
      <c r="Y40" s="4"/>
      <c r="Z40" s="4"/>
    </row>
    <row r="41" spans="1:26" ht="13.5" customHeight="1" x14ac:dyDescent="0.3">
      <c r="A41" s="4"/>
      <c r="B41" s="4">
        <v>5</v>
      </c>
      <c r="C41" s="4" t="s">
        <v>433</v>
      </c>
      <c r="D41" s="4"/>
      <c r="E41" s="4"/>
      <c r="F41" s="4"/>
      <c r="G41" s="4"/>
      <c r="H41" s="4"/>
      <c r="I41" s="4"/>
      <c r="J41" s="4">
        <v>3</v>
      </c>
      <c r="K41" s="4" t="s">
        <v>434</v>
      </c>
      <c r="L41" s="4"/>
      <c r="M41" s="4"/>
      <c r="N41" s="4"/>
      <c r="O41" s="4"/>
      <c r="P41" s="4"/>
      <c r="Q41" s="4"/>
      <c r="R41" s="4"/>
      <c r="S41" s="4"/>
      <c r="T41" s="4"/>
      <c r="U41" s="4"/>
      <c r="V41" s="4"/>
      <c r="W41" s="4"/>
      <c r="X41" s="4"/>
      <c r="Y41" s="4"/>
      <c r="Z41" s="4"/>
    </row>
    <row r="42" spans="1:26" ht="13.5" customHeight="1" x14ac:dyDescent="0.3">
      <c r="A42" s="4"/>
      <c r="B42" s="4">
        <v>6</v>
      </c>
      <c r="C42" s="4" t="s">
        <v>435</v>
      </c>
      <c r="D42" s="4"/>
      <c r="E42" s="4"/>
      <c r="F42" s="4"/>
      <c r="G42" s="4"/>
      <c r="H42" s="4"/>
      <c r="I42" s="4"/>
      <c r="J42" s="4">
        <v>4</v>
      </c>
      <c r="K42" s="4" t="s">
        <v>436</v>
      </c>
      <c r="L42" s="4"/>
      <c r="M42" s="4"/>
      <c r="N42" s="4"/>
      <c r="O42" s="4"/>
      <c r="P42" s="4"/>
      <c r="Q42" s="4"/>
      <c r="R42" s="4"/>
      <c r="S42" s="4"/>
      <c r="T42" s="4"/>
      <c r="U42" s="4"/>
      <c r="V42" s="4"/>
      <c r="W42" s="4"/>
      <c r="X42" s="4"/>
      <c r="Y42" s="4"/>
      <c r="Z42" s="4"/>
    </row>
    <row r="43" spans="1:26" ht="13.5" customHeight="1" x14ac:dyDescent="0.3">
      <c r="A43" s="4"/>
      <c r="B43" s="4"/>
      <c r="C43" s="4"/>
      <c r="D43" s="4"/>
      <c r="E43" s="4"/>
      <c r="F43" s="4"/>
      <c r="G43" s="4"/>
      <c r="H43" s="4"/>
      <c r="I43" s="4"/>
      <c r="J43" s="4">
        <v>5</v>
      </c>
      <c r="K43" s="4" t="s">
        <v>437</v>
      </c>
      <c r="L43" s="4"/>
      <c r="M43" s="4"/>
      <c r="N43" s="4"/>
      <c r="O43" s="4"/>
      <c r="P43" s="4"/>
      <c r="Q43" s="4"/>
      <c r="R43" s="4"/>
      <c r="S43" s="4"/>
      <c r="T43" s="4"/>
      <c r="U43" s="4"/>
      <c r="V43" s="4"/>
      <c r="W43" s="4"/>
      <c r="X43" s="4"/>
      <c r="Y43" s="4"/>
      <c r="Z43" s="4"/>
    </row>
    <row r="44" spans="1:26" ht="13.5" customHeight="1" x14ac:dyDescent="0.3">
      <c r="A44" s="4"/>
      <c r="B44" s="4" t="s">
        <v>438</v>
      </c>
      <c r="C44" s="4"/>
      <c r="D44" s="8" t="str">
        <f ca="1">OFFSET(C44,(MATCH(A45,B45:B55,1)),0)</f>
        <v>You were exiled for an unknown reason, then wandered the wilds or found a new place to live.</v>
      </c>
      <c r="E44" s="4"/>
      <c r="F44" s="4"/>
      <c r="G44" s="4"/>
      <c r="H44" s="4"/>
      <c r="I44" s="4"/>
      <c r="J44" s="4">
        <v>6</v>
      </c>
      <c r="K44" s="4" t="s">
        <v>439</v>
      </c>
      <c r="L44" s="4"/>
      <c r="M44" s="4"/>
      <c r="N44" s="4"/>
      <c r="O44" s="4"/>
      <c r="P44" s="4"/>
      <c r="Q44" s="4"/>
      <c r="R44" s="4"/>
      <c r="S44" s="4"/>
      <c r="T44" s="4"/>
      <c r="U44" s="4"/>
      <c r="V44" s="4"/>
      <c r="W44" s="4"/>
      <c r="X44" s="4"/>
      <c r="Y44" s="4"/>
      <c r="Z44" s="4"/>
    </row>
    <row r="45" spans="1:26" ht="13.5" customHeight="1" x14ac:dyDescent="0.3">
      <c r="A45" s="4">
        <f ca="1">RANDBETWEEN(1, 12)</f>
        <v>10</v>
      </c>
      <c r="B45" s="4">
        <v>1</v>
      </c>
      <c r="C45" s="4" t="str">
        <f ca="1">CONCATENATE("A family member or close friend ", D58, ".")</f>
        <v>A family member or close friend died in a bizarre event.</v>
      </c>
      <c r="D45" s="4"/>
      <c r="E45" s="4"/>
      <c r="F45" s="4"/>
      <c r="G45" s="4"/>
      <c r="H45" s="4"/>
      <c r="I45" s="4"/>
      <c r="J45" s="4">
        <v>7</v>
      </c>
      <c r="K45" s="4" t="s">
        <v>440</v>
      </c>
      <c r="L45" s="4"/>
      <c r="M45" s="4"/>
      <c r="N45" s="4"/>
      <c r="O45" s="4"/>
      <c r="P45" s="4"/>
      <c r="Q45" s="4"/>
      <c r="R45" s="4"/>
      <c r="S45" s="4"/>
      <c r="T45" s="4"/>
      <c r="U45" s="4"/>
      <c r="V45" s="4"/>
      <c r="W45" s="4"/>
      <c r="X45" s="4"/>
      <c r="Y45" s="4"/>
      <c r="Z45" s="4"/>
    </row>
    <row r="46" spans="1:26" ht="13.5" customHeight="1" x14ac:dyDescent="0.3">
      <c r="A46" s="4"/>
      <c r="B46" s="4">
        <v>3</v>
      </c>
      <c r="C46" s="4" t="s">
        <v>441</v>
      </c>
      <c r="D46" s="4"/>
      <c r="E46" s="4"/>
      <c r="F46" s="4"/>
      <c r="G46" s="4"/>
      <c r="H46" s="4"/>
      <c r="I46" s="4"/>
      <c r="J46" s="4">
        <v>8</v>
      </c>
      <c r="K46" s="4" t="s">
        <v>442</v>
      </c>
      <c r="L46" s="4"/>
      <c r="M46" s="4"/>
      <c r="N46" s="4"/>
      <c r="O46" s="4"/>
      <c r="P46" s="4"/>
      <c r="Q46" s="4"/>
      <c r="R46" s="4"/>
      <c r="S46" s="4"/>
      <c r="T46" s="4"/>
      <c r="U46" s="4"/>
      <c r="V46" s="4"/>
      <c r="W46" s="4"/>
      <c r="X46" s="4"/>
      <c r="Y46" s="4"/>
      <c r="Z46" s="4"/>
    </row>
    <row r="47" spans="1:26" ht="13.5" customHeight="1" x14ac:dyDescent="0.3">
      <c r="A47" s="4"/>
      <c r="B47" s="4">
        <v>4</v>
      </c>
      <c r="C47" s="4" t="s">
        <v>443</v>
      </c>
      <c r="D47" s="4"/>
      <c r="E47" s="4"/>
      <c r="F47" s="4"/>
      <c r="G47" s="4"/>
      <c r="H47" s="4"/>
      <c r="I47" s="4"/>
      <c r="J47" s="4"/>
      <c r="K47" s="4"/>
      <c r="L47" s="4"/>
      <c r="M47" s="4"/>
      <c r="N47" s="4"/>
      <c r="O47" s="4"/>
      <c r="P47" s="4"/>
      <c r="Q47" s="4"/>
      <c r="R47" s="4"/>
      <c r="S47" s="4"/>
      <c r="T47" s="4"/>
      <c r="U47" s="4"/>
      <c r="V47" s="4"/>
      <c r="W47" s="4"/>
      <c r="X47" s="4"/>
      <c r="Y47" s="4"/>
      <c r="Z47" s="4"/>
    </row>
    <row r="48" spans="1:26" ht="13.5" customHeight="1" x14ac:dyDescent="0.3">
      <c r="A48" s="4"/>
      <c r="B48" s="4">
        <v>5</v>
      </c>
      <c r="C48" s="4" t="str">
        <f ca="1">CONCATENATE("You spent ",RANDBETWEEN(1,6)," years at hard labor, jail, or an oar for a crime you did not commit.")</f>
        <v>You spent 6 years at hard labor, jail, or an oar for a crime you did not commit.</v>
      </c>
      <c r="D48" s="4"/>
      <c r="E48" s="4"/>
      <c r="F48" s="4"/>
      <c r="G48" s="4"/>
      <c r="H48" s="4"/>
      <c r="I48" s="4"/>
      <c r="J48" s="4" t="s">
        <v>444</v>
      </c>
      <c r="K48" s="4"/>
      <c r="L48" s="8" t="str">
        <f ca="1">OFFSET(K48,(MATCH(I49,J49:J52)),0)</f>
        <v>and are guilty, but were found not guilty.</v>
      </c>
      <c r="M48" s="4"/>
      <c r="N48" s="4"/>
      <c r="O48" s="4"/>
      <c r="P48" s="4"/>
      <c r="Q48" s="4"/>
      <c r="R48" s="4"/>
      <c r="S48" s="4"/>
      <c r="T48" s="4"/>
      <c r="U48" s="4"/>
      <c r="V48" s="4"/>
      <c r="W48" s="4"/>
      <c r="X48" s="4"/>
      <c r="Y48" s="4"/>
      <c r="Z48" s="4"/>
    </row>
    <row r="49" spans="1:26" ht="13.5" customHeight="1" x14ac:dyDescent="0.3">
      <c r="A49" s="4"/>
      <c r="B49" s="4">
        <v>6</v>
      </c>
      <c r="C49" s="4" t="s">
        <v>445</v>
      </c>
      <c r="D49" s="4"/>
      <c r="E49" s="4"/>
      <c r="F49" s="4"/>
      <c r="G49" s="4"/>
      <c r="H49" s="4"/>
      <c r="I49" s="4">
        <f ca="1">RANDBETWEEN(1, 12)</f>
        <v>6</v>
      </c>
      <c r="J49" s="4">
        <v>1</v>
      </c>
      <c r="K49" s="4" t="s">
        <v>446</v>
      </c>
      <c r="L49" s="4"/>
      <c r="M49" s="4"/>
      <c r="N49" s="4"/>
      <c r="O49" s="4"/>
      <c r="P49" s="4"/>
      <c r="Q49" s="4"/>
      <c r="R49" s="4"/>
      <c r="S49" s="4"/>
      <c r="T49" s="4"/>
      <c r="U49" s="4"/>
      <c r="V49" s="4"/>
      <c r="W49" s="4"/>
      <c r="X49" s="4"/>
      <c r="Y49" s="4"/>
      <c r="Z49" s="4"/>
    </row>
    <row r="50" spans="1:26" ht="13.5" customHeight="1" x14ac:dyDescent="0.3">
      <c r="A50" s="4"/>
      <c r="B50" s="4">
        <v>7</v>
      </c>
      <c r="C50" s="4" t="s">
        <v>447</v>
      </c>
      <c r="D50" s="4"/>
      <c r="E50" s="4"/>
      <c r="F50" s="4"/>
      <c r="G50" s="4"/>
      <c r="H50" s="4"/>
      <c r="I50" s="4"/>
      <c r="J50" s="4">
        <v>4</v>
      </c>
      <c r="K50" s="4" t="s">
        <v>448</v>
      </c>
      <c r="L50" s="4"/>
      <c r="M50" s="4"/>
      <c r="N50" s="4"/>
      <c r="O50" s="4"/>
      <c r="P50" s="4"/>
      <c r="Q50" s="4"/>
      <c r="R50" s="4"/>
      <c r="S50" s="4"/>
      <c r="T50" s="4"/>
      <c r="U50" s="4"/>
      <c r="V50" s="4"/>
      <c r="W50" s="4"/>
      <c r="X50" s="4"/>
      <c r="Y50" s="4"/>
      <c r="Z50" s="4"/>
    </row>
    <row r="51" spans="1:26" ht="13.5" customHeight="1" x14ac:dyDescent="0.3">
      <c r="A51" s="4"/>
      <c r="B51" s="4">
        <v>8</v>
      </c>
      <c r="C51" s="4" t="s">
        <v>449</v>
      </c>
      <c r="D51" s="4"/>
      <c r="E51" s="4"/>
      <c r="F51" s="4"/>
      <c r="G51" s="4"/>
      <c r="H51" s="4"/>
      <c r="I51" s="4"/>
      <c r="J51" s="4">
        <v>7</v>
      </c>
      <c r="K51" s="4" t="s">
        <v>450</v>
      </c>
      <c r="L51" s="4"/>
      <c r="M51" s="4"/>
      <c r="N51" s="4"/>
      <c r="O51" s="4"/>
      <c r="P51" s="4"/>
      <c r="Q51" s="4"/>
      <c r="R51" s="4"/>
      <c r="S51" s="4"/>
      <c r="T51" s="4"/>
      <c r="U51" s="4"/>
      <c r="V51" s="4"/>
      <c r="W51" s="4"/>
      <c r="X51" s="4"/>
      <c r="Y51" s="4"/>
      <c r="Z51" s="4"/>
    </row>
    <row r="52" spans="1:26" ht="13.5" customHeight="1" x14ac:dyDescent="0.3">
      <c r="A52" s="4"/>
      <c r="B52" s="4">
        <v>9</v>
      </c>
      <c r="C52" s="4" t="s">
        <v>451</v>
      </c>
      <c r="D52" s="4"/>
      <c r="E52" s="4"/>
      <c r="F52" s="4"/>
      <c r="G52" s="4"/>
      <c r="H52" s="4"/>
      <c r="I52" s="4"/>
      <c r="J52" s="4">
        <v>9</v>
      </c>
      <c r="K52" s="4" t="str">
        <f ca="1">CONCATENATE("and served ", RANDBETWEEN(1, 4), " years for it before escaping or being freed.")</f>
        <v>and served 2 years for it before escaping or being freed.</v>
      </c>
      <c r="L52" s="4"/>
      <c r="M52" s="4"/>
      <c r="N52" s="4"/>
      <c r="O52" s="4"/>
      <c r="P52" s="4"/>
      <c r="Q52" s="4"/>
      <c r="R52" s="4"/>
      <c r="S52" s="4"/>
      <c r="T52" s="4"/>
      <c r="U52" s="4"/>
      <c r="V52" s="4"/>
      <c r="W52" s="4"/>
      <c r="X52" s="4"/>
      <c r="Y52" s="4"/>
      <c r="Z52" s="4"/>
    </row>
    <row r="53" spans="1:26" ht="13.5" customHeight="1" x14ac:dyDescent="0.3">
      <c r="A53" s="4"/>
      <c r="B53" s="4">
        <v>10</v>
      </c>
      <c r="C53" s="4" t="s">
        <v>452</v>
      </c>
      <c r="D53" s="4"/>
      <c r="E53" s="4"/>
      <c r="F53" s="4"/>
      <c r="G53" s="4"/>
      <c r="H53" s="4"/>
      <c r="I53" s="4"/>
      <c r="J53" s="4"/>
      <c r="K53" s="4"/>
      <c r="L53" s="4"/>
      <c r="M53" s="4"/>
      <c r="N53" s="4"/>
      <c r="O53" s="4"/>
      <c r="P53" s="4"/>
      <c r="Q53" s="4"/>
      <c r="R53" s="4"/>
      <c r="S53" s="4"/>
      <c r="T53" s="4"/>
      <c r="U53" s="4"/>
      <c r="V53" s="4"/>
      <c r="W53" s="4"/>
      <c r="X53" s="4"/>
      <c r="Y53" s="4"/>
      <c r="Z53" s="4"/>
    </row>
    <row r="54" spans="1:26" ht="13.5" customHeight="1" x14ac:dyDescent="0.3">
      <c r="A54" s="4"/>
      <c r="B54" s="4">
        <v>11</v>
      </c>
      <c r="C54" s="4" t="str">
        <f ca="1">CONCATENATE("A romantic relationship ended ", (IF((RANDBETWEEN(1, 2))=1, "with bad feelings.", "amicably.")))</f>
        <v>A romantic relationship ended with bad feelings.</v>
      </c>
      <c r="D54" s="4"/>
      <c r="E54" s="4"/>
      <c r="F54" s="4"/>
      <c r="G54" s="4"/>
      <c r="H54" s="4"/>
      <c r="I54" s="4"/>
      <c r="J54" s="4"/>
      <c r="K54" s="4"/>
      <c r="L54" s="4"/>
      <c r="M54" s="4"/>
      <c r="N54" s="4"/>
      <c r="O54" s="4"/>
      <c r="P54" s="4"/>
      <c r="Q54" s="4"/>
      <c r="R54" s="4"/>
      <c r="S54" s="4"/>
      <c r="T54" s="4"/>
      <c r="U54" s="4"/>
      <c r="V54" s="4"/>
      <c r="W54" s="4"/>
      <c r="X54" s="4"/>
      <c r="Y54" s="4"/>
      <c r="Z54" s="4"/>
    </row>
    <row r="55" spans="1:26" ht="13.5" customHeight="1" x14ac:dyDescent="0.3">
      <c r="A55" s="4"/>
      <c r="B55" s="4">
        <v>12</v>
      </c>
      <c r="C55" s="4" t="str">
        <f ca="1">CONCATENATE("A current or prospective partner of yours ", D58, ".")</f>
        <v>A current or prospective partner of yours died in a bizarre event.</v>
      </c>
      <c r="D55" s="4"/>
      <c r="E55" s="4"/>
      <c r="F55" s="4"/>
      <c r="G55" s="4"/>
      <c r="H55" s="4"/>
      <c r="I55" s="4"/>
      <c r="J55" s="4"/>
      <c r="K55" s="4"/>
      <c r="L55" s="4"/>
      <c r="M55" s="4"/>
      <c r="N55" s="4"/>
      <c r="O55" s="4"/>
      <c r="P55" s="4"/>
      <c r="Q55" s="4"/>
      <c r="R55" s="4"/>
      <c r="S55" s="4"/>
      <c r="T55" s="4"/>
      <c r="U55" s="4"/>
      <c r="V55" s="4"/>
      <c r="W55" s="4"/>
      <c r="X55" s="4"/>
      <c r="Y55" s="4"/>
      <c r="Z55" s="4"/>
    </row>
    <row r="56" spans="1:26" ht="13.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customHeight="1" x14ac:dyDescent="0.3">
      <c r="A58" s="4"/>
      <c r="B58" s="4" t="s">
        <v>453</v>
      </c>
      <c r="C58" s="4"/>
      <c r="D58" s="8" t="str">
        <f ca="1">OFFSET(C58,(MATCH(A59,B59:B69)),0)</f>
        <v>died in a bizarre event</v>
      </c>
      <c r="E58" s="4"/>
      <c r="F58" s="4"/>
      <c r="G58" s="4"/>
      <c r="H58" s="4"/>
      <c r="I58" s="4"/>
      <c r="J58" s="4" t="s">
        <v>454</v>
      </c>
      <c r="K58" s="4"/>
      <c r="L58" s="8" t="str">
        <f ca="1">OFFSET(K58,(MATCH(I59,J59:J65)),0)</f>
        <v>You were badly injured in battle and still bear the scars to prove it.</v>
      </c>
      <c r="M58" s="4"/>
      <c r="N58" s="4"/>
      <c r="O58" s="4"/>
      <c r="P58" s="4"/>
      <c r="Q58" s="4"/>
      <c r="R58" s="4"/>
      <c r="S58" s="4"/>
      <c r="T58" s="4"/>
      <c r="U58" s="4"/>
      <c r="V58" s="4"/>
      <c r="W58" s="4"/>
      <c r="X58" s="4"/>
      <c r="Y58" s="4"/>
      <c r="Z58" s="4"/>
    </row>
    <row r="59" spans="1:26" ht="13.5" customHeight="1" x14ac:dyDescent="0.3">
      <c r="A59" s="4">
        <f ca="1">RANDBETWEEN(1, 12)</f>
        <v>12</v>
      </c>
      <c r="B59" s="4">
        <v>1</v>
      </c>
      <c r="C59" s="4" t="s">
        <v>337</v>
      </c>
      <c r="D59" s="4"/>
      <c r="E59" s="4"/>
      <c r="F59" s="4"/>
      <c r="G59" s="4"/>
      <c r="H59" s="4"/>
      <c r="I59" s="4">
        <f ca="1">RANDBETWEEN(1, 12)</f>
        <v>2</v>
      </c>
      <c r="J59" s="4">
        <v>1</v>
      </c>
      <c r="K59" s="4" t="s">
        <v>455</v>
      </c>
      <c r="L59" s="4"/>
      <c r="M59" s="4"/>
      <c r="N59" s="4"/>
      <c r="O59" s="4"/>
      <c r="P59" s="4"/>
      <c r="Q59" s="4"/>
      <c r="R59" s="4"/>
      <c r="S59" s="4"/>
      <c r="T59" s="4"/>
      <c r="U59" s="4"/>
      <c r="V59" s="4"/>
      <c r="W59" s="4"/>
      <c r="X59" s="4"/>
      <c r="Y59" s="4"/>
      <c r="Z59" s="4"/>
    </row>
    <row r="60" spans="1:26" ht="13.5" customHeight="1" x14ac:dyDescent="0.3">
      <c r="A60" s="4"/>
      <c r="B60" s="4">
        <v>2</v>
      </c>
      <c r="C60" s="4" t="s">
        <v>339</v>
      </c>
      <c r="D60" s="4"/>
      <c r="E60" s="4"/>
      <c r="F60" s="4"/>
      <c r="G60" s="4"/>
      <c r="H60" s="4"/>
      <c r="I60" s="4"/>
      <c r="J60" s="4">
        <v>2</v>
      </c>
      <c r="K60" s="4" t="s">
        <v>456</v>
      </c>
      <c r="L60" s="4"/>
      <c r="M60" s="4"/>
      <c r="N60" s="4"/>
      <c r="O60" s="4"/>
      <c r="P60" s="4"/>
      <c r="Q60" s="4"/>
      <c r="R60" s="4"/>
      <c r="S60" s="4"/>
      <c r="T60" s="4"/>
      <c r="U60" s="4"/>
      <c r="V60" s="4"/>
      <c r="W60" s="4"/>
      <c r="X60" s="4"/>
      <c r="Y60" s="4"/>
      <c r="Z60" s="4"/>
    </row>
    <row r="61" spans="1:26" ht="13.5" customHeight="1" x14ac:dyDescent="0.3">
      <c r="A61" s="4"/>
      <c r="B61" s="4">
        <v>3</v>
      </c>
      <c r="C61" s="4" t="s">
        <v>341</v>
      </c>
      <c r="D61" s="4"/>
      <c r="E61" s="4"/>
      <c r="F61" s="4"/>
      <c r="G61" s="4"/>
      <c r="H61" s="4"/>
      <c r="I61" s="4"/>
      <c r="J61" s="4">
        <v>4</v>
      </c>
      <c r="K61" s="4" t="s">
        <v>457</v>
      </c>
      <c r="L61" s="4"/>
      <c r="M61" s="4"/>
      <c r="N61" s="4"/>
      <c r="O61" s="4"/>
      <c r="P61" s="4"/>
      <c r="Q61" s="4"/>
      <c r="R61" s="4"/>
      <c r="S61" s="4"/>
      <c r="T61" s="4"/>
      <c r="U61" s="4"/>
      <c r="V61" s="4"/>
      <c r="W61" s="4"/>
      <c r="X61" s="4"/>
      <c r="Y61" s="4"/>
      <c r="Z61" s="4"/>
    </row>
    <row r="62" spans="1:26" ht="13.5" customHeight="1" x14ac:dyDescent="0.3">
      <c r="A62" s="4"/>
      <c r="B62" s="4">
        <v>4</v>
      </c>
      <c r="C62" s="4" t="s">
        <v>343</v>
      </c>
      <c r="D62" s="4"/>
      <c r="E62" s="4"/>
      <c r="F62" s="4"/>
      <c r="G62" s="4"/>
      <c r="H62" s="4"/>
      <c r="I62" s="4"/>
      <c r="J62" s="4">
        <v>5</v>
      </c>
      <c r="K62" s="4" t="s">
        <v>458</v>
      </c>
      <c r="L62" s="4"/>
      <c r="M62" s="4"/>
      <c r="N62" s="4"/>
      <c r="O62" s="4"/>
      <c r="P62" s="4"/>
      <c r="Q62" s="4"/>
      <c r="R62" s="4"/>
      <c r="S62" s="4"/>
      <c r="T62" s="4"/>
      <c r="U62" s="4"/>
      <c r="V62" s="4"/>
      <c r="W62" s="4"/>
      <c r="X62" s="4"/>
      <c r="Y62" s="4"/>
      <c r="Z62" s="4"/>
    </row>
    <row r="63" spans="1:26" ht="13.5" customHeight="1" x14ac:dyDescent="0.3">
      <c r="A63" s="4"/>
      <c r="B63" s="4">
        <v>5</v>
      </c>
      <c r="C63" s="4" t="s">
        <v>345</v>
      </c>
      <c r="D63" s="4"/>
      <c r="E63" s="4"/>
      <c r="F63" s="4"/>
      <c r="G63" s="4"/>
      <c r="H63" s="4"/>
      <c r="I63" s="4"/>
      <c r="J63" s="4">
        <v>8</v>
      </c>
      <c r="K63" s="4" t="s">
        <v>459</v>
      </c>
      <c r="L63" s="4"/>
      <c r="M63" s="4"/>
      <c r="N63" s="4"/>
      <c r="O63" s="4"/>
      <c r="P63" s="4"/>
      <c r="Q63" s="4"/>
      <c r="R63" s="4"/>
      <c r="S63" s="4"/>
      <c r="T63" s="4"/>
      <c r="U63" s="4"/>
      <c r="V63" s="4"/>
      <c r="W63" s="4"/>
      <c r="X63" s="4"/>
      <c r="Y63" s="4"/>
      <c r="Z63" s="4"/>
    </row>
    <row r="64" spans="1:26" ht="13.5" customHeight="1" x14ac:dyDescent="0.3">
      <c r="A64" s="4"/>
      <c r="B64" s="4">
        <v>6</v>
      </c>
      <c r="C64" s="4" t="s">
        <v>347</v>
      </c>
      <c r="D64" s="4"/>
      <c r="E64" s="4"/>
      <c r="F64" s="4"/>
      <c r="G64" s="4"/>
      <c r="H64" s="4"/>
      <c r="I64" s="4"/>
      <c r="J64" s="4">
        <v>10</v>
      </c>
      <c r="K64" s="4" t="s">
        <v>460</v>
      </c>
      <c r="L64" s="4"/>
      <c r="M64" s="4"/>
      <c r="N64" s="4"/>
      <c r="O64" s="4"/>
      <c r="P64" s="4"/>
      <c r="Q64" s="4"/>
      <c r="R64" s="4"/>
      <c r="S64" s="4"/>
      <c r="T64" s="4"/>
      <c r="U64" s="4"/>
      <c r="V64" s="4"/>
      <c r="W64" s="4"/>
      <c r="X64" s="4"/>
      <c r="Y64" s="4"/>
      <c r="Z64" s="4"/>
    </row>
    <row r="65" spans="1:26" ht="13.5" customHeight="1" x14ac:dyDescent="0.3">
      <c r="A65" s="4"/>
      <c r="B65" s="4">
        <v>8</v>
      </c>
      <c r="C65" s="4" t="s">
        <v>349</v>
      </c>
      <c r="D65" s="4"/>
      <c r="E65" s="4"/>
      <c r="F65" s="4"/>
      <c r="G65" s="4"/>
      <c r="H65" s="4"/>
      <c r="I65" s="4"/>
      <c r="J65" s="4">
        <v>12</v>
      </c>
      <c r="K65" s="4" t="s">
        <v>461</v>
      </c>
      <c r="L65" s="4"/>
      <c r="M65" s="4"/>
      <c r="N65" s="4"/>
      <c r="O65" s="4"/>
      <c r="P65" s="4"/>
      <c r="Q65" s="4"/>
      <c r="R65" s="4"/>
      <c r="S65" s="4"/>
      <c r="T65" s="4"/>
      <c r="U65" s="4"/>
      <c r="V65" s="4"/>
      <c r="W65" s="4"/>
      <c r="X65" s="4"/>
      <c r="Y65" s="4"/>
      <c r="Z65" s="4"/>
    </row>
    <row r="66" spans="1:26" ht="13.5" customHeight="1" x14ac:dyDescent="0.3">
      <c r="A66" s="4"/>
      <c r="B66" s="4">
        <v>9</v>
      </c>
      <c r="C66" s="4" t="s">
        <v>351</v>
      </c>
      <c r="D66" s="4"/>
      <c r="E66" s="4"/>
      <c r="F66" s="4"/>
      <c r="G66" s="4"/>
      <c r="H66" s="4"/>
      <c r="I66" s="4"/>
      <c r="J66" s="4"/>
      <c r="K66" s="4"/>
      <c r="L66" s="4"/>
      <c r="M66" s="4"/>
      <c r="N66" s="4"/>
      <c r="O66" s="4"/>
      <c r="P66" s="4"/>
      <c r="Q66" s="4"/>
      <c r="R66" s="4"/>
      <c r="S66" s="4"/>
      <c r="T66" s="4"/>
      <c r="U66" s="4"/>
      <c r="V66" s="4"/>
      <c r="W66" s="4"/>
      <c r="X66" s="4"/>
      <c r="Y66" s="4"/>
      <c r="Z66" s="4"/>
    </row>
    <row r="67" spans="1:26" ht="13.5" customHeight="1" x14ac:dyDescent="0.3">
      <c r="A67" s="4"/>
      <c r="B67" s="4">
        <v>10</v>
      </c>
      <c r="C67" s="4" t="s">
        <v>353</v>
      </c>
      <c r="D67" s="4"/>
      <c r="E67" s="4"/>
      <c r="F67" s="4"/>
      <c r="G67" s="4"/>
      <c r="H67" s="4"/>
      <c r="I67" s="4"/>
      <c r="J67" s="4" t="s">
        <v>462</v>
      </c>
      <c r="K67" s="4"/>
      <c r="L67" s="8" t="str">
        <f ca="1">OFFSET(K67,(MATCH(I68,J68:J79)),0)</f>
        <v>You were a powerful adventurer's hireling until recently.</v>
      </c>
      <c r="M67" s="4"/>
      <c r="N67" s="4"/>
      <c r="O67" s="4"/>
      <c r="P67" s="4"/>
      <c r="Q67" s="4"/>
      <c r="R67" s="4"/>
      <c r="S67" s="4"/>
      <c r="T67" s="4"/>
      <c r="U67" s="4"/>
      <c r="V67" s="4"/>
      <c r="W67" s="4"/>
      <c r="X67" s="4"/>
      <c r="Y67" s="4"/>
      <c r="Z67" s="4"/>
    </row>
    <row r="68" spans="1:26" ht="13.5" customHeight="1" x14ac:dyDescent="0.3">
      <c r="A68" s="4"/>
      <c r="B68" s="4">
        <v>11</v>
      </c>
      <c r="C68" s="4" t="s">
        <v>355</v>
      </c>
      <c r="D68" s="4"/>
      <c r="E68" s="4"/>
      <c r="F68" s="4"/>
      <c r="G68" s="4"/>
      <c r="H68" s="4"/>
      <c r="I68" s="4">
        <f ca="1">RANDBETWEEN(1, 12)</f>
        <v>6</v>
      </c>
      <c r="J68" s="4">
        <v>1</v>
      </c>
      <c r="K68" s="4" t="str">
        <f ca="1">CONCATENATE("You were turned into a toad for ",RANDBETWEEN(1,4)," weeks.")</f>
        <v>You were turned into a toad for 1 weeks.</v>
      </c>
      <c r="L68" s="4"/>
      <c r="M68" s="4"/>
      <c r="N68" s="4"/>
      <c r="O68" s="4"/>
      <c r="P68" s="4"/>
      <c r="Q68" s="4"/>
      <c r="R68" s="4"/>
      <c r="S68" s="4"/>
      <c r="T68" s="4"/>
      <c r="U68" s="4"/>
      <c r="V68" s="4"/>
      <c r="W68" s="4"/>
      <c r="X68" s="4"/>
      <c r="Y68" s="4"/>
      <c r="Z68" s="4"/>
    </row>
    <row r="69" spans="1:26" ht="13.5" customHeight="1" x14ac:dyDescent="0.3">
      <c r="A69" s="4"/>
      <c r="B69" s="4">
        <v>12</v>
      </c>
      <c r="C69" s="4" t="s">
        <v>463</v>
      </c>
      <c r="D69" s="4"/>
      <c r="E69" s="4"/>
      <c r="F69" s="4"/>
      <c r="G69" s="4"/>
      <c r="H69" s="4"/>
      <c r="I69" s="4"/>
      <c r="J69" s="4">
        <v>2</v>
      </c>
      <c r="K69" s="4" t="s">
        <v>464</v>
      </c>
      <c r="L69" s="4"/>
      <c r="M69" s="4"/>
      <c r="N69" s="4"/>
      <c r="O69" s="4"/>
      <c r="P69" s="4"/>
      <c r="Q69" s="4"/>
      <c r="R69" s="4"/>
      <c r="S69" s="4"/>
      <c r="T69" s="4"/>
      <c r="U69" s="4"/>
      <c r="V69" s="4"/>
      <c r="W69" s="4"/>
      <c r="X69" s="4"/>
      <c r="Y69" s="4"/>
      <c r="Z69" s="4"/>
    </row>
    <row r="70" spans="1:26" ht="13.5" customHeight="1" x14ac:dyDescent="0.3">
      <c r="A70" s="4"/>
      <c r="B70" s="4"/>
      <c r="C70" s="4"/>
      <c r="D70" s="4"/>
      <c r="E70" s="4"/>
      <c r="F70" s="4"/>
      <c r="G70" s="4"/>
      <c r="H70" s="4"/>
      <c r="I70" s="4"/>
      <c r="J70" s="4">
        <v>3</v>
      </c>
      <c r="K70" s="4" t="str">
        <f ca="1">CONCATENATE("You were enslaved by a supernatural creature for ",RANDBETWEEN(1,6)," years.")</f>
        <v>You were enslaved by a supernatural creature for 6 years.</v>
      </c>
      <c r="L70" s="4"/>
      <c r="M70" s="4"/>
      <c r="N70" s="4"/>
      <c r="O70" s="4"/>
      <c r="P70" s="4"/>
      <c r="Q70" s="4"/>
      <c r="R70" s="4"/>
      <c r="S70" s="4"/>
      <c r="T70" s="4"/>
      <c r="U70" s="4"/>
      <c r="V70" s="4"/>
      <c r="W70" s="4"/>
      <c r="X70" s="4"/>
      <c r="Y70" s="4"/>
      <c r="Z70" s="4"/>
    </row>
    <row r="71" spans="1:26" ht="13.5" customHeight="1" x14ac:dyDescent="0.3">
      <c r="A71" s="4"/>
      <c r="B71" s="4"/>
      <c r="C71" s="4"/>
      <c r="D71" s="4"/>
      <c r="E71" s="4"/>
      <c r="F71" s="4"/>
      <c r="G71" s="4"/>
      <c r="H71" s="4"/>
      <c r="I71" s="4"/>
      <c r="J71" s="4">
        <v>4</v>
      </c>
      <c r="K71" s="4" t="str">
        <f ca="1">CONCATENATE("A dragon held you prisoner for ",RANDBETWEEN(1,4)," years until adventurers killed it.")</f>
        <v>A dragon held you prisoner for 2 years until adventurers killed it.</v>
      </c>
      <c r="L71" s="4"/>
      <c r="M71" s="4"/>
      <c r="N71" s="4"/>
      <c r="O71" s="4"/>
      <c r="P71" s="4"/>
      <c r="Q71" s="4"/>
      <c r="R71" s="4"/>
      <c r="S71" s="4"/>
      <c r="T71" s="4"/>
      <c r="U71" s="4"/>
      <c r="V71" s="4"/>
      <c r="W71" s="4"/>
      <c r="X71" s="4"/>
      <c r="Y71" s="4"/>
      <c r="Z71" s="4"/>
    </row>
    <row r="72" spans="1:26" ht="13.5" customHeight="1" x14ac:dyDescent="0.3">
      <c r="A72" s="4"/>
      <c r="B72" s="4"/>
      <c r="C72" s="4"/>
      <c r="D72" s="4"/>
      <c r="E72" s="4"/>
      <c r="F72" s="4"/>
      <c r="G72" s="4"/>
      <c r="H72" s="4"/>
      <c r="I72" s="4"/>
      <c r="J72" s="4">
        <v>5</v>
      </c>
      <c r="K72" s="4" t="s">
        <v>465</v>
      </c>
      <c r="L72" s="4"/>
      <c r="M72" s="4"/>
      <c r="N72" s="4"/>
      <c r="O72" s="4"/>
      <c r="P72" s="4"/>
      <c r="Q72" s="4"/>
      <c r="R72" s="4"/>
      <c r="S72" s="4"/>
      <c r="T72" s="4"/>
      <c r="U72" s="4"/>
      <c r="V72" s="4"/>
      <c r="W72" s="4"/>
      <c r="X72" s="4"/>
      <c r="Y72" s="4"/>
      <c r="Z72" s="4"/>
    </row>
    <row r="73" spans="1:26" ht="13.5" customHeight="1" x14ac:dyDescent="0.3">
      <c r="A73" s="4"/>
      <c r="B73" s="4"/>
      <c r="C73" s="4"/>
      <c r="D73" s="4"/>
      <c r="E73" s="4"/>
      <c r="F73" s="4"/>
      <c r="G73" s="4"/>
      <c r="H73" s="4"/>
      <c r="I73" s="4"/>
      <c r="J73" s="4">
        <v>6</v>
      </c>
      <c r="K73" s="4" t="s">
        <v>466</v>
      </c>
      <c r="L73" s="4"/>
      <c r="M73" s="4"/>
      <c r="N73" s="4"/>
      <c r="O73" s="4"/>
      <c r="P73" s="4"/>
      <c r="Q73" s="4"/>
      <c r="R73" s="4"/>
      <c r="S73" s="4"/>
      <c r="T73" s="4"/>
      <c r="U73" s="4"/>
      <c r="V73" s="4"/>
      <c r="W73" s="4"/>
      <c r="X73" s="4"/>
      <c r="Y73" s="4"/>
      <c r="Z73" s="4"/>
    </row>
    <row r="74" spans="1:26" ht="13.5" customHeight="1" x14ac:dyDescent="0.3">
      <c r="A74" s="4"/>
      <c r="B74" s="4"/>
      <c r="C74" s="4"/>
      <c r="D74" s="4"/>
      <c r="E74" s="4"/>
      <c r="F74" s="4"/>
      <c r="G74" s="4"/>
      <c r="H74" s="4"/>
      <c r="I74" s="4"/>
      <c r="J74" s="4">
        <v>7</v>
      </c>
      <c r="K74" s="4" t="str">
        <f ca="1">CONCATENATE("You went insane for ",RANDBETWEEN(1,6)," years. Odd behavior might linger.")</f>
        <v>You went insane for 6 years. Odd behavior might linger.</v>
      </c>
      <c r="L74" s="4"/>
      <c r="M74" s="4"/>
      <c r="N74" s="4"/>
      <c r="O74" s="4"/>
      <c r="P74" s="4"/>
      <c r="Q74" s="4"/>
      <c r="R74" s="4"/>
      <c r="S74" s="4"/>
      <c r="T74" s="4"/>
      <c r="U74" s="4"/>
      <c r="V74" s="4"/>
      <c r="W74" s="4"/>
      <c r="X74" s="4"/>
      <c r="Y74" s="4"/>
      <c r="Z74" s="4"/>
    </row>
    <row r="75" spans="1:26" ht="13.5" customHeight="1" x14ac:dyDescent="0.3">
      <c r="A75" s="4"/>
      <c r="B75" s="4"/>
      <c r="C75" s="4"/>
      <c r="D75" s="4"/>
      <c r="E75" s="4"/>
      <c r="F75" s="4"/>
      <c r="G75" s="4"/>
      <c r="H75" s="4"/>
      <c r="I75" s="4"/>
      <c r="J75" s="4">
        <v>8</v>
      </c>
      <c r="K75" s="4" t="s">
        <v>467</v>
      </c>
      <c r="L75" s="4"/>
      <c r="M75" s="4"/>
      <c r="N75" s="4"/>
      <c r="O75" s="4"/>
      <c r="P75" s="4"/>
      <c r="Q75" s="4"/>
      <c r="R75" s="4"/>
      <c r="S75" s="4"/>
      <c r="T75" s="4"/>
      <c r="U75" s="4"/>
      <c r="V75" s="4"/>
      <c r="W75" s="4"/>
      <c r="X75" s="4"/>
      <c r="Y75" s="4"/>
      <c r="Z75" s="4"/>
    </row>
    <row r="76" spans="1:26" ht="13.5" customHeight="1" x14ac:dyDescent="0.3">
      <c r="A76" s="4"/>
      <c r="B76" s="4"/>
      <c r="C76" s="4"/>
      <c r="D76" s="4"/>
      <c r="E76" s="4"/>
      <c r="F76" s="4"/>
      <c r="G76" s="4"/>
      <c r="H76" s="4"/>
      <c r="I76" s="4"/>
      <c r="J76" s="4">
        <v>9</v>
      </c>
      <c r="K76" s="4" t="s">
        <v>468</v>
      </c>
      <c r="L76" s="4"/>
      <c r="M76" s="4"/>
      <c r="N76" s="4"/>
      <c r="O76" s="4"/>
      <c r="P76" s="4"/>
      <c r="Q76" s="4"/>
      <c r="R76" s="4"/>
      <c r="S76" s="4"/>
      <c r="T76" s="4"/>
      <c r="U76" s="4"/>
      <c r="V76" s="4"/>
      <c r="W76" s="4"/>
      <c r="X76" s="4"/>
      <c r="Y76" s="4"/>
      <c r="Z76" s="4"/>
    </row>
    <row r="77" spans="1:26" ht="13.5" customHeight="1" x14ac:dyDescent="0.3">
      <c r="A77" s="4"/>
      <c r="B77" s="4"/>
      <c r="C77" s="4"/>
      <c r="D77" s="4"/>
      <c r="E77" s="4"/>
      <c r="F77" s="4"/>
      <c r="G77" s="4"/>
      <c r="H77" s="4"/>
      <c r="I77" s="4"/>
      <c r="J77" s="4">
        <v>10</v>
      </c>
      <c r="K77" s="4" t="str">
        <f ca="1">CONCATENATE("You met ",L81," and lived to tell about it.")</f>
        <v>You met a demigod and lived to tell about it.</v>
      </c>
      <c r="L77" s="4"/>
      <c r="M77" s="4"/>
      <c r="N77" s="4"/>
      <c r="O77" s="4"/>
      <c r="P77" s="4"/>
      <c r="Q77" s="4"/>
      <c r="R77" s="4"/>
      <c r="S77" s="4"/>
      <c r="T77" s="4"/>
      <c r="U77" s="4"/>
      <c r="V77" s="4"/>
      <c r="W77" s="4"/>
      <c r="X77" s="4"/>
      <c r="Y77" s="4"/>
      <c r="Z77" s="4"/>
    </row>
    <row r="78" spans="1:26" ht="13.5" customHeight="1" x14ac:dyDescent="0.3">
      <c r="A78" s="4"/>
      <c r="B78" s="4"/>
      <c r="C78" s="4"/>
      <c r="D78" s="4"/>
      <c r="E78" s="4"/>
      <c r="F78" s="4"/>
      <c r="G78" s="4"/>
      <c r="H78" s="4"/>
      <c r="I78" s="4"/>
      <c r="J78" s="4">
        <v>11</v>
      </c>
      <c r="K78" s="4" t="s">
        <v>469</v>
      </c>
      <c r="L78" s="4"/>
      <c r="M78" s="4"/>
      <c r="N78" s="4"/>
      <c r="O78" s="4"/>
      <c r="P78" s="4"/>
      <c r="Q78" s="4"/>
      <c r="R78" s="4"/>
      <c r="S78" s="4"/>
      <c r="T78" s="4"/>
      <c r="U78" s="4"/>
      <c r="V78" s="4"/>
      <c r="W78" s="4"/>
      <c r="X78" s="4"/>
      <c r="Y78" s="4"/>
      <c r="Z78" s="4"/>
    </row>
    <row r="79" spans="1:26" ht="13.5" customHeight="1" x14ac:dyDescent="0.3">
      <c r="A79" s="4"/>
      <c r="B79" s="4"/>
      <c r="C79" s="4"/>
      <c r="D79" s="4"/>
      <c r="E79" s="4"/>
      <c r="F79" s="4"/>
      <c r="G79" s="4"/>
      <c r="H79" s="4"/>
      <c r="I79" s="4"/>
      <c r="J79" s="4">
        <v>12</v>
      </c>
      <c r="K79" s="4" t="s">
        <v>487</v>
      </c>
      <c r="L79" s="4"/>
      <c r="M79" s="4"/>
      <c r="N79" s="4"/>
      <c r="O79" s="4"/>
      <c r="P79" s="4"/>
      <c r="Q79" s="4"/>
      <c r="R79" s="4"/>
      <c r="S79" s="4"/>
      <c r="T79" s="4"/>
      <c r="U79" s="4"/>
      <c r="V79" s="4"/>
      <c r="W79" s="4"/>
      <c r="X79" s="4"/>
      <c r="Y79" s="4"/>
      <c r="Z79" s="4"/>
    </row>
    <row r="80" spans="1:26" ht="13.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customHeight="1" x14ac:dyDescent="0.3">
      <c r="A81" s="4"/>
      <c r="B81" s="4"/>
      <c r="C81" s="4"/>
      <c r="D81" s="4"/>
      <c r="E81" s="4"/>
      <c r="F81" s="4"/>
      <c r="G81" s="4"/>
      <c r="H81" s="4"/>
      <c r="I81" s="4"/>
      <c r="J81" s="4" t="s">
        <v>471</v>
      </c>
      <c r="K81" s="4"/>
      <c r="L81" s="8" t="str">
        <f ca="1">OFFSET(K81,(MATCH(I82,J82:J86)),0)</f>
        <v>a demigod</v>
      </c>
      <c r="M81" s="4"/>
      <c r="N81" s="4"/>
      <c r="O81" s="4"/>
      <c r="P81" s="4"/>
      <c r="Q81" s="4"/>
      <c r="R81" s="4"/>
      <c r="S81" s="4"/>
      <c r="T81" s="4"/>
      <c r="U81" s="4"/>
      <c r="V81" s="4"/>
      <c r="W81" s="4"/>
      <c r="X81" s="4"/>
      <c r="Y81" s="4"/>
      <c r="Z81" s="4"/>
    </row>
    <row r="82" spans="1:26" ht="13.5" customHeight="1" x14ac:dyDescent="0.3">
      <c r="A82" s="4"/>
      <c r="B82" s="4"/>
      <c r="C82" s="4"/>
      <c r="D82" s="4"/>
      <c r="E82" s="4"/>
      <c r="F82" s="4"/>
      <c r="G82" s="4"/>
      <c r="H82" s="4"/>
      <c r="I82" s="4">
        <f ca="1">RANDBETWEEN(1,5)</f>
        <v>1</v>
      </c>
      <c r="J82" s="4">
        <v>1</v>
      </c>
      <c r="K82" s="4" t="s">
        <v>472</v>
      </c>
      <c r="L82" s="4"/>
      <c r="M82" s="4"/>
      <c r="N82" s="4"/>
      <c r="O82" s="4"/>
      <c r="P82" s="4"/>
      <c r="Q82" s="4"/>
      <c r="R82" s="4"/>
      <c r="S82" s="4"/>
      <c r="T82" s="4"/>
      <c r="U82" s="4"/>
      <c r="V82" s="4"/>
      <c r="W82" s="4"/>
      <c r="X82" s="4"/>
      <c r="Y82" s="4"/>
      <c r="Z82" s="4"/>
    </row>
    <row r="83" spans="1:26" ht="13.5" customHeight="1" x14ac:dyDescent="0.3">
      <c r="A83" s="4"/>
      <c r="B83" s="4"/>
      <c r="C83" s="4"/>
      <c r="D83" s="4"/>
      <c r="E83" s="4"/>
      <c r="F83" s="4"/>
      <c r="G83" s="4"/>
      <c r="H83" s="4"/>
      <c r="I83" s="4"/>
      <c r="J83" s="4">
        <v>2</v>
      </c>
      <c r="K83" s="4" t="s">
        <v>473</v>
      </c>
      <c r="L83" s="4"/>
      <c r="M83" s="4"/>
      <c r="N83" s="4"/>
      <c r="O83" s="4"/>
      <c r="P83" s="4"/>
      <c r="Q83" s="4"/>
      <c r="R83" s="4"/>
      <c r="S83" s="4"/>
      <c r="T83" s="4"/>
      <c r="U83" s="4"/>
      <c r="V83" s="4"/>
      <c r="W83" s="4"/>
      <c r="X83" s="4"/>
      <c r="Y83" s="4"/>
      <c r="Z83" s="4"/>
    </row>
    <row r="84" spans="1:26" ht="13.5" customHeight="1" x14ac:dyDescent="0.3">
      <c r="A84" s="4"/>
      <c r="B84" s="4"/>
      <c r="C84" s="4"/>
      <c r="D84" s="4"/>
      <c r="E84" s="4"/>
      <c r="F84" s="4"/>
      <c r="G84" s="4"/>
      <c r="H84" s="4"/>
      <c r="I84" s="4"/>
      <c r="J84" s="4">
        <v>3</v>
      </c>
      <c r="K84" s="4" t="s">
        <v>474</v>
      </c>
      <c r="L84" s="4"/>
      <c r="M84" s="4"/>
      <c r="N84" s="4"/>
      <c r="O84" s="4"/>
      <c r="P84" s="4"/>
      <c r="Q84" s="4"/>
      <c r="R84" s="4"/>
      <c r="S84" s="4"/>
      <c r="T84" s="4"/>
      <c r="U84" s="4"/>
      <c r="V84" s="4"/>
      <c r="W84" s="4"/>
      <c r="X84" s="4"/>
      <c r="Y84" s="4"/>
      <c r="Z84" s="4"/>
    </row>
    <row r="85" spans="1:26" ht="13.5" customHeight="1" x14ac:dyDescent="0.3">
      <c r="A85" s="4"/>
      <c r="B85" s="4"/>
      <c r="C85" s="4"/>
      <c r="D85" s="4"/>
      <c r="E85" s="4"/>
      <c r="F85" s="4"/>
      <c r="G85" s="4"/>
      <c r="H85" s="4"/>
      <c r="I85" s="4"/>
      <c r="J85" s="4">
        <v>4</v>
      </c>
      <c r="K85" s="4" t="s">
        <v>475</v>
      </c>
      <c r="L85" s="4"/>
      <c r="M85" s="4"/>
      <c r="N85" s="4"/>
      <c r="O85" s="4"/>
      <c r="P85" s="4"/>
      <c r="Q85" s="4"/>
      <c r="R85" s="4"/>
      <c r="S85" s="4"/>
      <c r="T85" s="4"/>
      <c r="U85" s="4"/>
      <c r="V85" s="4"/>
      <c r="W85" s="4"/>
      <c r="X85" s="4"/>
      <c r="Y85" s="4"/>
      <c r="Z85" s="4"/>
    </row>
    <row r="86" spans="1:26" ht="13.5" customHeight="1" x14ac:dyDescent="0.3">
      <c r="A86" s="4"/>
      <c r="B86" s="4"/>
      <c r="C86" s="4"/>
      <c r="D86" s="4"/>
      <c r="E86" s="4"/>
      <c r="F86" s="4"/>
      <c r="G86" s="4"/>
      <c r="H86" s="4"/>
      <c r="I86" s="4"/>
      <c r="J86" s="4">
        <v>5</v>
      </c>
      <c r="K86" s="4" t="s">
        <v>476</v>
      </c>
      <c r="L86" s="4"/>
      <c r="M86" s="4"/>
      <c r="N86" s="4"/>
      <c r="O86" s="4"/>
      <c r="P86" s="4"/>
      <c r="Q86" s="4"/>
      <c r="R86" s="4"/>
      <c r="S86" s="4"/>
      <c r="T86" s="4"/>
      <c r="U86" s="4"/>
      <c r="V86" s="4"/>
      <c r="W86" s="4"/>
      <c r="X86" s="4"/>
      <c r="Y86" s="4"/>
      <c r="Z86" s="4"/>
    </row>
    <row r="87" spans="1:26" ht="13.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sheetViews>
  <sheetFormatPr defaultColWidth="14.44140625" defaultRowHeight="15" customHeight="1" x14ac:dyDescent="0.3"/>
  <cols>
    <col min="1" max="2" width="8.6640625" customWidth="1"/>
    <col min="3" max="3" width="11.88671875" customWidth="1"/>
    <col min="4" max="26" width="8.6640625" customWidth="1"/>
  </cols>
  <sheetData>
    <row r="1" spans="1:26" ht="13.5" customHeight="1" x14ac:dyDescent="0.3">
      <c r="A1" s="4" t="s">
        <v>28</v>
      </c>
      <c r="B1" s="4" t="s">
        <v>37</v>
      </c>
      <c r="C1" s="4"/>
      <c r="D1" s="4"/>
      <c r="E1" s="4"/>
      <c r="F1" s="4"/>
      <c r="G1" s="4"/>
      <c r="H1" s="4"/>
      <c r="I1" s="4"/>
      <c r="J1" s="4"/>
      <c r="K1" s="4"/>
      <c r="L1" s="4"/>
      <c r="M1" s="4"/>
      <c r="N1" s="4"/>
      <c r="O1" s="4"/>
      <c r="P1" s="4"/>
      <c r="Q1" s="4"/>
      <c r="R1" s="4"/>
      <c r="S1" s="4"/>
      <c r="T1" s="4"/>
      <c r="U1" s="4"/>
      <c r="V1" s="4"/>
      <c r="W1" s="4"/>
      <c r="X1" s="4"/>
      <c r="Y1" s="4"/>
      <c r="Z1" s="4"/>
    </row>
    <row r="2" spans="1:26" ht="13.5" customHeight="1" x14ac:dyDescent="0.3">
      <c r="A2" s="4" t="s">
        <v>52</v>
      </c>
      <c r="B2" s="4">
        <f>PCCreation!N5</f>
        <v>17.094017094017094</v>
      </c>
      <c r="C2" s="4"/>
      <c r="D2" s="4"/>
      <c r="E2" s="4"/>
      <c r="F2" s="4"/>
      <c r="G2" s="4"/>
      <c r="H2" s="4"/>
      <c r="I2" s="4"/>
      <c r="J2" s="4"/>
      <c r="K2" s="4"/>
      <c r="L2" s="4"/>
      <c r="M2" s="4"/>
      <c r="N2" s="4"/>
      <c r="O2" s="4"/>
      <c r="P2" s="4"/>
      <c r="Q2" s="4"/>
      <c r="R2" s="4"/>
      <c r="S2" s="4"/>
      <c r="T2" s="4"/>
      <c r="U2" s="4"/>
      <c r="V2" s="4"/>
      <c r="W2" s="4"/>
      <c r="X2" s="4"/>
      <c r="Y2" s="4"/>
      <c r="Z2" s="4"/>
    </row>
    <row r="3" spans="1:26" ht="13.5" customHeight="1" x14ac:dyDescent="0.3">
      <c r="A3" s="4" t="s">
        <v>222</v>
      </c>
      <c r="B3" s="4">
        <f>PCCreation!N78</f>
        <v>15.954415954415953</v>
      </c>
      <c r="C3" s="4"/>
      <c r="D3" s="4"/>
      <c r="E3" s="4"/>
      <c r="F3" s="4"/>
      <c r="G3" s="4"/>
      <c r="H3" s="4"/>
      <c r="I3" s="4"/>
      <c r="J3" s="4"/>
      <c r="K3" s="4"/>
      <c r="L3" s="4"/>
      <c r="M3" s="4"/>
      <c r="N3" s="4"/>
      <c r="O3" s="4"/>
      <c r="P3" s="4"/>
      <c r="Q3" s="4"/>
      <c r="R3" s="4"/>
      <c r="S3" s="4"/>
      <c r="T3" s="4"/>
      <c r="U3" s="4"/>
      <c r="V3" s="4"/>
      <c r="W3" s="4"/>
      <c r="X3" s="4"/>
      <c r="Y3" s="4"/>
      <c r="Z3" s="4"/>
    </row>
    <row r="4" spans="1:26" ht="13.5" customHeight="1" x14ac:dyDescent="0.3">
      <c r="A4" s="4" t="s">
        <v>172</v>
      </c>
      <c r="B4" s="4">
        <f>PCCreation!N41</f>
        <v>15.669515669515672</v>
      </c>
      <c r="C4" s="4"/>
      <c r="D4" s="4"/>
      <c r="E4" s="4"/>
      <c r="F4" s="4"/>
      <c r="G4" s="4"/>
      <c r="H4" s="4"/>
      <c r="I4" s="4"/>
      <c r="J4" s="4"/>
      <c r="K4" s="4"/>
      <c r="L4" s="4"/>
      <c r="M4" s="4"/>
      <c r="N4" s="4"/>
      <c r="O4" s="4"/>
      <c r="P4" s="4"/>
      <c r="Q4" s="4"/>
      <c r="R4" s="4"/>
      <c r="S4" s="4"/>
      <c r="T4" s="4"/>
      <c r="U4" s="4"/>
      <c r="V4" s="4"/>
      <c r="W4" s="4"/>
      <c r="X4" s="4"/>
      <c r="Y4" s="4"/>
      <c r="Z4" s="4"/>
    </row>
    <row r="5" spans="1:26" ht="13.5" customHeight="1" x14ac:dyDescent="0.3">
      <c r="A5" s="4" t="s">
        <v>240</v>
      </c>
      <c r="B5" s="4">
        <f>PCCreation!N94</f>
        <v>10.256410256410257</v>
      </c>
      <c r="C5" s="4"/>
      <c r="D5" s="4"/>
      <c r="E5" s="4"/>
      <c r="F5" s="4"/>
      <c r="G5" s="4"/>
      <c r="H5" s="4"/>
      <c r="I5" s="4"/>
      <c r="J5" s="4"/>
      <c r="K5" s="4"/>
      <c r="L5" s="4"/>
      <c r="M5" s="4"/>
      <c r="N5" s="4"/>
      <c r="O5" s="4" t="s">
        <v>488</v>
      </c>
      <c r="P5" s="4"/>
      <c r="Q5" s="4"/>
      <c r="R5" s="4"/>
      <c r="S5" s="4"/>
      <c r="T5" s="4"/>
      <c r="U5" s="4"/>
      <c r="V5" s="4"/>
      <c r="W5" s="4"/>
      <c r="X5" s="4"/>
      <c r="Y5" s="4"/>
      <c r="Z5" s="4"/>
    </row>
    <row r="6" spans="1:26" ht="13.5" customHeight="1" x14ac:dyDescent="0.3">
      <c r="A6" s="4" t="s">
        <v>230</v>
      </c>
      <c r="B6" s="4">
        <f>PCCreation!N85</f>
        <v>9.6866096866096871</v>
      </c>
      <c r="C6" s="4"/>
      <c r="D6" s="4"/>
      <c r="E6" s="4"/>
      <c r="F6" s="4"/>
      <c r="G6" s="4"/>
      <c r="H6" s="4"/>
      <c r="I6" s="4"/>
      <c r="J6" s="4"/>
      <c r="K6" s="4"/>
      <c r="L6" s="4"/>
      <c r="M6" s="4"/>
      <c r="N6" s="4"/>
      <c r="O6" s="4" t="s">
        <v>489</v>
      </c>
      <c r="P6" s="4"/>
      <c r="Q6" s="4"/>
      <c r="R6" s="4"/>
      <c r="S6" s="4"/>
      <c r="T6" s="4"/>
      <c r="U6" s="4"/>
      <c r="V6" s="4"/>
      <c r="W6" s="4"/>
      <c r="X6" s="4"/>
      <c r="Y6" s="4"/>
      <c r="Z6" s="4"/>
    </row>
    <row r="7" spans="1:26" ht="13.5" customHeight="1" x14ac:dyDescent="0.3">
      <c r="A7" s="4" t="s">
        <v>192</v>
      </c>
      <c r="B7" s="4">
        <f>PCCreation!N52</f>
        <v>6.83760683760684</v>
      </c>
      <c r="C7" s="4"/>
      <c r="D7" s="4"/>
      <c r="E7" s="4"/>
      <c r="F7" s="4"/>
      <c r="G7" s="4"/>
      <c r="H7" s="4"/>
      <c r="I7" s="4"/>
      <c r="J7" s="4"/>
      <c r="K7" s="4"/>
      <c r="L7" s="4"/>
      <c r="M7" s="4"/>
      <c r="N7" s="4"/>
      <c r="O7" s="4"/>
      <c r="P7" s="4"/>
      <c r="Q7" s="4"/>
      <c r="R7" s="4"/>
      <c r="S7" s="4"/>
      <c r="T7" s="4"/>
      <c r="U7" s="4"/>
      <c r="V7" s="4"/>
      <c r="W7" s="4"/>
      <c r="X7" s="4"/>
      <c r="Y7" s="4"/>
      <c r="Z7" s="4"/>
    </row>
    <row r="8" spans="1:26" ht="13.5" customHeight="1" x14ac:dyDescent="0.3">
      <c r="A8" s="4" t="s">
        <v>100</v>
      </c>
      <c r="B8" s="4">
        <f>PCCreation!N17</f>
        <v>5.1282051282051295</v>
      </c>
      <c r="C8" s="4"/>
      <c r="D8" s="4"/>
      <c r="E8" s="4"/>
      <c r="F8" s="4"/>
      <c r="G8" s="4"/>
      <c r="H8" s="4"/>
      <c r="I8" s="4"/>
      <c r="J8" s="4"/>
      <c r="K8" s="4"/>
      <c r="L8" s="4"/>
      <c r="M8" s="4"/>
      <c r="N8" s="4"/>
      <c r="O8" s="4"/>
      <c r="P8" s="4"/>
      <c r="Q8" s="4"/>
      <c r="R8" s="4"/>
      <c r="S8" s="4"/>
      <c r="T8" s="4"/>
      <c r="U8" s="4"/>
      <c r="V8" s="4"/>
      <c r="W8" s="4"/>
      <c r="X8" s="4"/>
      <c r="Y8" s="4"/>
      <c r="Z8" s="4"/>
    </row>
    <row r="9" spans="1:26" ht="13.5" customHeight="1" x14ac:dyDescent="0.3">
      <c r="A9" s="4" t="s">
        <v>208</v>
      </c>
      <c r="B9" s="4">
        <f>PCCreation!N66</f>
        <v>5.1282051282051295</v>
      </c>
      <c r="C9" s="4"/>
      <c r="D9" s="4"/>
      <c r="E9" s="4"/>
      <c r="F9" s="4"/>
      <c r="G9" s="4"/>
      <c r="H9" s="4"/>
      <c r="I9" s="4"/>
      <c r="J9" s="4"/>
      <c r="K9" s="4"/>
      <c r="L9" s="4"/>
      <c r="M9" s="4"/>
      <c r="N9" s="4"/>
      <c r="O9" s="4"/>
      <c r="P9" s="4"/>
      <c r="Q9" s="4"/>
      <c r="R9" s="4"/>
      <c r="S9" s="4"/>
      <c r="T9" s="4"/>
      <c r="U9" s="4"/>
      <c r="V9" s="4"/>
      <c r="W9" s="4"/>
      <c r="X9" s="4"/>
      <c r="Y9" s="4"/>
      <c r="Z9" s="4"/>
    </row>
    <row r="10" spans="1:26" ht="13.5" customHeight="1" x14ac:dyDescent="0.3">
      <c r="A10" s="4" t="s">
        <v>215</v>
      </c>
      <c r="B10" s="4">
        <f>PCCreation!N72</f>
        <v>5.1282051282051295</v>
      </c>
      <c r="C10" s="4"/>
      <c r="D10" s="4"/>
      <c r="E10" s="4"/>
      <c r="F10" s="4"/>
      <c r="G10" s="4"/>
      <c r="H10" s="4"/>
      <c r="I10" s="4"/>
      <c r="J10" s="4"/>
      <c r="K10" s="4"/>
      <c r="L10" s="4"/>
      <c r="M10" s="4"/>
      <c r="N10" s="4"/>
      <c r="O10" s="4"/>
      <c r="P10" s="4"/>
      <c r="Q10" s="4"/>
      <c r="R10" s="4"/>
      <c r="S10" s="4"/>
      <c r="T10" s="4"/>
      <c r="U10" s="4"/>
      <c r="V10" s="4"/>
      <c r="W10" s="4"/>
      <c r="X10" s="4"/>
      <c r="Y10" s="4"/>
      <c r="Z10" s="4"/>
    </row>
    <row r="11" spans="1:26" ht="13.5" customHeight="1" x14ac:dyDescent="0.3">
      <c r="A11" s="4" t="s">
        <v>250</v>
      </c>
      <c r="B11" s="4">
        <f>PCCreation!N103</f>
        <v>3.7037037037037046</v>
      </c>
      <c r="C11" s="4"/>
      <c r="D11" s="4"/>
      <c r="E11" s="4"/>
      <c r="F11" s="4"/>
      <c r="G11" s="4"/>
      <c r="H11" s="4"/>
      <c r="I11" s="4"/>
      <c r="J11" s="4"/>
      <c r="K11" s="4"/>
      <c r="L11" s="4"/>
      <c r="M11" s="4"/>
      <c r="N11" s="4"/>
      <c r="O11" s="4"/>
      <c r="P11" s="4"/>
      <c r="Q11" s="4"/>
      <c r="R11" s="4"/>
      <c r="S11" s="4"/>
      <c r="T11" s="4"/>
      <c r="U11" s="4"/>
      <c r="V11" s="4"/>
      <c r="W11" s="4"/>
      <c r="X11" s="4"/>
      <c r="Y11" s="4"/>
      <c r="Z11" s="4"/>
    </row>
    <row r="12" spans="1:26" ht="13.5" customHeight="1" x14ac:dyDescent="0.3">
      <c r="A12" s="4" t="s">
        <v>80</v>
      </c>
      <c r="B12" s="4">
        <f>PCCreation!N11</f>
        <v>3.4188034188034186</v>
      </c>
      <c r="C12" s="4"/>
      <c r="D12" s="4"/>
      <c r="E12" s="4"/>
      <c r="F12" s="4"/>
      <c r="G12" s="4"/>
      <c r="H12" s="4"/>
      <c r="I12" s="4"/>
      <c r="J12" s="4"/>
      <c r="K12" s="4"/>
      <c r="L12" s="4"/>
      <c r="M12" s="4"/>
      <c r="N12" s="4"/>
      <c r="O12" s="4"/>
      <c r="P12" s="4"/>
      <c r="Q12" s="4"/>
      <c r="R12" s="4"/>
      <c r="S12" s="4"/>
      <c r="T12" s="4"/>
      <c r="U12" s="4"/>
      <c r="V12" s="4"/>
      <c r="W12" s="4"/>
      <c r="X12" s="4"/>
      <c r="Y12" s="4"/>
      <c r="Z12" s="4"/>
    </row>
    <row r="13" spans="1:26" ht="13.5" customHeight="1" x14ac:dyDescent="0.3">
      <c r="A13" s="4" t="s">
        <v>155</v>
      </c>
      <c r="B13" s="4">
        <f>PCCreation!N35</f>
        <v>1.7094017094017093</v>
      </c>
      <c r="C13" s="4"/>
      <c r="D13" s="4"/>
      <c r="E13" s="4"/>
      <c r="F13" s="4"/>
      <c r="G13" s="4"/>
      <c r="H13" s="4"/>
      <c r="I13" s="4"/>
      <c r="J13" s="4"/>
      <c r="K13" s="4"/>
      <c r="L13" s="4"/>
      <c r="M13" s="4"/>
      <c r="N13" s="4"/>
      <c r="O13" s="4"/>
      <c r="P13" s="4"/>
      <c r="Q13" s="4"/>
      <c r="R13" s="4"/>
      <c r="S13" s="4"/>
      <c r="T13" s="4"/>
      <c r="U13" s="4"/>
      <c r="V13" s="4"/>
      <c r="W13" s="4"/>
      <c r="X13" s="4"/>
      <c r="Y13" s="4"/>
      <c r="Z13" s="4"/>
    </row>
    <row r="14" spans="1:26" ht="13.5" customHeight="1" x14ac:dyDescent="0.3">
      <c r="A14" s="4" t="s">
        <v>41</v>
      </c>
      <c r="B14" s="4">
        <f>PCCreation!N3</f>
        <v>0.28490028490028491</v>
      </c>
      <c r="C14" s="4"/>
      <c r="D14" s="4"/>
      <c r="E14" s="4"/>
      <c r="F14" s="4"/>
      <c r="G14" s="4"/>
      <c r="H14" s="4"/>
      <c r="I14" s="4"/>
      <c r="J14" s="4"/>
      <c r="K14" s="4"/>
      <c r="L14" s="4"/>
      <c r="M14" s="4"/>
      <c r="N14" s="4"/>
      <c r="O14" s="4"/>
      <c r="P14" s="4"/>
      <c r="Q14" s="4"/>
      <c r="R14" s="4"/>
      <c r="S14" s="4"/>
      <c r="T14" s="4"/>
      <c r="U14" s="4"/>
      <c r="V14" s="4"/>
      <c r="W14" s="4"/>
      <c r="X14" s="4"/>
      <c r="Y14" s="4"/>
      <c r="Z14" s="4"/>
    </row>
    <row r="15" spans="1:26" ht="13.5" customHeight="1" x14ac:dyDescent="0.3">
      <c r="A15" s="4" t="s">
        <v>201</v>
      </c>
      <c r="B15" s="4">
        <f>PCCreation!N60</f>
        <v>0</v>
      </c>
      <c r="C15" s="4"/>
      <c r="D15" s="4"/>
      <c r="E15" s="4"/>
      <c r="F15" s="4"/>
      <c r="G15" s="4"/>
      <c r="H15" s="4"/>
      <c r="I15" s="4"/>
      <c r="J15" s="4"/>
      <c r="K15" s="4"/>
      <c r="L15" s="4"/>
      <c r="M15" s="4"/>
      <c r="N15" s="4"/>
      <c r="O15" s="4"/>
      <c r="P15" s="4"/>
      <c r="Q15" s="4"/>
      <c r="R15" s="4"/>
      <c r="S15" s="4"/>
      <c r="T15" s="4"/>
      <c r="U15" s="4"/>
      <c r="V15" s="4"/>
      <c r="W15" s="4"/>
      <c r="X15" s="4"/>
      <c r="Y15" s="4"/>
      <c r="Z15" s="4"/>
    </row>
    <row r="16" spans="1:26" ht="13.5" customHeight="1" x14ac:dyDescent="0.3">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3.5" customHeight="1" x14ac:dyDescent="0.3">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3.5" customHeight="1" x14ac:dyDescent="0.3">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3.5" customHeight="1" x14ac:dyDescent="0.3">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3.5" customHeight="1" x14ac:dyDescent="0.3">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3.5" customHeight="1" x14ac:dyDescent="0.3">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3.5" customHeight="1" x14ac:dyDescent="0.3">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3.5" customHeight="1" x14ac:dyDescent="0.3">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3.5" customHeight="1" x14ac:dyDescent="0.3">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3.5" customHeight="1" x14ac:dyDescent="0.3">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3.5" customHeight="1" x14ac:dyDescent="0.3">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3.5" customHeight="1" x14ac:dyDescent="0.3">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3.5" customHeight="1" x14ac:dyDescent="0.3">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3.5" customHeight="1" x14ac:dyDescent="0.3">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3.5" customHeight="1" x14ac:dyDescent="0.3">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3.5" customHeight="1" x14ac:dyDescent="0.3">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3.5" customHeight="1" x14ac:dyDescent="0.3">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3.5" customHeight="1" x14ac:dyDescent="0.3">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3.5" customHeight="1" x14ac:dyDescent="0.3">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3.5" customHeight="1" x14ac:dyDescent="0.3">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3.5" customHeight="1" x14ac:dyDescent="0.3">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3.5" customHeight="1" x14ac:dyDescent="0.3">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3.5" customHeight="1" x14ac:dyDescent="0.3">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3.5" customHeight="1" x14ac:dyDescent="0.3">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3.5" customHeight="1" x14ac:dyDescent="0.3">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3.5" customHeight="1" x14ac:dyDescent="0.3">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3.5" customHeight="1" x14ac:dyDescent="0.3">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3.5" customHeight="1" x14ac:dyDescent="0.3">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3.5" customHeight="1" x14ac:dyDescent="0.3">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5" customHeight="1" x14ac:dyDescent="0.3">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5" customHeight="1" x14ac:dyDescent="0.3">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5" customHeight="1" x14ac:dyDescent="0.3">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5" customHeight="1" x14ac:dyDescent="0.3">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5" customHeight="1" x14ac:dyDescent="0.3">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5" customHeight="1" x14ac:dyDescent="0.3">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5" customHeight="1" x14ac:dyDescent="0.3">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5" customHeight="1" x14ac:dyDescent="0.3">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5" customHeight="1" x14ac:dyDescent="0.3">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5" customHeight="1" x14ac:dyDescent="0.3">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5" customHeight="1" x14ac:dyDescent="0.3">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customHeight="1" x14ac:dyDescent="0.3">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5" customHeight="1" x14ac:dyDescent="0.3">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5" customHeight="1" x14ac:dyDescent="0.3">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5" customHeight="1" x14ac:dyDescent="0.3">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5" customHeight="1" x14ac:dyDescent="0.3">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5" customHeight="1" x14ac:dyDescent="0.3">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5" customHeight="1" x14ac:dyDescent="0.3">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5" customHeight="1" x14ac:dyDescent="0.3">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5" customHeight="1" x14ac:dyDescent="0.3">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5" customHeight="1" x14ac:dyDescent="0.3">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5" customHeight="1" x14ac:dyDescent="0.3">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5" customHeight="1" x14ac:dyDescent="0.3">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5" customHeight="1" x14ac:dyDescent="0.3">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5" customHeight="1" x14ac:dyDescent="0.3">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5" customHeight="1" x14ac:dyDescent="0.3">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5" customHeight="1" x14ac:dyDescent="0.3">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5" customHeight="1" x14ac:dyDescent="0.3">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5" customHeight="1" x14ac:dyDescent="0.3">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5" customHeight="1" x14ac:dyDescent="0.3">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5" customHeight="1" x14ac:dyDescent="0.3">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5" customHeight="1" x14ac:dyDescent="0.3">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5" customHeight="1" x14ac:dyDescent="0.3">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customHeight="1" x14ac:dyDescent="0.3">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5" customHeight="1" x14ac:dyDescent="0.3">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5" customHeight="1" x14ac:dyDescent="0.3">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5" customHeight="1" x14ac:dyDescent="0.3">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5" customHeight="1" x14ac:dyDescent="0.3">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5" customHeight="1" x14ac:dyDescent="0.3">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N1000"/>
  <sheetViews>
    <sheetView workbookViewId="0"/>
  </sheetViews>
  <sheetFormatPr defaultColWidth="14.44140625" defaultRowHeight="15" customHeight="1" x14ac:dyDescent="0.3"/>
  <cols>
    <col min="1" max="1" width="9.33203125" customWidth="1"/>
    <col min="2" max="2" width="11.5546875" hidden="1" customWidth="1"/>
    <col min="3" max="3" width="7.88671875" hidden="1" customWidth="1"/>
    <col min="4" max="4" width="7.44140625" customWidth="1"/>
    <col min="5" max="5" width="11.5546875" hidden="1" customWidth="1"/>
    <col min="6" max="6" width="8.109375" hidden="1" customWidth="1"/>
    <col min="7" max="7" width="11.44140625" customWidth="1"/>
    <col min="8" max="9" width="11.5546875" hidden="1" customWidth="1"/>
    <col min="10" max="10" width="11.5546875" customWidth="1"/>
    <col min="11" max="12" width="11.5546875" hidden="1" customWidth="1"/>
    <col min="13" max="13" width="11.5546875" customWidth="1"/>
    <col min="14" max="14" width="44" customWidth="1"/>
    <col min="15" max="26" width="8.6640625" customWidth="1"/>
  </cols>
  <sheetData>
    <row r="1" spans="1:14" ht="12.75" customHeight="1" x14ac:dyDescent="0.3">
      <c r="A1" s="1" t="s">
        <v>490</v>
      </c>
      <c r="D1" s="1" t="s">
        <v>491</v>
      </c>
      <c r="G1" s="1" t="s">
        <v>492</v>
      </c>
      <c r="J1" s="1" t="s">
        <v>493</v>
      </c>
    </row>
    <row r="2" spans="1:14" ht="12.75" customHeight="1" x14ac:dyDescent="0.3">
      <c r="A2" s="14" t="s">
        <v>494</v>
      </c>
      <c r="B2" s="1">
        <f t="shared" ref="B2:B6" ca="1" si="0">RANDBETWEEN(1, (COUNTA($A$2:$A$26)))</f>
        <v>10</v>
      </c>
      <c r="C2" s="1" t="str">
        <f t="shared" ref="C2:C6" ca="1" si="1">OFFSET($A$1,$B2,0)</f>
        <v>25cm</v>
      </c>
      <c r="D2" s="14" t="s">
        <v>495</v>
      </c>
      <c r="E2" s="1">
        <f t="shared" ref="E2:E6" ca="1" si="2">RANDBETWEEN(1, (COUNTA($D$2:$D$26)))</f>
        <v>5</v>
      </c>
      <c r="F2" s="1" t="str">
        <f t="shared" ref="F2:F6" ca="1" si="3">OFFSET($D$1,$E2,0)</f>
        <v>green</v>
      </c>
      <c r="G2" s="14" t="s">
        <v>496</v>
      </c>
      <c r="H2" s="1">
        <f t="shared" ref="H2:H6" ca="1" si="4">RANDBETWEEN(1, (COUNTA($G$2:$G$26)))</f>
        <v>7</v>
      </c>
      <c r="I2" s="1" t="str">
        <f t="shared" ref="I2:I6" ca="1" si="5">OFFSET($G$1,$H2,0)</f>
        <v>gerbera</v>
      </c>
      <c r="J2" s="14" t="s">
        <v>497</v>
      </c>
      <c r="K2" s="1">
        <f t="shared" ref="K2:K6" ca="1" si="6">RANDBETWEEN(1, (COUNTA($J$2:$J$26)))</f>
        <v>10</v>
      </c>
      <c r="L2" s="1" t="str">
        <f t="shared" ref="L2:L6" ca="1" si="7">OFFSET($J$1,$K2,0)</f>
        <v>spicy</v>
      </c>
      <c r="N2" s="1" t="str">
        <f t="shared" ref="N2:N6" ca="1" si="8">CONCATENATE(C2," ",F2," ", I2, " with a ",L2, " fragrance.")</f>
        <v>25cm green gerbera with a spicy fragrance.</v>
      </c>
    </row>
    <row r="3" spans="1:14" ht="12.75" customHeight="1" x14ac:dyDescent="0.3">
      <c r="A3" s="15" t="s">
        <v>498</v>
      </c>
      <c r="B3" s="1">
        <f t="shared" ca="1" si="0"/>
        <v>5</v>
      </c>
      <c r="C3" s="1" t="str">
        <f t="shared" ca="1" si="1"/>
        <v>2cm</v>
      </c>
      <c r="D3" s="15" t="s">
        <v>499</v>
      </c>
      <c r="E3" s="1">
        <f t="shared" ca="1" si="2"/>
        <v>4</v>
      </c>
      <c r="F3" s="1" t="str">
        <f t="shared" ca="1" si="3"/>
        <v>yellow</v>
      </c>
      <c r="G3" s="15" t="s">
        <v>500</v>
      </c>
      <c r="H3" s="1">
        <f t="shared" ca="1" si="4"/>
        <v>17</v>
      </c>
      <c r="I3" s="1" t="str">
        <f t="shared" ca="1" si="5"/>
        <v>yasmin</v>
      </c>
      <c r="J3" s="15" t="s">
        <v>501</v>
      </c>
      <c r="K3" s="1">
        <f t="shared" ca="1" si="6"/>
        <v>15</v>
      </c>
      <c r="L3" s="1" t="str">
        <f t="shared" ca="1" si="7"/>
        <v>metallic</v>
      </c>
      <c r="N3" s="1" t="str">
        <f t="shared" ca="1" si="8"/>
        <v>2cm yellow yasmin with a metallic fragrance.</v>
      </c>
    </row>
    <row r="4" spans="1:14" ht="12.75" customHeight="1" x14ac:dyDescent="0.3">
      <c r="A4" s="15" t="s">
        <v>502</v>
      </c>
      <c r="B4" s="1">
        <f t="shared" ca="1" si="0"/>
        <v>5</v>
      </c>
      <c r="C4" s="1" t="str">
        <f t="shared" ca="1" si="1"/>
        <v>2cm</v>
      </c>
      <c r="D4" s="15" t="s">
        <v>503</v>
      </c>
      <c r="E4" s="1">
        <f t="shared" ca="1" si="2"/>
        <v>2</v>
      </c>
      <c r="F4" s="1" t="str">
        <f t="shared" ca="1" si="3"/>
        <v>blue</v>
      </c>
      <c r="G4" s="15" t="s">
        <v>504</v>
      </c>
      <c r="H4" s="1">
        <f t="shared" ca="1" si="4"/>
        <v>15</v>
      </c>
      <c r="I4" s="1" t="str">
        <f t="shared" ca="1" si="5"/>
        <v>lilly</v>
      </c>
      <c r="J4" s="15" t="s">
        <v>505</v>
      </c>
      <c r="K4" s="1">
        <f t="shared" ca="1" si="6"/>
        <v>11</v>
      </c>
      <c r="L4" s="1" t="str">
        <f t="shared" ca="1" si="7"/>
        <v>alcoholic</v>
      </c>
      <c r="N4" s="1" t="str">
        <f t="shared" ca="1" si="8"/>
        <v>2cm blue lilly with a alcoholic fragrance.</v>
      </c>
    </row>
    <row r="5" spans="1:14" ht="12.75" customHeight="1" x14ac:dyDescent="0.3">
      <c r="A5" s="15" t="s">
        <v>506</v>
      </c>
      <c r="B5" s="1">
        <f t="shared" ca="1" si="0"/>
        <v>10</v>
      </c>
      <c r="C5" s="1" t="str">
        <f t="shared" ca="1" si="1"/>
        <v>25cm</v>
      </c>
      <c r="D5" s="15" t="s">
        <v>507</v>
      </c>
      <c r="E5" s="1">
        <f t="shared" ca="1" si="2"/>
        <v>13</v>
      </c>
      <c r="F5" s="1" t="str">
        <f t="shared" ca="1" si="3"/>
        <v>grey</v>
      </c>
      <c r="G5" s="15" t="s">
        <v>508</v>
      </c>
      <c r="H5" s="1">
        <f t="shared" ca="1" si="4"/>
        <v>13</v>
      </c>
      <c r="I5" s="1" t="str">
        <f t="shared" ca="1" si="5"/>
        <v>magnolia</v>
      </c>
      <c r="J5" s="15" t="s">
        <v>509</v>
      </c>
      <c r="K5" s="1">
        <f t="shared" ca="1" si="6"/>
        <v>11</v>
      </c>
      <c r="L5" s="1" t="str">
        <f t="shared" ca="1" si="7"/>
        <v>alcoholic</v>
      </c>
      <c r="N5" s="1" t="str">
        <f t="shared" ca="1" si="8"/>
        <v>25cm grey magnolia with a alcoholic fragrance.</v>
      </c>
    </row>
    <row r="6" spans="1:14" ht="12.75" customHeight="1" x14ac:dyDescent="0.3">
      <c r="A6" s="15" t="s">
        <v>510</v>
      </c>
      <c r="B6" s="1">
        <f t="shared" ca="1" si="0"/>
        <v>6</v>
      </c>
      <c r="C6" s="1" t="str">
        <f t="shared" ca="1" si="1"/>
        <v>5cm</v>
      </c>
      <c r="D6" s="15" t="s">
        <v>511</v>
      </c>
      <c r="E6" s="1">
        <f t="shared" ca="1" si="2"/>
        <v>6</v>
      </c>
      <c r="F6" s="1" t="str">
        <f t="shared" ca="1" si="3"/>
        <v>white</v>
      </c>
      <c r="G6" s="15" t="s">
        <v>512</v>
      </c>
      <c r="H6" s="1">
        <f t="shared" ca="1" si="4"/>
        <v>17</v>
      </c>
      <c r="I6" s="1" t="str">
        <f t="shared" ca="1" si="5"/>
        <v>yasmin</v>
      </c>
      <c r="J6" s="15" t="s">
        <v>513</v>
      </c>
      <c r="K6" s="1">
        <f t="shared" ca="1" si="6"/>
        <v>9</v>
      </c>
      <c r="L6" s="1" t="str">
        <f t="shared" ca="1" si="7"/>
        <v>alluring</v>
      </c>
      <c r="N6" s="1" t="str">
        <f t="shared" ca="1" si="8"/>
        <v>5cm white yasmin with a alluring fragrance.</v>
      </c>
    </row>
    <row r="7" spans="1:14" ht="12.75" customHeight="1" x14ac:dyDescent="0.3">
      <c r="A7" s="15" t="s">
        <v>514</v>
      </c>
      <c r="D7" s="15" t="s">
        <v>515</v>
      </c>
      <c r="G7" s="15" t="s">
        <v>516</v>
      </c>
      <c r="J7" s="15" t="s">
        <v>517</v>
      </c>
    </row>
    <row r="8" spans="1:14" ht="12.75" customHeight="1" x14ac:dyDescent="0.3">
      <c r="A8" s="15" t="s">
        <v>518</v>
      </c>
      <c r="D8" s="15" t="s">
        <v>519</v>
      </c>
      <c r="G8" s="15" t="s">
        <v>520</v>
      </c>
      <c r="J8" s="15" t="s">
        <v>521</v>
      </c>
    </row>
    <row r="9" spans="1:14" ht="12.75" customHeight="1" x14ac:dyDescent="0.3">
      <c r="A9" s="15" t="s">
        <v>522</v>
      </c>
      <c r="D9" s="15" t="s">
        <v>523</v>
      </c>
      <c r="G9" s="15" t="s">
        <v>524</v>
      </c>
      <c r="J9" s="15" t="s">
        <v>525</v>
      </c>
    </row>
    <row r="10" spans="1:14" ht="12.75" customHeight="1" x14ac:dyDescent="0.3">
      <c r="A10" s="15" t="s">
        <v>526</v>
      </c>
      <c r="D10" s="15" t="s">
        <v>527</v>
      </c>
      <c r="G10" s="15" t="s">
        <v>528</v>
      </c>
      <c r="J10" s="15" t="s">
        <v>529</v>
      </c>
    </row>
    <row r="11" spans="1:14" ht="12.75" customHeight="1" x14ac:dyDescent="0.3">
      <c r="A11" s="15" t="s">
        <v>530</v>
      </c>
      <c r="D11" s="15" t="s">
        <v>531</v>
      </c>
      <c r="G11" s="15" t="s">
        <v>532</v>
      </c>
      <c r="J11" s="15" t="s">
        <v>533</v>
      </c>
    </row>
    <row r="12" spans="1:14" ht="12.75" customHeight="1" x14ac:dyDescent="0.3">
      <c r="A12" s="15" t="s">
        <v>534</v>
      </c>
      <c r="D12" s="15" t="s">
        <v>535</v>
      </c>
      <c r="G12" s="15" t="s">
        <v>536</v>
      </c>
      <c r="J12" s="15" t="s">
        <v>537</v>
      </c>
    </row>
    <row r="13" spans="1:14" ht="12.75" customHeight="1" x14ac:dyDescent="0.3">
      <c r="A13" s="15" t="s">
        <v>538</v>
      </c>
      <c r="D13" s="15" t="s">
        <v>539</v>
      </c>
      <c r="G13" s="15" t="s">
        <v>540</v>
      </c>
      <c r="J13" s="15" t="s">
        <v>541</v>
      </c>
    </row>
    <row r="14" spans="1:14" ht="12.75" customHeight="1" x14ac:dyDescent="0.3">
      <c r="A14" s="15" t="s">
        <v>542</v>
      </c>
      <c r="D14" s="15" t="s">
        <v>543</v>
      </c>
      <c r="G14" s="15" t="s">
        <v>544</v>
      </c>
      <c r="J14" s="15" t="s">
        <v>545</v>
      </c>
    </row>
    <row r="15" spans="1:14" ht="12.75" customHeight="1" x14ac:dyDescent="0.3">
      <c r="A15" s="15"/>
      <c r="D15" s="15" t="s">
        <v>546</v>
      </c>
      <c r="G15" s="15" t="s">
        <v>547</v>
      </c>
      <c r="J15" s="15" t="s">
        <v>548</v>
      </c>
    </row>
    <row r="16" spans="1:14" ht="12.75" customHeight="1" x14ac:dyDescent="0.3">
      <c r="A16" s="15"/>
      <c r="D16" s="15" t="s">
        <v>549</v>
      </c>
      <c r="G16" s="15" t="s">
        <v>550</v>
      </c>
      <c r="J16" s="15" t="s">
        <v>551</v>
      </c>
    </row>
    <row r="17" spans="1:10" ht="12.75" customHeight="1" x14ac:dyDescent="0.3">
      <c r="A17" s="15"/>
      <c r="D17" s="15" t="s">
        <v>552</v>
      </c>
      <c r="G17" s="15" t="s">
        <v>553</v>
      </c>
      <c r="J17" s="15"/>
    </row>
    <row r="18" spans="1:10" ht="12.75" customHeight="1" x14ac:dyDescent="0.3">
      <c r="A18" s="15"/>
      <c r="D18" s="15" t="s">
        <v>554</v>
      </c>
      <c r="G18" s="15" t="s">
        <v>555</v>
      </c>
      <c r="J18" s="15"/>
    </row>
    <row r="19" spans="1:10" ht="12.75" customHeight="1" x14ac:dyDescent="0.3">
      <c r="A19" s="15"/>
      <c r="D19" s="15" t="s">
        <v>556</v>
      </c>
      <c r="G19" s="15" t="s">
        <v>557</v>
      </c>
      <c r="J19" s="15"/>
    </row>
    <row r="20" spans="1:10" ht="12.75" customHeight="1" x14ac:dyDescent="0.3">
      <c r="A20" s="15"/>
      <c r="D20" s="15"/>
      <c r="G20" s="15"/>
      <c r="J20" s="15"/>
    </row>
    <row r="21" spans="1:10" ht="12.75" customHeight="1" x14ac:dyDescent="0.3">
      <c r="A21" s="15"/>
      <c r="D21" s="15"/>
      <c r="G21" s="15"/>
      <c r="J21" s="15"/>
    </row>
    <row r="22" spans="1:10" ht="12.75" customHeight="1" x14ac:dyDescent="0.3">
      <c r="A22" s="15"/>
      <c r="D22" s="15"/>
      <c r="G22" s="15"/>
      <c r="J22" s="15"/>
    </row>
    <row r="23" spans="1:10" ht="12.75" customHeight="1" x14ac:dyDescent="0.3">
      <c r="A23" s="15"/>
      <c r="D23" s="15"/>
      <c r="G23" s="15"/>
      <c r="J23" s="15"/>
    </row>
    <row r="24" spans="1:10" ht="12.75" customHeight="1" x14ac:dyDescent="0.3">
      <c r="A24" s="15"/>
      <c r="D24" s="15"/>
      <c r="G24" s="15"/>
      <c r="J24" s="15"/>
    </row>
    <row r="25" spans="1:10" ht="12.75" customHeight="1" x14ac:dyDescent="0.3">
      <c r="A25" s="15"/>
      <c r="D25" s="15"/>
      <c r="G25" s="15"/>
      <c r="J25" s="15"/>
    </row>
    <row r="26" spans="1:10" ht="12.75" customHeight="1" x14ac:dyDescent="0.3">
      <c r="A26" s="16"/>
      <c r="D26" s="16"/>
      <c r="G26" s="16"/>
      <c r="J26" s="16"/>
    </row>
    <row r="27" spans="1:10" ht="12.75" customHeight="1" x14ac:dyDescent="0.3"/>
    <row r="28" spans="1:10" ht="12.75" customHeight="1" x14ac:dyDescent="0.3"/>
    <row r="29" spans="1:10" ht="12.75" customHeight="1" x14ac:dyDescent="0.3"/>
    <row r="30" spans="1:10" ht="12.75" customHeight="1" x14ac:dyDescent="0.3"/>
    <row r="31" spans="1:10" ht="12.75" customHeight="1" x14ac:dyDescent="0.3"/>
    <row r="32" spans="1:10" ht="12.75" customHeight="1" x14ac:dyDescent="0.3"/>
    <row r="33" ht="12.75" customHeight="1" x14ac:dyDescent="0.3"/>
    <row r="34" ht="12.75" customHeight="1" x14ac:dyDescent="0.3"/>
    <row r="35" ht="12.75" customHeight="1" x14ac:dyDescent="0.3"/>
    <row r="36" ht="12.75" customHeight="1" x14ac:dyDescent="0.3"/>
    <row r="37" ht="12.75" customHeight="1" x14ac:dyDescent="0.3"/>
    <row r="38" ht="12.75" customHeight="1" x14ac:dyDescent="0.3"/>
    <row r="39" ht="12.75" customHeight="1" x14ac:dyDescent="0.3"/>
    <row r="40" ht="12.75" customHeight="1" x14ac:dyDescent="0.3"/>
    <row r="41" ht="12.75" customHeight="1" x14ac:dyDescent="0.3"/>
    <row r="42" ht="12.75" customHeight="1" x14ac:dyDescent="0.3"/>
    <row r="43" ht="12.75" customHeight="1" x14ac:dyDescent="0.3"/>
    <row r="44" ht="12.75" customHeight="1" x14ac:dyDescent="0.3"/>
    <row r="45" ht="12.75" customHeight="1" x14ac:dyDescent="0.3"/>
    <row r="46" ht="12.75" customHeight="1" x14ac:dyDescent="0.3"/>
    <row r="47" ht="12.75" customHeight="1" x14ac:dyDescent="0.3"/>
    <row r="48"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row r="56" ht="12.75" customHeight="1" x14ac:dyDescent="0.3"/>
    <row r="57" ht="12.75" customHeight="1" x14ac:dyDescent="0.3"/>
    <row r="58" ht="12.75" customHeight="1" x14ac:dyDescent="0.3"/>
    <row r="59" ht="12.75" customHeight="1" x14ac:dyDescent="0.3"/>
    <row r="60" ht="12.75" customHeight="1" x14ac:dyDescent="0.3"/>
    <row r="61" ht="12.75" customHeight="1" x14ac:dyDescent="0.3"/>
    <row r="62" ht="12.75" customHeight="1" x14ac:dyDescent="0.3"/>
    <row r="63" ht="12.75" customHeight="1" x14ac:dyDescent="0.3"/>
    <row r="64"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L1000"/>
  <sheetViews>
    <sheetView workbookViewId="0"/>
  </sheetViews>
  <sheetFormatPr defaultColWidth="14.44140625" defaultRowHeight="15" customHeight="1" x14ac:dyDescent="0.3"/>
  <cols>
    <col min="1" max="1" width="11.5546875" customWidth="1"/>
    <col min="2" max="3" width="11.5546875" hidden="1" customWidth="1"/>
    <col min="4" max="4" width="11.5546875" customWidth="1"/>
    <col min="5" max="6" width="11.5546875" hidden="1" customWidth="1"/>
    <col min="7" max="10" width="11.5546875" customWidth="1"/>
    <col min="11" max="11" width="21.33203125" customWidth="1"/>
    <col min="12" max="14" width="11.5546875" customWidth="1"/>
    <col min="15" max="26" width="8.6640625" customWidth="1"/>
  </cols>
  <sheetData>
    <row r="1" spans="1:12" ht="12.75" customHeight="1" x14ac:dyDescent="0.3">
      <c r="A1" s="1" t="s">
        <v>558</v>
      </c>
      <c r="D1" s="1" t="s">
        <v>559</v>
      </c>
      <c r="G1" s="1" t="s">
        <v>560</v>
      </c>
    </row>
    <row r="2" spans="1:12" ht="12.75" customHeight="1" x14ac:dyDescent="0.3">
      <c r="A2" s="1" t="s">
        <v>561</v>
      </c>
      <c r="B2" s="1">
        <f t="shared" ref="B2:B22" ca="1" si="0">RANDBETWEEN(1, (COUNTA($A$2:$A$200)))</f>
        <v>1</v>
      </c>
      <c r="C2" s="1" t="str">
        <f t="shared" ref="C2:C22" ca="1" si="1">OFFSET($A$1,$B2,0)</f>
        <v>East</v>
      </c>
      <c r="D2" s="1" t="s">
        <v>562</v>
      </c>
      <c r="E2" s="1">
        <f t="shared" ref="E2:E22" ca="1" si="2">RANDBETWEEN(1, (COUNTA($D$2:$D$200)))</f>
        <v>56</v>
      </c>
      <c r="F2" s="1" t="str">
        <f t="shared" ref="F2:F22" ca="1" si="3">OFFSET($D$1,$E2,0)</f>
        <v>Wolf</v>
      </c>
      <c r="G2" s="1" t="s">
        <v>563</v>
      </c>
      <c r="H2" s="1">
        <f t="shared" ref="H2:H22" ca="1" si="4">RANDBETWEEN(1, (COUNTA($G$2:$G$200)))</f>
        <v>49</v>
      </c>
      <c r="I2" s="1" t="str">
        <f t="shared" ref="I2:I22" ca="1" si="5">OFFSET($G$1,$H2,0)</f>
        <v>peak</v>
      </c>
      <c r="K2" s="1" t="str">
        <f t="shared" ref="K2:K22" ca="1" si="6">CONCATENATE(C2, " ", F2, I2)</f>
        <v>East Wolfpeak</v>
      </c>
      <c r="L2" s="1">
        <f>COUNTA($A$2:$A$200)*COUNTA($D$2:$D$200)*COUNTA($G$2:$G$200)</f>
        <v>65682</v>
      </c>
    </row>
    <row r="3" spans="1:12" ht="12.75" customHeight="1" x14ac:dyDescent="0.3">
      <c r="A3" s="1" t="s">
        <v>564</v>
      </c>
      <c r="B3" s="1">
        <f t="shared" ca="1" si="0"/>
        <v>1</v>
      </c>
      <c r="C3" s="1" t="str">
        <f t="shared" ca="1" si="1"/>
        <v>East</v>
      </c>
      <c r="D3" s="1" t="s">
        <v>565</v>
      </c>
      <c r="E3" s="1">
        <f t="shared" ca="1" si="2"/>
        <v>22</v>
      </c>
      <c r="F3" s="1" t="str">
        <f t="shared" ca="1" si="3"/>
        <v>Salt</v>
      </c>
      <c r="G3" s="1" t="s">
        <v>566</v>
      </c>
      <c r="H3" s="1">
        <f t="shared" ca="1" si="4"/>
        <v>47</v>
      </c>
      <c r="I3" s="1" t="str">
        <f t="shared" ca="1" si="5"/>
        <v>moor</v>
      </c>
      <c r="K3" s="1" t="str">
        <f t="shared" ca="1" si="6"/>
        <v>East Saltmoor</v>
      </c>
    </row>
    <row r="4" spans="1:12" ht="12.75" customHeight="1" x14ac:dyDescent="0.3">
      <c r="A4" s="1" t="s">
        <v>567</v>
      </c>
      <c r="B4" s="1">
        <f t="shared" ca="1" si="0"/>
        <v>9</v>
      </c>
      <c r="C4" s="1" t="str">
        <f t="shared" ca="1" si="1"/>
        <v>Far</v>
      </c>
      <c r="D4" s="1" t="s">
        <v>568</v>
      </c>
      <c r="E4" s="1">
        <f t="shared" ca="1" si="2"/>
        <v>73</v>
      </c>
      <c r="F4" s="1" t="str">
        <f t="shared" ca="1" si="3"/>
        <v>Quartz</v>
      </c>
      <c r="G4" s="1" t="s">
        <v>569</v>
      </c>
      <c r="H4" s="1">
        <f t="shared" ca="1" si="4"/>
        <v>9</v>
      </c>
      <c r="I4" s="1" t="str">
        <f t="shared" ca="1" si="5"/>
        <v>reach</v>
      </c>
      <c r="K4" s="1" t="str">
        <f t="shared" ca="1" si="6"/>
        <v>Far Quartzreach</v>
      </c>
    </row>
    <row r="5" spans="1:12" ht="12.75" customHeight="1" x14ac:dyDescent="0.3">
      <c r="A5" s="1" t="s">
        <v>570</v>
      </c>
      <c r="B5" s="1">
        <f t="shared" ca="1" si="0"/>
        <v>9</v>
      </c>
      <c r="C5" s="1" t="str">
        <f t="shared" ca="1" si="1"/>
        <v>Far</v>
      </c>
      <c r="D5" s="1" t="s">
        <v>571</v>
      </c>
      <c r="E5" s="1">
        <f t="shared" ca="1" si="2"/>
        <v>43</v>
      </c>
      <c r="F5" s="1" t="str">
        <f t="shared" ca="1" si="3"/>
        <v>Starry</v>
      </c>
      <c r="G5" s="1" t="s">
        <v>572</v>
      </c>
      <c r="H5" s="1">
        <f t="shared" ca="1" si="4"/>
        <v>83</v>
      </c>
      <c r="I5" s="1" t="str">
        <f t="shared" ca="1" si="5"/>
        <v>bywater</v>
      </c>
      <c r="K5" s="1" t="str">
        <f t="shared" ca="1" si="6"/>
        <v>Far Starrybywater</v>
      </c>
    </row>
    <row r="6" spans="1:12" ht="12.75" customHeight="1" x14ac:dyDescent="0.3">
      <c r="A6" s="1" t="s">
        <v>498</v>
      </c>
      <c r="B6" s="1">
        <f t="shared" ca="1" si="0"/>
        <v>4</v>
      </c>
      <c r="C6" s="1" t="str">
        <f t="shared" ca="1" si="1"/>
        <v>South</v>
      </c>
      <c r="D6" s="1" t="s">
        <v>573</v>
      </c>
      <c r="E6" s="1">
        <f t="shared" ca="1" si="2"/>
        <v>12</v>
      </c>
      <c r="F6" s="1" t="str">
        <f t="shared" ca="1" si="3"/>
        <v>Misty</v>
      </c>
      <c r="G6" s="1" t="s">
        <v>574</v>
      </c>
      <c r="H6" s="1">
        <f t="shared" ca="1" si="4"/>
        <v>60</v>
      </c>
      <c r="I6" s="1" t="str">
        <f t="shared" ca="1" si="5"/>
        <v>wall</v>
      </c>
      <c r="K6" s="1" t="str">
        <f t="shared" ca="1" si="6"/>
        <v>South Mistywall</v>
      </c>
    </row>
    <row r="7" spans="1:12" ht="12.75" customHeight="1" x14ac:dyDescent="0.3">
      <c r="A7" s="1" t="s">
        <v>575</v>
      </c>
      <c r="B7" s="1">
        <f t="shared" ca="1" si="0"/>
        <v>7</v>
      </c>
      <c r="C7" s="1" t="str">
        <f t="shared" ca="1" si="1"/>
        <v>Old</v>
      </c>
      <c r="D7" s="1" t="s">
        <v>576</v>
      </c>
      <c r="E7" s="1">
        <f t="shared" ca="1" si="2"/>
        <v>69</v>
      </c>
      <c r="F7" s="1" t="str">
        <f t="shared" ca="1" si="3"/>
        <v>Withy</v>
      </c>
      <c r="G7" s="1" t="s">
        <v>577</v>
      </c>
      <c r="H7" s="1">
        <f t="shared" ca="1" si="4"/>
        <v>78</v>
      </c>
      <c r="I7" s="1" t="str">
        <f t="shared" ca="1" si="5"/>
        <v>bend</v>
      </c>
      <c r="K7" s="1" t="str">
        <f t="shared" ca="1" si="6"/>
        <v>Old Withybend</v>
      </c>
    </row>
    <row r="8" spans="1:12" ht="12.75" customHeight="1" x14ac:dyDescent="0.3">
      <c r="A8" s="1" t="s">
        <v>578</v>
      </c>
      <c r="B8" s="1">
        <f t="shared" ca="1" si="0"/>
        <v>8</v>
      </c>
      <c r="C8" s="1" t="str">
        <f t="shared" ca="1" si="1"/>
        <v>Mid</v>
      </c>
      <c r="D8" s="1" t="s">
        <v>579</v>
      </c>
      <c r="E8" s="1">
        <f t="shared" ca="1" si="2"/>
        <v>48</v>
      </c>
      <c r="F8" s="1" t="str">
        <f t="shared" ca="1" si="3"/>
        <v>Long</v>
      </c>
      <c r="G8" s="1" t="s">
        <v>580</v>
      </c>
      <c r="H8" s="1">
        <f t="shared" ca="1" si="4"/>
        <v>15</v>
      </c>
      <c r="I8" s="1" t="str">
        <f t="shared" ca="1" si="5"/>
        <v>meadow</v>
      </c>
      <c r="K8" s="1" t="str">
        <f t="shared" ca="1" si="6"/>
        <v>Mid Longmeadow</v>
      </c>
    </row>
    <row r="9" spans="1:12" ht="12.75" customHeight="1" x14ac:dyDescent="0.3">
      <c r="A9" s="1" t="s">
        <v>581</v>
      </c>
      <c r="B9" s="1">
        <f t="shared" ca="1" si="0"/>
        <v>2</v>
      </c>
      <c r="C9" s="1" t="str">
        <f t="shared" ca="1" si="1"/>
        <v>West</v>
      </c>
      <c r="D9" s="1" t="s">
        <v>582</v>
      </c>
      <c r="E9" s="1">
        <f t="shared" ca="1" si="2"/>
        <v>12</v>
      </c>
      <c r="F9" s="1" t="str">
        <f t="shared" ca="1" si="3"/>
        <v>Misty</v>
      </c>
      <c r="G9" s="1" t="s">
        <v>583</v>
      </c>
      <c r="H9" s="1">
        <f t="shared" ca="1" si="4"/>
        <v>42</v>
      </c>
      <c r="I9" s="1" t="str">
        <f t="shared" ca="1" si="5"/>
        <v>wich</v>
      </c>
      <c r="K9" s="1" t="str">
        <f t="shared" ca="1" si="6"/>
        <v>West Mistywich</v>
      </c>
    </row>
    <row r="10" spans="1:12" ht="12.75" customHeight="1" x14ac:dyDescent="0.3">
      <c r="A10" s="1" t="s">
        <v>584</v>
      </c>
      <c r="B10" s="1">
        <f t="shared" ca="1" si="0"/>
        <v>6</v>
      </c>
      <c r="C10" s="1" t="str">
        <f t="shared" ca="1" si="1"/>
        <v>New</v>
      </c>
      <c r="D10" s="1" t="s">
        <v>585</v>
      </c>
      <c r="E10" s="1">
        <f t="shared" ca="1" si="2"/>
        <v>77</v>
      </c>
      <c r="F10" s="1" t="str">
        <f t="shared" ca="1" si="3"/>
        <v>Dark</v>
      </c>
      <c r="G10" s="1" t="s">
        <v>586</v>
      </c>
      <c r="H10" s="1">
        <f t="shared" ca="1" si="4"/>
        <v>10</v>
      </c>
      <c r="I10" s="1" t="str">
        <f t="shared" ca="1" si="5"/>
        <v>val</v>
      </c>
      <c r="K10" s="1" t="str">
        <f t="shared" ca="1" si="6"/>
        <v>New Darkval</v>
      </c>
    </row>
    <row r="11" spans="1:12" ht="12.75" customHeight="1" x14ac:dyDescent="0.3">
      <c r="B11" s="1">
        <f t="shared" ca="1" si="0"/>
        <v>2</v>
      </c>
      <c r="C11" s="1" t="str">
        <f t="shared" ca="1" si="1"/>
        <v>West</v>
      </c>
      <c r="D11" s="1" t="s">
        <v>587</v>
      </c>
      <c r="E11" s="1">
        <f t="shared" ca="1" si="2"/>
        <v>2</v>
      </c>
      <c r="F11" s="1" t="str">
        <f t="shared" ca="1" si="3"/>
        <v>Fey</v>
      </c>
      <c r="G11" s="1" t="s">
        <v>588</v>
      </c>
      <c r="H11" s="1">
        <f t="shared" ca="1" si="4"/>
        <v>50</v>
      </c>
      <c r="I11" s="1" t="str">
        <f t="shared" ca="1" si="5"/>
        <v>ton</v>
      </c>
      <c r="K11" s="1" t="str">
        <f t="shared" ca="1" si="6"/>
        <v>West Feyton</v>
      </c>
    </row>
    <row r="12" spans="1:12" ht="12.75" customHeight="1" x14ac:dyDescent="0.3">
      <c r="B12" s="1">
        <f t="shared" ca="1" si="0"/>
        <v>3</v>
      </c>
      <c r="C12" s="1" t="str">
        <f t="shared" ca="1" si="1"/>
        <v>North</v>
      </c>
      <c r="D12" s="1" t="s">
        <v>589</v>
      </c>
      <c r="E12" s="1">
        <f t="shared" ca="1" si="2"/>
        <v>65</v>
      </c>
      <c r="F12" s="1" t="str">
        <f t="shared" ca="1" si="3"/>
        <v>Buck</v>
      </c>
      <c r="G12" s="1" t="s">
        <v>590</v>
      </c>
      <c r="H12" s="1">
        <f t="shared" ca="1" si="4"/>
        <v>28</v>
      </c>
      <c r="I12" s="1" t="str">
        <f t="shared" ca="1" si="5"/>
        <v>haven</v>
      </c>
      <c r="K12" s="1" t="str">
        <f t="shared" ca="1" si="6"/>
        <v>North Buckhaven</v>
      </c>
    </row>
    <row r="13" spans="1:12" ht="12.75" customHeight="1" x14ac:dyDescent="0.3">
      <c r="B13" s="1">
        <f t="shared" ca="1" si="0"/>
        <v>1</v>
      </c>
      <c r="C13" s="1" t="str">
        <f t="shared" ca="1" si="1"/>
        <v>East</v>
      </c>
      <c r="D13" s="1" t="s">
        <v>591</v>
      </c>
      <c r="E13" s="1">
        <f t="shared" ca="1" si="2"/>
        <v>20</v>
      </c>
      <c r="F13" s="1" t="str">
        <f t="shared" ca="1" si="3"/>
        <v>Gold</v>
      </c>
      <c r="G13" s="1" t="s">
        <v>592</v>
      </c>
      <c r="H13" s="1">
        <f t="shared" ca="1" si="4"/>
        <v>79</v>
      </c>
      <c r="I13" s="1" t="str">
        <f t="shared" ca="1" si="5"/>
        <v>mouth</v>
      </c>
      <c r="K13" s="1" t="str">
        <f t="shared" ca="1" si="6"/>
        <v>East Goldmouth</v>
      </c>
    </row>
    <row r="14" spans="1:12" ht="12.75" customHeight="1" x14ac:dyDescent="0.3">
      <c r="B14" s="1">
        <f t="shared" ca="1" si="0"/>
        <v>4</v>
      </c>
      <c r="C14" s="1" t="str">
        <f t="shared" ca="1" si="1"/>
        <v>South</v>
      </c>
      <c r="D14" s="1" t="s">
        <v>593</v>
      </c>
      <c r="E14" s="1">
        <f t="shared" ca="1" si="2"/>
        <v>77</v>
      </c>
      <c r="F14" s="1" t="str">
        <f t="shared" ca="1" si="3"/>
        <v>Dark</v>
      </c>
      <c r="G14" s="1" t="s">
        <v>594</v>
      </c>
      <c r="H14" s="1">
        <f t="shared" ca="1" si="4"/>
        <v>78</v>
      </c>
      <c r="I14" s="1" t="str">
        <f t="shared" ca="1" si="5"/>
        <v>bend</v>
      </c>
      <c r="K14" s="1" t="str">
        <f t="shared" ca="1" si="6"/>
        <v>South Darkbend</v>
      </c>
    </row>
    <row r="15" spans="1:12" ht="12.75" customHeight="1" x14ac:dyDescent="0.3">
      <c r="B15" s="1">
        <f t="shared" ca="1" si="0"/>
        <v>9</v>
      </c>
      <c r="C15" s="1" t="str">
        <f t="shared" ca="1" si="1"/>
        <v>Far</v>
      </c>
      <c r="D15" s="1" t="s">
        <v>595</v>
      </c>
      <c r="E15" s="1">
        <f t="shared" ca="1" si="2"/>
        <v>14</v>
      </c>
      <c r="F15" s="1" t="str">
        <f t="shared" ca="1" si="3"/>
        <v>Shade</v>
      </c>
      <c r="G15" s="1" t="s">
        <v>596</v>
      </c>
      <c r="H15" s="1">
        <f t="shared" ca="1" si="4"/>
        <v>27</v>
      </c>
      <c r="I15" s="1" t="str">
        <f t="shared" ca="1" si="5"/>
        <v>gate</v>
      </c>
      <c r="K15" s="1" t="str">
        <f t="shared" ca="1" si="6"/>
        <v>Far Shadegate</v>
      </c>
    </row>
    <row r="16" spans="1:12" ht="12.75" customHeight="1" x14ac:dyDescent="0.3">
      <c r="B16" s="1">
        <f t="shared" ca="1" si="0"/>
        <v>3</v>
      </c>
      <c r="C16" s="1" t="str">
        <f t="shared" ca="1" si="1"/>
        <v>North</v>
      </c>
      <c r="D16" s="1" t="s">
        <v>597</v>
      </c>
      <c r="E16" s="1">
        <f t="shared" ca="1" si="2"/>
        <v>3</v>
      </c>
      <c r="F16" s="1" t="str">
        <f t="shared" ca="1" si="3"/>
        <v>Mill</v>
      </c>
      <c r="G16" s="1" t="s">
        <v>598</v>
      </c>
      <c r="H16" s="1">
        <f t="shared" ca="1" si="4"/>
        <v>9</v>
      </c>
      <c r="I16" s="1" t="str">
        <f t="shared" ca="1" si="5"/>
        <v>reach</v>
      </c>
      <c r="K16" s="1" t="str">
        <f t="shared" ca="1" si="6"/>
        <v>North Millreach</v>
      </c>
    </row>
    <row r="17" spans="2:11" ht="12.75" customHeight="1" x14ac:dyDescent="0.3">
      <c r="B17" s="1">
        <f t="shared" ca="1" si="0"/>
        <v>5</v>
      </c>
      <c r="C17" s="1" t="str">
        <f t="shared" ca="1" si="1"/>
        <v xml:space="preserve"> </v>
      </c>
      <c r="D17" s="1" t="s">
        <v>599</v>
      </c>
      <c r="E17" s="1">
        <f t="shared" ca="1" si="2"/>
        <v>44</v>
      </c>
      <c r="F17" s="1" t="str">
        <f t="shared" ca="1" si="3"/>
        <v>Bellen</v>
      </c>
      <c r="G17" s="1" t="s">
        <v>600</v>
      </c>
      <c r="H17" s="1">
        <f t="shared" ca="1" si="4"/>
        <v>84</v>
      </c>
      <c r="I17" s="1" t="str">
        <f t="shared" ca="1" si="5"/>
        <v>bend</v>
      </c>
      <c r="K17" s="1" t="str">
        <f t="shared" ca="1" si="6"/>
        <v xml:space="preserve">  Bellenbend</v>
      </c>
    </row>
    <row r="18" spans="2:11" ht="12.75" customHeight="1" x14ac:dyDescent="0.3">
      <c r="B18" s="1">
        <f t="shared" ca="1" si="0"/>
        <v>8</v>
      </c>
      <c r="C18" s="1" t="str">
        <f t="shared" ca="1" si="1"/>
        <v>Mid</v>
      </c>
      <c r="D18" s="1" t="s">
        <v>601</v>
      </c>
      <c r="E18" s="1">
        <f t="shared" ca="1" si="2"/>
        <v>10</v>
      </c>
      <c r="F18" s="1" t="str">
        <f t="shared" ca="1" si="3"/>
        <v>Spring</v>
      </c>
      <c r="G18" s="1" t="s">
        <v>602</v>
      </c>
      <c r="H18" s="1">
        <f t="shared" ca="1" si="4"/>
        <v>77</v>
      </c>
      <c r="I18" s="1" t="str">
        <f t="shared" ca="1" si="5"/>
        <v>mire</v>
      </c>
      <c r="K18" s="1" t="str">
        <f t="shared" ca="1" si="6"/>
        <v>Mid Springmire</v>
      </c>
    </row>
    <row r="19" spans="2:11" ht="12.75" customHeight="1" x14ac:dyDescent="0.3">
      <c r="B19" s="1">
        <f t="shared" ca="1" si="0"/>
        <v>3</v>
      </c>
      <c r="C19" s="1" t="str">
        <f t="shared" ca="1" si="1"/>
        <v>North</v>
      </c>
      <c r="D19" s="1" t="s">
        <v>603</v>
      </c>
      <c r="E19" s="1">
        <f t="shared" ca="1" si="2"/>
        <v>78</v>
      </c>
      <c r="F19" s="1" t="str">
        <f t="shared" ca="1" si="3"/>
        <v>Reed</v>
      </c>
      <c r="G19" s="1" t="s">
        <v>604</v>
      </c>
      <c r="H19" s="1">
        <f t="shared" ca="1" si="4"/>
        <v>16</v>
      </c>
      <c r="I19" s="1" t="str">
        <f t="shared" ca="1" si="5"/>
        <v>grove</v>
      </c>
      <c r="K19" s="1" t="str">
        <f t="shared" ca="1" si="6"/>
        <v>North Reedgrove</v>
      </c>
    </row>
    <row r="20" spans="2:11" ht="12.75" customHeight="1" x14ac:dyDescent="0.3">
      <c r="B20" s="1">
        <f t="shared" ca="1" si="0"/>
        <v>1</v>
      </c>
      <c r="C20" s="1" t="str">
        <f t="shared" ca="1" si="1"/>
        <v>East</v>
      </c>
      <c r="D20" s="1" t="s">
        <v>605</v>
      </c>
      <c r="E20" s="1">
        <f t="shared" ca="1" si="2"/>
        <v>65</v>
      </c>
      <c r="F20" s="1" t="str">
        <f t="shared" ca="1" si="3"/>
        <v>Buck</v>
      </c>
      <c r="G20" s="1" t="s">
        <v>606</v>
      </c>
      <c r="H20" s="1">
        <f t="shared" ca="1" si="4"/>
        <v>43</v>
      </c>
      <c r="I20" s="1" t="str">
        <f t="shared" ca="1" si="5"/>
        <v>cester</v>
      </c>
      <c r="K20" s="1" t="str">
        <f t="shared" ca="1" si="6"/>
        <v>East Buckcester</v>
      </c>
    </row>
    <row r="21" spans="2:11" ht="12.75" customHeight="1" x14ac:dyDescent="0.3">
      <c r="B21" s="1">
        <f t="shared" ca="1" si="0"/>
        <v>8</v>
      </c>
      <c r="C21" s="1" t="str">
        <f t="shared" ca="1" si="1"/>
        <v>Mid</v>
      </c>
      <c r="D21" s="1" t="s">
        <v>607</v>
      </c>
      <c r="E21" s="1">
        <f t="shared" ca="1" si="2"/>
        <v>76</v>
      </c>
      <c r="F21" s="1" t="str">
        <f t="shared" ca="1" si="3"/>
        <v>Blades</v>
      </c>
      <c r="G21" s="1" t="s">
        <v>608</v>
      </c>
      <c r="H21" s="1">
        <f t="shared" ca="1" si="4"/>
        <v>6</v>
      </c>
      <c r="I21" s="1" t="str">
        <f t="shared" ca="1" si="5"/>
        <v xml:space="preserve"> Valley</v>
      </c>
      <c r="K21" s="1" t="str">
        <f t="shared" ca="1" si="6"/>
        <v>Mid Blades Valley</v>
      </c>
    </row>
    <row r="22" spans="2:11" ht="12.75" customHeight="1" x14ac:dyDescent="0.3">
      <c r="B22" s="1">
        <f t="shared" ca="1" si="0"/>
        <v>4</v>
      </c>
      <c r="C22" s="1" t="str">
        <f t="shared" ca="1" si="1"/>
        <v>South</v>
      </c>
      <c r="D22" s="1" t="s">
        <v>609</v>
      </c>
      <c r="E22" s="1">
        <f t="shared" ca="1" si="2"/>
        <v>76</v>
      </c>
      <c r="F22" s="1" t="str">
        <f t="shared" ca="1" si="3"/>
        <v>Blades</v>
      </c>
      <c r="G22" s="1" t="s">
        <v>610</v>
      </c>
      <c r="H22" s="1">
        <f t="shared" ca="1" si="4"/>
        <v>26</v>
      </c>
      <c r="I22" s="1" t="str">
        <f t="shared" ca="1" si="5"/>
        <v xml:space="preserve"> Orchard</v>
      </c>
      <c r="K22" s="1" t="str">
        <f t="shared" ca="1" si="6"/>
        <v>South Blades Orchard</v>
      </c>
    </row>
    <row r="23" spans="2:11" ht="12.75" customHeight="1" x14ac:dyDescent="0.3">
      <c r="D23" s="1" t="s">
        <v>611</v>
      </c>
      <c r="G23" s="1" t="s">
        <v>612</v>
      </c>
    </row>
    <row r="24" spans="2:11" ht="12.75" customHeight="1" x14ac:dyDescent="0.3">
      <c r="D24" s="1" t="s">
        <v>613</v>
      </c>
      <c r="G24" s="1" t="s">
        <v>614</v>
      </c>
    </row>
    <row r="25" spans="2:11" ht="12.75" customHeight="1" x14ac:dyDescent="0.3">
      <c r="D25" s="1" t="s">
        <v>615</v>
      </c>
      <c r="G25" s="1" t="s">
        <v>616</v>
      </c>
    </row>
    <row r="26" spans="2:11" ht="12.75" customHeight="1" x14ac:dyDescent="0.3">
      <c r="D26" s="1" t="s">
        <v>617</v>
      </c>
      <c r="G26" s="1" t="s">
        <v>618</v>
      </c>
    </row>
    <row r="27" spans="2:11" ht="12.75" customHeight="1" x14ac:dyDescent="0.3">
      <c r="D27" s="1" t="s">
        <v>581</v>
      </c>
      <c r="G27" s="1" t="s">
        <v>619</v>
      </c>
    </row>
    <row r="28" spans="2:11" ht="12.75" customHeight="1" x14ac:dyDescent="0.3">
      <c r="D28" s="1" t="s">
        <v>620</v>
      </c>
      <c r="G28" s="1" t="s">
        <v>621</v>
      </c>
    </row>
    <row r="29" spans="2:11" ht="12.75" customHeight="1" x14ac:dyDescent="0.3">
      <c r="D29" s="1" t="s">
        <v>622</v>
      </c>
      <c r="G29" s="1" t="s">
        <v>623</v>
      </c>
    </row>
    <row r="30" spans="2:11" ht="12.75" customHeight="1" x14ac:dyDescent="0.3">
      <c r="D30" s="1" t="s">
        <v>624</v>
      </c>
      <c r="G30" s="1" t="s">
        <v>625</v>
      </c>
    </row>
    <row r="31" spans="2:11" ht="12.75" customHeight="1" x14ac:dyDescent="0.3">
      <c r="D31" s="1" t="s">
        <v>626</v>
      </c>
      <c r="G31" s="1" t="s">
        <v>627</v>
      </c>
    </row>
    <row r="32" spans="2:11" ht="12.75" customHeight="1" x14ac:dyDescent="0.3">
      <c r="D32" s="1" t="s">
        <v>628</v>
      </c>
      <c r="G32" s="1" t="s">
        <v>629</v>
      </c>
    </row>
    <row r="33" spans="4:7" ht="12.75" customHeight="1" x14ac:dyDescent="0.3">
      <c r="D33" s="1" t="s">
        <v>630</v>
      </c>
      <c r="G33" s="1" t="s">
        <v>631</v>
      </c>
    </row>
    <row r="34" spans="4:7" ht="12.75" customHeight="1" x14ac:dyDescent="0.3">
      <c r="D34" s="1" t="s">
        <v>632</v>
      </c>
      <c r="G34" s="1" t="s">
        <v>633</v>
      </c>
    </row>
    <row r="35" spans="4:7" ht="12.75" customHeight="1" x14ac:dyDescent="0.3">
      <c r="D35" s="1" t="s">
        <v>634</v>
      </c>
      <c r="G35" s="1" t="s">
        <v>635</v>
      </c>
    </row>
    <row r="36" spans="4:7" ht="12.75" customHeight="1" x14ac:dyDescent="0.3">
      <c r="D36" s="1" t="s">
        <v>636</v>
      </c>
      <c r="G36" s="1" t="s">
        <v>637</v>
      </c>
    </row>
    <row r="37" spans="4:7" ht="12.75" customHeight="1" x14ac:dyDescent="0.3">
      <c r="D37" s="1" t="s">
        <v>638</v>
      </c>
      <c r="G37" s="1" t="s">
        <v>639</v>
      </c>
    </row>
    <row r="38" spans="4:7" ht="12.75" customHeight="1" x14ac:dyDescent="0.3">
      <c r="D38" s="1" t="s">
        <v>640</v>
      </c>
      <c r="G38" s="1" t="s">
        <v>641</v>
      </c>
    </row>
    <row r="39" spans="4:7" ht="12.75" customHeight="1" x14ac:dyDescent="0.3">
      <c r="D39" s="1" t="s">
        <v>642</v>
      </c>
      <c r="G39" s="1" t="s">
        <v>643</v>
      </c>
    </row>
    <row r="40" spans="4:7" ht="12.75" customHeight="1" x14ac:dyDescent="0.3">
      <c r="D40" s="1" t="s">
        <v>644</v>
      </c>
      <c r="G40" s="1" t="s">
        <v>645</v>
      </c>
    </row>
    <row r="41" spans="4:7" ht="12.75" customHeight="1" x14ac:dyDescent="0.3">
      <c r="D41" s="1" t="s">
        <v>646</v>
      </c>
      <c r="G41" s="1" t="s">
        <v>647</v>
      </c>
    </row>
    <row r="42" spans="4:7" ht="12.75" customHeight="1" x14ac:dyDescent="0.3">
      <c r="D42" s="1" t="s">
        <v>648</v>
      </c>
      <c r="G42" s="1" t="s">
        <v>649</v>
      </c>
    </row>
    <row r="43" spans="4:7" ht="12.75" customHeight="1" x14ac:dyDescent="0.3">
      <c r="D43" s="1" t="s">
        <v>650</v>
      </c>
      <c r="G43" s="1" t="s">
        <v>651</v>
      </c>
    </row>
    <row r="44" spans="4:7" ht="12.75" customHeight="1" x14ac:dyDescent="0.3">
      <c r="D44" s="1" t="s">
        <v>652</v>
      </c>
      <c r="G44" s="1" t="s">
        <v>653</v>
      </c>
    </row>
    <row r="45" spans="4:7" ht="12.75" customHeight="1" x14ac:dyDescent="0.3">
      <c r="D45" s="1" t="s">
        <v>654</v>
      </c>
      <c r="G45" s="1" t="s">
        <v>655</v>
      </c>
    </row>
    <row r="46" spans="4:7" ht="12.75" customHeight="1" x14ac:dyDescent="0.3">
      <c r="D46" s="1" t="s">
        <v>656</v>
      </c>
      <c r="G46" s="1" t="s">
        <v>657</v>
      </c>
    </row>
    <row r="47" spans="4:7" ht="12.75" customHeight="1" x14ac:dyDescent="0.3">
      <c r="D47" s="1" t="s">
        <v>658</v>
      </c>
      <c r="G47" s="1" t="s">
        <v>659</v>
      </c>
    </row>
    <row r="48" spans="4:7" ht="12.75" customHeight="1" x14ac:dyDescent="0.3">
      <c r="D48" s="1" t="s">
        <v>660</v>
      </c>
      <c r="G48" s="1" t="s">
        <v>661</v>
      </c>
    </row>
    <row r="49" spans="4:7" ht="12.75" customHeight="1" x14ac:dyDescent="0.3">
      <c r="D49" s="1" t="s">
        <v>662</v>
      </c>
      <c r="G49" s="1" t="s">
        <v>663</v>
      </c>
    </row>
    <row r="50" spans="4:7" ht="12.75" customHeight="1" x14ac:dyDescent="0.3">
      <c r="D50" s="1" t="s">
        <v>664</v>
      </c>
      <c r="G50" s="1" t="s">
        <v>665</v>
      </c>
    </row>
    <row r="51" spans="4:7" ht="12.75" customHeight="1" x14ac:dyDescent="0.3">
      <c r="D51" s="1" t="s">
        <v>666</v>
      </c>
      <c r="G51" s="1" t="s">
        <v>667</v>
      </c>
    </row>
    <row r="52" spans="4:7" ht="12.75" customHeight="1" x14ac:dyDescent="0.3">
      <c r="D52" s="1" t="s">
        <v>668</v>
      </c>
      <c r="G52" s="1" t="s">
        <v>669</v>
      </c>
    </row>
    <row r="53" spans="4:7" ht="12.75" customHeight="1" x14ac:dyDescent="0.3">
      <c r="D53" s="1" t="s">
        <v>670</v>
      </c>
      <c r="G53" s="1" t="s">
        <v>671</v>
      </c>
    </row>
    <row r="54" spans="4:7" ht="12.75" customHeight="1" x14ac:dyDescent="0.3">
      <c r="D54" s="1" t="s">
        <v>672</v>
      </c>
      <c r="G54" s="1" t="s">
        <v>673</v>
      </c>
    </row>
    <row r="55" spans="4:7" ht="12.75" customHeight="1" x14ac:dyDescent="0.3">
      <c r="D55" s="1" t="s">
        <v>674</v>
      </c>
      <c r="G55" s="1" t="s">
        <v>675</v>
      </c>
    </row>
    <row r="56" spans="4:7" ht="12.75" customHeight="1" x14ac:dyDescent="0.3">
      <c r="D56" s="1" t="s">
        <v>676</v>
      </c>
      <c r="G56" s="1" t="s">
        <v>677</v>
      </c>
    </row>
    <row r="57" spans="4:7" ht="12.75" customHeight="1" x14ac:dyDescent="0.3">
      <c r="D57" s="1" t="s">
        <v>678</v>
      </c>
      <c r="G57" s="1" t="s">
        <v>679</v>
      </c>
    </row>
    <row r="58" spans="4:7" ht="12.75" customHeight="1" x14ac:dyDescent="0.3">
      <c r="D58" s="1" t="s">
        <v>680</v>
      </c>
      <c r="G58" s="1" t="s">
        <v>681</v>
      </c>
    </row>
    <row r="59" spans="4:7" ht="12.75" customHeight="1" x14ac:dyDescent="0.3">
      <c r="D59" s="1" t="s">
        <v>682</v>
      </c>
      <c r="G59" s="1" t="s">
        <v>683</v>
      </c>
    </row>
    <row r="60" spans="4:7" ht="12.75" customHeight="1" x14ac:dyDescent="0.3">
      <c r="D60" s="1" t="s">
        <v>684</v>
      </c>
      <c r="G60" s="1" t="s">
        <v>685</v>
      </c>
    </row>
    <row r="61" spans="4:7" ht="12.75" customHeight="1" x14ac:dyDescent="0.3">
      <c r="D61" s="1" t="s">
        <v>686</v>
      </c>
      <c r="G61" s="1" t="s">
        <v>687</v>
      </c>
    </row>
    <row r="62" spans="4:7" ht="12.75" customHeight="1" x14ac:dyDescent="0.3">
      <c r="D62" s="1" t="s">
        <v>688</v>
      </c>
      <c r="G62" s="1" t="s">
        <v>689</v>
      </c>
    </row>
    <row r="63" spans="4:7" ht="12.75" customHeight="1" x14ac:dyDescent="0.3">
      <c r="D63" s="1" t="s">
        <v>690</v>
      </c>
      <c r="G63" s="1" t="s">
        <v>691</v>
      </c>
    </row>
    <row r="64" spans="4:7" ht="12.75" customHeight="1" x14ac:dyDescent="0.3">
      <c r="D64" s="1" t="s">
        <v>692</v>
      </c>
      <c r="G64" s="1" t="s">
        <v>693</v>
      </c>
    </row>
    <row r="65" spans="4:7" ht="12.75" customHeight="1" x14ac:dyDescent="0.3">
      <c r="D65" s="1" t="s">
        <v>694</v>
      </c>
      <c r="G65" s="1" t="s">
        <v>695</v>
      </c>
    </row>
    <row r="66" spans="4:7" ht="12.75" customHeight="1" x14ac:dyDescent="0.3">
      <c r="D66" s="1" t="s">
        <v>696</v>
      </c>
      <c r="G66" s="1" t="s">
        <v>697</v>
      </c>
    </row>
    <row r="67" spans="4:7" ht="12.75" customHeight="1" x14ac:dyDescent="0.3">
      <c r="D67" s="1" t="s">
        <v>698</v>
      </c>
      <c r="G67" s="1" t="s">
        <v>699</v>
      </c>
    </row>
    <row r="68" spans="4:7" ht="12.75" customHeight="1" x14ac:dyDescent="0.3">
      <c r="D68" s="1" t="s">
        <v>700</v>
      </c>
      <c r="G68" s="1" t="s">
        <v>701</v>
      </c>
    </row>
    <row r="69" spans="4:7" ht="12.75" customHeight="1" x14ac:dyDescent="0.3">
      <c r="D69" s="1" t="s">
        <v>702</v>
      </c>
      <c r="G69" s="1" t="s">
        <v>703</v>
      </c>
    </row>
    <row r="70" spans="4:7" ht="12.75" customHeight="1" x14ac:dyDescent="0.3">
      <c r="D70" s="1" t="s">
        <v>704</v>
      </c>
      <c r="G70" s="1" t="s">
        <v>705</v>
      </c>
    </row>
    <row r="71" spans="4:7" ht="12.75" customHeight="1" x14ac:dyDescent="0.3">
      <c r="D71" s="1" t="s">
        <v>706</v>
      </c>
      <c r="G71" s="1" t="s">
        <v>707</v>
      </c>
    </row>
    <row r="72" spans="4:7" ht="12.75" customHeight="1" x14ac:dyDescent="0.3">
      <c r="D72" s="1" t="s">
        <v>708</v>
      </c>
      <c r="G72" s="1" t="s">
        <v>709</v>
      </c>
    </row>
    <row r="73" spans="4:7" ht="12.75" customHeight="1" x14ac:dyDescent="0.3">
      <c r="D73" s="1" t="s">
        <v>710</v>
      </c>
      <c r="G73" s="1" t="s">
        <v>711</v>
      </c>
    </row>
    <row r="74" spans="4:7" ht="12.75" customHeight="1" x14ac:dyDescent="0.3">
      <c r="D74" s="1" t="s">
        <v>712</v>
      </c>
      <c r="G74" s="1" t="s">
        <v>707</v>
      </c>
    </row>
    <row r="75" spans="4:7" ht="12.75" customHeight="1" x14ac:dyDescent="0.3">
      <c r="D75" s="1" t="s">
        <v>713</v>
      </c>
      <c r="G75" s="1" t="s">
        <v>714</v>
      </c>
    </row>
    <row r="76" spans="4:7" ht="12.75" customHeight="1" x14ac:dyDescent="0.3">
      <c r="D76" s="1" t="s">
        <v>715</v>
      </c>
      <c r="G76" s="1" t="s">
        <v>716</v>
      </c>
    </row>
    <row r="77" spans="4:7" ht="12.75" customHeight="1" x14ac:dyDescent="0.3">
      <c r="D77" s="1" t="s">
        <v>717</v>
      </c>
      <c r="G77" s="1" t="s">
        <v>718</v>
      </c>
    </row>
    <row r="78" spans="4:7" ht="12.75" customHeight="1" x14ac:dyDescent="0.3">
      <c r="D78" s="1" t="s">
        <v>719</v>
      </c>
      <c r="G78" s="1" t="s">
        <v>720</v>
      </c>
    </row>
    <row r="79" spans="4:7" ht="12.75" customHeight="1" x14ac:dyDescent="0.3">
      <c r="D79" s="1" t="s">
        <v>721</v>
      </c>
      <c r="G79" s="1" t="s">
        <v>722</v>
      </c>
    </row>
    <row r="80" spans="4:7" ht="12.75" customHeight="1" x14ac:dyDescent="0.3">
      <c r="D80" s="1" t="s">
        <v>723</v>
      </c>
      <c r="G80" s="1" t="s">
        <v>724</v>
      </c>
    </row>
    <row r="81" spans="4:7" ht="12.75" customHeight="1" x14ac:dyDescent="0.3">
      <c r="D81" s="1" t="s">
        <v>725</v>
      </c>
      <c r="G81" s="1" t="s">
        <v>726</v>
      </c>
    </row>
    <row r="82" spans="4:7" ht="12.75" customHeight="1" x14ac:dyDescent="0.3">
      <c r="D82" s="1" t="s">
        <v>727</v>
      </c>
      <c r="G82" s="1" t="s">
        <v>728</v>
      </c>
    </row>
    <row r="83" spans="4:7" ht="12.75" customHeight="1" x14ac:dyDescent="0.3">
      <c r="D83" s="1" t="s">
        <v>729</v>
      </c>
      <c r="G83" s="1" t="s">
        <v>730</v>
      </c>
    </row>
    <row r="84" spans="4:7" ht="12.75" customHeight="1" x14ac:dyDescent="0.3">
      <c r="G84" s="1" t="s">
        <v>731</v>
      </c>
    </row>
    <row r="85" spans="4:7" ht="12.75" customHeight="1" x14ac:dyDescent="0.3">
      <c r="G85" s="1" t="s">
        <v>722</v>
      </c>
    </row>
    <row r="86" spans="4:7" ht="12.75" customHeight="1" x14ac:dyDescent="0.3">
      <c r="G86" s="1" t="s">
        <v>732</v>
      </c>
    </row>
    <row r="87" spans="4:7" ht="12.75" customHeight="1" x14ac:dyDescent="0.3">
      <c r="G87" s="1" t="s">
        <v>733</v>
      </c>
    </row>
    <row r="88" spans="4:7" ht="12.75" customHeight="1" x14ac:dyDescent="0.3">
      <c r="G88" s="1" t="s">
        <v>734</v>
      </c>
    </row>
    <row r="89" spans="4:7" ht="12.75" customHeight="1" x14ac:dyDescent="0.3">
      <c r="G89" s="1" t="s">
        <v>735</v>
      </c>
    </row>
    <row r="90" spans="4:7" ht="12.75" customHeight="1" x14ac:dyDescent="0.3">
      <c r="G90" s="1" t="s">
        <v>736</v>
      </c>
    </row>
    <row r="91" spans="4:7" ht="12.75" customHeight="1" x14ac:dyDescent="0.3"/>
    <row r="92" spans="4:7" ht="12.75" customHeight="1" x14ac:dyDescent="0.3"/>
    <row r="93" spans="4:7" ht="12.75" customHeight="1" x14ac:dyDescent="0.3"/>
    <row r="94" spans="4:7" ht="12.75" customHeight="1" x14ac:dyDescent="0.3"/>
    <row r="95" spans="4:7" ht="12.75" customHeight="1" x14ac:dyDescent="0.3"/>
    <row r="96" spans="4:7"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1000"/>
  <sheetViews>
    <sheetView workbookViewId="0"/>
  </sheetViews>
  <sheetFormatPr defaultColWidth="14.44140625" defaultRowHeight="15" customHeight="1" x14ac:dyDescent="0.3"/>
  <sheetData>
    <row r="1" spans="1:7" x14ac:dyDescent="0.3">
      <c r="A1" s="1" t="s">
        <v>737</v>
      </c>
    </row>
    <row r="14" spans="1:7" x14ac:dyDescent="0.3">
      <c r="A14" s="1" t="s">
        <v>738</v>
      </c>
      <c r="G14" s="1" t="s">
        <v>739</v>
      </c>
    </row>
    <row r="15" spans="1:7" x14ac:dyDescent="0.3">
      <c r="A15" s="17" t="s">
        <v>740</v>
      </c>
      <c r="G15" s="1" t="s">
        <v>741</v>
      </c>
    </row>
    <row r="16" spans="1:7" x14ac:dyDescent="0.3">
      <c r="A16" s="1" t="s">
        <v>742</v>
      </c>
      <c r="G16" s="1" t="s">
        <v>741</v>
      </c>
    </row>
    <row r="17" spans="1:12" x14ac:dyDescent="0.3">
      <c r="A17" s="1" t="s">
        <v>743</v>
      </c>
      <c r="G17" s="1" t="s">
        <v>741</v>
      </c>
    </row>
    <row r="18" spans="1:12" x14ac:dyDescent="0.3">
      <c r="A18" s="1" t="s">
        <v>744</v>
      </c>
      <c r="G18" s="1" t="s">
        <v>741</v>
      </c>
    </row>
    <row r="27" spans="1:12" x14ac:dyDescent="0.3">
      <c r="L27" s="1" t="s">
        <v>745</v>
      </c>
    </row>
    <row r="29" spans="1:12" x14ac:dyDescent="0.3">
      <c r="C29" s="1" t="s">
        <v>746</v>
      </c>
      <c r="L29" s="1" t="s">
        <v>747</v>
      </c>
    </row>
    <row r="30" spans="1:12" x14ac:dyDescent="0.3">
      <c r="C30" s="1" t="s">
        <v>748</v>
      </c>
    </row>
    <row r="31" spans="1:12" x14ac:dyDescent="0.3">
      <c r="C31" s="1" t="s">
        <v>749</v>
      </c>
      <c r="L31" s="1" t="s">
        <v>750</v>
      </c>
    </row>
    <row r="33" spans="12:12" x14ac:dyDescent="0.3">
      <c r="L33" s="1" t="s">
        <v>751</v>
      </c>
    </row>
    <row r="1000" spans="26:26" x14ac:dyDescent="0.3">
      <c r="Z1000" s="1" t="s">
        <v>752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S1000"/>
  <sheetViews>
    <sheetView workbookViewId="0"/>
  </sheetViews>
  <sheetFormatPr defaultColWidth="14.44140625" defaultRowHeight="15" customHeight="1" x14ac:dyDescent="0.3"/>
  <cols>
    <col min="2" max="2" width="23.33203125" customWidth="1"/>
    <col min="4" max="4" width="28.109375" customWidth="1"/>
    <col min="6" max="6" width="6.44140625" customWidth="1"/>
    <col min="9" max="9" width="5.88671875" customWidth="1"/>
    <col min="12" max="12" width="5.109375" customWidth="1"/>
    <col min="15" max="15" width="6.5546875" customWidth="1"/>
  </cols>
  <sheetData>
    <row r="1" spans="1:19" x14ac:dyDescent="0.3">
      <c r="B1" s="1" t="str">
        <f>CONCATENATE("The town is known for ")</f>
        <v xml:space="preserve">The town is known for </v>
      </c>
      <c r="C1" s="1" t="str">
        <f ca="1">OFFSET(B1,A2,0)</f>
        <v xml:space="preserve"> its potato farms.</v>
      </c>
      <c r="E1" s="1" t="s">
        <v>753</v>
      </c>
      <c r="H1" s="1" t="s">
        <v>754</v>
      </c>
      <c r="K1" s="1" t="s">
        <v>755</v>
      </c>
      <c r="N1" s="1" t="s">
        <v>756</v>
      </c>
      <c r="Q1" s="1" t="s">
        <v>756</v>
      </c>
    </row>
    <row r="2" spans="1:19" x14ac:dyDescent="0.3">
      <c r="A2" s="1">
        <v>1</v>
      </c>
      <c r="B2" s="1" t="str">
        <f ca="1">CONCATENATE(" its ", G2, " farms.")</f>
        <v xml:space="preserve"> its potato farms.</v>
      </c>
      <c r="E2" s="1" t="s">
        <v>757</v>
      </c>
      <c r="F2" s="1">
        <f t="shared" ref="F2:F7" ca="1" si="0">RANDBETWEEN(1, (COUNTA(E$2:E$200)))</f>
        <v>2</v>
      </c>
      <c r="G2" s="1" t="str">
        <f t="shared" ref="G2:G7" ca="1" si="1">OFFSET(E$1,F2,0)</f>
        <v>potato</v>
      </c>
      <c r="H2" s="1" t="s">
        <v>758</v>
      </c>
      <c r="I2" s="18">
        <f t="shared" ref="I2:I7" ca="1" si="2">RANDBETWEEN(1, (COUNTA(H$2:H$200)))</f>
        <v>4</v>
      </c>
      <c r="J2" s="19" t="str">
        <f t="shared" ref="J2:J7" ca="1" si="3">OFFSET(H$1,I2,0)</f>
        <v>iron</v>
      </c>
      <c r="K2" s="1" t="s">
        <v>759</v>
      </c>
      <c r="L2" s="18">
        <f t="shared" ref="L2:L7" ca="1" si="4">RANDBETWEEN(1, (COUNTA(K$2:K$200)))</f>
        <v>8</v>
      </c>
      <c r="M2" s="19" t="str">
        <f t="shared" ref="M2:M7" ca="1" si="5">OFFSET(K$1,L2,0)</f>
        <v>sheep</v>
      </c>
      <c r="N2" s="1" t="s">
        <v>760</v>
      </c>
      <c r="O2" s="18">
        <f t="shared" ref="O2:O7" ca="1" si="6">RANDBETWEEN(1, (COUNTA(N$2:N$200)))</f>
        <v>11</v>
      </c>
      <c r="P2" s="19" t="str">
        <f t="shared" ref="P2:P7" ca="1" si="7">OFFSET(N$1,O2,0)</f>
        <v>candles</v>
      </c>
      <c r="Q2" s="1" t="s">
        <v>761</v>
      </c>
      <c r="R2" s="18">
        <f t="shared" ref="R2:R7" ca="1" si="8">RANDBETWEEN(1, (COUNTA(Q$2:Q$200)))</f>
        <v>4</v>
      </c>
      <c r="S2" s="19" t="str">
        <f t="shared" ref="S2:S7" ca="1" si="9">OFFSET(Q$1,R2,0)</f>
        <v>enchanted weapons</v>
      </c>
    </row>
    <row r="3" spans="1:19" x14ac:dyDescent="0.3">
      <c r="B3" s="1" t="str">
        <f ca="1">CONCATENATE(" its ", J2, " mines.")</f>
        <v xml:space="preserve"> its iron mines.</v>
      </c>
      <c r="E3" s="1" t="s">
        <v>762</v>
      </c>
      <c r="F3" s="1">
        <f t="shared" ca="1" si="0"/>
        <v>1</v>
      </c>
      <c r="G3" s="1" t="str">
        <f t="shared" ca="1" si="1"/>
        <v>peanut</v>
      </c>
      <c r="H3" s="1" t="s">
        <v>554</v>
      </c>
      <c r="I3" s="18">
        <f t="shared" ca="1" si="2"/>
        <v>6</v>
      </c>
      <c r="J3" s="19" t="str">
        <f t="shared" ca="1" si="3"/>
        <v>diamond</v>
      </c>
      <c r="K3" s="1" t="s">
        <v>763</v>
      </c>
      <c r="L3" s="18">
        <f t="shared" ca="1" si="4"/>
        <v>5</v>
      </c>
      <c r="M3" s="19" t="str">
        <f t="shared" ca="1" si="5"/>
        <v>giant goats</v>
      </c>
      <c r="N3" s="1" t="s">
        <v>764</v>
      </c>
      <c r="O3" s="18">
        <f t="shared" ca="1" si="6"/>
        <v>2</v>
      </c>
      <c r="P3" s="19" t="str">
        <f t="shared" ca="1" si="7"/>
        <v>ships</v>
      </c>
      <c r="Q3" s="1" t="s">
        <v>765</v>
      </c>
      <c r="R3" s="18">
        <f t="shared" ca="1" si="8"/>
        <v>4</v>
      </c>
      <c r="S3" s="19" t="str">
        <f t="shared" ca="1" si="9"/>
        <v>enchanted weapons</v>
      </c>
    </row>
    <row r="4" spans="1:19" x14ac:dyDescent="0.3">
      <c r="B4" s="7" t="str">
        <f ca="1">CONCATENATE(" its breeding of ", M2, ".")</f>
        <v xml:space="preserve"> its breeding of sheep.</v>
      </c>
      <c r="E4" s="1" t="s">
        <v>766</v>
      </c>
      <c r="F4" s="1">
        <f t="shared" ca="1" si="0"/>
        <v>10</v>
      </c>
      <c r="G4" s="1" t="str">
        <f t="shared" ca="1" si="1"/>
        <v>sugar cane</v>
      </c>
      <c r="H4" s="1" t="s">
        <v>556</v>
      </c>
      <c r="I4" s="18">
        <f t="shared" ca="1" si="2"/>
        <v>7</v>
      </c>
      <c r="J4" s="19" t="str">
        <f t="shared" ca="1" si="3"/>
        <v>ruby</v>
      </c>
      <c r="K4" s="1" t="s">
        <v>767</v>
      </c>
      <c r="L4" s="18">
        <f t="shared" ca="1" si="4"/>
        <v>5</v>
      </c>
      <c r="M4" s="19" t="str">
        <f t="shared" ca="1" si="5"/>
        <v>giant goats</v>
      </c>
      <c r="N4" s="1" t="s">
        <v>768</v>
      </c>
      <c r="O4" s="18">
        <f t="shared" ca="1" si="6"/>
        <v>5</v>
      </c>
      <c r="P4" s="19" t="str">
        <f t="shared" ca="1" si="7"/>
        <v>wax</v>
      </c>
      <c r="Q4" s="1" t="s">
        <v>769</v>
      </c>
      <c r="R4" s="18">
        <f t="shared" ca="1" si="8"/>
        <v>5</v>
      </c>
      <c r="S4" s="19" t="str">
        <f t="shared" ca="1" si="9"/>
        <v>enchanted tools</v>
      </c>
    </row>
    <row r="5" spans="1:19" x14ac:dyDescent="0.3">
      <c r="E5" s="1" t="s">
        <v>770</v>
      </c>
      <c r="F5" s="1">
        <f t="shared" ca="1" si="0"/>
        <v>3</v>
      </c>
      <c r="G5" s="1" t="str">
        <f t="shared" ca="1" si="1"/>
        <v>rice</v>
      </c>
      <c r="H5" s="1" t="s">
        <v>771</v>
      </c>
      <c r="I5" s="18">
        <f t="shared" ca="1" si="2"/>
        <v>2</v>
      </c>
      <c r="J5" s="19" t="str">
        <f t="shared" ca="1" si="3"/>
        <v>silver</v>
      </c>
      <c r="K5" s="1" t="s">
        <v>772</v>
      </c>
      <c r="L5" s="18">
        <f t="shared" ca="1" si="4"/>
        <v>5</v>
      </c>
      <c r="M5" s="19" t="str">
        <f t="shared" ca="1" si="5"/>
        <v>giant goats</v>
      </c>
      <c r="N5" s="1" t="s">
        <v>773</v>
      </c>
      <c r="O5" s="18">
        <f t="shared" ca="1" si="6"/>
        <v>1</v>
      </c>
      <c r="P5" s="19" t="str">
        <f t="shared" ca="1" si="7"/>
        <v>weapons</v>
      </c>
      <c r="Q5" s="1" t="s">
        <v>774</v>
      </c>
      <c r="R5" s="18">
        <f t="shared" ca="1" si="8"/>
        <v>3</v>
      </c>
      <c r="S5" s="19" t="str">
        <f t="shared" ca="1" si="9"/>
        <v>spell components</v>
      </c>
    </row>
    <row r="6" spans="1:19" x14ac:dyDescent="0.3">
      <c r="E6" s="1" t="s">
        <v>775</v>
      </c>
      <c r="F6" s="1">
        <f t="shared" ca="1" si="0"/>
        <v>7</v>
      </c>
      <c r="G6" s="1" t="str">
        <f t="shared" ca="1" si="1"/>
        <v>corn</v>
      </c>
      <c r="H6" s="1" t="s">
        <v>776</v>
      </c>
      <c r="I6" s="18">
        <f t="shared" ca="1" si="2"/>
        <v>5</v>
      </c>
      <c r="J6" s="19" t="str">
        <f t="shared" ca="1" si="3"/>
        <v>salt</v>
      </c>
      <c r="K6" s="1" t="s">
        <v>777</v>
      </c>
      <c r="L6" s="18">
        <f t="shared" ca="1" si="4"/>
        <v>3</v>
      </c>
      <c r="M6" s="19" t="str">
        <f t="shared" ca="1" si="5"/>
        <v>griffins</v>
      </c>
      <c r="N6" s="1" t="s">
        <v>778</v>
      </c>
      <c r="O6" s="18">
        <f t="shared" ca="1" si="6"/>
        <v>11</v>
      </c>
      <c r="P6" s="19" t="str">
        <f t="shared" ca="1" si="7"/>
        <v>candles</v>
      </c>
      <c r="Q6" s="1" t="s">
        <v>779</v>
      </c>
      <c r="R6" s="18">
        <f t="shared" ca="1" si="8"/>
        <v>5</v>
      </c>
      <c r="S6" s="19" t="str">
        <f t="shared" ca="1" si="9"/>
        <v>enchanted tools</v>
      </c>
    </row>
    <row r="7" spans="1:19" x14ac:dyDescent="0.3">
      <c r="E7" s="1" t="s">
        <v>780</v>
      </c>
      <c r="F7" s="1">
        <f t="shared" ca="1" si="0"/>
        <v>7</v>
      </c>
      <c r="G7" s="1" t="str">
        <f t="shared" ca="1" si="1"/>
        <v>corn</v>
      </c>
      <c r="H7" s="1" t="s">
        <v>781</v>
      </c>
      <c r="I7" s="18">
        <f t="shared" ca="1" si="2"/>
        <v>7</v>
      </c>
      <c r="J7" s="19" t="str">
        <f t="shared" ca="1" si="3"/>
        <v>ruby</v>
      </c>
      <c r="K7" s="1" t="s">
        <v>782</v>
      </c>
      <c r="L7" s="18">
        <f t="shared" ca="1" si="4"/>
        <v>1</v>
      </c>
      <c r="M7" s="19" t="str">
        <f t="shared" ca="1" si="5"/>
        <v>horses</v>
      </c>
      <c r="N7" s="1" t="s">
        <v>783</v>
      </c>
      <c r="O7" s="18">
        <f t="shared" ca="1" si="6"/>
        <v>8</v>
      </c>
      <c r="P7" s="19" t="str">
        <f t="shared" ca="1" si="7"/>
        <v>perfume</v>
      </c>
      <c r="Q7" s="1" t="s">
        <v>784</v>
      </c>
      <c r="R7" s="18">
        <f t="shared" ca="1" si="8"/>
        <v>2</v>
      </c>
      <c r="S7" s="19" t="str">
        <f t="shared" ca="1" si="9"/>
        <v>spell foci</v>
      </c>
    </row>
    <row r="8" spans="1:19" x14ac:dyDescent="0.3">
      <c r="E8" s="1" t="s">
        <v>785</v>
      </c>
      <c r="H8" s="1" t="s">
        <v>786</v>
      </c>
      <c r="K8" s="1" t="s">
        <v>787</v>
      </c>
      <c r="N8" s="1" t="s">
        <v>788</v>
      </c>
      <c r="Q8" s="1" t="s">
        <v>789</v>
      </c>
    </row>
    <row r="9" spans="1:19" x14ac:dyDescent="0.3">
      <c r="E9" s="1" t="s">
        <v>541</v>
      </c>
      <c r="H9" s="1" t="s">
        <v>790</v>
      </c>
      <c r="K9" s="1" t="s">
        <v>791</v>
      </c>
      <c r="N9" s="1" t="s">
        <v>792</v>
      </c>
    </row>
    <row r="10" spans="1:19" x14ac:dyDescent="0.3">
      <c r="E10" s="1" t="s">
        <v>793</v>
      </c>
      <c r="K10" s="1" t="s">
        <v>794</v>
      </c>
      <c r="N10" s="1" t="s">
        <v>795</v>
      </c>
    </row>
    <row r="11" spans="1:19" x14ac:dyDescent="0.3">
      <c r="E11" s="1" t="s">
        <v>796</v>
      </c>
      <c r="K11" s="1" t="s">
        <v>797</v>
      </c>
      <c r="N11" s="1" t="s">
        <v>798</v>
      </c>
    </row>
    <row r="12" spans="1:19" x14ac:dyDescent="0.3">
      <c r="E12" s="1" t="s">
        <v>799</v>
      </c>
      <c r="N12" s="1" t="s">
        <v>800</v>
      </c>
    </row>
    <row r="13" spans="1:19" x14ac:dyDescent="0.3">
      <c r="G13" s="1" t="s">
        <v>801</v>
      </c>
      <c r="N13" s="1" t="s">
        <v>802</v>
      </c>
    </row>
    <row r="14" spans="1:19" x14ac:dyDescent="0.3">
      <c r="G14" s="1" t="s">
        <v>803</v>
      </c>
    </row>
    <row r="15" spans="1:19" x14ac:dyDescent="0.3">
      <c r="G15" s="1" t="s">
        <v>804</v>
      </c>
    </row>
    <row r="16" spans="1:19" x14ac:dyDescent="0.3">
      <c r="G16" s="1" t="s">
        <v>755</v>
      </c>
    </row>
    <row r="17" spans="7:7" x14ac:dyDescent="0.3">
      <c r="G17" s="1" t="s">
        <v>805</v>
      </c>
    </row>
    <row r="18" spans="7:7" x14ac:dyDescent="0.3">
      <c r="G18" s="1" t="s">
        <v>806</v>
      </c>
    </row>
    <row r="1000" spans="18:19" x14ac:dyDescent="0.3">
      <c r="R1000" s="18"/>
      <c r="S1000" s="19"/>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1000"/>
  <sheetViews>
    <sheetView workbookViewId="0"/>
  </sheetViews>
  <sheetFormatPr defaultColWidth="14.44140625" defaultRowHeight="15" customHeight="1" x14ac:dyDescent="0.3"/>
  <cols>
    <col min="1" max="1" width="9.5546875" customWidth="1"/>
    <col min="2" max="3" width="11.5546875" hidden="1" customWidth="1"/>
    <col min="4" max="4" width="9.44140625" customWidth="1"/>
    <col min="5" max="6" width="11.5546875" hidden="1" customWidth="1"/>
    <col min="7" max="7" width="11.5546875" customWidth="1"/>
    <col min="8" max="8" width="28.109375" customWidth="1"/>
    <col min="9" max="13" width="11.5546875" customWidth="1"/>
    <col min="14" max="14" width="25.33203125" customWidth="1"/>
    <col min="15" max="26" width="8.6640625" customWidth="1"/>
  </cols>
  <sheetData>
    <row r="1" spans="1:9" ht="12.75" customHeight="1" x14ac:dyDescent="0.3">
      <c r="A1" s="1" t="s">
        <v>559</v>
      </c>
      <c r="D1" s="1" t="s">
        <v>560</v>
      </c>
      <c r="I1" s="1" t="s">
        <v>807</v>
      </c>
    </row>
    <row r="2" spans="1:9" ht="12.75" customHeight="1" x14ac:dyDescent="0.3">
      <c r="A2" s="1" t="s">
        <v>808</v>
      </c>
      <c r="B2" s="1">
        <f t="shared" ref="B2:B43" ca="1" si="0">RANDBETWEEN(1, (COUNTA($A$2:$A$400)))</f>
        <v>142</v>
      </c>
      <c r="C2" s="1" t="str">
        <f t="shared" ref="C2:C43" ca="1" si="1">OFFSET($A$1,$B2,0)</f>
        <v>San</v>
      </c>
      <c r="D2" s="1" t="s">
        <v>809</v>
      </c>
      <c r="E2" s="1">
        <f t="shared" ref="E2:E43" ca="1" si="2">RANDBETWEEN(1, (COUNTA($D$2:$D$400)))</f>
        <v>181</v>
      </c>
      <c r="F2" s="1" t="str">
        <f t="shared" ref="F2:F43" ca="1" si="3">OFFSET($D$1,$E2,0)</f>
        <v>ock</v>
      </c>
      <c r="H2" s="1" t="str">
        <f t="shared" ref="H2:H43" ca="1" si="4">CONCATENATE(C2, F2)</f>
        <v>Sanock</v>
      </c>
      <c r="I2" s="1">
        <f>COUNTA($A$2:$A$400)*COUNTA($D$2:$D$400)</f>
        <v>69804</v>
      </c>
    </row>
    <row r="3" spans="1:9" ht="12.75" customHeight="1" x14ac:dyDescent="0.3">
      <c r="A3" s="1" t="s">
        <v>810</v>
      </c>
      <c r="B3" s="1">
        <f t="shared" ca="1" si="0"/>
        <v>195</v>
      </c>
      <c r="C3" s="1" t="str">
        <f t="shared" ca="1" si="1"/>
        <v>Mal</v>
      </c>
      <c r="D3" s="1" t="s">
        <v>811</v>
      </c>
      <c r="E3" s="1">
        <f t="shared" ca="1" si="2"/>
        <v>65</v>
      </c>
      <c r="F3" s="1" t="str">
        <f t="shared" ca="1" si="3"/>
        <v>eela</v>
      </c>
      <c r="H3" s="1" t="str">
        <f t="shared" ca="1" si="4"/>
        <v>Maleela</v>
      </c>
    </row>
    <row r="4" spans="1:9" ht="12.75" customHeight="1" x14ac:dyDescent="0.3">
      <c r="A4" s="1" t="s">
        <v>812</v>
      </c>
      <c r="B4" s="1">
        <f t="shared" ca="1" si="0"/>
        <v>15</v>
      </c>
      <c r="C4" s="1" t="str">
        <f t="shared" ca="1" si="1"/>
        <v>Tan</v>
      </c>
      <c r="D4" s="1" t="s">
        <v>813</v>
      </c>
      <c r="E4" s="1">
        <f t="shared" ca="1" si="2"/>
        <v>156</v>
      </c>
      <c r="F4" s="1" t="str">
        <f t="shared" ca="1" si="3"/>
        <v>belle</v>
      </c>
      <c r="H4" s="1" t="str">
        <f t="shared" ca="1" si="4"/>
        <v>Tanbelle</v>
      </c>
    </row>
    <row r="5" spans="1:9" ht="12.75" customHeight="1" x14ac:dyDescent="0.3">
      <c r="A5" s="1" t="s">
        <v>814</v>
      </c>
      <c r="B5" s="1">
        <f t="shared" ca="1" si="0"/>
        <v>24</v>
      </c>
      <c r="C5" s="1" t="str">
        <f t="shared" ca="1" si="1"/>
        <v>Vic</v>
      </c>
      <c r="D5" s="1" t="s">
        <v>815</v>
      </c>
      <c r="E5" s="1">
        <f t="shared" ca="1" si="2"/>
        <v>118</v>
      </c>
      <c r="F5" s="1" t="str">
        <f t="shared" ca="1" si="3"/>
        <v>st</v>
      </c>
      <c r="H5" s="1" t="str">
        <f t="shared" ca="1" si="4"/>
        <v>Vicst</v>
      </c>
    </row>
    <row r="6" spans="1:9" ht="12.75" customHeight="1" x14ac:dyDescent="0.3">
      <c r="A6" s="1" t="s">
        <v>816</v>
      </c>
      <c r="B6" s="1">
        <f t="shared" ca="1" si="0"/>
        <v>236</v>
      </c>
      <c r="C6" s="1" t="str">
        <f t="shared" ca="1" si="1"/>
        <v>Cod</v>
      </c>
      <c r="D6" s="1" t="s">
        <v>817</v>
      </c>
      <c r="E6" s="1">
        <f t="shared" ca="1" si="2"/>
        <v>173</v>
      </c>
      <c r="F6" s="1" t="str">
        <f t="shared" ca="1" si="3"/>
        <v>insky</v>
      </c>
      <c r="H6" s="1" t="str">
        <f t="shared" ca="1" si="4"/>
        <v>Codinsky</v>
      </c>
    </row>
    <row r="7" spans="1:9" ht="12.75" customHeight="1" x14ac:dyDescent="0.3">
      <c r="A7" s="1" t="s">
        <v>818</v>
      </c>
      <c r="B7" s="1">
        <f t="shared" ca="1" si="0"/>
        <v>148</v>
      </c>
      <c r="C7" s="1" t="str">
        <f t="shared" ca="1" si="1"/>
        <v>Hep</v>
      </c>
      <c r="D7" s="1" t="s">
        <v>819</v>
      </c>
      <c r="E7" s="1">
        <f t="shared" ca="1" si="2"/>
        <v>178</v>
      </c>
      <c r="F7" s="1" t="str">
        <f t="shared" ca="1" si="3"/>
        <v>thild</v>
      </c>
      <c r="H7" s="1" t="str">
        <f t="shared" ca="1" si="4"/>
        <v>Hepthild</v>
      </c>
    </row>
    <row r="8" spans="1:9" ht="12.75" customHeight="1" x14ac:dyDescent="0.3">
      <c r="A8" s="1" t="s">
        <v>820</v>
      </c>
      <c r="B8" s="1">
        <f t="shared" ca="1" si="0"/>
        <v>207</v>
      </c>
      <c r="C8" s="1" t="str">
        <f t="shared" ca="1" si="1"/>
        <v>Scot</v>
      </c>
      <c r="D8" s="1" t="s">
        <v>821</v>
      </c>
      <c r="E8" s="1">
        <f t="shared" ca="1" si="2"/>
        <v>100</v>
      </c>
      <c r="F8" s="1" t="str">
        <f t="shared" ca="1" si="3"/>
        <v>ith</v>
      </c>
      <c r="H8" s="1" t="str">
        <f t="shared" ca="1" si="4"/>
        <v>Scotith</v>
      </c>
    </row>
    <row r="9" spans="1:9" ht="12.75" customHeight="1" x14ac:dyDescent="0.3">
      <c r="A9" s="1" t="s">
        <v>822</v>
      </c>
      <c r="B9" s="1">
        <f t="shared" ca="1" si="0"/>
        <v>97</v>
      </c>
      <c r="C9" s="1" t="str">
        <f t="shared" ca="1" si="1"/>
        <v>No</v>
      </c>
      <c r="D9" s="1" t="s">
        <v>823</v>
      </c>
      <c r="E9" s="1">
        <f t="shared" ca="1" si="2"/>
        <v>122</v>
      </c>
      <c r="F9" s="1" t="str">
        <f t="shared" ca="1" si="3"/>
        <v>far</v>
      </c>
      <c r="H9" s="1" t="str">
        <f t="shared" ca="1" si="4"/>
        <v>Nofar</v>
      </c>
    </row>
    <row r="10" spans="1:9" ht="12.75" customHeight="1" x14ac:dyDescent="0.3">
      <c r="A10" s="1" t="s">
        <v>824</v>
      </c>
      <c r="B10" s="1">
        <f t="shared" ca="1" si="0"/>
        <v>103</v>
      </c>
      <c r="C10" s="1" t="str">
        <f t="shared" ca="1" si="1"/>
        <v>Phil</v>
      </c>
      <c r="D10" s="1" t="s">
        <v>825</v>
      </c>
      <c r="E10" s="1">
        <f t="shared" ca="1" si="2"/>
        <v>130</v>
      </c>
      <c r="F10" s="1" t="str">
        <f t="shared" ca="1" si="3"/>
        <v>iel</v>
      </c>
      <c r="H10" s="1" t="str">
        <f t="shared" ca="1" si="4"/>
        <v>Philiel</v>
      </c>
    </row>
    <row r="11" spans="1:9" ht="12.75" customHeight="1" x14ac:dyDescent="0.3">
      <c r="A11" s="1" t="s">
        <v>826</v>
      </c>
      <c r="B11" s="1">
        <f t="shared" ca="1" si="0"/>
        <v>181</v>
      </c>
      <c r="C11" s="1" t="str">
        <f t="shared" ca="1" si="1"/>
        <v>Moa</v>
      </c>
      <c r="D11" s="1" t="s">
        <v>827</v>
      </c>
      <c r="E11" s="1">
        <f t="shared" ca="1" si="2"/>
        <v>113</v>
      </c>
      <c r="F11" s="1" t="str">
        <f t="shared" ca="1" si="3"/>
        <v>ot</v>
      </c>
      <c r="H11" s="1" t="str">
        <f t="shared" ca="1" si="4"/>
        <v>Moaot</v>
      </c>
    </row>
    <row r="12" spans="1:9" ht="12.75" customHeight="1" x14ac:dyDescent="0.3">
      <c r="A12" s="1" t="s">
        <v>828</v>
      </c>
      <c r="B12" s="1">
        <f t="shared" ca="1" si="0"/>
        <v>35</v>
      </c>
      <c r="C12" s="1" t="str">
        <f t="shared" ca="1" si="1"/>
        <v>Lancel</v>
      </c>
      <c r="D12" s="1" t="s">
        <v>829</v>
      </c>
      <c r="E12" s="1">
        <f t="shared" ca="1" si="2"/>
        <v>184</v>
      </c>
      <c r="F12" s="1" t="str">
        <f t="shared" ca="1" si="3"/>
        <v>hrin</v>
      </c>
      <c r="H12" s="1" t="str">
        <f t="shared" ca="1" si="4"/>
        <v>Lancelhrin</v>
      </c>
    </row>
    <row r="13" spans="1:9" ht="12.75" customHeight="1" x14ac:dyDescent="0.3">
      <c r="A13" s="1" t="s">
        <v>830</v>
      </c>
      <c r="B13" s="1">
        <f t="shared" ca="1" si="0"/>
        <v>53</v>
      </c>
      <c r="C13" s="1" t="str">
        <f t="shared" ca="1" si="1"/>
        <v>Al</v>
      </c>
      <c r="D13" s="1" t="s">
        <v>831</v>
      </c>
      <c r="E13" s="1">
        <f t="shared" ca="1" si="2"/>
        <v>165</v>
      </c>
      <c r="F13" s="1" t="str">
        <f t="shared" ca="1" si="3"/>
        <v>rin</v>
      </c>
      <c r="H13" s="1" t="str">
        <f t="shared" ca="1" si="4"/>
        <v>Alrin</v>
      </c>
    </row>
    <row r="14" spans="1:9" ht="12.75" customHeight="1" x14ac:dyDescent="0.3">
      <c r="A14" s="1" t="s">
        <v>832</v>
      </c>
      <c r="B14" s="1">
        <f t="shared" ca="1" si="0"/>
        <v>216</v>
      </c>
      <c r="C14" s="1" t="str">
        <f t="shared" ca="1" si="1"/>
        <v>Fin</v>
      </c>
      <c r="D14" s="1" t="s">
        <v>833</v>
      </c>
      <c r="E14" s="1">
        <f t="shared" ca="1" si="2"/>
        <v>199</v>
      </c>
      <c r="F14" s="1" t="str">
        <f t="shared" ca="1" si="3"/>
        <v>gwyn</v>
      </c>
      <c r="H14" s="1" t="str">
        <f t="shared" ca="1" si="4"/>
        <v>Fingwyn</v>
      </c>
    </row>
    <row r="15" spans="1:9" ht="12.75" customHeight="1" x14ac:dyDescent="0.3">
      <c r="A15" s="1" t="s">
        <v>834</v>
      </c>
      <c r="B15" s="1">
        <f t="shared" ca="1" si="0"/>
        <v>148</v>
      </c>
      <c r="C15" s="1" t="str">
        <f t="shared" ca="1" si="1"/>
        <v>Hep</v>
      </c>
      <c r="D15" s="1" t="s">
        <v>835</v>
      </c>
      <c r="E15" s="1">
        <f t="shared" ca="1" si="2"/>
        <v>117</v>
      </c>
      <c r="F15" s="1" t="str">
        <f t="shared" ca="1" si="3"/>
        <v>iyo</v>
      </c>
      <c r="H15" s="1" t="str">
        <f t="shared" ca="1" si="4"/>
        <v>Hepiyo</v>
      </c>
    </row>
    <row r="16" spans="1:9" ht="12.75" customHeight="1" x14ac:dyDescent="0.3">
      <c r="A16" s="1" t="s">
        <v>836</v>
      </c>
      <c r="B16" s="1">
        <f t="shared" ca="1" si="0"/>
        <v>149</v>
      </c>
      <c r="C16" s="1" t="str">
        <f t="shared" ca="1" si="1"/>
        <v>Dro</v>
      </c>
      <c r="D16" s="1" t="s">
        <v>837</v>
      </c>
      <c r="E16" s="1">
        <f t="shared" ca="1" si="2"/>
        <v>87</v>
      </c>
      <c r="F16" s="1" t="str">
        <f t="shared" ca="1" si="3"/>
        <v>irrim</v>
      </c>
      <c r="H16" s="1" t="str">
        <f t="shared" ca="1" si="4"/>
        <v>Droirrim</v>
      </c>
    </row>
    <row r="17" spans="1:8" ht="12.75" customHeight="1" x14ac:dyDescent="0.3">
      <c r="A17" s="1" t="s">
        <v>838</v>
      </c>
      <c r="B17" s="1">
        <f t="shared" ca="1" si="0"/>
        <v>54</v>
      </c>
      <c r="C17" s="1" t="str">
        <f t="shared" ca="1" si="1"/>
        <v>God</v>
      </c>
      <c r="D17" s="1" t="s">
        <v>839</v>
      </c>
      <c r="E17" s="1">
        <f t="shared" ca="1" si="2"/>
        <v>268</v>
      </c>
      <c r="F17" s="1" t="str">
        <f t="shared" ca="1" si="3"/>
        <v>feld</v>
      </c>
      <c r="H17" s="1" t="str">
        <f t="shared" ca="1" si="4"/>
        <v>Godfeld</v>
      </c>
    </row>
    <row r="18" spans="1:8" ht="12.75" customHeight="1" x14ac:dyDescent="0.3">
      <c r="A18" s="1" t="s">
        <v>840</v>
      </c>
      <c r="B18" s="1">
        <f t="shared" ca="1" si="0"/>
        <v>129</v>
      </c>
      <c r="C18" s="1" t="str">
        <f t="shared" ca="1" si="1"/>
        <v>Earl</v>
      </c>
      <c r="D18" s="1" t="s">
        <v>841</v>
      </c>
      <c r="E18" s="1">
        <f t="shared" ca="1" si="2"/>
        <v>132</v>
      </c>
      <c r="F18" s="1" t="str">
        <f t="shared" ca="1" si="3"/>
        <v>eda</v>
      </c>
      <c r="H18" s="1" t="str">
        <f t="shared" ca="1" si="4"/>
        <v>Earleda</v>
      </c>
    </row>
    <row r="19" spans="1:8" ht="12.75" customHeight="1" x14ac:dyDescent="0.3">
      <c r="A19" s="1" t="s">
        <v>842</v>
      </c>
      <c r="B19" s="1">
        <f t="shared" ca="1" si="0"/>
        <v>205</v>
      </c>
      <c r="C19" s="1" t="str">
        <f t="shared" ca="1" si="1"/>
        <v>Cass</v>
      </c>
      <c r="D19" s="1" t="s">
        <v>843</v>
      </c>
      <c r="E19" s="1">
        <f t="shared" ca="1" si="2"/>
        <v>271</v>
      </c>
      <c r="F19" s="1" t="str">
        <f t="shared" ca="1" si="3"/>
        <v>jak</v>
      </c>
      <c r="H19" s="1" t="str">
        <f t="shared" ca="1" si="4"/>
        <v>Cassjak</v>
      </c>
    </row>
    <row r="20" spans="1:8" ht="12.75" customHeight="1" x14ac:dyDescent="0.3">
      <c r="A20" s="1" t="s">
        <v>844</v>
      </c>
      <c r="B20" s="1">
        <f t="shared" ca="1" si="0"/>
        <v>130</v>
      </c>
      <c r="C20" s="1" t="str">
        <f t="shared" ca="1" si="1"/>
        <v>Ela</v>
      </c>
      <c r="D20" s="1" t="s">
        <v>845</v>
      </c>
      <c r="E20" s="1">
        <f t="shared" ca="1" si="2"/>
        <v>130</v>
      </c>
      <c r="F20" s="1" t="str">
        <f t="shared" ca="1" si="3"/>
        <v>iel</v>
      </c>
      <c r="H20" s="1" t="str">
        <f t="shared" ca="1" si="4"/>
        <v>Elaiel</v>
      </c>
    </row>
    <row r="21" spans="1:8" ht="12.75" customHeight="1" x14ac:dyDescent="0.3">
      <c r="A21" s="1" t="s">
        <v>846</v>
      </c>
      <c r="B21" s="1">
        <f t="shared" ca="1" si="0"/>
        <v>135</v>
      </c>
      <c r="C21" s="1" t="str">
        <f t="shared" ca="1" si="1"/>
        <v>No</v>
      </c>
      <c r="D21" s="1" t="s">
        <v>847</v>
      </c>
      <c r="E21" s="1">
        <f t="shared" ca="1" si="2"/>
        <v>76</v>
      </c>
      <c r="F21" s="1" t="str">
        <f t="shared" ca="1" si="3"/>
        <v>erios</v>
      </c>
      <c r="H21" s="1" t="str">
        <f t="shared" ca="1" si="4"/>
        <v>Noerios</v>
      </c>
    </row>
    <row r="22" spans="1:8" ht="12.75" customHeight="1" x14ac:dyDescent="0.3">
      <c r="A22" s="1" t="s">
        <v>848</v>
      </c>
      <c r="B22" s="1">
        <f t="shared" ca="1" si="0"/>
        <v>7</v>
      </c>
      <c r="C22" s="1" t="str">
        <f t="shared" ca="1" si="1"/>
        <v>Kir</v>
      </c>
      <c r="D22" s="1" t="s">
        <v>308</v>
      </c>
      <c r="E22" s="1">
        <f t="shared" ca="1" si="2"/>
        <v>140</v>
      </c>
      <c r="F22" s="1" t="str">
        <f t="shared" ca="1" si="3"/>
        <v>dor</v>
      </c>
      <c r="H22" s="1" t="str">
        <f t="shared" ca="1" si="4"/>
        <v>Kirdor</v>
      </c>
    </row>
    <row r="23" spans="1:8" ht="12.75" customHeight="1" x14ac:dyDescent="0.3">
      <c r="A23" s="1" t="s">
        <v>849</v>
      </c>
      <c r="B23" s="1">
        <f t="shared" ca="1" si="0"/>
        <v>221</v>
      </c>
      <c r="C23" s="1" t="str">
        <f t="shared" ca="1" si="1"/>
        <v>Yen</v>
      </c>
      <c r="D23" s="1" t="s">
        <v>850</v>
      </c>
      <c r="E23" s="1">
        <f t="shared" ca="1" si="2"/>
        <v>1</v>
      </c>
      <c r="F23" s="1" t="str">
        <f t="shared" ca="1" si="3"/>
        <v>mar</v>
      </c>
      <c r="H23" s="1" t="str">
        <f t="shared" ca="1" si="4"/>
        <v>Yenmar</v>
      </c>
    </row>
    <row r="24" spans="1:8" ht="12.75" customHeight="1" x14ac:dyDescent="0.3">
      <c r="A24" s="1" t="s">
        <v>851</v>
      </c>
      <c r="B24" s="1">
        <f t="shared" ca="1" si="0"/>
        <v>192</v>
      </c>
      <c r="C24" s="1" t="str">
        <f t="shared" ca="1" si="1"/>
        <v>Syl</v>
      </c>
      <c r="D24" s="1" t="s">
        <v>852</v>
      </c>
      <c r="E24" s="1">
        <f t="shared" ca="1" si="2"/>
        <v>194</v>
      </c>
      <c r="F24" s="1" t="str">
        <f t="shared" ca="1" si="3"/>
        <v>frid</v>
      </c>
      <c r="H24" s="1" t="str">
        <f t="shared" ca="1" si="4"/>
        <v>Sylfrid</v>
      </c>
    </row>
    <row r="25" spans="1:8" ht="12.75" customHeight="1" x14ac:dyDescent="0.3">
      <c r="A25" s="1" t="s">
        <v>853</v>
      </c>
      <c r="B25" s="1">
        <f t="shared" ca="1" si="0"/>
        <v>228</v>
      </c>
      <c r="C25" s="1" t="str">
        <f t="shared" ca="1" si="1"/>
        <v>Vand</v>
      </c>
      <c r="D25" s="1" t="s">
        <v>854</v>
      </c>
      <c r="E25" s="1">
        <f t="shared" ca="1" si="2"/>
        <v>24</v>
      </c>
      <c r="F25" s="1" t="str">
        <f t="shared" ca="1" si="3"/>
        <v>mund</v>
      </c>
      <c r="H25" s="1" t="str">
        <f t="shared" ca="1" si="4"/>
        <v>Vandmund</v>
      </c>
    </row>
    <row r="26" spans="1:8" ht="12.75" customHeight="1" x14ac:dyDescent="0.3">
      <c r="A26" s="1" t="s">
        <v>855</v>
      </c>
      <c r="B26" s="1">
        <f t="shared" ca="1" si="0"/>
        <v>72</v>
      </c>
      <c r="C26" s="1" t="str">
        <f t="shared" ca="1" si="1"/>
        <v>Dae</v>
      </c>
      <c r="D26" s="1" t="s">
        <v>856</v>
      </c>
      <c r="E26" s="1">
        <f t="shared" ca="1" si="2"/>
        <v>169</v>
      </c>
      <c r="F26" s="1" t="str">
        <f t="shared" ca="1" si="3"/>
        <v>mala</v>
      </c>
      <c r="H26" s="1" t="str">
        <f t="shared" ca="1" si="4"/>
        <v>Daemala</v>
      </c>
    </row>
    <row r="27" spans="1:8" ht="12.75" customHeight="1" x14ac:dyDescent="0.3">
      <c r="A27" s="1" t="s">
        <v>857</v>
      </c>
      <c r="B27" s="1">
        <f t="shared" ca="1" si="0"/>
        <v>40</v>
      </c>
      <c r="C27" s="1" t="str">
        <f t="shared" ca="1" si="1"/>
        <v>Eur</v>
      </c>
      <c r="D27" s="1" t="s">
        <v>858</v>
      </c>
      <c r="E27" s="1">
        <f t="shared" ca="1" si="2"/>
        <v>258</v>
      </c>
      <c r="F27" s="1" t="str">
        <f t="shared" ca="1" si="3"/>
        <v>phis</v>
      </c>
      <c r="H27" s="1" t="str">
        <f t="shared" ca="1" si="4"/>
        <v>Eurphis</v>
      </c>
    </row>
    <row r="28" spans="1:8" ht="12.75" customHeight="1" x14ac:dyDescent="0.3">
      <c r="A28" s="1" t="s">
        <v>859</v>
      </c>
      <c r="B28" s="1">
        <f t="shared" ca="1" si="0"/>
        <v>141</v>
      </c>
      <c r="C28" s="1" t="str">
        <f t="shared" ca="1" si="1"/>
        <v>Ger</v>
      </c>
      <c r="D28" s="1" t="s">
        <v>860</v>
      </c>
      <c r="E28" s="1">
        <f t="shared" ca="1" si="2"/>
        <v>15</v>
      </c>
      <c r="F28" s="1" t="str">
        <f t="shared" ca="1" si="3"/>
        <v>alus</v>
      </c>
      <c r="H28" s="1" t="str">
        <f t="shared" ca="1" si="4"/>
        <v>Geralus</v>
      </c>
    </row>
    <row r="29" spans="1:8" ht="12.75" customHeight="1" x14ac:dyDescent="0.3">
      <c r="A29" s="1" t="s">
        <v>861</v>
      </c>
      <c r="B29" s="1">
        <f t="shared" ca="1" si="0"/>
        <v>205</v>
      </c>
      <c r="C29" s="1" t="str">
        <f t="shared" ca="1" si="1"/>
        <v>Cass</v>
      </c>
      <c r="D29" s="1" t="s">
        <v>862</v>
      </c>
      <c r="E29" s="1">
        <f t="shared" ca="1" si="2"/>
        <v>172</v>
      </c>
      <c r="F29" s="1" t="str">
        <f t="shared" ca="1" si="3"/>
        <v>tri</v>
      </c>
      <c r="H29" s="1" t="str">
        <f t="shared" ca="1" si="4"/>
        <v>Casstri</v>
      </c>
    </row>
    <row r="30" spans="1:8" ht="12.75" customHeight="1" x14ac:dyDescent="0.3">
      <c r="A30" s="1" t="s">
        <v>863</v>
      </c>
      <c r="B30" s="1">
        <f t="shared" ca="1" si="0"/>
        <v>161</v>
      </c>
      <c r="C30" s="1" t="str">
        <f t="shared" ca="1" si="1"/>
        <v>Pan</v>
      </c>
      <c r="D30" s="1" t="s">
        <v>864</v>
      </c>
      <c r="E30" s="1">
        <f t="shared" ca="1" si="2"/>
        <v>267</v>
      </c>
      <c r="F30" s="1" t="str">
        <f t="shared" ca="1" si="3"/>
        <v>field</v>
      </c>
      <c r="H30" s="1" t="str">
        <f t="shared" ca="1" si="4"/>
        <v>Panfield</v>
      </c>
    </row>
    <row r="31" spans="1:8" ht="12.75" customHeight="1" x14ac:dyDescent="0.3">
      <c r="A31" s="1" t="s">
        <v>865</v>
      </c>
      <c r="B31" s="1">
        <f t="shared" ca="1" si="0"/>
        <v>56</v>
      </c>
      <c r="C31" s="1" t="str">
        <f t="shared" ca="1" si="1"/>
        <v>A</v>
      </c>
      <c r="D31" s="1" t="s">
        <v>866</v>
      </c>
      <c r="E31" s="1">
        <f t="shared" ca="1" si="2"/>
        <v>250</v>
      </c>
      <c r="F31" s="1" t="str">
        <f t="shared" ca="1" si="3"/>
        <v>varo</v>
      </c>
      <c r="H31" s="1" t="str">
        <f t="shared" ca="1" si="4"/>
        <v>Avaro</v>
      </c>
    </row>
    <row r="32" spans="1:8" ht="12.75" customHeight="1" x14ac:dyDescent="0.3">
      <c r="A32" s="1" t="s">
        <v>867</v>
      </c>
      <c r="B32" s="1">
        <f t="shared" ca="1" si="0"/>
        <v>88</v>
      </c>
      <c r="C32" s="1" t="str">
        <f t="shared" ca="1" si="1"/>
        <v>Tri</v>
      </c>
      <c r="D32" s="1" t="s">
        <v>868</v>
      </c>
      <c r="E32" s="1">
        <f t="shared" ca="1" si="2"/>
        <v>131</v>
      </c>
      <c r="F32" s="1" t="str">
        <f t="shared" ca="1" si="3"/>
        <v>ado</v>
      </c>
      <c r="H32" s="1" t="str">
        <f t="shared" ca="1" si="4"/>
        <v>Triado</v>
      </c>
    </row>
    <row r="33" spans="1:8" ht="12.75" customHeight="1" x14ac:dyDescent="0.3">
      <c r="A33" s="1" t="s">
        <v>869</v>
      </c>
      <c r="B33" s="1">
        <f t="shared" ca="1" si="0"/>
        <v>174</v>
      </c>
      <c r="C33" s="1" t="str">
        <f t="shared" ca="1" si="1"/>
        <v>Gri</v>
      </c>
      <c r="D33" s="1" t="s">
        <v>870</v>
      </c>
      <c r="E33" s="1">
        <f t="shared" ca="1" si="2"/>
        <v>151</v>
      </c>
      <c r="F33" s="1" t="str">
        <f t="shared" ca="1" si="3"/>
        <v>ned</v>
      </c>
      <c r="H33" s="1" t="str">
        <f t="shared" ca="1" si="4"/>
        <v>Grined</v>
      </c>
    </row>
    <row r="34" spans="1:8" ht="12.75" customHeight="1" x14ac:dyDescent="0.3">
      <c r="A34" s="1" t="s">
        <v>871</v>
      </c>
      <c r="B34" s="1">
        <f t="shared" ca="1" si="0"/>
        <v>29</v>
      </c>
      <c r="C34" s="1" t="str">
        <f t="shared" ca="1" si="1"/>
        <v>Dav</v>
      </c>
      <c r="D34" s="1" t="s">
        <v>872</v>
      </c>
      <c r="E34" s="1">
        <f t="shared" ca="1" si="2"/>
        <v>22</v>
      </c>
      <c r="F34" s="1" t="str">
        <f t="shared" ca="1" si="3"/>
        <v>ard</v>
      </c>
      <c r="H34" s="1" t="str">
        <f t="shared" ca="1" si="4"/>
        <v>Davard</v>
      </c>
    </row>
    <row r="35" spans="1:8" ht="12.75" customHeight="1" x14ac:dyDescent="0.3">
      <c r="A35" s="1" t="s">
        <v>873</v>
      </c>
      <c r="B35" s="1">
        <f t="shared" ca="1" si="0"/>
        <v>226</v>
      </c>
      <c r="C35" s="1" t="str">
        <f t="shared" ca="1" si="1"/>
        <v>Vind</v>
      </c>
      <c r="D35" s="1" t="s">
        <v>874</v>
      </c>
      <c r="E35" s="1">
        <f t="shared" ca="1" si="2"/>
        <v>139</v>
      </c>
      <c r="F35" s="1" t="str">
        <f t="shared" ca="1" si="3"/>
        <v>ilah</v>
      </c>
      <c r="H35" s="1" t="str">
        <f t="shared" ca="1" si="4"/>
        <v>Vindilah</v>
      </c>
    </row>
    <row r="36" spans="1:8" ht="12.75" customHeight="1" x14ac:dyDescent="0.3">
      <c r="A36" s="1" t="s">
        <v>875</v>
      </c>
      <c r="B36" s="1">
        <f t="shared" ca="1" si="0"/>
        <v>32</v>
      </c>
      <c r="C36" s="1" t="str">
        <f t="shared" ca="1" si="1"/>
        <v>Ig</v>
      </c>
      <c r="D36" s="1" t="s">
        <v>841</v>
      </c>
      <c r="E36" s="1">
        <f t="shared" ca="1" si="2"/>
        <v>46</v>
      </c>
      <c r="F36" s="1" t="str">
        <f t="shared" ca="1" si="3"/>
        <v>rel</v>
      </c>
      <c r="H36" s="1" t="str">
        <f t="shared" ca="1" si="4"/>
        <v>Igrel</v>
      </c>
    </row>
    <row r="37" spans="1:8" ht="12.75" customHeight="1" x14ac:dyDescent="0.3">
      <c r="A37" s="1" t="s">
        <v>876</v>
      </c>
      <c r="B37" s="1">
        <f t="shared" ca="1" si="0"/>
        <v>160</v>
      </c>
      <c r="C37" s="1" t="str">
        <f t="shared" ca="1" si="1"/>
        <v>Ash</v>
      </c>
      <c r="D37" s="1" t="s">
        <v>877</v>
      </c>
      <c r="E37" s="1">
        <f t="shared" ca="1" si="2"/>
        <v>22</v>
      </c>
      <c r="F37" s="1" t="str">
        <f t="shared" ca="1" si="3"/>
        <v>ard</v>
      </c>
      <c r="H37" s="1" t="str">
        <f t="shared" ca="1" si="4"/>
        <v>Ashard</v>
      </c>
    </row>
    <row r="38" spans="1:8" ht="12.75" customHeight="1" x14ac:dyDescent="0.3">
      <c r="A38" s="1" t="s">
        <v>878</v>
      </c>
      <c r="B38" s="1">
        <f t="shared" ca="1" si="0"/>
        <v>116</v>
      </c>
      <c r="C38" s="1" t="str">
        <f t="shared" ca="1" si="1"/>
        <v>Han</v>
      </c>
      <c r="D38" s="1" t="s">
        <v>879</v>
      </c>
      <c r="E38" s="1">
        <f t="shared" ca="1" si="2"/>
        <v>236</v>
      </c>
      <c r="F38" s="1" t="str">
        <f t="shared" ca="1" si="3"/>
        <v>phie</v>
      </c>
      <c r="H38" s="1" t="str">
        <f t="shared" ca="1" si="4"/>
        <v>Hanphie</v>
      </c>
    </row>
    <row r="39" spans="1:8" ht="12.75" customHeight="1" x14ac:dyDescent="0.3">
      <c r="A39" s="1" t="s">
        <v>880</v>
      </c>
      <c r="B39" s="1">
        <f t="shared" ca="1" si="0"/>
        <v>235</v>
      </c>
      <c r="C39" s="1" t="str">
        <f t="shared" ca="1" si="1"/>
        <v>Vod</v>
      </c>
      <c r="D39" s="1" t="s">
        <v>881</v>
      </c>
      <c r="E39" s="1">
        <f t="shared" ca="1" si="2"/>
        <v>45</v>
      </c>
      <c r="F39" s="1" t="str">
        <f t="shared" ca="1" si="3"/>
        <v>tol</v>
      </c>
      <c r="H39" s="1" t="str">
        <f t="shared" ca="1" si="4"/>
        <v>Vodtol</v>
      </c>
    </row>
    <row r="40" spans="1:8" ht="12.75" customHeight="1" x14ac:dyDescent="0.3">
      <c r="A40" s="1" t="s">
        <v>826</v>
      </c>
      <c r="B40" s="1">
        <f t="shared" ca="1" si="0"/>
        <v>102</v>
      </c>
      <c r="C40" s="1" t="str">
        <f t="shared" ca="1" si="1"/>
        <v>Ro</v>
      </c>
      <c r="D40" s="1" t="s">
        <v>882</v>
      </c>
      <c r="E40" s="1">
        <f t="shared" ca="1" si="2"/>
        <v>267</v>
      </c>
      <c r="F40" s="1" t="str">
        <f t="shared" ca="1" si="3"/>
        <v>field</v>
      </c>
      <c r="H40" s="1" t="str">
        <f t="shared" ca="1" si="4"/>
        <v>Rofield</v>
      </c>
    </row>
    <row r="41" spans="1:8" ht="12.75" customHeight="1" x14ac:dyDescent="0.3">
      <c r="A41" s="1" t="s">
        <v>883</v>
      </c>
      <c r="B41" s="1">
        <f t="shared" ca="1" si="0"/>
        <v>177</v>
      </c>
      <c r="C41" s="1" t="str">
        <f t="shared" ca="1" si="1"/>
        <v>Jon</v>
      </c>
      <c r="D41" s="1" t="s">
        <v>884</v>
      </c>
      <c r="E41" s="1">
        <f t="shared" ca="1" si="2"/>
        <v>60</v>
      </c>
      <c r="F41" s="1" t="str">
        <f t="shared" ca="1" si="3"/>
        <v>ce</v>
      </c>
      <c r="H41" s="1" t="str">
        <f t="shared" ca="1" si="4"/>
        <v>Jonce</v>
      </c>
    </row>
    <row r="42" spans="1:8" ht="12.75" customHeight="1" x14ac:dyDescent="0.3">
      <c r="A42" s="1" t="s">
        <v>885</v>
      </c>
      <c r="B42" s="1">
        <f t="shared" ca="1" si="0"/>
        <v>109</v>
      </c>
      <c r="C42" s="1" t="str">
        <f t="shared" ca="1" si="1"/>
        <v>Nal</v>
      </c>
      <c r="D42" s="1" t="s">
        <v>886</v>
      </c>
      <c r="E42" s="1">
        <f t="shared" ca="1" si="2"/>
        <v>222</v>
      </c>
      <c r="F42" s="1" t="str">
        <f t="shared" ca="1" si="3"/>
        <v>gang</v>
      </c>
      <c r="H42" s="1" t="str">
        <f t="shared" ca="1" si="4"/>
        <v>Nalgang</v>
      </c>
    </row>
    <row r="43" spans="1:8" ht="12.75" customHeight="1" x14ac:dyDescent="0.3">
      <c r="A43" s="1" t="s">
        <v>887</v>
      </c>
      <c r="B43" s="1">
        <f t="shared" ca="1" si="0"/>
        <v>127</v>
      </c>
      <c r="C43" s="1" t="str">
        <f t="shared" ca="1" si="1"/>
        <v>Ago</v>
      </c>
      <c r="D43" s="1" t="s">
        <v>888</v>
      </c>
      <c r="E43" s="1">
        <f t="shared" ca="1" si="2"/>
        <v>200</v>
      </c>
      <c r="F43" s="1" t="str">
        <f t="shared" ca="1" si="3"/>
        <v>jara</v>
      </c>
      <c r="H43" s="1" t="str">
        <f t="shared" ca="1" si="4"/>
        <v>Agojara</v>
      </c>
    </row>
    <row r="44" spans="1:8" ht="12.75" customHeight="1" x14ac:dyDescent="0.3">
      <c r="A44" s="1" t="s">
        <v>889</v>
      </c>
      <c r="D44" s="1" t="s">
        <v>890</v>
      </c>
    </row>
    <row r="45" spans="1:8" ht="12.75" customHeight="1" x14ac:dyDescent="0.3">
      <c r="A45" s="1" t="s">
        <v>891</v>
      </c>
      <c r="D45" s="1" t="s">
        <v>892</v>
      </c>
    </row>
    <row r="46" spans="1:8" ht="12.75" customHeight="1" x14ac:dyDescent="0.3">
      <c r="A46" s="1" t="s">
        <v>893</v>
      </c>
      <c r="D46" s="1" t="s">
        <v>894</v>
      </c>
    </row>
    <row r="47" spans="1:8" ht="12.75" customHeight="1" x14ac:dyDescent="0.3">
      <c r="A47" s="1" t="s">
        <v>895</v>
      </c>
      <c r="D47" s="1" t="s">
        <v>896</v>
      </c>
    </row>
    <row r="48" spans="1:8" ht="12.75" customHeight="1" x14ac:dyDescent="0.3">
      <c r="A48" s="1" t="s">
        <v>897</v>
      </c>
      <c r="D48" s="1" t="s">
        <v>898</v>
      </c>
    </row>
    <row r="49" spans="1:4" ht="12.75" customHeight="1" x14ac:dyDescent="0.3">
      <c r="A49" s="1" t="s">
        <v>899</v>
      </c>
      <c r="D49" s="1" t="s">
        <v>900</v>
      </c>
    </row>
    <row r="50" spans="1:4" ht="12.75" customHeight="1" x14ac:dyDescent="0.3">
      <c r="A50" s="1" t="s">
        <v>901</v>
      </c>
      <c r="D50" s="1" t="s">
        <v>902</v>
      </c>
    </row>
    <row r="51" spans="1:4" ht="12.75" customHeight="1" x14ac:dyDescent="0.3">
      <c r="A51" s="1" t="s">
        <v>903</v>
      </c>
      <c r="D51" s="1" t="s">
        <v>904</v>
      </c>
    </row>
    <row r="52" spans="1:4" ht="12.75" customHeight="1" x14ac:dyDescent="0.3">
      <c r="A52" s="1" t="s">
        <v>905</v>
      </c>
      <c r="D52" s="1" t="s">
        <v>872</v>
      </c>
    </row>
    <row r="53" spans="1:4" ht="12.75" customHeight="1" x14ac:dyDescent="0.3">
      <c r="A53" s="1" t="s">
        <v>906</v>
      </c>
      <c r="D53" s="1" t="s">
        <v>907</v>
      </c>
    </row>
    <row r="54" spans="1:4" ht="12.75" customHeight="1" x14ac:dyDescent="0.3">
      <c r="A54" s="1" t="s">
        <v>908</v>
      </c>
      <c r="D54" s="1" t="s">
        <v>909</v>
      </c>
    </row>
    <row r="55" spans="1:4" ht="12.75" customHeight="1" x14ac:dyDescent="0.3">
      <c r="A55" s="1" t="s">
        <v>910</v>
      </c>
      <c r="D55" s="1" t="s">
        <v>831</v>
      </c>
    </row>
    <row r="56" spans="1:4" ht="12.75" customHeight="1" x14ac:dyDescent="0.3">
      <c r="A56" s="1" t="s">
        <v>911</v>
      </c>
      <c r="D56" s="1" t="s">
        <v>912</v>
      </c>
    </row>
    <row r="57" spans="1:4" ht="12.75" customHeight="1" x14ac:dyDescent="0.3">
      <c r="A57" s="1" t="s">
        <v>913</v>
      </c>
      <c r="D57" s="1" t="s">
        <v>914</v>
      </c>
    </row>
    <row r="58" spans="1:4" ht="12.75" customHeight="1" x14ac:dyDescent="0.3">
      <c r="A58" s="1" t="s">
        <v>915</v>
      </c>
      <c r="D58" s="1" t="s">
        <v>916</v>
      </c>
    </row>
    <row r="59" spans="1:4" ht="12.75" customHeight="1" x14ac:dyDescent="0.3">
      <c r="A59" s="1" t="s">
        <v>917</v>
      </c>
      <c r="D59" s="1" t="s">
        <v>850</v>
      </c>
    </row>
    <row r="60" spans="1:4" ht="12.75" customHeight="1" x14ac:dyDescent="0.3">
      <c r="A60" s="1" t="s">
        <v>918</v>
      </c>
      <c r="D60" s="1" t="s">
        <v>919</v>
      </c>
    </row>
    <row r="61" spans="1:4" ht="12.75" customHeight="1" x14ac:dyDescent="0.3">
      <c r="A61" s="1" t="s">
        <v>920</v>
      </c>
      <c r="D61" s="1" t="s">
        <v>921</v>
      </c>
    </row>
    <row r="62" spans="1:4" ht="12.75" customHeight="1" x14ac:dyDescent="0.3">
      <c r="A62" s="1" t="s">
        <v>922</v>
      </c>
      <c r="D62" s="1" t="s">
        <v>923</v>
      </c>
    </row>
    <row r="63" spans="1:4" ht="12.75" customHeight="1" x14ac:dyDescent="0.3">
      <c r="A63" s="1" t="s">
        <v>924</v>
      </c>
      <c r="D63" s="1" t="s">
        <v>925</v>
      </c>
    </row>
    <row r="64" spans="1:4" ht="12.75" customHeight="1" x14ac:dyDescent="0.3">
      <c r="A64" s="1" t="s">
        <v>926</v>
      </c>
      <c r="D64" s="1" t="s">
        <v>927</v>
      </c>
    </row>
    <row r="65" spans="1:4" ht="12.75" customHeight="1" x14ac:dyDescent="0.3">
      <c r="A65" s="1" t="s">
        <v>928</v>
      </c>
      <c r="D65" s="1" t="s">
        <v>929</v>
      </c>
    </row>
    <row r="66" spans="1:4" ht="12.75" customHeight="1" x14ac:dyDescent="0.3">
      <c r="A66" s="1" t="s">
        <v>930</v>
      </c>
      <c r="D66" s="1" t="s">
        <v>931</v>
      </c>
    </row>
    <row r="67" spans="1:4" ht="12.75" customHeight="1" x14ac:dyDescent="0.3">
      <c r="A67" s="1" t="s">
        <v>932</v>
      </c>
      <c r="D67" s="1" t="s">
        <v>933</v>
      </c>
    </row>
    <row r="68" spans="1:4" ht="12.75" customHeight="1" x14ac:dyDescent="0.3">
      <c r="A68" s="1" t="s">
        <v>934</v>
      </c>
      <c r="D68" s="1" t="s">
        <v>935</v>
      </c>
    </row>
    <row r="69" spans="1:4" ht="12.75" customHeight="1" x14ac:dyDescent="0.3">
      <c r="A69" s="1" t="s">
        <v>936</v>
      </c>
      <c r="D69" s="1" t="s">
        <v>937</v>
      </c>
    </row>
    <row r="70" spans="1:4" ht="12.75" customHeight="1" x14ac:dyDescent="0.3">
      <c r="A70" s="1" t="s">
        <v>938</v>
      </c>
      <c r="D70" s="1" t="s">
        <v>939</v>
      </c>
    </row>
    <row r="71" spans="1:4" ht="12.75" customHeight="1" x14ac:dyDescent="0.3">
      <c r="A71" s="20" t="s">
        <v>940</v>
      </c>
      <c r="D71" s="1" t="s">
        <v>941</v>
      </c>
    </row>
    <row r="72" spans="1:4" ht="12.75" customHeight="1" x14ac:dyDescent="0.3">
      <c r="A72" s="1" t="s">
        <v>942</v>
      </c>
      <c r="D72" s="1" t="s">
        <v>943</v>
      </c>
    </row>
    <row r="73" spans="1:4" ht="12.75" customHeight="1" x14ac:dyDescent="0.3">
      <c r="A73" s="1" t="s">
        <v>944</v>
      </c>
      <c r="D73" s="1" t="s">
        <v>945</v>
      </c>
    </row>
    <row r="74" spans="1:4" ht="12.75" customHeight="1" x14ac:dyDescent="0.3">
      <c r="A74" s="1" t="s">
        <v>946</v>
      </c>
      <c r="D74" s="1" t="s">
        <v>947</v>
      </c>
    </row>
    <row r="75" spans="1:4" ht="12.75" customHeight="1" x14ac:dyDescent="0.3">
      <c r="A75" s="1" t="s">
        <v>948</v>
      </c>
      <c r="D75" s="1" t="s">
        <v>949</v>
      </c>
    </row>
    <row r="76" spans="1:4" ht="12.75" customHeight="1" x14ac:dyDescent="0.3">
      <c r="A76" s="1" t="s">
        <v>816</v>
      </c>
      <c r="D76" s="1" t="s">
        <v>950</v>
      </c>
    </row>
    <row r="77" spans="1:4" ht="12.75" customHeight="1" x14ac:dyDescent="0.3">
      <c r="A77" s="1" t="s">
        <v>951</v>
      </c>
      <c r="D77" s="1" t="s">
        <v>952</v>
      </c>
    </row>
    <row r="78" spans="1:4" ht="12.75" customHeight="1" x14ac:dyDescent="0.3">
      <c r="A78" s="1" t="s">
        <v>953</v>
      </c>
      <c r="D78" s="1" t="s">
        <v>495</v>
      </c>
    </row>
    <row r="79" spans="1:4" ht="12.75" customHeight="1" x14ac:dyDescent="0.3">
      <c r="A79" s="1" t="s">
        <v>954</v>
      </c>
      <c r="D79" s="1" t="s">
        <v>955</v>
      </c>
    </row>
    <row r="80" spans="1:4" ht="12.75" customHeight="1" x14ac:dyDescent="0.3">
      <c r="A80" s="1" t="s">
        <v>956</v>
      </c>
      <c r="D80" s="1" t="s">
        <v>882</v>
      </c>
    </row>
    <row r="81" spans="1:4" ht="12.75" customHeight="1" x14ac:dyDescent="0.3">
      <c r="A81" s="1" t="s">
        <v>957</v>
      </c>
      <c r="D81" s="1" t="s">
        <v>958</v>
      </c>
    </row>
    <row r="82" spans="1:4" ht="12.75" customHeight="1" x14ac:dyDescent="0.3">
      <c r="A82" s="1" t="s">
        <v>959</v>
      </c>
      <c r="D82" s="1" t="s">
        <v>960</v>
      </c>
    </row>
    <row r="83" spans="1:4" ht="12.75" customHeight="1" x14ac:dyDescent="0.3">
      <c r="A83" s="1" t="s">
        <v>961</v>
      </c>
      <c r="D83" s="1" t="s">
        <v>962</v>
      </c>
    </row>
    <row r="84" spans="1:4" ht="12.75" customHeight="1" x14ac:dyDescent="0.3">
      <c r="A84" s="1" t="s">
        <v>963</v>
      </c>
      <c r="D84" s="1" t="s">
        <v>964</v>
      </c>
    </row>
    <row r="85" spans="1:4" ht="12.75" customHeight="1" x14ac:dyDescent="0.3">
      <c r="A85" s="1" t="s">
        <v>965</v>
      </c>
      <c r="D85" s="1" t="s">
        <v>966</v>
      </c>
    </row>
    <row r="86" spans="1:4" ht="12.75" customHeight="1" x14ac:dyDescent="0.3">
      <c r="A86" s="1" t="s">
        <v>967</v>
      </c>
      <c r="D86" s="1" t="s">
        <v>968</v>
      </c>
    </row>
    <row r="87" spans="1:4" ht="12.75" customHeight="1" x14ac:dyDescent="0.3">
      <c r="A87" s="1" t="s">
        <v>969</v>
      </c>
      <c r="D87" s="1" t="s">
        <v>970</v>
      </c>
    </row>
    <row r="88" spans="1:4" ht="12.75" customHeight="1" x14ac:dyDescent="0.3">
      <c r="A88" s="1" t="s">
        <v>971</v>
      </c>
      <c r="D88" s="1" t="s">
        <v>972</v>
      </c>
    </row>
    <row r="89" spans="1:4" ht="12.75" customHeight="1" x14ac:dyDescent="0.3">
      <c r="A89" s="1" t="s">
        <v>973</v>
      </c>
      <c r="D89" s="1" t="s">
        <v>947</v>
      </c>
    </row>
    <row r="90" spans="1:4" ht="12.75" customHeight="1" x14ac:dyDescent="0.3">
      <c r="A90" s="1" t="s">
        <v>974</v>
      </c>
      <c r="D90" s="1" t="s">
        <v>975</v>
      </c>
    </row>
    <row r="91" spans="1:4" ht="12.75" customHeight="1" x14ac:dyDescent="0.3">
      <c r="A91" s="1" t="s">
        <v>976</v>
      </c>
      <c r="D91" s="1" t="s">
        <v>977</v>
      </c>
    </row>
    <row r="92" spans="1:4" ht="12.75" customHeight="1" x14ac:dyDescent="0.3">
      <c r="A92" s="1" t="s">
        <v>978</v>
      </c>
      <c r="D92" s="1" t="s">
        <v>979</v>
      </c>
    </row>
    <row r="93" spans="1:4" ht="12.75" customHeight="1" x14ac:dyDescent="0.3">
      <c r="A93" s="1" t="s">
        <v>980</v>
      </c>
      <c r="D93" s="1" t="s">
        <v>981</v>
      </c>
    </row>
    <row r="94" spans="1:4" ht="12.75" customHeight="1" x14ac:dyDescent="0.3">
      <c r="A94" s="1" t="s">
        <v>982</v>
      </c>
      <c r="D94" s="1" t="s">
        <v>983</v>
      </c>
    </row>
    <row r="95" spans="1:4" ht="12.75" customHeight="1" x14ac:dyDescent="0.3">
      <c r="A95" s="1" t="s">
        <v>984</v>
      </c>
      <c r="D95" s="1" t="s">
        <v>985</v>
      </c>
    </row>
    <row r="96" spans="1:4" ht="12.75" customHeight="1" x14ac:dyDescent="0.3">
      <c r="A96" s="1" t="s">
        <v>986</v>
      </c>
      <c r="D96" s="1" t="s">
        <v>987</v>
      </c>
    </row>
    <row r="97" spans="1:4" ht="12.75" customHeight="1" x14ac:dyDescent="0.3">
      <c r="A97" s="1" t="s">
        <v>988</v>
      </c>
      <c r="D97" s="1" t="s">
        <v>989</v>
      </c>
    </row>
    <row r="98" spans="1:4" ht="12.75" customHeight="1" x14ac:dyDescent="0.3">
      <c r="A98" s="1" t="s">
        <v>990</v>
      </c>
      <c r="D98" s="1" t="s">
        <v>991</v>
      </c>
    </row>
    <row r="99" spans="1:4" ht="12.75" customHeight="1" x14ac:dyDescent="0.3">
      <c r="A99" s="1" t="s">
        <v>992</v>
      </c>
      <c r="D99" s="1" t="s">
        <v>993</v>
      </c>
    </row>
    <row r="100" spans="1:4" ht="12.75" customHeight="1" x14ac:dyDescent="0.3">
      <c r="A100" s="1" t="s">
        <v>994</v>
      </c>
      <c r="D100" s="1" t="s">
        <v>995</v>
      </c>
    </row>
    <row r="101" spans="1:4" ht="12.75" customHeight="1" x14ac:dyDescent="0.3">
      <c r="A101" s="1" t="s">
        <v>996</v>
      </c>
      <c r="D101" s="1" t="s">
        <v>997</v>
      </c>
    </row>
    <row r="102" spans="1:4" ht="12.75" customHeight="1" x14ac:dyDescent="0.3">
      <c r="A102" s="1" t="s">
        <v>998</v>
      </c>
      <c r="D102" s="1" t="s">
        <v>999</v>
      </c>
    </row>
    <row r="103" spans="1:4" ht="12.75" customHeight="1" x14ac:dyDescent="0.3">
      <c r="A103" s="1" t="s">
        <v>1000</v>
      </c>
      <c r="D103" s="1" t="s">
        <v>1001</v>
      </c>
    </row>
    <row r="104" spans="1:4" ht="12.75" customHeight="1" x14ac:dyDescent="0.3">
      <c r="A104" s="1" t="s">
        <v>1002</v>
      </c>
      <c r="D104" s="1" t="s">
        <v>1003</v>
      </c>
    </row>
    <row r="105" spans="1:4" ht="12.75" customHeight="1" x14ac:dyDescent="0.3">
      <c r="A105" s="1" t="s">
        <v>1004</v>
      </c>
      <c r="D105" s="1" t="s">
        <v>1005</v>
      </c>
    </row>
    <row r="106" spans="1:4" ht="12.75" customHeight="1" x14ac:dyDescent="0.3">
      <c r="A106" s="1" t="s">
        <v>150</v>
      </c>
      <c r="D106" s="1" t="s">
        <v>1006</v>
      </c>
    </row>
    <row r="107" spans="1:4" ht="12.75" customHeight="1" x14ac:dyDescent="0.3">
      <c r="A107" s="1" t="s">
        <v>1007</v>
      </c>
      <c r="D107" s="1" t="s">
        <v>1008</v>
      </c>
    </row>
    <row r="108" spans="1:4" ht="12.75" customHeight="1" x14ac:dyDescent="0.3">
      <c r="A108" s="1" t="s">
        <v>1009</v>
      </c>
      <c r="D108" s="1" t="s">
        <v>1010</v>
      </c>
    </row>
    <row r="109" spans="1:4" ht="12.75" customHeight="1" x14ac:dyDescent="0.3">
      <c r="A109" s="1" t="s">
        <v>1011</v>
      </c>
      <c r="D109" s="1" t="s">
        <v>1012</v>
      </c>
    </row>
    <row r="110" spans="1:4" ht="12.75" customHeight="1" x14ac:dyDescent="0.3">
      <c r="A110" s="1" t="s">
        <v>1013</v>
      </c>
      <c r="D110" s="1" t="s">
        <v>1014</v>
      </c>
    </row>
    <row r="111" spans="1:4" ht="12.75" customHeight="1" x14ac:dyDescent="0.3">
      <c r="A111" s="1" t="s">
        <v>1015</v>
      </c>
      <c r="D111" s="1" t="s">
        <v>1016</v>
      </c>
    </row>
    <row r="112" spans="1:4" ht="12.75" customHeight="1" x14ac:dyDescent="0.3">
      <c r="A112" s="1" t="s">
        <v>1017</v>
      </c>
      <c r="D112" s="1" t="s">
        <v>1018</v>
      </c>
    </row>
    <row r="113" spans="1:4" ht="12.75" customHeight="1" x14ac:dyDescent="0.3">
      <c r="A113" s="1" t="s">
        <v>1019</v>
      </c>
      <c r="D113" s="1" t="s">
        <v>1020</v>
      </c>
    </row>
    <row r="114" spans="1:4" ht="12.75" customHeight="1" x14ac:dyDescent="0.3">
      <c r="A114" s="1" t="s">
        <v>826</v>
      </c>
      <c r="D114" s="1" t="s">
        <v>1021</v>
      </c>
    </row>
    <row r="115" spans="1:4" ht="12.75" customHeight="1" x14ac:dyDescent="0.3">
      <c r="A115" s="1" t="s">
        <v>1022</v>
      </c>
      <c r="D115" s="1" t="s">
        <v>1023</v>
      </c>
    </row>
    <row r="116" spans="1:4" ht="12.75" customHeight="1" x14ac:dyDescent="0.3">
      <c r="A116" s="1" t="s">
        <v>1024</v>
      </c>
      <c r="D116" s="1" t="s">
        <v>1025</v>
      </c>
    </row>
    <row r="117" spans="1:4" ht="12.75" customHeight="1" x14ac:dyDescent="0.3">
      <c r="A117" s="1" t="s">
        <v>1026</v>
      </c>
      <c r="D117" s="1" t="s">
        <v>1027</v>
      </c>
    </row>
    <row r="118" spans="1:4" ht="12.75" customHeight="1" x14ac:dyDescent="0.3">
      <c r="A118" s="1" t="s">
        <v>1028</v>
      </c>
      <c r="D118" s="1" t="s">
        <v>1029</v>
      </c>
    </row>
    <row r="119" spans="1:4" ht="12.75" customHeight="1" x14ac:dyDescent="0.3">
      <c r="A119" s="1" t="s">
        <v>1030</v>
      </c>
      <c r="D119" s="1" t="s">
        <v>1031</v>
      </c>
    </row>
    <row r="120" spans="1:4" ht="12.75" customHeight="1" x14ac:dyDescent="0.3">
      <c r="A120" s="1" t="s">
        <v>1032</v>
      </c>
      <c r="D120" s="1" t="s">
        <v>1033</v>
      </c>
    </row>
    <row r="121" spans="1:4" ht="12.75" customHeight="1" x14ac:dyDescent="0.3">
      <c r="A121" s="1" t="s">
        <v>1034</v>
      </c>
      <c r="D121" s="1" t="s">
        <v>1035</v>
      </c>
    </row>
    <row r="122" spans="1:4" ht="12.75" customHeight="1" x14ac:dyDescent="0.3">
      <c r="A122" s="1" t="s">
        <v>1036</v>
      </c>
      <c r="D122" s="1" t="s">
        <v>1037</v>
      </c>
    </row>
    <row r="123" spans="1:4" ht="12.75" customHeight="1" x14ac:dyDescent="0.3">
      <c r="A123" s="1" t="s">
        <v>1038</v>
      </c>
      <c r="D123" s="1" t="s">
        <v>1039</v>
      </c>
    </row>
    <row r="124" spans="1:4" ht="12.75" customHeight="1" x14ac:dyDescent="0.3">
      <c r="A124" s="1" t="s">
        <v>1040</v>
      </c>
      <c r="D124" s="1" t="s">
        <v>1041</v>
      </c>
    </row>
    <row r="125" spans="1:4" ht="12.75" customHeight="1" x14ac:dyDescent="0.3">
      <c r="A125" s="1" t="s">
        <v>1042</v>
      </c>
      <c r="D125" s="1" t="s">
        <v>1043</v>
      </c>
    </row>
    <row r="126" spans="1:4" ht="12.75" customHeight="1" x14ac:dyDescent="0.3">
      <c r="A126" s="1" t="s">
        <v>1044</v>
      </c>
      <c r="D126" s="1" t="s">
        <v>1045</v>
      </c>
    </row>
    <row r="127" spans="1:4" ht="12.75" customHeight="1" x14ac:dyDescent="0.3">
      <c r="A127" s="1" t="s">
        <v>1046</v>
      </c>
      <c r="D127" s="1" t="s">
        <v>1047</v>
      </c>
    </row>
    <row r="128" spans="1:4" ht="12.75" customHeight="1" x14ac:dyDescent="0.3">
      <c r="A128" s="1" t="s">
        <v>1048</v>
      </c>
      <c r="D128" s="1" t="s">
        <v>1049</v>
      </c>
    </row>
    <row r="129" spans="1:4" ht="12.75" customHeight="1" x14ac:dyDescent="0.3">
      <c r="A129" s="1" t="s">
        <v>1050</v>
      </c>
      <c r="D129" s="1" t="s">
        <v>1051</v>
      </c>
    </row>
    <row r="130" spans="1:4" ht="12.75" customHeight="1" x14ac:dyDescent="0.3">
      <c r="A130" s="1" t="s">
        <v>1052</v>
      </c>
      <c r="D130" s="1" t="s">
        <v>1053</v>
      </c>
    </row>
    <row r="131" spans="1:4" ht="12.75" customHeight="1" x14ac:dyDescent="0.3">
      <c r="A131" s="1" t="s">
        <v>1054</v>
      </c>
      <c r="D131" s="1" t="s">
        <v>985</v>
      </c>
    </row>
    <row r="132" spans="1:4" ht="12.75" customHeight="1" x14ac:dyDescent="0.3">
      <c r="A132" s="1" t="s">
        <v>1055</v>
      </c>
      <c r="D132" s="1" t="s">
        <v>1056</v>
      </c>
    </row>
    <row r="133" spans="1:4" ht="12.75" customHeight="1" x14ac:dyDescent="0.3">
      <c r="A133" s="1" t="s">
        <v>1057</v>
      </c>
      <c r="D133" s="1" t="s">
        <v>1058</v>
      </c>
    </row>
    <row r="134" spans="1:4" ht="12.75" customHeight="1" x14ac:dyDescent="0.3">
      <c r="A134" s="1" t="s">
        <v>1059</v>
      </c>
      <c r="D134" s="1" t="s">
        <v>1060</v>
      </c>
    </row>
    <row r="135" spans="1:4" ht="12.75" customHeight="1" x14ac:dyDescent="0.3">
      <c r="A135" s="1" t="s">
        <v>1061</v>
      </c>
      <c r="D135" s="1" t="s">
        <v>1062</v>
      </c>
    </row>
    <row r="136" spans="1:4" ht="12.75" customHeight="1" x14ac:dyDescent="0.3">
      <c r="A136" s="1" t="s">
        <v>990</v>
      </c>
      <c r="D136" s="1" t="s">
        <v>1063</v>
      </c>
    </row>
    <row r="137" spans="1:4" ht="12.75" customHeight="1" x14ac:dyDescent="0.3">
      <c r="A137" s="1" t="s">
        <v>1064</v>
      </c>
      <c r="D137" s="1" t="s">
        <v>1065</v>
      </c>
    </row>
    <row r="138" spans="1:4" ht="12.75" customHeight="1" x14ac:dyDescent="0.3">
      <c r="A138" s="1" t="s">
        <v>1066</v>
      </c>
      <c r="D138" s="1" t="s">
        <v>1067</v>
      </c>
    </row>
    <row r="139" spans="1:4" ht="12.75" customHeight="1" x14ac:dyDescent="0.3">
      <c r="A139" s="1" t="s">
        <v>1068</v>
      </c>
      <c r="D139" s="1" t="s">
        <v>1069</v>
      </c>
    </row>
    <row r="140" spans="1:4" ht="12.75" customHeight="1" x14ac:dyDescent="0.3">
      <c r="A140" s="1" t="s">
        <v>1070</v>
      </c>
      <c r="D140" s="1" t="s">
        <v>1071</v>
      </c>
    </row>
    <row r="141" spans="1:4" ht="12.75" customHeight="1" x14ac:dyDescent="0.3">
      <c r="A141" s="1" t="s">
        <v>1072</v>
      </c>
      <c r="D141" s="1" t="s">
        <v>1073</v>
      </c>
    </row>
    <row r="142" spans="1:4" ht="12.75" customHeight="1" x14ac:dyDescent="0.3">
      <c r="A142" s="1" t="s">
        <v>1074</v>
      </c>
      <c r="D142" s="1" t="s">
        <v>1075</v>
      </c>
    </row>
    <row r="143" spans="1:4" ht="12.75" customHeight="1" x14ac:dyDescent="0.3">
      <c r="A143" s="1" t="s">
        <v>1076</v>
      </c>
      <c r="D143" s="1" t="s">
        <v>1077</v>
      </c>
    </row>
    <row r="144" spans="1:4" ht="12.75" customHeight="1" x14ac:dyDescent="0.3">
      <c r="A144" s="1" t="s">
        <v>1078</v>
      </c>
      <c r="D144" s="1" t="s">
        <v>1079</v>
      </c>
    </row>
    <row r="145" spans="1:4" ht="12.75" customHeight="1" x14ac:dyDescent="0.3">
      <c r="A145" s="1" t="s">
        <v>1080</v>
      </c>
      <c r="D145" s="1" t="s">
        <v>1081</v>
      </c>
    </row>
    <row r="146" spans="1:4" ht="12.75" customHeight="1" x14ac:dyDescent="0.3">
      <c r="A146" s="1" t="s">
        <v>1082</v>
      </c>
      <c r="D146" s="1" t="s">
        <v>1083</v>
      </c>
    </row>
    <row r="147" spans="1:4" ht="12.75" customHeight="1" x14ac:dyDescent="0.3">
      <c r="A147" s="1" t="s">
        <v>1084</v>
      </c>
      <c r="D147" s="1" t="s">
        <v>1085</v>
      </c>
    </row>
    <row r="148" spans="1:4" ht="12.75" customHeight="1" x14ac:dyDescent="0.3">
      <c r="A148" s="1" t="s">
        <v>1086</v>
      </c>
      <c r="D148" s="1" t="s">
        <v>1087</v>
      </c>
    </row>
    <row r="149" spans="1:4" ht="12.75" customHeight="1" x14ac:dyDescent="0.3">
      <c r="A149" s="1" t="s">
        <v>1088</v>
      </c>
      <c r="D149" s="1" t="s">
        <v>1089</v>
      </c>
    </row>
    <row r="150" spans="1:4" ht="12.75" customHeight="1" x14ac:dyDescent="0.3">
      <c r="A150" s="1" t="s">
        <v>840</v>
      </c>
      <c r="D150" s="1" t="s">
        <v>1090</v>
      </c>
    </row>
    <row r="151" spans="1:4" ht="12.75" customHeight="1" x14ac:dyDescent="0.3">
      <c r="A151" s="1" t="s">
        <v>1091</v>
      </c>
      <c r="D151" s="1" t="s">
        <v>1092</v>
      </c>
    </row>
    <row r="152" spans="1:4" ht="12.75" customHeight="1" x14ac:dyDescent="0.3">
      <c r="A152" s="1" t="s">
        <v>1093</v>
      </c>
      <c r="D152" s="1" t="s">
        <v>1094</v>
      </c>
    </row>
    <row r="153" spans="1:4" ht="12.75" customHeight="1" x14ac:dyDescent="0.3">
      <c r="A153" s="1" t="s">
        <v>1095</v>
      </c>
      <c r="D153" s="1" t="s">
        <v>1096</v>
      </c>
    </row>
    <row r="154" spans="1:4" ht="12.75" customHeight="1" x14ac:dyDescent="0.3">
      <c r="A154" s="1" t="s">
        <v>1097</v>
      </c>
      <c r="D154" s="1" t="s">
        <v>1098</v>
      </c>
    </row>
    <row r="155" spans="1:4" ht="12.75" customHeight="1" x14ac:dyDescent="0.3">
      <c r="A155" s="1" t="s">
        <v>926</v>
      </c>
      <c r="D155" s="1" t="s">
        <v>1099</v>
      </c>
    </row>
    <row r="156" spans="1:4" ht="12.75" customHeight="1" x14ac:dyDescent="0.3">
      <c r="A156" s="1" t="s">
        <v>1100</v>
      </c>
      <c r="D156" s="1" t="s">
        <v>1101</v>
      </c>
    </row>
    <row r="157" spans="1:4" ht="12.75" customHeight="1" x14ac:dyDescent="0.3">
      <c r="A157" s="1" t="s">
        <v>1102</v>
      </c>
      <c r="D157" s="1" t="s">
        <v>1103</v>
      </c>
    </row>
    <row r="158" spans="1:4" ht="12.75" customHeight="1" x14ac:dyDescent="0.3">
      <c r="A158" s="1" t="s">
        <v>1104</v>
      </c>
      <c r="D158" s="1" t="s">
        <v>1105</v>
      </c>
    </row>
    <row r="159" spans="1:4" ht="12.75" customHeight="1" x14ac:dyDescent="0.3">
      <c r="A159" s="1" t="s">
        <v>1106</v>
      </c>
      <c r="D159" s="1" t="s">
        <v>1107</v>
      </c>
    </row>
    <row r="160" spans="1:4" ht="12.75" customHeight="1" x14ac:dyDescent="0.3">
      <c r="A160" s="1" t="s">
        <v>1108</v>
      </c>
      <c r="D160" s="1" t="s">
        <v>1109</v>
      </c>
    </row>
    <row r="161" spans="1:4" ht="12.75" customHeight="1" x14ac:dyDescent="0.3">
      <c r="A161" s="1" t="s">
        <v>1110</v>
      </c>
      <c r="D161" s="1" t="s">
        <v>1111</v>
      </c>
    </row>
    <row r="162" spans="1:4" ht="12.75" customHeight="1" x14ac:dyDescent="0.3">
      <c r="A162" s="1" t="s">
        <v>1112</v>
      </c>
      <c r="D162" s="1" t="s">
        <v>1113</v>
      </c>
    </row>
    <row r="163" spans="1:4" ht="12.75" customHeight="1" x14ac:dyDescent="0.3">
      <c r="A163" s="1" t="s">
        <v>1114</v>
      </c>
      <c r="D163" s="1" t="s">
        <v>1115</v>
      </c>
    </row>
    <row r="164" spans="1:4" ht="12.75" customHeight="1" x14ac:dyDescent="0.3">
      <c r="A164" s="1" t="s">
        <v>1038</v>
      </c>
      <c r="D164" s="1" t="s">
        <v>1116</v>
      </c>
    </row>
    <row r="165" spans="1:4" ht="12.75" customHeight="1" x14ac:dyDescent="0.3">
      <c r="A165" s="1" t="s">
        <v>1117</v>
      </c>
      <c r="D165" s="1" t="s">
        <v>1118</v>
      </c>
    </row>
    <row r="166" spans="1:4" ht="12.75" customHeight="1" x14ac:dyDescent="0.3">
      <c r="A166" s="1" t="s">
        <v>1119</v>
      </c>
      <c r="D166" s="1" t="s">
        <v>1101</v>
      </c>
    </row>
    <row r="167" spans="1:4" ht="12.75" customHeight="1" x14ac:dyDescent="0.3">
      <c r="A167" s="1" t="s">
        <v>1120</v>
      </c>
      <c r="D167" s="1" t="s">
        <v>1121</v>
      </c>
    </row>
    <row r="168" spans="1:4" ht="12.75" customHeight="1" x14ac:dyDescent="0.3">
      <c r="A168" s="1" t="s">
        <v>1122</v>
      </c>
      <c r="D168" s="1" t="s">
        <v>1123</v>
      </c>
    </row>
    <row r="169" spans="1:4" ht="12.75" customHeight="1" x14ac:dyDescent="0.3">
      <c r="A169" s="1" t="s">
        <v>1124</v>
      </c>
      <c r="D169" s="1" t="s">
        <v>1125</v>
      </c>
    </row>
    <row r="170" spans="1:4" ht="12.75" customHeight="1" x14ac:dyDescent="0.3">
      <c r="A170" s="1" t="s">
        <v>1126</v>
      </c>
      <c r="D170" s="1" t="s">
        <v>1127</v>
      </c>
    </row>
    <row r="171" spans="1:4" ht="12.75" customHeight="1" x14ac:dyDescent="0.3">
      <c r="A171" s="1" t="s">
        <v>1128</v>
      </c>
      <c r="D171" s="1" t="s">
        <v>1129</v>
      </c>
    </row>
    <row r="172" spans="1:4" ht="12.75" customHeight="1" x14ac:dyDescent="0.3">
      <c r="A172" s="1" t="s">
        <v>1130</v>
      </c>
      <c r="D172" s="1" t="s">
        <v>1131</v>
      </c>
    </row>
    <row r="173" spans="1:4" ht="12.75" customHeight="1" x14ac:dyDescent="0.3">
      <c r="A173" s="1" t="s">
        <v>1132</v>
      </c>
      <c r="D173" s="1" t="s">
        <v>1133</v>
      </c>
    </row>
    <row r="174" spans="1:4" ht="12.75" customHeight="1" x14ac:dyDescent="0.3">
      <c r="A174" s="1" t="s">
        <v>1134</v>
      </c>
      <c r="D174" s="1" t="s">
        <v>1135</v>
      </c>
    </row>
    <row r="175" spans="1:4" ht="12.75" customHeight="1" x14ac:dyDescent="0.3">
      <c r="A175" s="1" t="s">
        <v>1136</v>
      </c>
      <c r="D175" s="1" t="s">
        <v>1137</v>
      </c>
    </row>
    <row r="176" spans="1:4" ht="12.75" customHeight="1" x14ac:dyDescent="0.3">
      <c r="A176" s="1" t="s">
        <v>1138</v>
      </c>
      <c r="D176" s="1" t="s">
        <v>914</v>
      </c>
    </row>
    <row r="177" spans="1:4" ht="12.75" customHeight="1" x14ac:dyDescent="0.3">
      <c r="A177" s="1" t="s">
        <v>1139</v>
      </c>
      <c r="D177" s="1" t="s">
        <v>1012</v>
      </c>
    </row>
    <row r="178" spans="1:4" ht="12.75" customHeight="1" x14ac:dyDescent="0.3">
      <c r="A178" s="1" t="s">
        <v>1140</v>
      </c>
      <c r="D178" s="1" t="s">
        <v>1141</v>
      </c>
    </row>
    <row r="179" spans="1:4" ht="12.75" customHeight="1" x14ac:dyDescent="0.3">
      <c r="A179" s="1" t="s">
        <v>1142</v>
      </c>
      <c r="D179" s="1" t="s">
        <v>1143</v>
      </c>
    </row>
    <row r="180" spans="1:4" ht="12.75" customHeight="1" x14ac:dyDescent="0.3">
      <c r="A180" s="1" t="s">
        <v>1144</v>
      </c>
      <c r="D180" s="1" t="s">
        <v>1145</v>
      </c>
    </row>
    <row r="181" spans="1:4" ht="12.75" customHeight="1" x14ac:dyDescent="0.3">
      <c r="A181" s="1" t="s">
        <v>1146</v>
      </c>
      <c r="D181" s="1" t="s">
        <v>1147</v>
      </c>
    </row>
    <row r="182" spans="1:4" ht="12.75" customHeight="1" x14ac:dyDescent="0.3">
      <c r="A182" s="1" t="s">
        <v>1148</v>
      </c>
      <c r="D182" s="1" t="s">
        <v>1149</v>
      </c>
    </row>
    <row r="183" spans="1:4" ht="12.75" customHeight="1" x14ac:dyDescent="0.3">
      <c r="A183" s="1" t="s">
        <v>1150</v>
      </c>
      <c r="D183" s="1" t="s">
        <v>1151</v>
      </c>
    </row>
    <row r="184" spans="1:4" ht="12.75" customHeight="1" x14ac:dyDescent="0.3">
      <c r="A184" s="1" t="s">
        <v>1152</v>
      </c>
      <c r="D184" s="1" t="s">
        <v>1153</v>
      </c>
    </row>
    <row r="185" spans="1:4" ht="12.75" customHeight="1" x14ac:dyDescent="0.3">
      <c r="A185" s="1" t="s">
        <v>1154</v>
      </c>
      <c r="D185" s="1" t="s">
        <v>1155</v>
      </c>
    </row>
    <row r="186" spans="1:4" ht="12.75" customHeight="1" x14ac:dyDescent="0.3">
      <c r="A186" s="1" t="s">
        <v>1106</v>
      </c>
      <c r="D186" s="1" t="s">
        <v>1156</v>
      </c>
    </row>
    <row r="187" spans="1:4" ht="12.75" customHeight="1" x14ac:dyDescent="0.3">
      <c r="A187" s="1" t="s">
        <v>1157</v>
      </c>
      <c r="D187" s="1" t="s">
        <v>1158</v>
      </c>
    </row>
    <row r="188" spans="1:4" ht="12.75" customHeight="1" x14ac:dyDescent="0.3">
      <c r="A188" s="1" t="s">
        <v>967</v>
      </c>
      <c r="D188" s="1" t="s">
        <v>1159</v>
      </c>
    </row>
    <row r="189" spans="1:4" ht="12.75" customHeight="1" x14ac:dyDescent="0.3">
      <c r="A189" s="1" t="s">
        <v>1160</v>
      </c>
      <c r="D189" s="1" t="s">
        <v>1161</v>
      </c>
    </row>
    <row r="190" spans="1:4" ht="12.75" customHeight="1" x14ac:dyDescent="0.3">
      <c r="A190" s="1" t="s">
        <v>1162</v>
      </c>
      <c r="D190" s="1" t="s">
        <v>1163</v>
      </c>
    </row>
    <row r="191" spans="1:4" ht="12.75" customHeight="1" x14ac:dyDescent="0.3">
      <c r="A191" s="1" t="s">
        <v>1164</v>
      </c>
      <c r="D191" s="1" t="s">
        <v>1165</v>
      </c>
    </row>
    <row r="192" spans="1:4" ht="12.75" customHeight="1" x14ac:dyDescent="0.3">
      <c r="A192" s="1" t="s">
        <v>1166</v>
      </c>
      <c r="D192" s="1" t="s">
        <v>1167</v>
      </c>
    </row>
    <row r="193" spans="1:4" ht="12.75" customHeight="1" x14ac:dyDescent="0.3">
      <c r="A193" s="1" t="s">
        <v>1168</v>
      </c>
      <c r="D193" s="1" t="s">
        <v>1169</v>
      </c>
    </row>
    <row r="194" spans="1:4" ht="12.75" customHeight="1" x14ac:dyDescent="0.3">
      <c r="A194" s="1" t="s">
        <v>1170</v>
      </c>
      <c r="D194" s="1" t="s">
        <v>1171</v>
      </c>
    </row>
    <row r="195" spans="1:4" ht="12.75" customHeight="1" x14ac:dyDescent="0.3">
      <c r="A195" s="1" t="s">
        <v>1172</v>
      </c>
      <c r="D195" s="1" t="s">
        <v>1173</v>
      </c>
    </row>
    <row r="196" spans="1:4" ht="12.75" customHeight="1" x14ac:dyDescent="0.3">
      <c r="A196" s="1" t="s">
        <v>1057</v>
      </c>
      <c r="D196" s="1" t="s">
        <v>1174</v>
      </c>
    </row>
    <row r="197" spans="1:4" ht="12.75" customHeight="1" x14ac:dyDescent="0.3">
      <c r="A197" s="1" t="s">
        <v>1175</v>
      </c>
      <c r="D197" s="1" t="s">
        <v>1176</v>
      </c>
    </row>
    <row r="198" spans="1:4" ht="12.75" customHeight="1" x14ac:dyDescent="0.3">
      <c r="A198" s="1" t="s">
        <v>1177</v>
      </c>
      <c r="D198" s="1" t="s">
        <v>1178</v>
      </c>
    </row>
    <row r="199" spans="1:4" ht="12.75" customHeight="1" x14ac:dyDescent="0.3">
      <c r="A199" s="1" t="s">
        <v>1179</v>
      </c>
      <c r="D199" s="1" t="s">
        <v>1180</v>
      </c>
    </row>
    <row r="200" spans="1:4" ht="12.75" customHeight="1" x14ac:dyDescent="0.3">
      <c r="A200" s="1" t="s">
        <v>1181</v>
      </c>
      <c r="D200" s="1" t="s">
        <v>1182</v>
      </c>
    </row>
    <row r="201" spans="1:4" ht="12.75" customHeight="1" x14ac:dyDescent="0.3">
      <c r="A201" s="1" t="s">
        <v>1183</v>
      </c>
      <c r="D201" s="1" t="s">
        <v>1184</v>
      </c>
    </row>
    <row r="202" spans="1:4" ht="12.75" customHeight="1" x14ac:dyDescent="0.3">
      <c r="A202" s="1" t="s">
        <v>1185</v>
      </c>
      <c r="D202" s="1" t="s">
        <v>1186</v>
      </c>
    </row>
    <row r="203" spans="1:4" ht="12.75" customHeight="1" x14ac:dyDescent="0.3">
      <c r="A203" s="1" t="s">
        <v>1187</v>
      </c>
      <c r="D203" s="1" t="s">
        <v>1188</v>
      </c>
    </row>
    <row r="204" spans="1:4" ht="12.75" customHeight="1" x14ac:dyDescent="0.3">
      <c r="A204" s="1" t="s">
        <v>1189</v>
      </c>
      <c r="D204" s="1" t="s">
        <v>1190</v>
      </c>
    </row>
    <row r="205" spans="1:4" ht="12.75" customHeight="1" x14ac:dyDescent="0.3">
      <c r="A205" s="1" t="s">
        <v>34</v>
      </c>
      <c r="D205" s="1" t="s">
        <v>935</v>
      </c>
    </row>
    <row r="206" spans="1:4" ht="12.75" customHeight="1" x14ac:dyDescent="0.3">
      <c r="A206" s="1" t="s">
        <v>1191</v>
      </c>
      <c r="D206" s="1" t="s">
        <v>1192</v>
      </c>
    </row>
    <row r="207" spans="1:4" ht="12.75" customHeight="1" x14ac:dyDescent="0.3">
      <c r="A207" s="1" t="s">
        <v>1193</v>
      </c>
      <c r="D207" s="1" t="s">
        <v>1194</v>
      </c>
    </row>
    <row r="208" spans="1:4" ht="12.75" customHeight="1" x14ac:dyDescent="0.3">
      <c r="A208" s="1" t="s">
        <v>1195</v>
      </c>
      <c r="D208" s="1" t="s">
        <v>1196</v>
      </c>
    </row>
    <row r="209" spans="1:4" ht="12.75" customHeight="1" x14ac:dyDescent="0.3">
      <c r="A209" s="1" t="s">
        <v>812</v>
      </c>
      <c r="D209" s="1" t="s">
        <v>1197</v>
      </c>
    </row>
    <row r="210" spans="1:4" ht="12.75" customHeight="1" x14ac:dyDescent="0.3">
      <c r="A210" s="1" t="s">
        <v>1198</v>
      </c>
      <c r="D210" s="1" t="s">
        <v>1199</v>
      </c>
    </row>
    <row r="211" spans="1:4" ht="12.75" customHeight="1" x14ac:dyDescent="0.3">
      <c r="A211" s="1" t="s">
        <v>1200</v>
      </c>
      <c r="D211" s="1" t="s">
        <v>1201</v>
      </c>
    </row>
    <row r="212" spans="1:4" ht="12.75" customHeight="1" x14ac:dyDescent="0.3">
      <c r="A212" s="1" t="s">
        <v>1202</v>
      </c>
      <c r="D212" s="1" t="s">
        <v>1203</v>
      </c>
    </row>
    <row r="213" spans="1:4" ht="12.75" customHeight="1" x14ac:dyDescent="0.3">
      <c r="A213" s="1" t="s">
        <v>1204</v>
      </c>
      <c r="D213" s="1" t="s">
        <v>1205</v>
      </c>
    </row>
    <row r="214" spans="1:4" ht="12.75" customHeight="1" x14ac:dyDescent="0.3">
      <c r="A214" s="1" t="s">
        <v>1206</v>
      </c>
      <c r="D214" s="1" t="s">
        <v>1207</v>
      </c>
    </row>
    <row r="215" spans="1:4" ht="12.75" customHeight="1" x14ac:dyDescent="0.3">
      <c r="A215" s="1" t="s">
        <v>1208</v>
      </c>
      <c r="D215" s="1" t="s">
        <v>1209</v>
      </c>
    </row>
    <row r="216" spans="1:4" ht="12.75" customHeight="1" x14ac:dyDescent="0.3">
      <c r="A216" s="1" t="s">
        <v>1210</v>
      </c>
      <c r="D216" s="1" t="s">
        <v>1211</v>
      </c>
    </row>
    <row r="217" spans="1:4" ht="12.75" customHeight="1" x14ac:dyDescent="0.3">
      <c r="A217" s="1" t="s">
        <v>1212</v>
      </c>
      <c r="D217" s="1" t="s">
        <v>1213</v>
      </c>
    </row>
    <row r="218" spans="1:4" ht="12.75" customHeight="1" x14ac:dyDescent="0.3">
      <c r="A218" s="1" t="s">
        <v>1214</v>
      </c>
      <c r="D218" s="1" t="s">
        <v>1215</v>
      </c>
    </row>
    <row r="219" spans="1:4" ht="12.75" customHeight="1" x14ac:dyDescent="0.3">
      <c r="A219" s="1" t="s">
        <v>1216</v>
      </c>
      <c r="D219" s="1" t="s">
        <v>1217</v>
      </c>
    </row>
    <row r="220" spans="1:4" ht="12.75" customHeight="1" x14ac:dyDescent="0.3">
      <c r="A220" s="1" t="s">
        <v>1218</v>
      </c>
      <c r="D220" s="1" t="s">
        <v>1219</v>
      </c>
    </row>
    <row r="221" spans="1:4" ht="12.75" customHeight="1" x14ac:dyDescent="0.3">
      <c r="A221" s="1" t="s">
        <v>1220</v>
      </c>
      <c r="D221" s="1" t="s">
        <v>675</v>
      </c>
    </row>
    <row r="222" spans="1:4" ht="12.75" customHeight="1" x14ac:dyDescent="0.3">
      <c r="A222" s="1" t="s">
        <v>1221</v>
      </c>
      <c r="D222" s="1" t="s">
        <v>1222</v>
      </c>
    </row>
    <row r="223" spans="1:4" ht="12.75" customHeight="1" x14ac:dyDescent="0.3">
      <c r="A223" s="1" t="s">
        <v>1223</v>
      </c>
      <c r="D223" s="1" t="s">
        <v>1224</v>
      </c>
    </row>
    <row r="224" spans="1:4" ht="12.75" customHeight="1" x14ac:dyDescent="0.3">
      <c r="A224" s="1" t="s">
        <v>1225</v>
      </c>
      <c r="D224" s="1" t="s">
        <v>1226</v>
      </c>
    </row>
    <row r="225" spans="1:4" ht="12.75" customHeight="1" x14ac:dyDescent="0.3">
      <c r="A225" s="1" t="s">
        <v>584</v>
      </c>
      <c r="D225" s="1" t="s">
        <v>1227</v>
      </c>
    </row>
    <row r="226" spans="1:4" ht="12.75" customHeight="1" x14ac:dyDescent="0.3">
      <c r="A226" s="1" t="s">
        <v>1228</v>
      </c>
      <c r="D226" s="1" t="s">
        <v>1229</v>
      </c>
    </row>
    <row r="227" spans="1:4" ht="12.75" customHeight="1" x14ac:dyDescent="0.3">
      <c r="A227" s="1" t="s">
        <v>1230</v>
      </c>
      <c r="D227" s="1" t="s">
        <v>1231</v>
      </c>
    </row>
    <row r="228" spans="1:4" ht="12.75" customHeight="1" x14ac:dyDescent="0.3">
      <c r="A228" s="1" t="s">
        <v>1232</v>
      </c>
      <c r="D228" s="1" t="s">
        <v>1233</v>
      </c>
    </row>
    <row r="229" spans="1:4" ht="12.75" customHeight="1" x14ac:dyDescent="0.3">
      <c r="A229" s="1" t="s">
        <v>1234</v>
      </c>
      <c r="D229" s="1" t="s">
        <v>1235</v>
      </c>
    </row>
    <row r="230" spans="1:4" ht="12.75" customHeight="1" x14ac:dyDescent="0.3">
      <c r="A230" s="1" t="s">
        <v>1236</v>
      </c>
      <c r="D230" s="1" t="s">
        <v>1237</v>
      </c>
    </row>
    <row r="231" spans="1:4" ht="12.75" customHeight="1" x14ac:dyDescent="0.3">
      <c r="A231" s="1" t="s">
        <v>1238</v>
      </c>
      <c r="D231" s="1" t="s">
        <v>1239</v>
      </c>
    </row>
    <row r="232" spans="1:4" ht="12.75" customHeight="1" x14ac:dyDescent="0.3">
      <c r="A232" s="1" t="s">
        <v>1240</v>
      </c>
      <c r="D232" s="1" t="s">
        <v>1241</v>
      </c>
    </row>
    <row r="233" spans="1:4" ht="12.75" customHeight="1" x14ac:dyDescent="0.3">
      <c r="A233" s="1" t="s">
        <v>1242</v>
      </c>
      <c r="D233" s="1" t="s">
        <v>1243</v>
      </c>
    </row>
    <row r="234" spans="1:4" ht="12.75" customHeight="1" x14ac:dyDescent="0.3">
      <c r="A234" s="1" t="s">
        <v>1244</v>
      </c>
      <c r="D234" s="1" t="s">
        <v>1245</v>
      </c>
    </row>
    <row r="235" spans="1:4" ht="12.75" customHeight="1" x14ac:dyDescent="0.3">
      <c r="A235" s="1" t="s">
        <v>1246</v>
      </c>
      <c r="D235" s="1" t="s">
        <v>1247</v>
      </c>
    </row>
    <row r="236" spans="1:4" ht="12.75" customHeight="1" x14ac:dyDescent="0.3">
      <c r="A236" s="1" t="s">
        <v>1248</v>
      </c>
      <c r="D236" s="1" t="s">
        <v>1249</v>
      </c>
    </row>
    <row r="237" spans="1:4" ht="12.75" customHeight="1" x14ac:dyDescent="0.3">
      <c r="A237" s="1" t="s">
        <v>1250</v>
      </c>
      <c r="D237" s="1" t="s">
        <v>1251</v>
      </c>
    </row>
    <row r="238" spans="1:4" ht="12.75" customHeight="1" x14ac:dyDescent="0.3">
      <c r="A238" s="1" t="s">
        <v>1252</v>
      </c>
      <c r="D238" s="1" t="s">
        <v>1253</v>
      </c>
    </row>
    <row r="239" spans="1:4" ht="12.75" customHeight="1" x14ac:dyDescent="0.3">
      <c r="A239" s="1" t="s">
        <v>1007</v>
      </c>
      <c r="D239" s="1" t="s">
        <v>1254</v>
      </c>
    </row>
    <row r="240" spans="1:4" ht="12.75" customHeight="1" x14ac:dyDescent="0.3">
      <c r="A240" s="1" t="s">
        <v>1255</v>
      </c>
      <c r="D240" s="1" t="s">
        <v>1256</v>
      </c>
    </row>
    <row r="241" spans="1:4" ht="12.75" customHeight="1" x14ac:dyDescent="0.3">
      <c r="A241" s="1" t="s">
        <v>1257</v>
      </c>
      <c r="D241" s="1" t="s">
        <v>1258</v>
      </c>
    </row>
    <row r="242" spans="1:4" ht="12.75" customHeight="1" x14ac:dyDescent="0.3">
      <c r="A242" s="1" t="s">
        <v>1259</v>
      </c>
      <c r="D242" s="1" t="s">
        <v>1260</v>
      </c>
    </row>
    <row r="243" spans="1:4" ht="12.75" customHeight="1" x14ac:dyDescent="0.3">
      <c r="A243" s="1" t="s">
        <v>1261</v>
      </c>
      <c r="D243" s="1" t="s">
        <v>1262</v>
      </c>
    </row>
    <row r="244" spans="1:4" ht="12.75" customHeight="1" x14ac:dyDescent="0.3">
      <c r="A244" s="1" t="s">
        <v>1263</v>
      </c>
      <c r="D244" s="1" t="s">
        <v>1264</v>
      </c>
    </row>
    <row r="245" spans="1:4" ht="12.75" customHeight="1" x14ac:dyDescent="0.3">
      <c r="A245" s="1" t="s">
        <v>1265</v>
      </c>
      <c r="D245" s="1" t="s">
        <v>1266</v>
      </c>
    </row>
    <row r="246" spans="1:4" ht="12.75" customHeight="1" x14ac:dyDescent="0.3">
      <c r="A246" s="1" t="s">
        <v>1267</v>
      </c>
      <c r="D246" s="1" t="s">
        <v>1268</v>
      </c>
    </row>
    <row r="247" spans="1:4" ht="12.75" customHeight="1" x14ac:dyDescent="0.3">
      <c r="A247" s="1" t="s">
        <v>1269</v>
      </c>
      <c r="D247" s="1" t="s">
        <v>1270</v>
      </c>
    </row>
    <row r="248" spans="1:4" ht="12.75" customHeight="1" x14ac:dyDescent="0.3">
      <c r="A248" s="1" t="s">
        <v>1271</v>
      </c>
      <c r="D248" s="1" t="s">
        <v>1272</v>
      </c>
    </row>
    <row r="249" spans="1:4" ht="12.75" customHeight="1" x14ac:dyDescent="0.3">
      <c r="A249" s="1" t="s">
        <v>1273</v>
      </c>
      <c r="D249" s="1" t="s">
        <v>1274</v>
      </c>
    </row>
    <row r="250" spans="1:4" ht="12.75" customHeight="1" x14ac:dyDescent="0.3">
      <c r="A250" s="1" t="s">
        <v>1275</v>
      </c>
      <c r="D250" s="1" t="s">
        <v>1276</v>
      </c>
    </row>
    <row r="251" spans="1:4" ht="12.75" customHeight="1" x14ac:dyDescent="0.3">
      <c r="A251" s="1" t="s">
        <v>1277</v>
      </c>
      <c r="D251" s="1" t="s">
        <v>1278</v>
      </c>
    </row>
    <row r="252" spans="1:4" ht="12.75" customHeight="1" x14ac:dyDescent="0.3">
      <c r="A252" s="1" t="s">
        <v>1279</v>
      </c>
      <c r="D252" s="1" t="s">
        <v>1280</v>
      </c>
    </row>
    <row r="253" spans="1:4" ht="12.75" customHeight="1" x14ac:dyDescent="0.3">
      <c r="A253" s="1" t="s">
        <v>1281</v>
      </c>
      <c r="D253" s="1" t="s">
        <v>1282</v>
      </c>
    </row>
    <row r="254" spans="1:4" ht="12.75" customHeight="1" x14ac:dyDescent="0.3">
      <c r="D254" s="1" t="s">
        <v>1283</v>
      </c>
    </row>
    <row r="255" spans="1:4" ht="12.75" customHeight="1" x14ac:dyDescent="0.3">
      <c r="D255" s="1" t="s">
        <v>1284</v>
      </c>
    </row>
    <row r="256" spans="1:4" ht="12.75" customHeight="1" x14ac:dyDescent="0.3">
      <c r="D256" s="1" t="s">
        <v>1285</v>
      </c>
    </row>
    <row r="257" spans="4:4" ht="12.75" customHeight="1" x14ac:dyDescent="0.3">
      <c r="D257" s="1" t="s">
        <v>1286</v>
      </c>
    </row>
    <row r="258" spans="4:4" ht="12.75" customHeight="1" x14ac:dyDescent="0.3">
      <c r="D258" s="1" t="s">
        <v>1287</v>
      </c>
    </row>
    <row r="259" spans="4:4" ht="12.75" customHeight="1" x14ac:dyDescent="0.3">
      <c r="D259" s="1" t="s">
        <v>1288</v>
      </c>
    </row>
    <row r="260" spans="4:4" ht="12.75" customHeight="1" x14ac:dyDescent="0.3">
      <c r="D260" s="1" t="s">
        <v>1289</v>
      </c>
    </row>
    <row r="261" spans="4:4" ht="12.75" customHeight="1" x14ac:dyDescent="0.3">
      <c r="D261" s="1" t="s">
        <v>1290</v>
      </c>
    </row>
    <row r="262" spans="4:4" ht="12.75" customHeight="1" x14ac:dyDescent="0.3">
      <c r="D262" s="1" t="s">
        <v>1291</v>
      </c>
    </row>
    <row r="263" spans="4:4" ht="12.75" customHeight="1" x14ac:dyDescent="0.3">
      <c r="D263" s="1" t="s">
        <v>1292</v>
      </c>
    </row>
    <row r="264" spans="4:4" ht="12.75" customHeight="1" x14ac:dyDescent="0.3">
      <c r="D264" s="1" t="s">
        <v>1293</v>
      </c>
    </row>
    <row r="265" spans="4:4" ht="12.75" customHeight="1" x14ac:dyDescent="0.3">
      <c r="D265" s="1" t="s">
        <v>1294</v>
      </c>
    </row>
    <row r="266" spans="4:4" ht="12.75" customHeight="1" x14ac:dyDescent="0.3">
      <c r="D266" s="1" t="s">
        <v>1295</v>
      </c>
    </row>
    <row r="267" spans="4:4" ht="12.75" customHeight="1" x14ac:dyDescent="0.3">
      <c r="D267" s="1" t="s">
        <v>1296</v>
      </c>
    </row>
    <row r="268" spans="4:4" ht="12.75" customHeight="1" x14ac:dyDescent="0.3">
      <c r="D268" s="1" t="s">
        <v>604</v>
      </c>
    </row>
    <row r="269" spans="4:4" ht="12.75" customHeight="1" x14ac:dyDescent="0.3">
      <c r="D269" s="1" t="s">
        <v>1297</v>
      </c>
    </row>
    <row r="270" spans="4:4" ht="12.75" customHeight="1" x14ac:dyDescent="0.3">
      <c r="D270" s="1" t="s">
        <v>1298</v>
      </c>
    </row>
    <row r="271" spans="4:4" ht="12.75" customHeight="1" x14ac:dyDescent="0.3">
      <c r="D271" s="1" t="s">
        <v>1299</v>
      </c>
    </row>
    <row r="272" spans="4:4" ht="12.75" customHeight="1" x14ac:dyDescent="0.3">
      <c r="D272" s="1" t="s">
        <v>1300</v>
      </c>
    </row>
    <row r="273" spans="4:4" ht="12.75" customHeight="1" x14ac:dyDescent="0.3">
      <c r="D273" s="1" t="s">
        <v>1301</v>
      </c>
    </row>
    <row r="274" spans="4:4" ht="12.75" customHeight="1" x14ac:dyDescent="0.3">
      <c r="D274" s="1" t="s">
        <v>1302</v>
      </c>
    </row>
    <row r="275" spans="4:4" ht="12.75" customHeight="1" x14ac:dyDescent="0.3">
      <c r="D275" s="1" t="s">
        <v>1303</v>
      </c>
    </row>
    <row r="276" spans="4:4" ht="12.75" customHeight="1" x14ac:dyDescent="0.3">
      <c r="D276" s="1" t="s">
        <v>1304</v>
      </c>
    </row>
    <row r="277" spans="4:4" ht="12.75" customHeight="1" x14ac:dyDescent="0.3">
      <c r="D277" s="1" t="s">
        <v>1305</v>
      </c>
    </row>
    <row r="278" spans="4:4" ht="12.75" customHeight="1" x14ac:dyDescent="0.3">
      <c r="D278" s="1" t="s">
        <v>1306</v>
      </c>
    </row>
    <row r="279" spans="4:4" ht="12.75" customHeight="1" x14ac:dyDescent="0.3"/>
    <row r="280" spans="4:4" ht="12.75" customHeight="1" x14ac:dyDescent="0.3"/>
    <row r="281" spans="4:4" ht="12.75" customHeight="1" x14ac:dyDescent="0.3"/>
    <row r="282" spans="4:4" ht="12.75" customHeight="1" x14ac:dyDescent="0.3"/>
    <row r="283" spans="4:4" ht="12.75" customHeight="1" x14ac:dyDescent="0.3"/>
    <row r="284" spans="4:4" ht="12.75" customHeight="1" x14ac:dyDescent="0.3"/>
    <row r="285" spans="4:4" ht="12.75" customHeight="1" x14ac:dyDescent="0.3"/>
    <row r="286" spans="4:4" ht="12.75" customHeight="1" x14ac:dyDescent="0.3"/>
    <row r="287" spans="4:4" ht="12.75" customHeight="1" x14ac:dyDescent="0.3"/>
    <row r="288" spans="4:4"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N1000"/>
  <sheetViews>
    <sheetView workbookViewId="0"/>
  </sheetViews>
  <sheetFormatPr defaultColWidth="14.44140625" defaultRowHeight="15" customHeight="1" x14ac:dyDescent="0.3"/>
  <cols>
    <col min="1" max="1" width="9.5546875" customWidth="1"/>
    <col min="2" max="3" width="11.5546875" hidden="1" customWidth="1"/>
    <col min="4" max="4" width="9.5546875" customWidth="1"/>
    <col min="5" max="6" width="11.5546875" hidden="1" customWidth="1"/>
    <col min="7" max="7" width="9.44140625" customWidth="1"/>
    <col min="8" max="9" width="11.5546875" hidden="1" customWidth="1"/>
    <col min="10" max="10" width="11.5546875" customWidth="1"/>
    <col min="11" max="11" width="23.88671875" customWidth="1"/>
    <col min="12" max="12" width="11.5546875" customWidth="1"/>
    <col min="13" max="13" width="64.44140625" customWidth="1"/>
    <col min="14" max="14" width="11.5546875" customWidth="1"/>
    <col min="15" max="26" width="8.6640625" customWidth="1"/>
  </cols>
  <sheetData>
    <row r="1" spans="1:14" ht="12.75" customHeight="1" x14ac:dyDescent="0.3">
      <c r="A1" s="1" t="s">
        <v>559</v>
      </c>
      <c r="D1" s="1" t="s">
        <v>1307</v>
      </c>
      <c r="G1" s="1" t="s">
        <v>560</v>
      </c>
      <c r="L1" s="1" t="s">
        <v>807</v>
      </c>
    </row>
    <row r="2" spans="1:14" ht="12.75" customHeight="1" x14ac:dyDescent="0.3">
      <c r="A2" s="1" t="s">
        <v>917</v>
      </c>
      <c r="B2" s="1">
        <f t="shared" ref="B2:B43" ca="1" si="0">RANDBETWEEN(1, (COUNTA($A$2:$A$400)))</f>
        <v>40</v>
      </c>
      <c r="C2" s="1" t="str">
        <f t="shared" ref="C2:C43" ca="1" si="1">OFFSET($A$1,$B2,0)</f>
        <v>Moa</v>
      </c>
      <c r="D2" s="1" t="s">
        <v>1308</v>
      </c>
      <c r="E2" s="1">
        <f t="shared" ref="E2:E43" ca="1" si="2">RANDBETWEEN(1, (COUNTA($D$2:$D$400)))</f>
        <v>54</v>
      </c>
      <c r="F2" s="20" t="str">
        <f t="shared" ref="F2:F43" ca="1" si="3">OFFSET($D$1,$E2,0)</f>
        <v>gua</v>
      </c>
      <c r="G2" s="1" t="s">
        <v>1309</v>
      </c>
      <c r="H2" s="1">
        <f t="shared" ref="H2:H43" ca="1" si="4">RANDBETWEEN(1, (COUNTA($G$2:$G$400)))</f>
        <v>15</v>
      </c>
      <c r="I2" s="1" t="str">
        <f t="shared" ref="I2:I43" ca="1" si="5">OFFSET($G$1,$H2,0)</f>
        <v>va</v>
      </c>
      <c r="K2" s="1" t="str">
        <f t="shared" ref="K2:K43" ca="1" si="6">CONCATENATE(C2,F2, I2)</f>
        <v>Moaguava</v>
      </c>
      <c r="L2" s="1">
        <f>COUNTA($A$2:$A$200)*COUNTA($G$2:$G$200)*COUNTA($D$2:$D$200)</f>
        <v>158760</v>
      </c>
      <c r="N2" s="1" t="s">
        <v>1310</v>
      </c>
    </row>
    <row r="3" spans="1:14" ht="12.75" customHeight="1" x14ac:dyDescent="0.3">
      <c r="A3" s="1" t="s">
        <v>1311</v>
      </c>
      <c r="B3" s="1">
        <f t="shared" ca="1" si="0"/>
        <v>26</v>
      </c>
      <c r="C3" s="1" t="str">
        <f t="shared" ca="1" si="1"/>
        <v>Ma</v>
      </c>
      <c r="D3" s="1" t="s">
        <v>1312</v>
      </c>
      <c r="E3" s="1">
        <f t="shared" ca="1" si="2"/>
        <v>43</v>
      </c>
      <c r="F3" s="1" t="str">
        <f t="shared" ca="1" si="3"/>
        <v>pu</v>
      </c>
      <c r="G3" s="1" t="s">
        <v>1313</v>
      </c>
      <c r="H3" s="1">
        <f t="shared" ca="1" si="4"/>
        <v>20</v>
      </c>
      <c r="I3" s="1" t="str">
        <f t="shared" ca="1" si="5"/>
        <v>ba</v>
      </c>
      <c r="K3" s="1" t="str">
        <f t="shared" ca="1" si="6"/>
        <v>Mapuba</v>
      </c>
      <c r="N3" s="1" t="s">
        <v>1314</v>
      </c>
    </row>
    <row r="4" spans="1:14" ht="12.75" customHeight="1" x14ac:dyDescent="0.3">
      <c r="A4" s="1" t="s">
        <v>1315</v>
      </c>
      <c r="B4" s="1">
        <f t="shared" ca="1" si="0"/>
        <v>10</v>
      </c>
      <c r="C4" s="1" t="str">
        <f t="shared" ca="1" si="1"/>
        <v>Guara</v>
      </c>
      <c r="D4" s="1" t="s">
        <v>1316</v>
      </c>
      <c r="E4" s="1">
        <f t="shared" ca="1" si="2"/>
        <v>45</v>
      </c>
      <c r="F4" s="1" t="str">
        <f t="shared" ca="1" si="3"/>
        <v>ipu</v>
      </c>
      <c r="G4" s="1" t="s">
        <v>1317</v>
      </c>
      <c r="H4" s="1">
        <f t="shared" ca="1" si="4"/>
        <v>22</v>
      </c>
      <c r="I4" s="1" t="str">
        <f t="shared" ca="1" si="5"/>
        <v>nga</v>
      </c>
      <c r="K4" s="1" t="str">
        <f t="shared" ca="1" si="6"/>
        <v>Guaraipunga</v>
      </c>
      <c r="N4" s="1" t="s">
        <v>1318</v>
      </c>
    </row>
    <row r="5" spans="1:14" ht="12.75" customHeight="1" x14ac:dyDescent="0.3">
      <c r="A5" s="1" t="s">
        <v>1319</v>
      </c>
      <c r="B5" s="1">
        <f t="shared" ca="1" si="0"/>
        <v>1</v>
      </c>
      <c r="C5" s="1" t="str">
        <f t="shared" ca="1" si="1"/>
        <v>I</v>
      </c>
      <c r="D5" s="1" t="s">
        <v>947</v>
      </c>
      <c r="E5" s="1">
        <f t="shared" ca="1" si="2"/>
        <v>22</v>
      </c>
      <c r="F5" s="1" t="str">
        <f t="shared" ca="1" si="3"/>
        <v>ça</v>
      </c>
      <c r="G5" s="1" t="s">
        <v>1320</v>
      </c>
      <c r="H5" s="1">
        <f t="shared" ca="1" si="4"/>
        <v>31</v>
      </c>
      <c r="I5" s="1" t="str">
        <f t="shared" ca="1" si="5"/>
        <v>tehy</v>
      </c>
      <c r="K5" s="1" t="str">
        <f t="shared" ca="1" si="6"/>
        <v>Içatehy</v>
      </c>
    </row>
    <row r="6" spans="1:14" ht="12.75" customHeight="1" x14ac:dyDescent="0.3">
      <c r="A6" s="1" t="s">
        <v>1321</v>
      </c>
      <c r="B6" s="1">
        <f t="shared" ca="1" si="0"/>
        <v>31</v>
      </c>
      <c r="C6" s="1" t="str">
        <f t="shared" ca="1" si="1"/>
        <v>Pira</v>
      </c>
      <c r="D6" s="1" t="s">
        <v>1322</v>
      </c>
      <c r="E6" s="1">
        <f t="shared" ca="1" si="2"/>
        <v>46</v>
      </c>
      <c r="F6" s="1" t="str">
        <f t="shared" ca="1" si="3"/>
        <v>coa</v>
      </c>
      <c r="G6" s="1" t="s">
        <v>1323</v>
      </c>
      <c r="H6" s="1">
        <f t="shared" ca="1" si="4"/>
        <v>29</v>
      </c>
      <c r="I6" s="1" t="str">
        <f t="shared" ca="1" si="5"/>
        <v>tim</v>
      </c>
      <c r="K6" s="1" t="str">
        <f t="shared" ca="1" si="6"/>
        <v>Piracoatim</v>
      </c>
    </row>
    <row r="7" spans="1:14" ht="12.75" customHeight="1" x14ac:dyDescent="0.3">
      <c r="A7" s="1" t="s">
        <v>1324</v>
      </c>
      <c r="B7" s="1">
        <f t="shared" ca="1" si="0"/>
        <v>35</v>
      </c>
      <c r="C7" s="1" t="str">
        <f t="shared" ca="1" si="1"/>
        <v>Macu</v>
      </c>
      <c r="D7" s="1" t="s">
        <v>1325</v>
      </c>
      <c r="E7" s="1">
        <f t="shared" ca="1" si="2"/>
        <v>52</v>
      </c>
      <c r="F7" s="1" t="str">
        <f t="shared" ca="1" si="3"/>
        <v>bi</v>
      </c>
      <c r="G7" s="1" t="s">
        <v>1325</v>
      </c>
      <c r="H7" s="1">
        <f t="shared" ca="1" si="4"/>
        <v>59</v>
      </c>
      <c r="I7" s="1" t="str">
        <f t="shared" ca="1" si="5"/>
        <v>tim</v>
      </c>
      <c r="K7" s="1" t="str">
        <f t="shared" ca="1" si="6"/>
        <v>Macubitim</v>
      </c>
    </row>
    <row r="8" spans="1:14" ht="12.75" customHeight="1" x14ac:dyDescent="0.3">
      <c r="A8" s="1" t="s">
        <v>1326</v>
      </c>
      <c r="B8" s="1">
        <f t="shared" ca="1" si="0"/>
        <v>22</v>
      </c>
      <c r="C8" s="1" t="str">
        <f t="shared" ca="1" si="1"/>
        <v>Vo</v>
      </c>
      <c r="D8" s="1" t="s">
        <v>1327</v>
      </c>
      <c r="E8" s="1">
        <f t="shared" ca="1" si="2"/>
        <v>27</v>
      </c>
      <c r="F8" s="1" t="str">
        <f t="shared" ca="1" si="3"/>
        <v>ru</v>
      </c>
      <c r="G8" s="1" t="s">
        <v>1328</v>
      </c>
      <c r="H8" s="1">
        <f t="shared" ca="1" si="4"/>
        <v>20</v>
      </c>
      <c r="I8" s="1" t="str">
        <f t="shared" ca="1" si="5"/>
        <v>ba</v>
      </c>
      <c r="K8" s="1" t="str">
        <f t="shared" ca="1" si="6"/>
        <v>Voruba</v>
      </c>
    </row>
    <row r="9" spans="1:14" ht="12.75" customHeight="1" x14ac:dyDescent="0.3">
      <c r="A9" s="1" t="s">
        <v>1329</v>
      </c>
      <c r="B9" s="1">
        <f t="shared" ca="1" si="0"/>
        <v>22</v>
      </c>
      <c r="C9" s="1" t="str">
        <f t="shared" ca="1" si="1"/>
        <v>Vo</v>
      </c>
      <c r="D9" s="1" t="s">
        <v>1330</v>
      </c>
      <c r="E9" s="1">
        <f t="shared" ca="1" si="2"/>
        <v>18</v>
      </c>
      <c r="F9" s="1" t="str">
        <f t="shared" ca="1" si="3"/>
        <v>ja</v>
      </c>
      <c r="G9" s="1" t="s">
        <v>1312</v>
      </c>
      <c r="H9" s="1">
        <f t="shared" ca="1" si="4"/>
        <v>27</v>
      </c>
      <c r="I9" s="1" t="str">
        <f t="shared" ca="1" si="5"/>
        <v>já</v>
      </c>
      <c r="K9" s="1" t="str">
        <f t="shared" ca="1" si="6"/>
        <v>Vojajá</v>
      </c>
    </row>
    <row r="10" spans="1:14" ht="12.75" customHeight="1" x14ac:dyDescent="0.3">
      <c r="A10" s="1" t="s">
        <v>1331</v>
      </c>
      <c r="B10" s="1">
        <f t="shared" ca="1" si="0"/>
        <v>22</v>
      </c>
      <c r="C10" s="1" t="str">
        <f t="shared" ca="1" si="1"/>
        <v>Vo</v>
      </c>
      <c r="D10" s="1" t="s">
        <v>1332</v>
      </c>
      <c r="E10" s="1">
        <f t="shared" ca="1" si="2"/>
        <v>13</v>
      </c>
      <c r="F10" s="1" t="str">
        <f t="shared" ca="1" si="3"/>
        <v>pua</v>
      </c>
      <c r="G10" s="1" t="s">
        <v>1333</v>
      </c>
      <c r="H10" s="1">
        <f t="shared" ca="1" si="4"/>
        <v>33</v>
      </c>
      <c r="I10" s="1" t="str">
        <f t="shared" ca="1" si="5"/>
        <v>pora</v>
      </c>
      <c r="K10" s="1" t="str">
        <f t="shared" ca="1" si="6"/>
        <v>Vopuapora</v>
      </c>
    </row>
    <row r="11" spans="1:14" ht="12.75" customHeight="1" x14ac:dyDescent="0.3">
      <c r="A11" s="1" t="s">
        <v>1334</v>
      </c>
      <c r="B11" s="1">
        <f t="shared" ca="1" si="0"/>
        <v>35</v>
      </c>
      <c r="C11" s="1" t="str">
        <f t="shared" ca="1" si="1"/>
        <v>Macu</v>
      </c>
      <c r="D11" s="1" t="s">
        <v>1335</v>
      </c>
      <c r="E11" s="1">
        <f t="shared" ca="1" si="2"/>
        <v>38</v>
      </c>
      <c r="F11" s="1" t="str">
        <f t="shared" ca="1" si="3"/>
        <v>guara</v>
      </c>
      <c r="G11" s="1" t="s">
        <v>1336</v>
      </c>
      <c r="H11" s="1">
        <f t="shared" ca="1" si="4"/>
        <v>5</v>
      </c>
      <c r="I11" s="1" t="str">
        <f t="shared" ca="1" si="5"/>
        <v>guera</v>
      </c>
      <c r="K11" s="1" t="str">
        <f t="shared" ca="1" si="6"/>
        <v>Macuguaraguera</v>
      </c>
    </row>
    <row r="12" spans="1:14" ht="12.75" customHeight="1" x14ac:dyDescent="0.3">
      <c r="A12" s="1" t="s">
        <v>1337</v>
      </c>
      <c r="B12" s="1">
        <f t="shared" ca="1" si="0"/>
        <v>18</v>
      </c>
      <c r="C12" s="1" t="str">
        <f t="shared" ca="1" si="1"/>
        <v>Botu</v>
      </c>
      <c r="D12" s="1" t="s">
        <v>1338</v>
      </c>
      <c r="E12" s="1">
        <f t="shared" ca="1" si="2"/>
        <v>48</v>
      </c>
      <c r="F12" s="1" t="str">
        <f t="shared" ca="1" si="3"/>
        <v>to</v>
      </c>
      <c r="G12" s="1" t="s">
        <v>1339</v>
      </c>
      <c r="H12" s="1">
        <f t="shared" ca="1" si="4"/>
        <v>29</v>
      </c>
      <c r="I12" s="1" t="str">
        <f t="shared" ca="1" si="5"/>
        <v>tim</v>
      </c>
      <c r="K12" s="1" t="str">
        <f t="shared" ca="1" si="6"/>
        <v>Botutotim</v>
      </c>
    </row>
    <row r="13" spans="1:14" ht="12.75" customHeight="1" x14ac:dyDescent="0.3">
      <c r="A13" s="1" t="s">
        <v>1340</v>
      </c>
      <c r="B13" s="1">
        <f t="shared" ca="1" si="0"/>
        <v>34</v>
      </c>
      <c r="C13" s="1" t="str">
        <f t="shared" ca="1" si="1"/>
        <v>Ubira</v>
      </c>
      <c r="D13" s="1" t="s">
        <v>958</v>
      </c>
      <c r="E13" s="1">
        <f t="shared" ca="1" si="2"/>
        <v>19</v>
      </c>
      <c r="F13" s="1" t="str">
        <f t="shared" ca="1" si="3"/>
        <v>uá</v>
      </c>
      <c r="G13" s="1" t="s">
        <v>1341</v>
      </c>
      <c r="H13" s="1">
        <f t="shared" ca="1" si="4"/>
        <v>15</v>
      </c>
      <c r="I13" s="1" t="str">
        <f t="shared" ca="1" si="5"/>
        <v>va</v>
      </c>
      <c r="K13" s="1" t="str">
        <f t="shared" ca="1" si="6"/>
        <v>Ubirauáva</v>
      </c>
      <c r="M13" s="1" t="s">
        <v>1342</v>
      </c>
    </row>
    <row r="14" spans="1:14" ht="12.75" customHeight="1" x14ac:dyDescent="0.3">
      <c r="A14" s="1" t="s">
        <v>1343</v>
      </c>
      <c r="B14" s="1">
        <f t="shared" ca="1" si="0"/>
        <v>34</v>
      </c>
      <c r="C14" s="1" t="str">
        <f t="shared" ca="1" si="1"/>
        <v>Ubira</v>
      </c>
      <c r="D14" s="1" t="s">
        <v>1344</v>
      </c>
      <c r="E14" s="1">
        <f t="shared" ca="1" si="2"/>
        <v>17</v>
      </c>
      <c r="F14" s="1" t="str">
        <f t="shared" ca="1" si="3"/>
        <v>tia</v>
      </c>
      <c r="G14" s="1" t="s">
        <v>1345</v>
      </c>
      <c r="H14" s="1">
        <f t="shared" ca="1" si="4"/>
        <v>4</v>
      </c>
      <c r="I14" s="1" t="str">
        <f t="shared" ca="1" si="5"/>
        <v>ré</v>
      </c>
      <c r="K14" s="1" t="str">
        <f t="shared" ca="1" si="6"/>
        <v>Ubiratiaré</v>
      </c>
      <c r="M14" s="21" t="s">
        <v>1346</v>
      </c>
    </row>
    <row r="15" spans="1:14" ht="12.75" customHeight="1" x14ac:dyDescent="0.3">
      <c r="A15" s="1" t="s">
        <v>1340</v>
      </c>
      <c r="B15" s="1">
        <f t="shared" ca="1" si="0"/>
        <v>8</v>
      </c>
      <c r="C15" s="1" t="str">
        <f t="shared" ca="1" si="1"/>
        <v>Ipi</v>
      </c>
      <c r="D15" s="1" t="s">
        <v>1347</v>
      </c>
      <c r="E15" s="1">
        <f t="shared" ca="1" si="2"/>
        <v>20</v>
      </c>
      <c r="F15" s="1" t="str">
        <f t="shared" ca="1" si="3"/>
        <v>ra</v>
      </c>
      <c r="G15" s="1" t="s">
        <v>1348</v>
      </c>
      <c r="H15" s="1">
        <f t="shared" ca="1" si="4"/>
        <v>5</v>
      </c>
      <c r="I15" s="1" t="str">
        <f t="shared" ca="1" si="5"/>
        <v>guera</v>
      </c>
      <c r="K15" s="1" t="str">
        <f t="shared" ca="1" si="6"/>
        <v>Ipiraguera</v>
      </c>
      <c r="M15" s="21" t="s">
        <v>1349</v>
      </c>
    </row>
    <row r="16" spans="1:14" ht="12.75" customHeight="1" x14ac:dyDescent="0.3">
      <c r="A16" s="1" t="s">
        <v>1350</v>
      </c>
      <c r="B16" s="1">
        <f t="shared" ca="1" si="0"/>
        <v>11</v>
      </c>
      <c r="C16" s="1" t="str">
        <f t="shared" ca="1" si="1"/>
        <v>Itu</v>
      </c>
      <c r="D16" s="1" t="s">
        <v>1351</v>
      </c>
      <c r="E16" s="1">
        <f t="shared" ca="1" si="2"/>
        <v>2</v>
      </c>
      <c r="F16" s="1" t="str">
        <f t="shared" ca="1" si="3"/>
        <v>ca</v>
      </c>
      <c r="G16" s="1" t="s">
        <v>1352</v>
      </c>
      <c r="H16" s="1">
        <f t="shared" ca="1" si="4"/>
        <v>32</v>
      </c>
      <c r="I16" s="1" t="str">
        <f t="shared" ca="1" si="5"/>
        <v>rã</v>
      </c>
      <c r="K16" s="1" t="str">
        <f t="shared" ca="1" si="6"/>
        <v>Itucarã</v>
      </c>
      <c r="M16" s="1" t="s">
        <v>1353</v>
      </c>
    </row>
    <row r="17" spans="1:13" ht="12.75" customHeight="1" x14ac:dyDescent="0.3">
      <c r="A17" s="1" t="s">
        <v>1354</v>
      </c>
      <c r="B17" s="1">
        <f t="shared" ca="1" si="0"/>
        <v>45</v>
      </c>
      <c r="C17" s="1" t="str">
        <f t="shared" ca="1" si="1"/>
        <v>Ari</v>
      </c>
      <c r="D17" s="1" t="s">
        <v>1355</v>
      </c>
      <c r="E17" s="1">
        <f t="shared" ca="1" si="2"/>
        <v>44</v>
      </c>
      <c r="F17" s="1" t="str">
        <f t="shared" ca="1" si="3"/>
        <v>guera</v>
      </c>
      <c r="G17" s="1" t="s">
        <v>1356</v>
      </c>
      <c r="H17" s="1">
        <f t="shared" ca="1" si="4"/>
        <v>8</v>
      </c>
      <c r="I17" s="1" t="str">
        <f t="shared" ca="1" si="5"/>
        <v>ca</v>
      </c>
      <c r="K17" s="1" t="str">
        <f t="shared" ca="1" si="6"/>
        <v>Arigueraca</v>
      </c>
      <c r="M17" s="1" t="s">
        <v>1357</v>
      </c>
    </row>
    <row r="18" spans="1:13" ht="12.75" customHeight="1" x14ac:dyDescent="0.3">
      <c r="A18" s="1" t="s">
        <v>1358</v>
      </c>
      <c r="B18" s="1">
        <f t="shared" ca="1" si="0"/>
        <v>29</v>
      </c>
      <c r="C18" s="1" t="str">
        <f t="shared" ca="1" si="1"/>
        <v>Pa</v>
      </c>
      <c r="D18" s="1" t="s">
        <v>1359</v>
      </c>
      <c r="E18" s="1">
        <f t="shared" ca="1" si="2"/>
        <v>1</v>
      </c>
      <c r="F18" s="1" t="str">
        <f t="shared" ca="1" si="3"/>
        <v>bira</v>
      </c>
      <c r="G18" s="1" t="s">
        <v>1360</v>
      </c>
      <c r="H18" s="1">
        <f t="shared" ca="1" si="4"/>
        <v>13</v>
      </c>
      <c r="I18" s="1" t="str">
        <f t="shared" ca="1" si="5"/>
        <v>ga</v>
      </c>
      <c r="K18" s="1" t="str">
        <f t="shared" ca="1" si="6"/>
        <v>Pabiraga</v>
      </c>
    </row>
    <row r="19" spans="1:13" ht="12.75" customHeight="1" x14ac:dyDescent="0.3">
      <c r="A19" s="1" t="s">
        <v>1361</v>
      </c>
      <c r="B19" s="1">
        <f t="shared" ca="1" si="0"/>
        <v>2</v>
      </c>
      <c r="C19" s="1" t="str">
        <f t="shared" ca="1" si="1"/>
        <v>Ita</v>
      </c>
      <c r="D19" s="1" t="s">
        <v>1362</v>
      </c>
      <c r="E19" s="1">
        <f t="shared" ca="1" si="2"/>
        <v>20</v>
      </c>
      <c r="F19" s="1" t="str">
        <f t="shared" ca="1" si="3"/>
        <v>ra</v>
      </c>
      <c r="G19" s="1" t="s">
        <v>1363</v>
      </c>
      <c r="H19" s="1">
        <f t="shared" ca="1" si="4"/>
        <v>26</v>
      </c>
      <c r="I19" s="1" t="str">
        <f t="shared" ca="1" si="5"/>
        <v>pã</v>
      </c>
      <c r="K19" s="1" t="str">
        <f t="shared" ca="1" si="6"/>
        <v>Itarapã</v>
      </c>
    </row>
    <row r="20" spans="1:13" ht="12.75" customHeight="1" x14ac:dyDescent="0.3">
      <c r="A20" s="1" t="s">
        <v>1364</v>
      </c>
      <c r="B20" s="1">
        <f t="shared" ca="1" si="0"/>
        <v>41</v>
      </c>
      <c r="C20" s="1" t="str">
        <f t="shared" ca="1" si="1"/>
        <v>Tra</v>
      </c>
      <c r="D20" s="1" t="s">
        <v>1365</v>
      </c>
      <c r="E20" s="1">
        <f t="shared" ca="1" si="2"/>
        <v>7</v>
      </c>
      <c r="F20" s="1" t="str">
        <f t="shared" ca="1" si="3"/>
        <v>u</v>
      </c>
      <c r="G20" s="1" t="s">
        <v>1366</v>
      </c>
      <c r="H20" s="1">
        <f t="shared" ca="1" si="4"/>
        <v>32</v>
      </c>
      <c r="I20" s="1" t="str">
        <f t="shared" ca="1" si="5"/>
        <v>rã</v>
      </c>
      <c r="K20" s="1" t="str">
        <f t="shared" ca="1" si="6"/>
        <v>Traurã</v>
      </c>
    </row>
    <row r="21" spans="1:13" ht="12.75" customHeight="1" x14ac:dyDescent="0.3">
      <c r="A21" s="1" t="s">
        <v>1367</v>
      </c>
      <c r="B21" s="1">
        <f t="shared" ca="1" si="0"/>
        <v>8</v>
      </c>
      <c r="C21" s="1" t="str">
        <f t="shared" ca="1" si="1"/>
        <v>Ipi</v>
      </c>
      <c r="D21" s="1" t="s">
        <v>1368</v>
      </c>
      <c r="E21" s="1">
        <f t="shared" ca="1" si="2"/>
        <v>25</v>
      </c>
      <c r="F21" s="1" t="str">
        <f t="shared" ca="1" si="3"/>
        <v>íra</v>
      </c>
      <c r="G21" s="1" t="s">
        <v>929</v>
      </c>
      <c r="H21" s="1">
        <f t="shared" ca="1" si="4"/>
        <v>40</v>
      </c>
      <c r="I21" s="1" t="str">
        <f t="shared" ca="1" si="5"/>
        <v>cum</v>
      </c>
      <c r="K21" s="1" t="str">
        <f t="shared" ca="1" si="6"/>
        <v>Ipiíracum</v>
      </c>
    </row>
    <row r="22" spans="1:13" ht="12.75" customHeight="1" x14ac:dyDescent="0.3">
      <c r="A22" s="1" t="s">
        <v>920</v>
      </c>
      <c r="B22" s="1">
        <f t="shared" ca="1" si="0"/>
        <v>33</v>
      </c>
      <c r="C22" s="1" t="str">
        <f t="shared" ca="1" si="1"/>
        <v>Mani</v>
      </c>
      <c r="D22" s="1" t="s">
        <v>881</v>
      </c>
      <c r="E22" s="1">
        <f t="shared" ca="1" si="2"/>
        <v>40</v>
      </c>
      <c r="F22" s="1" t="str">
        <f t="shared" ca="1" si="3"/>
        <v>tira</v>
      </c>
      <c r="G22" s="1" t="s">
        <v>1368</v>
      </c>
      <c r="H22" s="1">
        <f t="shared" ca="1" si="4"/>
        <v>36</v>
      </c>
      <c r="I22" s="1" t="str">
        <f t="shared" ca="1" si="5"/>
        <v>mirim</v>
      </c>
      <c r="K22" s="1" t="str">
        <f t="shared" ca="1" si="6"/>
        <v>Manitiramirim</v>
      </c>
    </row>
    <row r="23" spans="1:13" ht="12.75" customHeight="1" x14ac:dyDescent="0.3">
      <c r="A23" s="1" t="s">
        <v>1369</v>
      </c>
      <c r="B23" s="1">
        <f t="shared" ca="1" si="0"/>
        <v>4</v>
      </c>
      <c r="C23" s="1" t="str">
        <f t="shared" ca="1" si="1"/>
        <v>Ara</v>
      </c>
      <c r="D23" s="1" t="s">
        <v>1370</v>
      </c>
      <c r="E23" s="1">
        <f t="shared" ca="1" si="2"/>
        <v>39</v>
      </c>
      <c r="F23" s="1" t="str">
        <f t="shared" ca="1" si="3"/>
        <v>cira</v>
      </c>
      <c r="G23" s="1" t="s">
        <v>1371</v>
      </c>
      <c r="H23" s="1">
        <f t="shared" ca="1" si="4"/>
        <v>13</v>
      </c>
      <c r="I23" s="1" t="str">
        <f t="shared" ca="1" si="5"/>
        <v>ga</v>
      </c>
      <c r="K23" s="1" t="str">
        <f t="shared" ca="1" si="6"/>
        <v>Araciraga</v>
      </c>
    </row>
    <row r="24" spans="1:13" ht="12.75" customHeight="1" x14ac:dyDescent="0.3">
      <c r="A24" s="1" t="s">
        <v>1372</v>
      </c>
      <c r="B24" s="1">
        <f t="shared" ca="1" si="0"/>
        <v>42</v>
      </c>
      <c r="C24" s="1" t="str">
        <f t="shared" ca="1" si="1"/>
        <v>Cara</v>
      </c>
      <c r="D24" s="1" t="s">
        <v>1373</v>
      </c>
      <c r="E24" s="1">
        <f t="shared" ca="1" si="2"/>
        <v>48</v>
      </c>
      <c r="F24" s="1" t="str">
        <f t="shared" ca="1" si="3"/>
        <v>to</v>
      </c>
      <c r="G24" s="1" t="s">
        <v>1374</v>
      </c>
      <c r="H24" s="1">
        <f t="shared" ca="1" si="4"/>
        <v>42</v>
      </c>
      <c r="I24" s="1" t="str">
        <f t="shared" ca="1" si="5"/>
        <v>vara</v>
      </c>
      <c r="K24" s="1" t="str">
        <f t="shared" ca="1" si="6"/>
        <v>Caratovara</v>
      </c>
    </row>
    <row r="25" spans="1:13" ht="12.75" customHeight="1" x14ac:dyDescent="0.3">
      <c r="A25" s="1" t="s">
        <v>1375</v>
      </c>
      <c r="B25" s="1">
        <f t="shared" ca="1" si="0"/>
        <v>23</v>
      </c>
      <c r="C25" s="1" t="str">
        <f t="shared" ca="1" si="1"/>
        <v>Ja</v>
      </c>
      <c r="D25" s="1" t="s">
        <v>1376</v>
      </c>
      <c r="E25" s="1">
        <f t="shared" ca="1" si="2"/>
        <v>45</v>
      </c>
      <c r="F25" s="1" t="str">
        <f t="shared" ca="1" si="3"/>
        <v>ipu</v>
      </c>
      <c r="G25" s="1" t="s">
        <v>1377</v>
      </c>
      <c r="H25" s="1">
        <f t="shared" ca="1" si="4"/>
        <v>9</v>
      </c>
      <c r="I25" s="1" t="str">
        <f t="shared" ca="1" si="5"/>
        <v>caia</v>
      </c>
      <c r="K25" s="1" t="str">
        <f t="shared" ca="1" si="6"/>
        <v>Jaipucaia</v>
      </c>
    </row>
    <row r="26" spans="1:13" ht="12.75" customHeight="1" x14ac:dyDescent="0.3">
      <c r="A26" s="1" t="s">
        <v>1378</v>
      </c>
      <c r="B26" s="1">
        <f t="shared" ca="1" si="0"/>
        <v>48</v>
      </c>
      <c r="C26" s="1" t="str">
        <f t="shared" ca="1" si="1"/>
        <v>Ti</v>
      </c>
      <c r="D26" s="1" t="s">
        <v>1379</v>
      </c>
      <c r="E26" s="1">
        <f t="shared" ca="1" si="2"/>
        <v>36</v>
      </c>
      <c r="F26" s="1" t="str">
        <f t="shared" ca="1" si="3"/>
        <v>pi</v>
      </c>
      <c r="G26" s="1" t="s">
        <v>1380</v>
      </c>
      <c r="H26" s="1">
        <f t="shared" ca="1" si="4"/>
        <v>40</v>
      </c>
      <c r="I26" s="1" t="str">
        <f t="shared" ca="1" si="5"/>
        <v>cum</v>
      </c>
      <c r="K26" s="1" t="str">
        <f t="shared" ca="1" si="6"/>
        <v>Tipicum</v>
      </c>
    </row>
    <row r="27" spans="1:13" ht="12.75" customHeight="1" x14ac:dyDescent="0.3">
      <c r="A27" s="1" t="s">
        <v>1340</v>
      </c>
      <c r="B27" s="1">
        <f t="shared" ca="1" si="0"/>
        <v>19</v>
      </c>
      <c r="C27" s="1" t="str">
        <f t="shared" ca="1" si="1"/>
        <v>Jaca</v>
      </c>
      <c r="D27" s="1" t="s">
        <v>1327</v>
      </c>
      <c r="E27" s="1">
        <f t="shared" ca="1" si="2"/>
        <v>44</v>
      </c>
      <c r="F27" s="1" t="str">
        <f t="shared" ca="1" si="3"/>
        <v>guera</v>
      </c>
      <c r="G27" s="1" t="s">
        <v>1381</v>
      </c>
      <c r="H27" s="1">
        <f t="shared" ca="1" si="4"/>
        <v>7</v>
      </c>
      <c r="I27" s="1" t="str">
        <f t="shared" ca="1" si="5"/>
        <v>íba</v>
      </c>
      <c r="K27" s="1" t="str">
        <f t="shared" ca="1" si="6"/>
        <v>Jacagueraíba</v>
      </c>
    </row>
    <row r="28" spans="1:13" ht="12.75" customHeight="1" x14ac:dyDescent="0.3">
      <c r="A28" s="1" t="s">
        <v>1361</v>
      </c>
      <c r="B28" s="1">
        <f t="shared" ca="1" si="0"/>
        <v>48</v>
      </c>
      <c r="C28" s="1" t="str">
        <f t="shared" ca="1" si="1"/>
        <v>Ti</v>
      </c>
      <c r="D28" s="1" t="s">
        <v>1382</v>
      </c>
      <c r="E28" s="1">
        <f t="shared" ca="1" si="2"/>
        <v>15</v>
      </c>
      <c r="F28" s="1" t="str">
        <f t="shared" ca="1" si="3"/>
        <v>pora</v>
      </c>
      <c r="G28" s="1" t="s">
        <v>1383</v>
      </c>
      <c r="H28" s="1">
        <f t="shared" ca="1" si="4"/>
        <v>25</v>
      </c>
      <c r="I28" s="1" t="str">
        <f t="shared" ca="1" si="5"/>
        <v>tã</v>
      </c>
      <c r="K28" s="1" t="str">
        <f t="shared" ca="1" si="6"/>
        <v>Tiporatã</v>
      </c>
    </row>
    <row r="29" spans="1:13" ht="12.75" customHeight="1" x14ac:dyDescent="0.3">
      <c r="A29" s="1" t="s">
        <v>1384</v>
      </c>
      <c r="B29" s="1">
        <f t="shared" ca="1" si="0"/>
        <v>36</v>
      </c>
      <c r="C29" s="1" t="str">
        <f t="shared" ca="1" si="1"/>
        <v>Uya</v>
      </c>
      <c r="D29" s="1" t="s">
        <v>1385</v>
      </c>
      <c r="E29" s="1">
        <f t="shared" ca="1" si="2"/>
        <v>1</v>
      </c>
      <c r="F29" s="1" t="str">
        <f t="shared" ca="1" si="3"/>
        <v>bira</v>
      </c>
      <c r="G29" s="1" t="s">
        <v>1386</v>
      </c>
      <c r="H29" s="1">
        <f t="shared" ca="1" si="4"/>
        <v>46</v>
      </c>
      <c r="I29" s="1" t="str">
        <f t="shared" ca="1" si="5"/>
        <v>cema</v>
      </c>
      <c r="K29" s="1" t="str">
        <f t="shared" ca="1" si="6"/>
        <v>Uyabiracema</v>
      </c>
    </row>
    <row r="30" spans="1:13" ht="12.75" customHeight="1" x14ac:dyDescent="0.3">
      <c r="A30" s="1" t="s">
        <v>1387</v>
      </c>
      <c r="B30" s="1">
        <f t="shared" ca="1" si="0"/>
        <v>33</v>
      </c>
      <c r="C30" s="1" t="str">
        <f t="shared" ca="1" si="1"/>
        <v>Mani</v>
      </c>
      <c r="D30" s="1" t="s">
        <v>1388</v>
      </c>
      <c r="E30" s="1">
        <f t="shared" ca="1" si="2"/>
        <v>17</v>
      </c>
      <c r="F30" s="1" t="str">
        <f t="shared" ca="1" si="3"/>
        <v>tia</v>
      </c>
      <c r="G30" s="1" t="s">
        <v>1389</v>
      </c>
      <c r="H30" s="1">
        <f t="shared" ca="1" si="4"/>
        <v>53</v>
      </c>
      <c r="I30" s="1" t="str">
        <f t="shared" ca="1" si="5"/>
        <v>tuba</v>
      </c>
      <c r="K30" s="1" t="str">
        <f t="shared" ca="1" si="6"/>
        <v>Manitiatuba</v>
      </c>
    </row>
    <row r="31" spans="1:13" ht="12.75" customHeight="1" x14ac:dyDescent="0.3">
      <c r="A31" s="1" t="s">
        <v>1390</v>
      </c>
      <c r="B31" s="1">
        <f t="shared" ca="1" si="0"/>
        <v>13</v>
      </c>
      <c r="C31" s="1" t="str">
        <f t="shared" ca="1" si="1"/>
        <v>Ube</v>
      </c>
      <c r="D31" s="1" t="s">
        <v>1377</v>
      </c>
      <c r="E31" s="1">
        <f t="shared" ca="1" si="2"/>
        <v>16</v>
      </c>
      <c r="F31" s="1" t="str">
        <f t="shared" ca="1" si="3"/>
        <v>pera</v>
      </c>
      <c r="G31" s="1" t="s">
        <v>1391</v>
      </c>
      <c r="H31" s="1">
        <f t="shared" ca="1" si="4"/>
        <v>37</v>
      </c>
      <c r="I31" s="1" t="str">
        <f t="shared" ca="1" si="5"/>
        <v>uru</v>
      </c>
      <c r="K31" s="1" t="str">
        <f t="shared" ca="1" si="6"/>
        <v>Ubeperauru</v>
      </c>
    </row>
    <row r="32" spans="1:13" ht="12.75" customHeight="1" x14ac:dyDescent="0.3">
      <c r="A32" s="1" t="s">
        <v>1392</v>
      </c>
      <c r="B32" s="1">
        <f t="shared" ca="1" si="0"/>
        <v>42</v>
      </c>
      <c r="C32" s="1" t="str">
        <f t="shared" ca="1" si="1"/>
        <v>Cara</v>
      </c>
      <c r="D32" s="1" t="s">
        <v>1313</v>
      </c>
      <c r="E32" s="1">
        <f t="shared" ca="1" si="2"/>
        <v>36</v>
      </c>
      <c r="F32" s="1" t="str">
        <f t="shared" ca="1" si="3"/>
        <v>pi</v>
      </c>
      <c r="G32" s="1" t="s">
        <v>1393</v>
      </c>
      <c r="H32" s="1">
        <f t="shared" ca="1" si="4"/>
        <v>50</v>
      </c>
      <c r="I32" s="1" t="str">
        <f t="shared" ca="1" si="5"/>
        <v>dir</v>
      </c>
      <c r="K32" s="1" t="str">
        <f t="shared" ca="1" si="6"/>
        <v>Carapidir</v>
      </c>
    </row>
    <row r="33" spans="1:11" ht="12.75" customHeight="1" x14ac:dyDescent="0.3">
      <c r="A33" s="1" t="s">
        <v>1394</v>
      </c>
      <c r="B33" s="1">
        <f t="shared" ca="1" si="0"/>
        <v>12</v>
      </c>
      <c r="C33" s="1" t="str">
        <f t="shared" ca="1" si="1"/>
        <v>Ma</v>
      </c>
      <c r="D33" s="1" t="s">
        <v>1395</v>
      </c>
      <c r="E33" s="1">
        <f t="shared" ca="1" si="2"/>
        <v>47</v>
      </c>
      <c r="F33" s="1" t="str">
        <f t="shared" ca="1" si="3"/>
        <v>po</v>
      </c>
      <c r="G33" s="1" t="s">
        <v>1396</v>
      </c>
      <c r="H33" s="1">
        <f t="shared" ca="1" si="4"/>
        <v>5</v>
      </c>
      <c r="I33" s="1" t="str">
        <f t="shared" ca="1" si="5"/>
        <v>guera</v>
      </c>
      <c r="K33" s="1" t="str">
        <f t="shared" ca="1" si="6"/>
        <v>Mapoguera</v>
      </c>
    </row>
    <row r="34" spans="1:11" ht="12.75" customHeight="1" x14ac:dyDescent="0.3">
      <c r="A34" s="1" t="s">
        <v>1397</v>
      </c>
      <c r="B34" s="1">
        <f t="shared" ca="1" si="0"/>
        <v>12</v>
      </c>
      <c r="C34" s="1" t="str">
        <f t="shared" ca="1" si="1"/>
        <v>Ma</v>
      </c>
      <c r="D34" s="1" t="s">
        <v>929</v>
      </c>
      <c r="E34" s="1">
        <f t="shared" ca="1" si="2"/>
        <v>18</v>
      </c>
      <c r="F34" s="1" t="str">
        <f t="shared" ca="1" si="3"/>
        <v>ja</v>
      </c>
      <c r="G34" s="1" t="s">
        <v>1351</v>
      </c>
      <c r="H34" s="1">
        <f t="shared" ca="1" si="4"/>
        <v>25</v>
      </c>
      <c r="I34" s="1" t="str">
        <f t="shared" ca="1" si="5"/>
        <v>tã</v>
      </c>
      <c r="K34" s="1" t="str">
        <f t="shared" ca="1" si="6"/>
        <v>Majatã</v>
      </c>
    </row>
    <row r="35" spans="1:11" ht="12.75" customHeight="1" x14ac:dyDescent="0.3">
      <c r="A35" s="1" t="s">
        <v>1398</v>
      </c>
      <c r="B35" s="1">
        <f t="shared" ca="1" si="0"/>
        <v>11</v>
      </c>
      <c r="C35" s="1" t="str">
        <f t="shared" ca="1" si="1"/>
        <v>Itu</v>
      </c>
      <c r="D35" s="1" t="s">
        <v>1399</v>
      </c>
      <c r="E35" s="1">
        <f t="shared" ca="1" si="2"/>
        <v>14</v>
      </c>
      <c r="F35" s="1" t="str">
        <f t="shared" ca="1" si="3"/>
        <v>bora</v>
      </c>
      <c r="G35" s="1" t="s">
        <v>881</v>
      </c>
      <c r="H35" s="1">
        <f t="shared" ca="1" si="4"/>
        <v>37</v>
      </c>
      <c r="I35" s="1" t="str">
        <f t="shared" ca="1" si="5"/>
        <v>uru</v>
      </c>
      <c r="K35" s="1" t="str">
        <f t="shared" ca="1" si="6"/>
        <v>Ituborauru</v>
      </c>
    </row>
    <row r="36" spans="1:11" ht="12.75" customHeight="1" x14ac:dyDescent="0.3">
      <c r="A36" s="1" t="s">
        <v>1400</v>
      </c>
      <c r="B36" s="1">
        <f t="shared" ca="1" si="0"/>
        <v>48</v>
      </c>
      <c r="C36" s="1" t="str">
        <f t="shared" ca="1" si="1"/>
        <v>Ti</v>
      </c>
      <c r="D36" s="1" t="s">
        <v>1401</v>
      </c>
      <c r="E36" s="1">
        <f t="shared" ca="1" si="2"/>
        <v>47</v>
      </c>
      <c r="F36" s="1" t="str">
        <f t="shared" ca="1" si="3"/>
        <v>po</v>
      </c>
      <c r="G36" s="1" t="s">
        <v>1402</v>
      </c>
      <c r="H36" s="1">
        <f t="shared" ca="1" si="4"/>
        <v>49</v>
      </c>
      <c r="I36" s="1" t="str">
        <f t="shared" ca="1" si="5"/>
        <v>ína</v>
      </c>
      <c r="K36" s="1" t="str">
        <f t="shared" ca="1" si="6"/>
        <v>Tipoína</v>
      </c>
    </row>
    <row r="37" spans="1:11" ht="12.75" customHeight="1" x14ac:dyDescent="0.3">
      <c r="A37" s="1" t="s">
        <v>1403</v>
      </c>
      <c r="B37" s="1">
        <f t="shared" ca="1" si="0"/>
        <v>1</v>
      </c>
      <c r="C37" s="1" t="str">
        <f t="shared" ca="1" si="1"/>
        <v>I</v>
      </c>
      <c r="D37" s="1" t="s">
        <v>1404</v>
      </c>
      <c r="E37" s="1">
        <f t="shared" ca="1" si="2"/>
        <v>52</v>
      </c>
      <c r="F37" s="1" t="str">
        <f t="shared" ca="1" si="3"/>
        <v>bi</v>
      </c>
      <c r="G37" s="1" t="s">
        <v>1405</v>
      </c>
      <c r="H37" s="1">
        <f t="shared" ca="1" si="4"/>
        <v>34</v>
      </c>
      <c r="I37" s="1" t="str">
        <f t="shared" ca="1" si="5"/>
        <v>ya</v>
      </c>
      <c r="K37" s="1" t="str">
        <f t="shared" ca="1" si="6"/>
        <v>Ibiya</v>
      </c>
    </row>
    <row r="38" spans="1:11" ht="12.75" customHeight="1" x14ac:dyDescent="0.3">
      <c r="A38" s="1" t="s">
        <v>1406</v>
      </c>
      <c r="B38" s="1">
        <f t="shared" ca="1" si="0"/>
        <v>11</v>
      </c>
      <c r="C38" s="1" t="str">
        <f t="shared" ca="1" si="1"/>
        <v>Itu</v>
      </c>
      <c r="D38" s="1" t="s">
        <v>1184</v>
      </c>
      <c r="E38" s="1">
        <f t="shared" ca="1" si="2"/>
        <v>20</v>
      </c>
      <c r="F38" s="1" t="str">
        <f t="shared" ca="1" si="3"/>
        <v>ra</v>
      </c>
      <c r="G38" s="1" t="s">
        <v>1407</v>
      </c>
      <c r="H38" s="1">
        <f t="shared" ca="1" si="4"/>
        <v>57</v>
      </c>
      <c r="I38" s="1" t="str">
        <f t="shared" ca="1" si="5"/>
        <v>ranha</v>
      </c>
      <c r="K38" s="1" t="str">
        <f t="shared" ca="1" si="6"/>
        <v>Ituraranha</v>
      </c>
    </row>
    <row r="39" spans="1:11" ht="12.75" customHeight="1" x14ac:dyDescent="0.3">
      <c r="A39" s="1" t="s">
        <v>1408</v>
      </c>
      <c r="B39" s="1">
        <f t="shared" ca="1" si="0"/>
        <v>42</v>
      </c>
      <c r="C39" s="1" t="str">
        <f t="shared" ca="1" si="1"/>
        <v>Cara</v>
      </c>
      <c r="D39" s="1" t="s">
        <v>1409</v>
      </c>
      <c r="E39" s="1">
        <f t="shared" ca="1" si="2"/>
        <v>45</v>
      </c>
      <c r="F39" s="1" t="str">
        <f t="shared" ca="1" si="3"/>
        <v>ipu</v>
      </c>
      <c r="G39" s="1" t="s">
        <v>1410</v>
      </c>
      <c r="H39" s="1">
        <f t="shared" ca="1" si="4"/>
        <v>28</v>
      </c>
      <c r="I39" s="1" t="str">
        <f t="shared" ca="1" si="5"/>
        <v>açu</v>
      </c>
      <c r="K39" s="1" t="str">
        <f t="shared" ca="1" si="6"/>
        <v>Caraipuaçu</v>
      </c>
    </row>
    <row r="40" spans="1:11" ht="12.75" customHeight="1" x14ac:dyDescent="0.3">
      <c r="A40" s="1" t="s">
        <v>1411</v>
      </c>
      <c r="B40" s="1">
        <f t="shared" ca="1" si="0"/>
        <v>15</v>
      </c>
      <c r="C40" s="1" t="str">
        <f t="shared" ca="1" si="1"/>
        <v>Tai</v>
      </c>
      <c r="D40" s="1" t="s">
        <v>1412</v>
      </c>
      <c r="E40" s="1">
        <f t="shared" ca="1" si="2"/>
        <v>35</v>
      </c>
      <c r="F40" s="1" t="str">
        <f t="shared" ca="1" si="3"/>
        <v>cu</v>
      </c>
      <c r="G40" s="1" t="s">
        <v>1413</v>
      </c>
      <c r="H40" s="1">
        <f t="shared" ca="1" si="4"/>
        <v>41</v>
      </c>
      <c r="I40" s="1" t="str">
        <f t="shared" ca="1" si="5"/>
        <v>pava</v>
      </c>
      <c r="K40" s="1" t="str">
        <f t="shared" ca="1" si="6"/>
        <v>Taicupava</v>
      </c>
    </row>
    <row r="41" spans="1:11" ht="12.75" customHeight="1" x14ac:dyDescent="0.3">
      <c r="A41" s="1" t="s">
        <v>1148</v>
      </c>
      <c r="B41" s="1">
        <f t="shared" ca="1" si="0"/>
        <v>37</v>
      </c>
      <c r="C41" s="1" t="str">
        <f t="shared" ca="1" si="1"/>
        <v>Taba</v>
      </c>
      <c r="D41" s="1" t="s">
        <v>1414</v>
      </c>
      <c r="E41" s="1">
        <f t="shared" ca="1" si="2"/>
        <v>24</v>
      </c>
      <c r="F41" s="1" t="str">
        <f t="shared" ca="1" si="3"/>
        <v>porá</v>
      </c>
      <c r="G41" s="1" t="s">
        <v>1415</v>
      </c>
      <c r="H41" s="1">
        <f t="shared" ca="1" si="4"/>
        <v>56</v>
      </c>
      <c r="I41" s="1" t="str">
        <f t="shared" ca="1" si="5"/>
        <v>quara</v>
      </c>
      <c r="K41" s="1" t="str">
        <f t="shared" ca="1" si="6"/>
        <v>Tabaporáquara</v>
      </c>
    </row>
    <row r="42" spans="1:11" ht="12.75" customHeight="1" x14ac:dyDescent="0.3">
      <c r="A42" s="1" t="s">
        <v>1416</v>
      </c>
      <c r="B42" s="1">
        <f t="shared" ca="1" si="0"/>
        <v>4</v>
      </c>
      <c r="C42" s="1" t="str">
        <f t="shared" ca="1" si="1"/>
        <v>Ara</v>
      </c>
      <c r="D42" s="1" t="s">
        <v>1417</v>
      </c>
      <c r="E42" s="1">
        <f t="shared" ca="1" si="2"/>
        <v>22</v>
      </c>
      <c r="F42" s="1" t="str">
        <f t="shared" ca="1" si="3"/>
        <v>ça</v>
      </c>
      <c r="G42" s="1" t="s">
        <v>1418</v>
      </c>
      <c r="H42" s="1">
        <f t="shared" ca="1" si="4"/>
        <v>34</v>
      </c>
      <c r="I42" s="1" t="str">
        <f t="shared" ca="1" si="5"/>
        <v>ya</v>
      </c>
      <c r="K42" s="1" t="str">
        <f t="shared" ca="1" si="6"/>
        <v>Araçaya</v>
      </c>
    </row>
    <row r="43" spans="1:11" ht="12.75" customHeight="1" x14ac:dyDescent="0.3">
      <c r="A43" s="1" t="s">
        <v>1419</v>
      </c>
      <c r="B43" s="1">
        <f t="shared" ca="1" si="0"/>
        <v>46</v>
      </c>
      <c r="C43" s="1" t="str">
        <f t="shared" ca="1" si="1"/>
        <v>Vo</v>
      </c>
      <c r="D43" s="1" t="s">
        <v>1420</v>
      </c>
      <c r="E43" s="1">
        <f t="shared" ca="1" si="2"/>
        <v>48</v>
      </c>
      <c r="F43" s="1" t="str">
        <f t="shared" ca="1" si="3"/>
        <v>to</v>
      </c>
      <c r="G43" s="1" t="s">
        <v>1421</v>
      </c>
      <c r="H43" s="1">
        <f t="shared" ca="1" si="4"/>
        <v>13</v>
      </c>
      <c r="I43" s="1" t="str">
        <f t="shared" ca="1" si="5"/>
        <v>ga</v>
      </c>
      <c r="K43" s="1" t="str">
        <f t="shared" ca="1" si="6"/>
        <v>Votoga</v>
      </c>
    </row>
    <row r="44" spans="1:11" ht="12.75" customHeight="1" x14ac:dyDescent="0.3">
      <c r="A44" s="1" t="s">
        <v>1422</v>
      </c>
      <c r="D44" s="1" t="s">
        <v>1325</v>
      </c>
      <c r="G44" s="1" t="s">
        <v>1192</v>
      </c>
    </row>
    <row r="45" spans="1:11" ht="12.75" customHeight="1" x14ac:dyDescent="0.3">
      <c r="A45" s="1" t="s">
        <v>1423</v>
      </c>
      <c r="D45" s="1" t="s">
        <v>1323</v>
      </c>
      <c r="G45" s="1" t="s">
        <v>1424</v>
      </c>
    </row>
    <row r="46" spans="1:11" ht="12.75" customHeight="1" x14ac:dyDescent="0.3">
      <c r="A46" s="1" t="s">
        <v>1425</v>
      </c>
      <c r="D46" s="1" t="s">
        <v>1426</v>
      </c>
      <c r="G46" s="1" t="s">
        <v>1427</v>
      </c>
    </row>
    <row r="47" spans="1:11" ht="12.75" customHeight="1" x14ac:dyDescent="0.3">
      <c r="A47" s="1" t="s">
        <v>1369</v>
      </c>
      <c r="D47" s="1" t="s">
        <v>1428</v>
      </c>
      <c r="G47" s="1" t="s">
        <v>1429</v>
      </c>
    </row>
    <row r="48" spans="1:11" ht="12.75" customHeight="1" x14ac:dyDescent="0.3">
      <c r="A48" s="1" t="s">
        <v>1430</v>
      </c>
      <c r="D48" s="1" t="s">
        <v>1431</v>
      </c>
      <c r="G48" s="1" t="s">
        <v>1432</v>
      </c>
    </row>
    <row r="49" spans="1:7" ht="12.75" customHeight="1" x14ac:dyDescent="0.3">
      <c r="A49" s="1" t="s">
        <v>1433</v>
      </c>
      <c r="D49" s="1" t="s">
        <v>1434</v>
      </c>
      <c r="G49" s="1" t="s">
        <v>1435</v>
      </c>
    </row>
    <row r="50" spans="1:7" ht="12.75" customHeight="1" x14ac:dyDescent="0.3">
      <c r="A50" s="1" t="s">
        <v>1436</v>
      </c>
      <c r="D50" s="1" t="s">
        <v>1338</v>
      </c>
      <c r="G50" s="1" t="s">
        <v>1437</v>
      </c>
    </row>
    <row r="51" spans="1:7" ht="12.75" customHeight="1" x14ac:dyDescent="0.3">
      <c r="D51" s="1" t="s">
        <v>1438</v>
      </c>
      <c r="G51" s="1" t="s">
        <v>1439</v>
      </c>
    </row>
    <row r="52" spans="1:7" ht="12.75" customHeight="1" x14ac:dyDescent="0.3">
      <c r="D52" s="1" t="s">
        <v>958</v>
      </c>
      <c r="G52" s="1" t="s">
        <v>1440</v>
      </c>
    </row>
    <row r="53" spans="1:7" ht="12.75" customHeight="1" x14ac:dyDescent="0.3">
      <c r="D53" s="1" t="s">
        <v>1441</v>
      </c>
      <c r="G53" s="1" t="s">
        <v>1347</v>
      </c>
    </row>
    <row r="54" spans="1:7" ht="12.75" customHeight="1" x14ac:dyDescent="0.3">
      <c r="D54" s="1" t="s">
        <v>1431</v>
      </c>
      <c r="G54" s="1" t="s">
        <v>1442</v>
      </c>
    </row>
    <row r="55" spans="1:7" ht="12.75" customHeight="1" x14ac:dyDescent="0.3">
      <c r="D55" s="1" t="s">
        <v>1443</v>
      </c>
      <c r="G55" s="1" t="s">
        <v>1444</v>
      </c>
    </row>
    <row r="56" spans="1:7" ht="12.75" customHeight="1" x14ac:dyDescent="0.3">
      <c r="G56" s="1" t="s">
        <v>1325</v>
      </c>
    </row>
    <row r="57" spans="1:7" ht="12.75" customHeight="1" x14ac:dyDescent="0.3">
      <c r="G57" s="1" t="s">
        <v>1445</v>
      </c>
    </row>
    <row r="58" spans="1:7" ht="12.75" customHeight="1" x14ac:dyDescent="0.3">
      <c r="G58" s="1" t="s">
        <v>1446</v>
      </c>
    </row>
    <row r="59" spans="1:7" ht="12.75" customHeight="1" x14ac:dyDescent="0.3">
      <c r="G59" s="1" t="s">
        <v>1447</v>
      </c>
    </row>
    <row r="60" spans="1:7" ht="12.75" customHeight="1" x14ac:dyDescent="0.3">
      <c r="G60" s="1" t="s">
        <v>1389</v>
      </c>
    </row>
    <row r="61" spans="1:7" ht="12.75" customHeight="1" x14ac:dyDescent="0.3">
      <c r="G61" s="1" t="s">
        <v>1448</v>
      </c>
    </row>
    <row r="62" spans="1:7" ht="12.75" customHeight="1" x14ac:dyDescent="0.3"/>
    <row r="63" spans="1:7" ht="12.75" customHeight="1" x14ac:dyDescent="0.3"/>
    <row r="64" spans="1:7"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workbookViewId="0"/>
  </sheetViews>
  <sheetFormatPr defaultColWidth="14.44140625" defaultRowHeight="15" customHeight="1" x14ac:dyDescent="0.3"/>
  <cols>
    <col min="1" max="1" width="2.88671875" customWidth="1"/>
    <col min="2" max="2" width="15.109375" customWidth="1"/>
    <col min="3" max="3" width="25.33203125" customWidth="1"/>
    <col min="4" max="4" width="18.109375" customWidth="1"/>
    <col min="5" max="5" width="15.33203125" customWidth="1"/>
    <col min="6" max="6" width="21.5546875" customWidth="1"/>
    <col min="7" max="7" width="11.88671875" customWidth="1"/>
    <col min="8" max="8" width="5.109375" customWidth="1"/>
    <col min="9" max="9" width="2.88671875" customWidth="1"/>
    <col min="10" max="10" width="8.6640625" customWidth="1"/>
    <col min="11" max="11" width="11.5546875" customWidth="1"/>
    <col min="12" max="26" width="8.6640625" customWidth="1"/>
  </cols>
  <sheetData>
    <row r="1" spans="1:26" ht="13.5" customHeight="1" x14ac:dyDescent="0.3">
      <c r="A1" s="22"/>
      <c r="B1" s="22"/>
      <c r="C1" s="22"/>
      <c r="D1" s="22"/>
      <c r="E1" s="22"/>
      <c r="F1" s="22"/>
      <c r="G1" s="22"/>
      <c r="H1" s="22"/>
      <c r="I1" s="22"/>
      <c r="J1" s="4"/>
      <c r="K1" s="4"/>
      <c r="L1" s="4"/>
      <c r="M1" s="4"/>
      <c r="N1" s="4"/>
      <c r="O1" s="4"/>
      <c r="P1" s="4"/>
      <c r="Q1" s="4"/>
      <c r="R1" s="4"/>
      <c r="S1" s="4"/>
      <c r="T1" s="4"/>
      <c r="U1" s="4"/>
      <c r="V1" s="4"/>
      <c r="W1" s="4"/>
      <c r="X1" s="4"/>
      <c r="Y1" s="4"/>
      <c r="Z1" s="4"/>
    </row>
    <row r="2" spans="1:26" ht="13.5" customHeight="1" x14ac:dyDescent="0.3">
      <c r="A2" s="22"/>
      <c r="B2" s="4"/>
      <c r="C2" s="23" t="s">
        <v>1449</v>
      </c>
      <c r="D2" s="24" t="s">
        <v>1450</v>
      </c>
      <c r="E2" s="25" t="s">
        <v>1451</v>
      </c>
      <c r="F2" s="4" t="s">
        <v>1452</v>
      </c>
      <c r="G2" s="4"/>
      <c r="H2" s="4"/>
      <c r="I2" s="22"/>
      <c r="J2" s="4"/>
      <c r="K2" s="4" t="s">
        <v>1453</v>
      </c>
      <c r="L2" s="4"/>
      <c r="M2" s="4"/>
      <c r="N2" s="4"/>
      <c r="O2" s="4"/>
      <c r="P2" s="4"/>
      <c r="Q2" s="4"/>
      <c r="R2" s="4"/>
      <c r="S2" s="4"/>
      <c r="T2" s="4"/>
      <c r="U2" s="4"/>
      <c r="V2" s="4"/>
      <c r="W2" s="4"/>
      <c r="X2" s="4"/>
      <c r="Y2" s="4"/>
      <c r="Z2" s="4"/>
    </row>
    <row r="3" spans="1:26" ht="13.5" customHeight="1" x14ac:dyDescent="0.3">
      <c r="A3" s="22"/>
      <c r="B3" s="4" t="s">
        <v>1454</v>
      </c>
      <c r="C3" s="23" t="str">
        <f ca="1">Names!H2</f>
        <v>Sanock</v>
      </c>
      <c r="D3" s="24" t="str">
        <f ca="1">NamesBR!K2</f>
        <v>Moaguava</v>
      </c>
      <c r="E3" s="25" t="str">
        <f ca="1">NamesJP!K2</f>
        <v>Sesato</v>
      </c>
      <c r="F3" s="4" t="str">
        <f ca="1">Titles!B1</f>
        <v>Sandbeard</v>
      </c>
      <c r="G3" s="4"/>
      <c r="H3" s="4"/>
      <c r="I3" s="22"/>
      <c r="J3" s="4"/>
      <c r="K3" s="26" t="s">
        <v>1455</v>
      </c>
      <c r="L3" s="4"/>
      <c r="M3" s="4"/>
      <c r="N3" s="4"/>
      <c r="O3" s="4"/>
      <c r="P3" s="4"/>
      <c r="Q3" s="4"/>
      <c r="R3" s="4"/>
      <c r="S3" s="4"/>
      <c r="T3" s="4"/>
      <c r="U3" s="4"/>
      <c r="V3" s="4"/>
      <c r="W3" s="4"/>
      <c r="X3" s="4"/>
      <c r="Y3" s="4"/>
      <c r="Z3" s="4"/>
    </row>
    <row r="4" spans="1:26" ht="13.5" customHeight="1" x14ac:dyDescent="0.3">
      <c r="A4" s="22"/>
      <c r="B4" s="4" t="s">
        <v>27</v>
      </c>
      <c r="C4" s="4" t="str">
        <f ca="1">IF($K$12=1, PCCreation!I2,PCCreation!Q4)</f>
        <v>Half-Orc</v>
      </c>
      <c r="D4" s="4" t="str">
        <f ca="1">CONCATENATE(IF($K$12=1, PCCreation!AC2,PCCreation!Q7), " years old")</f>
        <v>43 years old</v>
      </c>
      <c r="E4" s="13"/>
      <c r="F4" s="4"/>
      <c r="G4" s="4" t="s">
        <v>42</v>
      </c>
      <c r="H4" s="4">
        <f ca="1">PCCreation!$W$2</f>
        <v>16</v>
      </c>
      <c r="I4" s="22"/>
      <c r="J4" s="4"/>
      <c r="K4" s="4" t="s">
        <v>1456</v>
      </c>
      <c r="L4" s="4"/>
      <c r="M4" s="4"/>
      <c r="N4" s="4"/>
      <c r="O4" s="4"/>
      <c r="P4" s="4"/>
      <c r="Q4" s="4"/>
      <c r="R4" s="4"/>
      <c r="S4" s="4"/>
      <c r="T4" s="4"/>
      <c r="U4" s="4"/>
      <c r="V4" s="4"/>
      <c r="W4" s="4"/>
      <c r="X4" s="4"/>
      <c r="Y4" s="4"/>
      <c r="Z4" s="4"/>
    </row>
    <row r="5" spans="1:26" ht="13.5" customHeight="1" x14ac:dyDescent="0.3">
      <c r="A5" s="22"/>
      <c r="B5" s="4" t="s">
        <v>28</v>
      </c>
      <c r="C5" s="4" t="str">
        <f ca="1">IF($K$12=1, PCCreation!P2,PCCreation!Q2)</f>
        <v>Fighter (Sharpshooter)</v>
      </c>
      <c r="D5" s="4"/>
      <c r="E5" s="13"/>
      <c r="F5" s="4"/>
      <c r="G5" s="4" t="s">
        <v>47</v>
      </c>
      <c r="H5" s="4">
        <f ca="1">PCCreation!$W$3</f>
        <v>8</v>
      </c>
      <c r="I5" s="22"/>
      <c r="J5" s="4"/>
      <c r="K5" s="4" t="s">
        <v>1457</v>
      </c>
      <c r="L5" s="4"/>
      <c r="M5" s="4"/>
      <c r="N5" s="4"/>
      <c r="O5" s="4"/>
      <c r="P5" s="4"/>
      <c r="Q5" s="4"/>
      <c r="R5" s="4"/>
      <c r="S5" s="4"/>
      <c r="T5" s="4"/>
      <c r="U5" s="4"/>
      <c r="V5" s="4"/>
      <c r="W5" s="4"/>
      <c r="X5" s="4"/>
      <c r="Y5" s="4"/>
      <c r="Z5" s="4"/>
    </row>
    <row r="6" spans="1:26" ht="13.5" customHeight="1" x14ac:dyDescent="0.3">
      <c r="A6" s="22"/>
      <c r="B6" s="4" t="s">
        <v>35</v>
      </c>
      <c r="C6" s="4" t="str">
        <f ca="1">PCCreation!AE2</f>
        <v>Male</v>
      </c>
      <c r="D6" s="4"/>
      <c r="E6" s="13"/>
      <c r="F6" s="4"/>
      <c r="G6" s="4" t="s">
        <v>53</v>
      </c>
      <c r="H6" s="4">
        <f ca="1">PCCreation!$W$4</f>
        <v>10</v>
      </c>
      <c r="I6" s="22"/>
      <c r="J6" s="4"/>
      <c r="K6" s="4" t="s">
        <v>1458</v>
      </c>
      <c r="L6" s="4"/>
      <c r="M6" s="4"/>
      <c r="N6" s="4"/>
      <c r="O6" s="4"/>
      <c r="P6" s="4"/>
      <c r="Q6" s="4"/>
      <c r="R6" s="4"/>
      <c r="S6" s="4"/>
      <c r="T6" s="4"/>
      <c r="U6" s="4"/>
      <c r="V6" s="4"/>
      <c r="W6" s="4"/>
      <c r="X6" s="4"/>
      <c r="Y6" s="4"/>
      <c r="Z6" s="4"/>
    </row>
    <row r="7" spans="1:26" ht="13.5" customHeight="1" x14ac:dyDescent="0.3">
      <c r="A7" s="22"/>
      <c r="B7" s="4" t="s">
        <v>31</v>
      </c>
      <c r="C7" s="4" t="str">
        <f ca="1">PCCreation!Y2</f>
        <v>Lawful Neutral</v>
      </c>
      <c r="D7" s="4"/>
      <c r="E7" s="13"/>
      <c r="F7" s="4"/>
      <c r="G7" s="4" t="s">
        <v>58</v>
      </c>
      <c r="H7" s="4">
        <f ca="1">PCCreation!$W$5</f>
        <v>14</v>
      </c>
      <c r="I7" s="22"/>
      <c r="J7" s="4"/>
      <c r="K7" s="4" t="s">
        <v>1459</v>
      </c>
      <c r="L7" s="4"/>
      <c r="M7" s="4"/>
      <c r="N7" s="4"/>
      <c r="O7" s="4"/>
      <c r="P7" s="4"/>
      <c r="Q7" s="4"/>
      <c r="R7" s="4"/>
      <c r="S7" s="4"/>
      <c r="T7" s="4"/>
      <c r="U7" s="4"/>
      <c r="V7" s="4"/>
      <c r="W7" s="4"/>
      <c r="X7" s="4"/>
      <c r="Y7" s="4"/>
      <c r="Z7" s="4"/>
    </row>
    <row r="8" spans="1:26" ht="13.5" customHeight="1" x14ac:dyDescent="0.3">
      <c r="A8" s="22"/>
      <c r="B8" s="4" t="s">
        <v>32</v>
      </c>
      <c r="C8" s="4" t="str">
        <f ca="1">PCCreation!AA2</f>
        <v>Investigator</v>
      </c>
      <c r="D8" s="4"/>
      <c r="E8" s="13"/>
      <c r="F8" s="4"/>
      <c r="G8" s="4" t="s">
        <v>63</v>
      </c>
      <c r="H8" s="4">
        <f ca="1">PCCreation!$W$6</f>
        <v>12</v>
      </c>
      <c r="I8" s="22"/>
      <c r="J8" s="4"/>
      <c r="K8" s="4" t="s">
        <v>1460</v>
      </c>
      <c r="L8" s="4"/>
      <c r="M8" s="4"/>
      <c r="N8" s="4"/>
      <c r="O8" s="4"/>
      <c r="P8" s="4"/>
      <c r="Q8" s="4"/>
      <c r="R8" s="4"/>
      <c r="S8" s="4"/>
      <c r="T8" s="4"/>
      <c r="U8" s="4"/>
      <c r="V8" s="4"/>
      <c r="W8" s="4"/>
      <c r="X8" s="4"/>
      <c r="Y8" s="4"/>
      <c r="Z8" s="4"/>
    </row>
    <row r="9" spans="1:26" ht="13.5" customHeight="1" x14ac:dyDescent="0.3">
      <c r="A9" s="22"/>
      <c r="B9" s="4" t="s">
        <v>33</v>
      </c>
      <c r="C9" s="4">
        <f ca="1">PCCreation!AB2</f>
        <v>5</v>
      </c>
      <c r="D9" s="4"/>
      <c r="E9" s="13"/>
      <c r="F9" s="4"/>
      <c r="G9" s="4" t="s">
        <v>68</v>
      </c>
      <c r="H9" s="4">
        <f ca="1">PCCreation!$W$7</f>
        <v>14</v>
      </c>
      <c r="I9" s="22"/>
      <c r="J9" s="4"/>
      <c r="K9" s="4" t="s">
        <v>1461</v>
      </c>
      <c r="L9" s="4"/>
      <c r="M9" s="4"/>
      <c r="N9" s="4"/>
      <c r="O9" s="4"/>
      <c r="P9" s="4"/>
      <c r="Q9" s="4"/>
      <c r="R9" s="4"/>
      <c r="S9" s="4"/>
      <c r="T9" s="4"/>
      <c r="U9" s="4"/>
      <c r="V9" s="4"/>
      <c r="W9" s="4"/>
      <c r="X9" s="4"/>
      <c r="Y9" s="4"/>
      <c r="Z9" s="4"/>
    </row>
    <row r="10" spans="1:26" ht="13.5" customHeight="1" x14ac:dyDescent="0.3">
      <c r="A10" s="22"/>
      <c r="B10" s="13" t="s">
        <v>1462</v>
      </c>
      <c r="C10" s="4" t="str">
        <f ca="1">Trinket!D2</f>
        <v>A tiny mechanical crab or spider that moves about when it’s not being observed</v>
      </c>
      <c r="D10" s="4"/>
      <c r="E10" s="13"/>
      <c r="F10" s="4"/>
      <c r="G10" s="4" t="s">
        <v>1463</v>
      </c>
      <c r="H10" s="4">
        <f ca="1">PCCreation!$W$8</f>
        <v>10</v>
      </c>
      <c r="I10" s="22"/>
      <c r="J10" s="4"/>
      <c r="K10" s="4" t="s">
        <v>1464</v>
      </c>
      <c r="L10" s="4"/>
      <c r="M10" s="4"/>
      <c r="N10" s="4"/>
      <c r="O10" s="4"/>
      <c r="P10" s="4"/>
      <c r="Q10" s="4"/>
      <c r="R10" s="4"/>
      <c r="S10" s="4"/>
      <c r="T10" s="4"/>
      <c r="U10" s="4"/>
      <c r="V10" s="4"/>
      <c r="W10" s="4"/>
      <c r="X10" s="4"/>
      <c r="Y10" s="4"/>
      <c r="Z10" s="4"/>
    </row>
    <row r="11" spans="1:26" ht="15" customHeight="1" x14ac:dyDescent="0.3">
      <c r="A11" s="22"/>
      <c r="B11" s="13" t="s">
        <v>1465</v>
      </c>
      <c r="C11" s="27" t="str">
        <f ca="1">DwarvenCurses!K2</f>
        <v>Mad pig elemental</v>
      </c>
      <c r="D11" s="4"/>
      <c r="E11" s="13"/>
      <c r="F11" s="4"/>
      <c r="G11" s="4" t="s">
        <v>1466</v>
      </c>
      <c r="H11" s="4">
        <f ca="1">AVERAGE(H4:H9)</f>
        <v>12.333333333333334</v>
      </c>
      <c r="I11" s="22"/>
      <c r="J11" s="4"/>
      <c r="K11" s="4" t="s">
        <v>1467</v>
      </c>
      <c r="L11" s="4"/>
      <c r="M11" s="4"/>
      <c r="N11" s="4"/>
      <c r="O11" s="4"/>
      <c r="P11" s="4"/>
      <c r="Q11" s="4"/>
      <c r="R11" s="4"/>
      <c r="S11" s="4"/>
      <c r="T11" s="4"/>
      <c r="U11" s="4"/>
      <c r="V11" s="4"/>
      <c r="W11" s="4"/>
      <c r="X11" s="4"/>
      <c r="Y11" s="4"/>
      <c r="Z11" s="4"/>
    </row>
    <row r="12" spans="1:26" ht="13.5" customHeight="1" x14ac:dyDescent="0.3">
      <c r="A12" s="22"/>
      <c r="B12" s="4"/>
      <c r="C12" s="27"/>
      <c r="D12" s="4"/>
      <c r="E12" s="4"/>
      <c r="F12" s="4"/>
      <c r="G12" s="4" t="s">
        <v>1468</v>
      </c>
      <c r="H12" s="4">
        <f ca="1">AVERAGE(H4:H10)</f>
        <v>12</v>
      </c>
      <c r="I12" s="22"/>
      <c r="J12" s="4"/>
      <c r="K12" s="28">
        <v>0</v>
      </c>
      <c r="L12" s="4"/>
      <c r="M12" s="4"/>
      <c r="N12" s="4"/>
      <c r="O12" s="4"/>
      <c r="P12" s="4"/>
      <c r="Q12" s="4"/>
      <c r="R12" s="4"/>
      <c r="S12" s="4"/>
      <c r="T12" s="4"/>
      <c r="U12" s="4"/>
      <c r="V12" s="4"/>
      <c r="W12" s="4"/>
      <c r="X12" s="4"/>
      <c r="Y12" s="4"/>
      <c r="Z12" s="4"/>
    </row>
    <row r="13" spans="1:26" ht="13.5" customHeight="1" x14ac:dyDescent="0.3">
      <c r="A13" s="22"/>
      <c r="B13" s="4" t="s">
        <v>1469</v>
      </c>
      <c r="C13" s="27" t="str">
        <f ca="1">Family!L1</f>
        <v>You grew up with your mother and father.</v>
      </c>
      <c r="D13" s="4"/>
      <c r="E13" s="4"/>
      <c r="F13" s="4"/>
      <c r="G13" s="4"/>
      <c r="H13" s="4"/>
      <c r="I13" s="22"/>
      <c r="J13" s="4"/>
      <c r="K13" s="4" t="s">
        <v>1470</v>
      </c>
      <c r="L13" s="4"/>
      <c r="M13" s="4"/>
      <c r="N13" s="4"/>
      <c r="O13" s="4"/>
      <c r="P13" s="4"/>
      <c r="Q13" s="4"/>
      <c r="R13" s="4"/>
      <c r="S13" s="4"/>
      <c r="T13" s="4"/>
      <c r="U13" s="4"/>
      <c r="V13" s="4"/>
      <c r="W13" s="4"/>
      <c r="X13" s="4"/>
      <c r="Y13" s="4"/>
      <c r="Z13" s="4"/>
    </row>
    <row r="14" spans="1:26" ht="13.5" customHeight="1" x14ac:dyDescent="0.3">
      <c r="A14" s="22"/>
      <c r="B14" s="4" t="s">
        <v>265</v>
      </c>
      <c r="C14" s="4" t="str">
        <f ca="1">Birth!D2</f>
        <v>You don't know who your parents are or were</v>
      </c>
      <c r="D14" s="4"/>
      <c r="E14" s="4"/>
      <c r="F14" s="4"/>
      <c r="G14" s="4"/>
      <c r="H14" s="4"/>
      <c r="I14" s="22"/>
      <c r="J14" s="4"/>
      <c r="K14" s="4" t="s">
        <v>1471</v>
      </c>
      <c r="L14" s="4"/>
      <c r="M14" s="4"/>
      <c r="N14" s="4"/>
      <c r="O14" s="4"/>
      <c r="P14" s="4"/>
      <c r="Q14" s="4"/>
      <c r="R14" s="4"/>
      <c r="S14" s="4"/>
      <c r="T14" s="4"/>
      <c r="U14" s="4"/>
      <c r="V14" s="4"/>
      <c r="W14" s="4"/>
      <c r="X14" s="4"/>
      <c r="Y14" s="4"/>
      <c r="Z14" s="4"/>
    </row>
    <row r="15" spans="1:26" ht="13.5" customHeight="1" x14ac:dyDescent="0.3">
      <c r="A15" s="22"/>
      <c r="B15" s="4" t="s">
        <v>1472</v>
      </c>
      <c r="C15" s="4" t="str">
        <f ca="1">Family!L14</f>
        <v>Your absent parent abandoned you.</v>
      </c>
      <c r="D15" s="4"/>
      <c r="E15" s="4"/>
      <c r="F15" s="4"/>
      <c r="G15" s="4"/>
      <c r="H15" s="4"/>
      <c r="I15" s="22"/>
      <c r="J15" s="4"/>
      <c r="K15" s="4"/>
      <c r="L15" s="4"/>
      <c r="M15" s="26"/>
      <c r="N15" s="4"/>
      <c r="O15" s="4"/>
      <c r="P15" s="4"/>
      <c r="Q15" s="4"/>
      <c r="R15" s="4"/>
      <c r="S15" s="4"/>
      <c r="T15" s="4"/>
      <c r="U15" s="4"/>
      <c r="V15" s="4"/>
      <c r="W15" s="4"/>
      <c r="X15" s="4"/>
      <c r="Y15" s="4"/>
      <c r="Z15" s="4"/>
    </row>
    <row r="16" spans="1:26" ht="13.5" customHeight="1" x14ac:dyDescent="0.3">
      <c r="A16" s="22"/>
      <c r="B16" s="4" t="s">
        <v>1473</v>
      </c>
      <c r="C16" s="4" t="str">
        <f ca="1">Family!E1</f>
        <v>You have 3 siblings</v>
      </c>
      <c r="D16" s="4"/>
      <c r="E16" s="4"/>
      <c r="F16" s="4"/>
      <c r="G16" s="4"/>
      <c r="H16" s="4"/>
      <c r="I16" s="22"/>
      <c r="J16" s="4"/>
      <c r="K16" s="4" t="s">
        <v>1474</v>
      </c>
      <c r="L16" s="4"/>
      <c r="M16" s="4"/>
      <c r="N16" s="4"/>
      <c r="O16" s="4"/>
      <c r="P16" s="4"/>
      <c r="Q16" s="4"/>
      <c r="R16" s="4"/>
      <c r="S16" s="4"/>
      <c r="T16" s="4"/>
      <c r="U16" s="4"/>
      <c r="V16" s="4"/>
      <c r="W16" s="4"/>
      <c r="X16" s="4"/>
      <c r="Y16" s="4"/>
      <c r="Z16" s="4"/>
    </row>
    <row r="17" spans="1:26" ht="13.5" customHeight="1" x14ac:dyDescent="0.3">
      <c r="A17" s="22"/>
      <c r="B17" s="4" t="s">
        <v>1475</v>
      </c>
      <c r="C17" s="4" t="str">
        <f ca="1">Town!K2</f>
        <v>East Wolfpeak</v>
      </c>
      <c r="D17" s="4"/>
      <c r="E17" s="4"/>
      <c r="F17" s="4"/>
      <c r="G17" s="4"/>
      <c r="H17" s="4"/>
      <c r="I17" s="22"/>
      <c r="J17" s="4"/>
      <c r="K17" s="4" t="s">
        <v>1476</v>
      </c>
      <c r="L17" s="4"/>
      <c r="M17" s="4"/>
      <c r="N17" s="4"/>
      <c r="O17" s="4"/>
      <c r="P17" s="4"/>
      <c r="Q17" s="4"/>
      <c r="R17" s="4"/>
      <c r="S17" s="4"/>
      <c r="T17" s="4"/>
      <c r="U17" s="4"/>
      <c r="V17" s="4"/>
      <c r="W17" s="4"/>
      <c r="X17" s="4"/>
      <c r="Y17" s="4"/>
      <c r="Z17" s="4"/>
    </row>
    <row r="18" spans="1:26" ht="13.5" customHeight="1" x14ac:dyDescent="0.3">
      <c r="A18" s="22"/>
      <c r="B18" s="4" t="s">
        <v>1477</v>
      </c>
      <c r="C18" s="4" t="str">
        <f ca="1">Birth!M1</f>
        <v>You were born at a sewer or rubbish heap</v>
      </c>
      <c r="D18" s="4"/>
      <c r="E18" s="4"/>
      <c r="F18" s="4"/>
      <c r="G18" s="4"/>
      <c r="H18" s="4"/>
      <c r="I18" s="22"/>
      <c r="J18" s="4"/>
      <c r="K18" s="4" t="s">
        <v>1478</v>
      </c>
      <c r="L18" s="4"/>
      <c r="M18" s="4"/>
      <c r="N18" s="4"/>
      <c r="O18" s="4"/>
      <c r="P18" s="4"/>
      <c r="Q18" s="4"/>
      <c r="R18" s="4"/>
      <c r="S18" s="4"/>
      <c r="T18" s="4"/>
      <c r="U18" s="4"/>
      <c r="V18" s="4"/>
      <c r="W18" s="4"/>
      <c r="X18" s="4"/>
      <c r="Y18" s="4"/>
      <c r="Z18" s="4"/>
    </row>
    <row r="19" spans="1:26" ht="13.5" customHeight="1" x14ac:dyDescent="0.3">
      <c r="A19" s="22"/>
      <c r="B19" s="4" t="s">
        <v>1479</v>
      </c>
      <c r="C19" s="4" t="str">
        <f ca="1">Family!E22</f>
        <v>Your childhood home was a large house.</v>
      </c>
      <c r="D19" s="4"/>
      <c r="E19" s="4"/>
      <c r="F19" s="4"/>
      <c r="G19" s="4"/>
      <c r="H19" s="4"/>
      <c r="I19" s="22"/>
      <c r="J19" s="4"/>
      <c r="K19" s="4"/>
      <c r="L19" s="4"/>
      <c r="M19" s="4"/>
      <c r="N19" s="4"/>
      <c r="O19" s="4"/>
      <c r="P19" s="4"/>
      <c r="Q19" s="4"/>
      <c r="R19" s="4"/>
      <c r="S19" s="4"/>
      <c r="T19" s="4"/>
      <c r="U19" s="4"/>
      <c r="V19" s="4"/>
      <c r="W19" s="4"/>
      <c r="X19" s="4"/>
      <c r="Y19" s="4"/>
      <c r="Z19" s="4"/>
    </row>
    <row r="20" spans="1:26" ht="13.5" customHeight="1" x14ac:dyDescent="0.3">
      <c r="A20" s="22"/>
      <c r="B20" s="4" t="s">
        <v>1480</v>
      </c>
      <c r="C20" s="4" t="str">
        <f ca="1">Family!E13</f>
        <v>Your family lifestyle was poor.</v>
      </c>
      <c r="D20" s="4"/>
      <c r="E20" s="4"/>
      <c r="F20" s="4"/>
      <c r="G20" s="4"/>
      <c r="H20" s="4"/>
      <c r="I20" s="22"/>
      <c r="J20" s="4"/>
      <c r="K20" s="4"/>
      <c r="L20" s="4"/>
      <c r="M20" s="4"/>
      <c r="N20" s="4"/>
      <c r="O20" s="4"/>
      <c r="P20" s="4"/>
      <c r="Q20" s="4"/>
      <c r="R20" s="4"/>
      <c r="S20" s="4"/>
      <c r="T20" s="4"/>
      <c r="U20" s="4"/>
      <c r="V20" s="4"/>
      <c r="W20" s="4"/>
      <c r="X20" s="4"/>
      <c r="Y20" s="4"/>
      <c r="Z20" s="4"/>
    </row>
    <row r="21" spans="1:26" ht="13.5" customHeight="1" x14ac:dyDescent="0.3">
      <c r="A21" s="22"/>
      <c r="B21" s="4" t="s">
        <v>1481</v>
      </c>
      <c r="C21" s="4" t="str">
        <f ca="1">Family!E33</f>
        <v>You remember your childhood being normal, with a few close friends.</v>
      </c>
      <c r="D21" s="4"/>
      <c r="E21" s="4"/>
      <c r="F21" s="4"/>
      <c r="G21" s="4"/>
      <c r="H21" s="4"/>
      <c r="I21" s="22"/>
      <c r="J21" s="4"/>
      <c r="K21" s="4"/>
      <c r="L21" s="4"/>
      <c r="M21" s="4"/>
      <c r="N21" s="4"/>
      <c r="O21" s="4"/>
      <c r="P21" s="4"/>
      <c r="Q21" s="4"/>
      <c r="R21" s="4"/>
      <c r="S21" s="4"/>
      <c r="T21" s="4"/>
      <c r="U21" s="4"/>
      <c r="V21" s="4"/>
      <c r="W21" s="4"/>
      <c r="X21" s="4"/>
      <c r="Y21" s="4"/>
      <c r="Z21" s="4"/>
    </row>
    <row r="22" spans="1:26" ht="13.5" customHeight="1" x14ac:dyDescent="0.3">
      <c r="A22" s="22"/>
      <c r="B22" s="4"/>
      <c r="C22" s="4"/>
      <c r="D22" s="4"/>
      <c r="E22" s="4"/>
      <c r="F22" s="4"/>
      <c r="G22" s="4"/>
      <c r="H22" s="4"/>
      <c r="I22" s="22"/>
      <c r="J22" s="4"/>
      <c r="K22" s="4"/>
      <c r="L22" s="4"/>
      <c r="M22" s="4"/>
      <c r="N22" s="4"/>
      <c r="O22" s="4"/>
      <c r="P22" s="4"/>
      <c r="Q22" s="4"/>
      <c r="R22" s="4"/>
      <c r="S22" s="4"/>
      <c r="T22" s="4"/>
      <c r="U22" s="4"/>
      <c r="V22" s="4"/>
      <c r="W22" s="4"/>
      <c r="X22" s="4"/>
      <c r="Y22" s="4"/>
      <c r="Z22" s="4"/>
    </row>
    <row r="23" spans="1:26" ht="13.5" customHeight="1" x14ac:dyDescent="0.3">
      <c r="A23" s="22"/>
      <c r="B23" s="4" t="str">
        <f ca="1">IF('Life events'!$E$2&gt;=1,'Life events'!B10, " ")</f>
        <v>You were wounded, but in time you fully recovered.</v>
      </c>
      <c r="C23" s="4"/>
      <c r="D23" s="4"/>
      <c r="E23" s="4"/>
      <c r="F23" s="4"/>
      <c r="G23" s="4"/>
      <c r="H23" s="4"/>
      <c r="I23" s="22"/>
      <c r="J23" s="4"/>
      <c r="K23" s="4"/>
      <c r="L23" s="4"/>
      <c r="M23" s="4"/>
      <c r="N23" s="4"/>
      <c r="O23" s="4"/>
      <c r="P23" s="4"/>
      <c r="Q23" s="4"/>
      <c r="R23" s="4"/>
      <c r="S23" s="4"/>
      <c r="T23" s="4"/>
      <c r="U23" s="4"/>
      <c r="V23" s="4"/>
      <c r="W23" s="4"/>
      <c r="X23" s="4"/>
      <c r="Y23" s="4"/>
      <c r="Z23" s="4"/>
    </row>
    <row r="24" spans="1:26" ht="13.5" customHeight="1" x14ac:dyDescent="0.3">
      <c r="A24" s="22"/>
      <c r="B24" s="4" t="str">
        <f ca="1">IF('Life events'!$E$2&gt;=2,'Life events'!B11, " ")</f>
        <v>You had a job. Start with an extra 9gp.</v>
      </c>
      <c r="C24" s="4"/>
      <c r="D24" s="4"/>
      <c r="E24" s="4"/>
      <c r="F24" s="4"/>
      <c r="G24" s="4"/>
      <c r="H24" s="4"/>
      <c r="I24" s="22"/>
      <c r="J24" s="4"/>
      <c r="K24" s="4"/>
      <c r="L24" s="4"/>
      <c r="M24" s="4"/>
      <c r="N24" s="4"/>
      <c r="O24" s="4"/>
      <c r="P24" s="4"/>
      <c r="Q24" s="4"/>
      <c r="R24" s="4"/>
      <c r="S24" s="4"/>
      <c r="T24" s="4"/>
      <c r="U24" s="4"/>
      <c r="V24" s="4"/>
      <c r="W24" s="4"/>
      <c r="X24" s="4"/>
      <c r="Y24" s="4"/>
      <c r="Z24" s="4"/>
    </row>
    <row r="25" spans="1:26" ht="13.5" customHeight="1" x14ac:dyDescent="0.3">
      <c r="A25" s="22"/>
      <c r="B25" s="4" t="str">
        <f ca="1">IF('Life events'!$E$2&gt;=3,'Life events'!B12, " ")</f>
        <v>You spent 6 years at hard labor, jail, or an oar for a crime you did not commit.</v>
      </c>
      <c r="C25" s="4"/>
      <c r="D25" s="4"/>
      <c r="E25" s="4"/>
      <c r="F25" s="4"/>
      <c r="G25" s="4"/>
      <c r="H25" s="4"/>
      <c r="I25" s="22"/>
      <c r="J25" s="4"/>
      <c r="K25" s="4"/>
      <c r="L25" s="4"/>
      <c r="M25" s="4"/>
      <c r="N25" s="4"/>
      <c r="O25" s="4"/>
      <c r="P25" s="4"/>
      <c r="Q25" s="4"/>
      <c r="R25" s="4"/>
      <c r="S25" s="4"/>
      <c r="T25" s="4"/>
      <c r="U25" s="4"/>
      <c r="V25" s="4"/>
      <c r="W25" s="4"/>
      <c r="X25" s="4"/>
      <c r="Y25" s="4"/>
      <c r="Z25" s="4"/>
    </row>
    <row r="26" spans="1:26" ht="13.5" customHeight="1" x14ac:dyDescent="0.3">
      <c r="A26" s="22"/>
      <c r="B26" s="4" t="str">
        <f ca="1">IF('Life events'!$E$2&gt;=4,'Life events'!B13, " ")</f>
        <v>You had a job. Start with an extra 4gp.</v>
      </c>
      <c r="C26" s="4"/>
      <c r="D26" s="4"/>
      <c r="E26" s="4"/>
      <c r="F26" s="4"/>
      <c r="G26" s="4"/>
      <c r="H26" s="4"/>
      <c r="I26" s="22"/>
      <c r="J26" s="4"/>
      <c r="K26" s="4"/>
      <c r="L26" s="4"/>
      <c r="M26" s="4"/>
      <c r="N26" s="4"/>
      <c r="O26" s="4"/>
      <c r="P26" s="4"/>
      <c r="Q26" s="4"/>
      <c r="R26" s="4"/>
      <c r="S26" s="4"/>
      <c r="T26" s="4"/>
      <c r="U26" s="4"/>
      <c r="V26" s="4"/>
      <c r="W26" s="4"/>
      <c r="X26" s="4"/>
      <c r="Y26" s="4"/>
      <c r="Z26" s="4"/>
    </row>
    <row r="27" spans="1:26" ht="13.5" customHeight="1" x14ac:dyDescent="0.3">
      <c r="A27" s="22"/>
      <c r="B27" s="4" t="str">
        <f ca="1">IF('Life events'!$E$2&gt;=5,'Life events'!B14, " ")</f>
        <v>You fell in love or had a child.</v>
      </c>
      <c r="C27" s="4"/>
      <c r="D27" s="4"/>
      <c r="E27" s="4"/>
      <c r="F27" s="4"/>
      <c r="G27" s="4"/>
      <c r="H27" s="4"/>
      <c r="I27" s="22"/>
      <c r="J27" s="4"/>
      <c r="K27" s="4"/>
      <c r="L27" s="4"/>
      <c r="M27" s="4"/>
      <c r="N27" s="4"/>
      <c r="O27" s="4"/>
      <c r="P27" s="4"/>
      <c r="Q27" s="4"/>
      <c r="R27" s="4"/>
      <c r="S27" s="4"/>
      <c r="T27" s="4"/>
      <c r="U27" s="4"/>
      <c r="V27" s="4"/>
      <c r="W27" s="4"/>
      <c r="X27" s="4"/>
      <c r="Y27" s="4"/>
      <c r="Z27" s="4"/>
    </row>
    <row r="28" spans="1:26" ht="13.5" customHeight="1" x14ac:dyDescent="0.3">
      <c r="A28" s="22"/>
      <c r="B28" s="4" t="str">
        <f ca="1">IF('Life events'!$E$2&gt;=6,'Life events'!B15, " ")</f>
        <v xml:space="preserve"> </v>
      </c>
      <c r="C28" s="4"/>
      <c r="D28" s="4"/>
      <c r="E28" s="4"/>
      <c r="F28" s="4"/>
      <c r="G28" s="4"/>
      <c r="H28" s="4"/>
      <c r="I28" s="22"/>
      <c r="J28" s="4"/>
      <c r="K28" s="4"/>
      <c r="L28" s="4"/>
      <c r="M28" s="4"/>
      <c r="N28" s="4"/>
      <c r="O28" s="4"/>
      <c r="P28" s="4"/>
      <c r="Q28" s="4"/>
      <c r="R28" s="4"/>
      <c r="S28" s="4"/>
      <c r="T28" s="4"/>
      <c r="U28" s="4"/>
      <c r="V28" s="4"/>
      <c r="W28" s="4"/>
      <c r="X28" s="4"/>
      <c r="Y28" s="4"/>
      <c r="Z28" s="4"/>
    </row>
    <row r="29" spans="1:26" ht="13.5" customHeight="1" x14ac:dyDescent="0.3">
      <c r="A29" s="22"/>
      <c r="B29" s="4" t="str">
        <f ca="1">IF('Life events'!$E$2&gt;=7,'Life events'!B16, " ")</f>
        <v xml:space="preserve"> </v>
      </c>
      <c r="C29" s="4"/>
      <c r="D29" s="4"/>
      <c r="E29" s="4"/>
      <c r="F29" s="4"/>
      <c r="G29" s="4"/>
      <c r="H29" s="4"/>
      <c r="I29" s="22"/>
      <c r="J29" s="4"/>
      <c r="K29" s="4"/>
      <c r="L29" s="4"/>
      <c r="M29" s="4"/>
      <c r="N29" s="4"/>
      <c r="O29" s="4"/>
      <c r="P29" s="4"/>
      <c r="Q29" s="4"/>
      <c r="R29" s="4"/>
      <c r="S29" s="4"/>
      <c r="T29" s="4"/>
      <c r="U29" s="4"/>
      <c r="V29" s="4"/>
      <c r="W29" s="4"/>
      <c r="X29" s="4"/>
      <c r="Y29" s="4"/>
      <c r="Z29" s="4"/>
    </row>
    <row r="30" spans="1:26" ht="13.5" customHeight="1" x14ac:dyDescent="0.3">
      <c r="A30" s="22"/>
      <c r="B30" s="4" t="str">
        <f ca="1">IF('Life events'!$E$2&gt;=8,'Life events'!B17, " ")</f>
        <v xml:space="preserve"> </v>
      </c>
      <c r="C30" s="4"/>
      <c r="D30" s="4"/>
      <c r="E30" s="4"/>
      <c r="F30" s="4"/>
      <c r="G30" s="4"/>
      <c r="H30" s="4"/>
      <c r="I30" s="22"/>
      <c r="J30" s="4"/>
      <c r="K30" s="4"/>
      <c r="L30" s="4"/>
      <c r="M30" s="4"/>
      <c r="N30" s="4"/>
      <c r="O30" s="4"/>
      <c r="P30" s="4"/>
      <c r="Q30" s="4"/>
      <c r="R30" s="4"/>
      <c r="S30" s="4"/>
      <c r="T30" s="4"/>
      <c r="U30" s="4"/>
      <c r="V30" s="4"/>
      <c r="W30" s="4"/>
      <c r="X30" s="4"/>
      <c r="Y30" s="4"/>
      <c r="Z30" s="4"/>
    </row>
    <row r="31" spans="1:26" ht="13.5" customHeight="1" x14ac:dyDescent="0.3">
      <c r="A31" s="22"/>
      <c r="B31" s="4" t="str">
        <f ca="1">IF('Life events'!$E$2&gt;=9,'Life events'!B18, " ")</f>
        <v xml:space="preserve"> </v>
      </c>
      <c r="C31" s="4"/>
      <c r="D31" s="4"/>
      <c r="E31" s="4"/>
      <c r="F31" s="4"/>
      <c r="G31" s="4"/>
      <c r="H31" s="4"/>
      <c r="I31" s="22"/>
      <c r="J31" s="4"/>
      <c r="K31" s="4"/>
      <c r="L31" s="4"/>
      <c r="M31" s="4"/>
      <c r="N31" s="4"/>
      <c r="O31" s="4"/>
      <c r="P31" s="4"/>
      <c r="Q31" s="4"/>
      <c r="R31" s="4"/>
      <c r="S31" s="4"/>
      <c r="T31" s="4"/>
      <c r="U31" s="4"/>
      <c r="V31" s="4"/>
      <c r="W31" s="4"/>
      <c r="X31" s="4"/>
      <c r="Y31" s="4"/>
      <c r="Z31" s="4"/>
    </row>
    <row r="32" spans="1:26" ht="13.5" customHeight="1" x14ac:dyDescent="0.3">
      <c r="A32" s="22"/>
      <c r="B32" s="4" t="str">
        <f ca="1">IF('Life events'!$E$2&gt;=10,'Life events'!B19, " ")</f>
        <v xml:space="preserve"> </v>
      </c>
      <c r="C32" s="4"/>
      <c r="D32" s="4"/>
      <c r="E32" s="4"/>
      <c r="F32" s="4"/>
      <c r="G32" s="4"/>
      <c r="H32" s="4"/>
      <c r="I32" s="22"/>
      <c r="J32" s="4"/>
      <c r="K32" s="4"/>
      <c r="L32" s="4"/>
      <c r="M32" s="4"/>
      <c r="N32" s="4"/>
      <c r="O32" s="4"/>
      <c r="P32" s="4"/>
      <c r="Q32" s="4"/>
      <c r="R32" s="4"/>
      <c r="S32" s="4"/>
      <c r="T32" s="4"/>
      <c r="U32" s="4"/>
      <c r="V32" s="4"/>
      <c r="W32" s="4"/>
      <c r="X32" s="4"/>
      <c r="Y32" s="4"/>
      <c r="Z32" s="4"/>
    </row>
    <row r="33" spans="1:26" ht="13.5" customHeight="1" x14ac:dyDescent="0.3">
      <c r="A33" s="22"/>
      <c r="B33" s="4" t="str">
        <f ca="1">IF('Life events'!$E$2&gt;=11,'Life events'!B20, " ")</f>
        <v xml:space="preserve"> </v>
      </c>
      <c r="C33" s="4"/>
      <c r="D33" s="4"/>
      <c r="E33" s="4"/>
      <c r="F33" s="4"/>
      <c r="G33" s="4"/>
      <c r="H33" s="4"/>
      <c r="I33" s="22"/>
      <c r="J33" s="4"/>
      <c r="K33" s="4"/>
      <c r="L33" s="4"/>
      <c r="M33" s="4"/>
      <c r="N33" s="4"/>
      <c r="O33" s="4"/>
      <c r="P33" s="4"/>
      <c r="Q33" s="4"/>
      <c r="R33" s="4"/>
      <c r="S33" s="4"/>
      <c r="T33" s="4"/>
      <c r="U33" s="4"/>
      <c r="V33" s="4"/>
      <c r="W33" s="4"/>
      <c r="X33" s="4"/>
      <c r="Y33" s="4"/>
      <c r="Z33" s="4"/>
    </row>
    <row r="34" spans="1:26" ht="13.5" customHeight="1" x14ac:dyDescent="0.3">
      <c r="A34" s="22"/>
      <c r="B34" s="4" t="str">
        <f ca="1">IF('Life events'!$E$2&gt;=12,'Life events'!B21, " ")</f>
        <v xml:space="preserve"> </v>
      </c>
      <c r="C34" s="4"/>
      <c r="D34" s="4"/>
      <c r="E34" s="4"/>
      <c r="F34" s="4"/>
      <c r="G34" s="4"/>
      <c r="H34" s="4"/>
      <c r="I34" s="22"/>
      <c r="J34" s="4"/>
      <c r="K34" s="4"/>
      <c r="L34" s="4"/>
      <c r="M34" s="4"/>
      <c r="N34" s="4"/>
      <c r="O34" s="4"/>
      <c r="P34" s="4"/>
      <c r="Q34" s="4"/>
      <c r="R34" s="4"/>
      <c r="S34" s="4"/>
      <c r="T34" s="4"/>
      <c r="U34" s="4"/>
      <c r="V34" s="4"/>
      <c r="W34" s="4"/>
      <c r="X34" s="4"/>
      <c r="Y34" s="4"/>
      <c r="Z34" s="4"/>
    </row>
    <row r="35" spans="1:26" ht="13.5" customHeight="1" x14ac:dyDescent="0.3">
      <c r="A35" s="22"/>
      <c r="B35" s="22"/>
      <c r="C35" s="22"/>
      <c r="D35" s="22"/>
      <c r="E35" s="22"/>
      <c r="F35" s="22"/>
      <c r="G35" s="22"/>
      <c r="H35" s="22"/>
      <c r="I35" s="22"/>
      <c r="J35" s="4"/>
      <c r="K35" s="4"/>
      <c r="L35" s="4"/>
      <c r="M35" s="4"/>
      <c r="N35" s="4"/>
      <c r="O35" s="4"/>
      <c r="P35" s="4"/>
      <c r="Q35" s="4"/>
      <c r="R35" s="4"/>
      <c r="S35" s="4"/>
      <c r="T35" s="4"/>
      <c r="U35" s="4"/>
      <c r="V35" s="4"/>
      <c r="W35" s="4"/>
      <c r="X35" s="4"/>
      <c r="Y35" s="4"/>
      <c r="Z35" s="4"/>
    </row>
    <row r="36" spans="1:26" ht="13.5" customHeight="1" x14ac:dyDescent="0.3">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3.5" customHeight="1" x14ac:dyDescent="0.3">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3.5" customHeight="1" x14ac:dyDescent="0.3">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3.5" customHeight="1" x14ac:dyDescent="0.3">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3.5" customHeight="1" x14ac:dyDescent="0.3">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3.5" customHeight="1" x14ac:dyDescent="0.3">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3.5" customHeight="1" x14ac:dyDescent="0.3">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3.5" customHeight="1" x14ac:dyDescent="0.3">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3.5" customHeight="1" x14ac:dyDescent="0.3">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5" customHeight="1" x14ac:dyDescent="0.3">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5" customHeight="1" x14ac:dyDescent="0.3">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5" customHeight="1" x14ac:dyDescent="0.3">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5" customHeight="1" x14ac:dyDescent="0.3">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5" customHeight="1" x14ac:dyDescent="0.3">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5" customHeight="1" x14ac:dyDescent="0.3">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5" customHeight="1" x14ac:dyDescent="0.3">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5" customHeight="1" x14ac:dyDescent="0.3">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5" customHeight="1" x14ac:dyDescent="0.3">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5" customHeight="1" x14ac:dyDescent="0.3">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5" customHeight="1" x14ac:dyDescent="0.3">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customHeight="1" x14ac:dyDescent="0.3">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5" customHeight="1" x14ac:dyDescent="0.3">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5" customHeight="1" x14ac:dyDescent="0.3">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5" customHeight="1" x14ac:dyDescent="0.3">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5" customHeight="1" x14ac:dyDescent="0.3">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5" customHeight="1" x14ac:dyDescent="0.3">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5" customHeight="1" x14ac:dyDescent="0.3">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5" customHeight="1" x14ac:dyDescent="0.3">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5" customHeight="1" x14ac:dyDescent="0.3">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5" customHeight="1" x14ac:dyDescent="0.3">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5" customHeight="1" x14ac:dyDescent="0.3">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5" customHeight="1" x14ac:dyDescent="0.3">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5" customHeight="1" x14ac:dyDescent="0.3">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5" customHeight="1" x14ac:dyDescent="0.3">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5" customHeight="1" x14ac:dyDescent="0.3">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5" customHeight="1" x14ac:dyDescent="0.3">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5" customHeight="1" x14ac:dyDescent="0.3">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5" customHeight="1" x14ac:dyDescent="0.3">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5" customHeight="1" x14ac:dyDescent="0.3">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5" customHeight="1" x14ac:dyDescent="0.3">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5" customHeight="1" x14ac:dyDescent="0.3">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5" customHeight="1" x14ac:dyDescent="0.3">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customHeight="1" x14ac:dyDescent="0.3">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5" customHeight="1" x14ac:dyDescent="0.3">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5" customHeight="1" x14ac:dyDescent="0.3">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5" customHeight="1" x14ac:dyDescent="0.3">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5" customHeight="1" x14ac:dyDescent="0.3">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5" customHeight="1" x14ac:dyDescent="0.3">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N1000"/>
  <sheetViews>
    <sheetView workbookViewId="0">
      <selection activeCell="G32" sqref="G32"/>
    </sheetView>
  </sheetViews>
  <sheetFormatPr defaultColWidth="14.44140625" defaultRowHeight="15" customHeight="1" x14ac:dyDescent="0.3"/>
  <cols>
    <col min="1" max="1" width="9.5546875" customWidth="1"/>
    <col min="2" max="3" width="11.5546875" hidden="1" customWidth="1"/>
    <col min="4" max="4" width="9.5546875" customWidth="1"/>
    <col min="5" max="6" width="11.5546875" hidden="1" customWidth="1"/>
    <col min="7" max="7" width="9.44140625" customWidth="1"/>
    <col min="8" max="9" width="11.5546875" hidden="1" customWidth="1"/>
    <col min="10" max="10" width="11.5546875" customWidth="1"/>
    <col min="11" max="11" width="23.88671875" customWidth="1"/>
    <col min="12" max="12" width="11.5546875" customWidth="1"/>
    <col min="13" max="13" width="64.44140625" customWidth="1"/>
    <col min="14" max="14" width="11.5546875" customWidth="1"/>
    <col min="15" max="26" width="8.6640625" customWidth="1"/>
  </cols>
  <sheetData>
    <row r="1" spans="1:14" ht="12.75" customHeight="1" x14ac:dyDescent="0.3">
      <c r="A1" s="1" t="s">
        <v>559</v>
      </c>
      <c r="D1" s="1" t="s">
        <v>1307</v>
      </c>
      <c r="G1" s="1" t="s">
        <v>560</v>
      </c>
      <c r="L1" s="1" t="s">
        <v>807</v>
      </c>
    </row>
    <row r="2" spans="1:14" ht="12.75" customHeight="1" x14ac:dyDescent="0.3">
      <c r="A2" s="1" t="s">
        <v>1482</v>
      </c>
      <c r="B2" s="1">
        <f t="shared" ref="B2:B43" ca="1" si="0">RANDBETWEEN(1, (COUNTA($A$2:$A$400)))</f>
        <v>28</v>
      </c>
      <c r="C2" s="1" t="str">
        <f t="shared" ref="C2:C43" ca="1" si="1">OFFSET($A$1,$B2,0)</f>
        <v>Se</v>
      </c>
      <c r="D2" s="1" t="s">
        <v>1483</v>
      </c>
      <c r="E2" s="1">
        <f t="shared" ref="E2:E43" ca="1" si="2">RANDBETWEEN(1, (COUNTA($D$2:$D$400)))</f>
        <v>24</v>
      </c>
      <c r="F2" s="20" t="str">
        <f t="shared" ref="F2:F43" ca="1" si="3">OFFSET($D$1,$E2,0)</f>
        <v>sa</v>
      </c>
      <c r="G2" s="1" t="s">
        <v>1484</v>
      </c>
      <c r="H2" s="1">
        <f t="shared" ref="H2:H43" ca="1" si="4">RANDBETWEEN(1, (COUNTA($G$2:$G$400)))</f>
        <v>25</v>
      </c>
      <c r="I2" s="1" t="str">
        <f t="shared" ref="I2:I43" ca="1" si="5">OFFSET($G$1,$H2,0)</f>
        <v>to</v>
      </c>
      <c r="K2" s="1" t="str">
        <f t="shared" ref="K2:K43" ca="1" si="6">CONCATENATE(C2,F2, I2)</f>
        <v>Sesato</v>
      </c>
      <c r="L2" s="1">
        <f>COUNTA($A$2:$A$200)*COUNTA($G$2:$G$200)*COUNTA($D$2:$D$200)</f>
        <v>27200</v>
      </c>
      <c r="N2" s="1" t="s">
        <v>1310</v>
      </c>
    </row>
    <row r="3" spans="1:14" ht="12.75" customHeight="1" x14ac:dyDescent="0.3">
      <c r="A3" s="1" t="s">
        <v>1485</v>
      </c>
      <c r="B3" s="1">
        <f t="shared" ca="1" si="0"/>
        <v>33</v>
      </c>
      <c r="C3" s="1" t="str">
        <f t="shared" ca="1" si="1"/>
        <v>Obi</v>
      </c>
      <c r="D3" s="1" t="s">
        <v>975</v>
      </c>
      <c r="E3" s="1">
        <f t="shared" ca="1" si="2"/>
        <v>13</v>
      </c>
      <c r="F3" s="1" t="str">
        <f t="shared" ca="1" si="3"/>
        <v>no</v>
      </c>
      <c r="G3" s="1" t="s">
        <v>1486</v>
      </c>
      <c r="H3" s="1">
        <f t="shared" ca="1" si="4"/>
        <v>2</v>
      </c>
      <c r="I3" s="1" t="str">
        <f t="shared" ca="1" si="5"/>
        <v>moto</v>
      </c>
      <c r="K3" s="1" t="str">
        <f t="shared" ca="1" si="6"/>
        <v>Obinomoto</v>
      </c>
      <c r="N3" s="1" t="s">
        <v>1314</v>
      </c>
    </row>
    <row r="4" spans="1:14" ht="12.75" customHeight="1" x14ac:dyDescent="0.3">
      <c r="A4" s="1" t="s">
        <v>1487</v>
      </c>
      <c r="B4" s="1">
        <f t="shared" ca="1" si="0"/>
        <v>22</v>
      </c>
      <c r="C4" s="1" t="str">
        <f t="shared" ca="1" si="1"/>
        <v>Su</v>
      </c>
      <c r="D4" s="1" t="s">
        <v>1382</v>
      </c>
      <c r="E4" s="1">
        <f t="shared" ca="1" si="2"/>
        <v>16</v>
      </c>
      <c r="F4" s="20" t="str">
        <f t="shared" ca="1" si="3"/>
        <v>su</v>
      </c>
      <c r="G4" s="1" t="s">
        <v>1488</v>
      </c>
      <c r="H4" s="1">
        <f t="shared" ca="1" si="4"/>
        <v>14</v>
      </c>
      <c r="I4" s="1" t="str">
        <f t="shared" ca="1" si="5"/>
        <v>ha</v>
      </c>
      <c r="K4" s="1" t="str">
        <f t="shared" ca="1" si="6"/>
        <v>Susuha</v>
      </c>
      <c r="N4" s="1" t="s">
        <v>1318</v>
      </c>
    </row>
    <row r="5" spans="1:14" ht="12.75" customHeight="1" x14ac:dyDescent="0.3">
      <c r="A5" s="1" t="s">
        <v>1150</v>
      </c>
      <c r="B5" s="1">
        <f t="shared" ca="1" si="0"/>
        <v>6</v>
      </c>
      <c r="C5" s="1" t="str">
        <f t="shared" ca="1" si="1"/>
        <v>Za</v>
      </c>
      <c r="D5" s="1" t="s">
        <v>1341</v>
      </c>
      <c r="E5" s="1">
        <f t="shared" ca="1" si="2"/>
        <v>22</v>
      </c>
      <c r="F5" s="1" t="str">
        <f t="shared" ca="1" si="3"/>
        <v>mi</v>
      </c>
      <c r="G5" s="1" t="s">
        <v>1489</v>
      </c>
      <c r="H5" s="1">
        <f t="shared" ca="1" si="4"/>
        <v>11</v>
      </c>
      <c r="I5" s="1" t="str">
        <f t="shared" ca="1" si="5"/>
        <v>ke</v>
      </c>
      <c r="K5" s="1" t="str">
        <f t="shared" ca="1" si="6"/>
        <v>Zamike</v>
      </c>
    </row>
    <row r="6" spans="1:14" ht="12.75" customHeight="1" x14ac:dyDescent="0.3">
      <c r="A6" s="1" t="s">
        <v>1485</v>
      </c>
      <c r="B6" s="1">
        <f t="shared" ca="1" si="0"/>
        <v>31</v>
      </c>
      <c r="C6" s="1" t="str">
        <f t="shared" ca="1" si="1"/>
        <v>I</v>
      </c>
      <c r="D6" s="1" t="s">
        <v>929</v>
      </c>
      <c r="E6" s="1">
        <f t="shared" ca="1" si="2"/>
        <v>5</v>
      </c>
      <c r="F6" s="20" t="str">
        <f t="shared" ca="1" si="3"/>
        <v>ba</v>
      </c>
      <c r="G6" s="1" t="s">
        <v>1490</v>
      </c>
      <c r="H6" s="1">
        <f t="shared" ca="1" si="4"/>
        <v>19</v>
      </c>
      <c r="I6" s="1" t="str">
        <f t="shared" ca="1" si="5"/>
        <v>ma</v>
      </c>
      <c r="K6" s="1" t="str">
        <f t="shared" ca="1" si="6"/>
        <v>Ibama</v>
      </c>
    </row>
    <row r="7" spans="1:14" ht="12.75" customHeight="1" x14ac:dyDescent="0.3">
      <c r="A7" s="1" t="s">
        <v>1491</v>
      </c>
      <c r="B7" s="1">
        <f t="shared" ca="1" si="0"/>
        <v>25</v>
      </c>
      <c r="C7" s="1" t="str">
        <f t="shared" ca="1" si="1"/>
        <v>Ka</v>
      </c>
      <c r="D7" s="1" t="s">
        <v>1395</v>
      </c>
      <c r="E7" s="1">
        <f t="shared" ca="1" si="2"/>
        <v>17</v>
      </c>
      <c r="F7" s="20" t="str">
        <f t="shared" ca="1" si="3"/>
        <v>re</v>
      </c>
      <c r="G7" s="1" t="s">
        <v>1047</v>
      </c>
      <c r="H7" s="1">
        <f t="shared" ca="1" si="4"/>
        <v>18</v>
      </c>
      <c r="I7" s="1" t="str">
        <f t="shared" ca="1" si="5"/>
        <v>maru</v>
      </c>
      <c r="K7" s="1" t="str">
        <f t="shared" ca="1" si="6"/>
        <v>Karemaru</v>
      </c>
    </row>
    <row r="8" spans="1:14" ht="12.75" customHeight="1" x14ac:dyDescent="0.3">
      <c r="A8" s="1" t="s">
        <v>1492</v>
      </c>
      <c r="B8" s="1">
        <f t="shared" ca="1" si="0"/>
        <v>29</v>
      </c>
      <c r="C8" s="1" t="str">
        <f t="shared" ca="1" si="1"/>
        <v>Ga</v>
      </c>
      <c r="D8" s="1" t="s">
        <v>1345</v>
      </c>
      <c r="E8" s="1">
        <f t="shared" ca="1" si="2"/>
        <v>24</v>
      </c>
      <c r="F8" s="20" t="str">
        <f t="shared" ca="1" si="3"/>
        <v>sa</v>
      </c>
      <c r="G8" s="1" t="s">
        <v>1493</v>
      </c>
      <c r="H8" s="1">
        <f t="shared" ca="1" si="4"/>
        <v>1</v>
      </c>
      <c r="I8" s="1" t="str">
        <f t="shared" ca="1" si="5"/>
        <v>do</v>
      </c>
      <c r="K8" s="1" t="str">
        <f t="shared" ca="1" si="6"/>
        <v>Gasado</v>
      </c>
    </row>
    <row r="9" spans="1:14" ht="12.75" customHeight="1" x14ac:dyDescent="0.3">
      <c r="A9" s="1" t="s">
        <v>1494</v>
      </c>
      <c r="B9" s="1">
        <f t="shared" ca="1" si="0"/>
        <v>16</v>
      </c>
      <c r="C9" s="1" t="str">
        <f t="shared" ca="1" si="1"/>
        <v>A</v>
      </c>
      <c r="D9" s="1" t="s">
        <v>1495</v>
      </c>
      <c r="E9" s="1">
        <f t="shared" ca="1" si="2"/>
        <v>9</v>
      </c>
      <c r="F9" s="1" t="str">
        <f t="shared" ca="1" si="3"/>
        <v>su</v>
      </c>
      <c r="G9" s="1" t="s">
        <v>1496</v>
      </c>
      <c r="H9" s="1">
        <f t="shared" ca="1" si="4"/>
        <v>27</v>
      </c>
      <c r="I9" s="1" t="str">
        <f t="shared" ca="1" si="5"/>
        <v>mori</v>
      </c>
      <c r="K9" s="1" t="str">
        <f t="shared" ca="1" si="6"/>
        <v>Asumori</v>
      </c>
    </row>
    <row r="10" spans="1:14" ht="12.75" customHeight="1" x14ac:dyDescent="0.3">
      <c r="A10" s="1" t="s">
        <v>1358</v>
      </c>
      <c r="B10" s="1">
        <f t="shared" ca="1" si="0"/>
        <v>8</v>
      </c>
      <c r="C10" s="1" t="str">
        <f t="shared" ca="1" si="1"/>
        <v>Bo</v>
      </c>
      <c r="D10" s="1" t="s">
        <v>1497</v>
      </c>
      <c r="E10" s="1">
        <f t="shared" ca="1" si="2"/>
        <v>23</v>
      </c>
      <c r="F10" s="20" t="str">
        <f t="shared" ca="1" si="3"/>
        <v>da</v>
      </c>
      <c r="G10" s="1" t="s">
        <v>1434</v>
      </c>
      <c r="H10" s="1">
        <f t="shared" ca="1" si="4"/>
        <v>30</v>
      </c>
      <c r="I10" s="1" t="str">
        <f t="shared" ca="1" si="5"/>
        <v>chi</v>
      </c>
      <c r="K10" s="1" t="str">
        <f t="shared" ca="1" si="6"/>
        <v>Bodachi</v>
      </c>
    </row>
    <row r="11" spans="1:14" ht="12.75" customHeight="1" x14ac:dyDescent="0.3">
      <c r="A11" s="1" t="s">
        <v>1498</v>
      </c>
      <c r="B11" s="1">
        <f t="shared" ca="1" si="0"/>
        <v>14</v>
      </c>
      <c r="C11" s="1" t="str">
        <f t="shared" ca="1" si="1"/>
        <v>Cho</v>
      </c>
      <c r="D11" s="1" t="s">
        <v>1368</v>
      </c>
      <c r="E11" s="1">
        <f t="shared" ca="1" si="2"/>
        <v>18</v>
      </c>
      <c r="F11" s="20" t="str">
        <f t="shared" ca="1" si="3"/>
        <v>ji</v>
      </c>
      <c r="G11" s="1" t="s">
        <v>1483</v>
      </c>
      <c r="H11" s="1">
        <f t="shared" ca="1" si="4"/>
        <v>12</v>
      </c>
      <c r="I11" s="1" t="str">
        <f t="shared" ca="1" si="5"/>
        <v>da</v>
      </c>
      <c r="K11" s="1" t="str">
        <f t="shared" ca="1" si="6"/>
        <v>Chojida</v>
      </c>
    </row>
    <row r="12" spans="1:14" ht="12.75" customHeight="1" x14ac:dyDescent="0.3">
      <c r="A12" s="1" t="s">
        <v>1499</v>
      </c>
      <c r="B12" s="1">
        <f t="shared" ca="1" si="0"/>
        <v>11</v>
      </c>
      <c r="C12" s="1" t="str">
        <f t="shared" ca="1" si="1"/>
        <v>Hi</v>
      </c>
      <c r="D12" s="1" t="s">
        <v>1500</v>
      </c>
      <c r="E12" s="1">
        <f t="shared" ca="1" si="2"/>
        <v>9</v>
      </c>
      <c r="F12" s="1" t="str">
        <f t="shared" ca="1" si="3"/>
        <v>su</v>
      </c>
      <c r="G12" s="1" t="s">
        <v>1501</v>
      </c>
      <c r="H12" s="1">
        <f t="shared" ca="1" si="4"/>
        <v>21</v>
      </c>
      <c r="I12" s="1" t="str">
        <f t="shared" ca="1" si="5"/>
        <v>jin</v>
      </c>
      <c r="K12" s="1" t="str">
        <f t="shared" ca="1" si="6"/>
        <v>Hisujin</v>
      </c>
    </row>
    <row r="13" spans="1:14" ht="12.75" customHeight="1" x14ac:dyDescent="0.3">
      <c r="A13" s="1" t="s">
        <v>1502</v>
      </c>
      <c r="B13" s="1">
        <f t="shared" ca="1" si="0"/>
        <v>29</v>
      </c>
      <c r="C13" s="1" t="str">
        <f t="shared" ca="1" si="1"/>
        <v>Ga</v>
      </c>
      <c r="D13" s="1" t="s">
        <v>1441</v>
      </c>
      <c r="E13" s="1">
        <f t="shared" ca="1" si="2"/>
        <v>17</v>
      </c>
      <c r="F13" s="20" t="str">
        <f t="shared" ca="1" si="3"/>
        <v>re</v>
      </c>
      <c r="G13" s="1" t="s">
        <v>1503</v>
      </c>
      <c r="H13" s="1">
        <f t="shared" ca="1" si="4"/>
        <v>21</v>
      </c>
      <c r="I13" s="1" t="str">
        <f t="shared" ca="1" si="5"/>
        <v>jin</v>
      </c>
      <c r="K13" s="1" t="str">
        <f t="shared" ca="1" si="6"/>
        <v>Garejin</v>
      </c>
      <c r="M13" s="1" t="s">
        <v>1504</v>
      </c>
    </row>
    <row r="14" spans="1:14" ht="12.75" customHeight="1" x14ac:dyDescent="0.3">
      <c r="A14" s="1" t="s">
        <v>1505</v>
      </c>
      <c r="B14" s="1">
        <f t="shared" ca="1" si="0"/>
        <v>16</v>
      </c>
      <c r="C14" s="1" t="str">
        <f t="shared" ca="1" si="1"/>
        <v>A</v>
      </c>
      <c r="D14" s="1" t="s">
        <v>308</v>
      </c>
      <c r="E14" s="1">
        <f t="shared" ca="1" si="2"/>
        <v>21</v>
      </c>
      <c r="F14" s="1" t="str">
        <f t="shared" ca="1" si="3"/>
        <v>wo</v>
      </c>
      <c r="G14" s="1" t="s">
        <v>1483</v>
      </c>
      <c r="H14" s="1">
        <f t="shared" ca="1" si="4"/>
        <v>16</v>
      </c>
      <c r="I14" s="1" t="str">
        <f t="shared" ca="1" si="5"/>
        <v>ma</v>
      </c>
      <c r="K14" s="1" t="str">
        <f t="shared" ca="1" si="6"/>
        <v>Awoma</v>
      </c>
      <c r="M14" s="1" t="s">
        <v>1506</v>
      </c>
    </row>
    <row r="15" spans="1:14" ht="12.75" customHeight="1" x14ac:dyDescent="0.3">
      <c r="A15" s="1" t="s">
        <v>1507</v>
      </c>
      <c r="B15" s="1">
        <f t="shared" ca="1" si="0"/>
        <v>21</v>
      </c>
      <c r="C15" s="1" t="str">
        <f t="shared" ca="1" si="1"/>
        <v>Ino</v>
      </c>
      <c r="D15" s="1" t="s">
        <v>947</v>
      </c>
      <c r="E15" s="1">
        <f t="shared" ca="1" si="2"/>
        <v>7</v>
      </c>
      <c r="F15" s="20" t="str">
        <f t="shared" ca="1" si="3"/>
        <v>ga</v>
      </c>
      <c r="G15" s="1" t="s">
        <v>1508</v>
      </c>
      <c r="H15" s="1">
        <f t="shared" ca="1" si="4"/>
        <v>11</v>
      </c>
      <c r="I15" s="1" t="str">
        <f t="shared" ca="1" si="5"/>
        <v>ke</v>
      </c>
      <c r="K15" s="1" t="str">
        <f t="shared" ca="1" si="6"/>
        <v>Inogake</v>
      </c>
      <c r="M15" s="1" t="s">
        <v>1509</v>
      </c>
    </row>
    <row r="16" spans="1:14" ht="12.75" customHeight="1" x14ac:dyDescent="0.3">
      <c r="A16" s="1" t="s">
        <v>1387</v>
      </c>
      <c r="B16" s="1">
        <f t="shared" ca="1" si="0"/>
        <v>6</v>
      </c>
      <c r="C16" s="1" t="str">
        <f t="shared" ca="1" si="1"/>
        <v>Za</v>
      </c>
      <c r="D16" s="1" t="s">
        <v>1484</v>
      </c>
      <c r="E16" s="1">
        <f t="shared" ca="1" si="2"/>
        <v>23</v>
      </c>
      <c r="F16" s="20" t="str">
        <f t="shared" ca="1" si="3"/>
        <v>da</v>
      </c>
      <c r="G16" s="1" t="s">
        <v>1382</v>
      </c>
      <c r="H16" s="1">
        <f t="shared" ca="1" si="4"/>
        <v>14</v>
      </c>
      <c r="I16" s="1" t="str">
        <f t="shared" ca="1" si="5"/>
        <v>ha</v>
      </c>
      <c r="K16" s="1" t="str">
        <f t="shared" ca="1" si="6"/>
        <v>Zadaha</v>
      </c>
      <c r="M16" s="1" t="s">
        <v>1510</v>
      </c>
    </row>
    <row r="17" spans="1:13" ht="12.75" customHeight="1" x14ac:dyDescent="0.3">
      <c r="A17" s="1" t="s">
        <v>913</v>
      </c>
      <c r="B17" s="1">
        <f t="shared" ca="1" si="0"/>
        <v>7</v>
      </c>
      <c r="C17" s="1" t="str">
        <f t="shared" ca="1" si="1"/>
        <v>Na</v>
      </c>
      <c r="D17" s="1" t="s">
        <v>1497</v>
      </c>
      <c r="E17" s="1">
        <f t="shared" ca="1" si="2"/>
        <v>24</v>
      </c>
      <c r="F17" s="20" t="str">
        <f t="shared" ca="1" si="3"/>
        <v>sa</v>
      </c>
      <c r="G17" s="1" t="s">
        <v>1341</v>
      </c>
      <c r="H17" s="1">
        <f t="shared" ca="1" si="4"/>
        <v>11</v>
      </c>
      <c r="I17" s="1" t="str">
        <f t="shared" ca="1" si="5"/>
        <v>ke</v>
      </c>
      <c r="K17" s="1" t="str">
        <f t="shared" ca="1" si="6"/>
        <v>Nasake</v>
      </c>
      <c r="M17" s="1" t="s">
        <v>1511</v>
      </c>
    </row>
    <row r="18" spans="1:13" ht="12.75" customHeight="1" x14ac:dyDescent="0.3">
      <c r="A18" s="1" t="s">
        <v>1512</v>
      </c>
      <c r="B18" s="1">
        <f t="shared" ca="1" si="0"/>
        <v>4</v>
      </c>
      <c r="C18" s="1" t="str">
        <f t="shared" ca="1" si="1"/>
        <v>Shi</v>
      </c>
      <c r="D18" s="1" t="s">
        <v>1513</v>
      </c>
      <c r="E18" s="1">
        <f t="shared" ca="1" si="2"/>
        <v>23</v>
      </c>
      <c r="F18" s="20" t="str">
        <f t="shared" ca="1" si="3"/>
        <v>da</v>
      </c>
      <c r="G18" s="1" t="s">
        <v>1514</v>
      </c>
      <c r="H18" s="1">
        <f t="shared" ca="1" si="4"/>
        <v>30</v>
      </c>
      <c r="I18" s="1" t="str">
        <f t="shared" ca="1" si="5"/>
        <v>chi</v>
      </c>
      <c r="K18" s="1" t="str">
        <f t="shared" ca="1" si="6"/>
        <v>Shidachi</v>
      </c>
    </row>
    <row r="19" spans="1:13" ht="12.75" customHeight="1" x14ac:dyDescent="0.3">
      <c r="A19" s="1" t="s">
        <v>1515</v>
      </c>
      <c r="B19" s="1">
        <f t="shared" ca="1" si="0"/>
        <v>33</v>
      </c>
      <c r="C19" s="1" t="str">
        <f t="shared" ca="1" si="1"/>
        <v>Obi</v>
      </c>
      <c r="D19" s="1" t="s">
        <v>1516</v>
      </c>
      <c r="E19" s="1">
        <f t="shared" ca="1" si="2"/>
        <v>18</v>
      </c>
      <c r="F19" s="20" t="str">
        <f t="shared" ca="1" si="3"/>
        <v>ji</v>
      </c>
      <c r="G19" s="1" t="s">
        <v>1517</v>
      </c>
      <c r="H19" s="1">
        <f t="shared" ca="1" si="4"/>
        <v>6</v>
      </c>
      <c r="I19" s="1" t="str">
        <f t="shared" ca="1" si="5"/>
        <v>za</v>
      </c>
      <c r="K19" s="1" t="str">
        <f t="shared" ca="1" si="6"/>
        <v>Obijiza</v>
      </c>
    </row>
    <row r="20" spans="1:13" ht="12.75" customHeight="1" x14ac:dyDescent="0.3">
      <c r="A20" s="1" t="s">
        <v>1518</v>
      </c>
      <c r="B20" s="1">
        <f t="shared" ca="1" si="0"/>
        <v>14</v>
      </c>
      <c r="C20" s="1" t="str">
        <f t="shared" ca="1" si="1"/>
        <v>Cho</v>
      </c>
      <c r="D20" s="1" t="s">
        <v>1519</v>
      </c>
      <c r="E20" s="1">
        <f t="shared" ca="1" si="2"/>
        <v>25</v>
      </c>
      <c r="F20" s="20" t="str">
        <f t="shared" ca="1" si="3"/>
        <v>zu</v>
      </c>
      <c r="G20" s="1" t="s">
        <v>1341</v>
      </c>
      <c r="H20" s="1">
        <f t="shared" ca="1" si="4"/>
        <v>28</v>
      </c>
      <c r="I20" s="1" t="str">
        <f t="shared" ca="1" si="5"/>
        <v>ketsu</v>
      </c>
      <c r="K20" s="1" t="str">
        <f t="shared" ca="1" si="6"/>
        <v>Chozuketsu</v>
      </c>
    </row>
    <row r="21" spans="1:13" ht="12.75" customHeight="1" x14ac:dyDescent="0.3">
      <c r="A21" s="1" t="s">
        <v>1520</v>
      </c>
      <c r="B21" s="1">
        <f t="shared" ca="1" si="0"/>
        <v>16</v>
      </c>
      <c r="C21" s="1" t="str">
        <f t="shared" ca="1" si="1"/>
        <v>A</v>
      </c>
      <c r="D21" s="1" t="s">
        <v>1434</v>
      </c>
      <c r="E21" s="1">
        <f t="shared" ca="1" si="2"/>
        <v>12</v>
      </c>
      <c r="F21" s="1" t="str">
        <f t="shared" ca="1" si="3"/>
        <v>bi</v>
      </c>
      <c r="G21" s="1" t="s">
        <v>1521</v>
      </c>
      <c r="H21" s="1">
        <f t="shared" ca="1" si="4"/>
        <v>6</v>
      </c>
      <c r="I21" s="1" t="str">
        <f t="shared" ca="1" si="5"/>
        <v>za</v>
      </c>
      <c r="K21" s="1" t="str">
        <f t="shared" ca="1" si="6"/>
        <v>Abiza</v>
      </c>
    </row>
    <row r="22" spans="1:13" ht="12.75" customHeight="1" x14ac:dyDescent="0.3">
      <c r="A22" s="1" t="s">
        <v>1522</v>
      </c>
      <c r="B22" s="1">
        <f t="shared" ca="1" si="0"/>
        <v>29</v>
      </c>
      <c r="C22" s="1" t="str">
        <f t="shared" ca="1" si="1"/>
        <v>Ga</v>
      </c>
      <c r="D22" s="1" t="s">
        <v>1523</v>
      </c>
      <c r="E22" s="1">
        <f t="shared" ca="1" si="2"/>
        <v>20</v>
      </c>
      <c r="F22" s="20" t="str">
        <f t="shared" ca="1" si="3"/>
        <v>to</v>
      </c>
      <c r="G22" s="1" t="s">
        <v>1524</v>
      </c>
      <c r="H22" s="1">
        <f t="shared" ca="1" si="4"/>
        <v>21</v>
      </c>
      <c r="I22" s="1" t="str">
        <f t="shared" ca="1" si="5"/>
        <v>jin</v>
      </c>
      <c r="K22" s="1" t="str">
        <f t="shared" ca="1" si="6"/>
        <v>Gatojin</v>
      </c>
    </row>
    <row r="23" spans="1:13" ht="12.75" customHeight="1" x14ac:dyDescent="0.3">
      <c r="A23" s="1" t="s">
        <v>1436</v>
      </c>
      <c r="B23" s="1">
        <f t="shared" ca="1" si="0"/>
        <v>6</v>
      </c>
      <c r="C23" s="1" t="str">
        <f t="shared" ca="1" si="1"/>
        <v>Za</v>
      </c>
      <c r="D23" s="1" t="s">
        <v>1525</v>
      </c>
      <c r="E23" s="1">
        <f t="shared" ca="1" si="2"/>
        <v>5</v>
      </c>
      <c r="F23" s="20" t="str">
        <f t="shared" ca="1" si="3"/>
        <v>ba</v>
      </c>
      <c r="G23" s="1" t="s">
        <v>1513</v>
      </c>
      <c r="H23" s="1">
        <f t="shared" ca="1" si="4"/>
        <v>19</v>
      </c>
      <c r="I23" s="1" t="str">
        <f t="shared" ca="1" si="5"/>
        <v>ma</v>
      </c>
      <c r="K23" s="1" t="str">
        <f t="shared" ca="1" si="6"/>
        <v>Zabama</v>
      </c>
    </row>
    <row r="24" spans="1:13" ht="12.75" customHeight="1" x14ac:dyDescent="0.3">
      <c r="A24" s="1" t="s">
        <v>1492</v>
      </c>
      <c r="B24" s="1">
        <f t="shared" ca="1" si="0"/>
        <v>24</v>
      </c>
      <c r="C24" s="1" t="str">
        <f t="shared" ca="1" si="1"/>
        <v>Wa</v>
      </c>
      <c r="D24" s="1" t="s">
        <v>1503</v>
      </c>
      <c r="E24" s="1">
        <f t="shared" ca="1" si="2"/>
        <v>10</v>
      </c>
      <c r="F24" s="20" t="str">
        <f t="shared" ca="1" si="3"/>
        <v>ra</v>
      </c>
      <c r="G24" s="1" t="s">
        <v>308</v>
      </c>
      <c r="H24" s="1">
        <f t="shared" ca="1" si="4"/>
        <v>21</v>
      </c>
      <c r="I24" s="1" t="str">
        <f t="shared" ca="1" si="5"/>
        <v>jin</v>
      </c>
      <c r="K24" s="1" t="str">
        <f t="shared" ca="1" si="6"/>
        <v>Warajin</v>
      </c>
    </row>
    <row r="25" spans="1:13" ht="12.75" customHeight="1" x14ac:dyDescent="0.3">
      <c r="A25" s="1" t="s">
        <v>1526</v>
      </c>
      <c r="B25" s="1">
        <f t="shared" ca="1" si="0"/>
        <v>32</v>
      </c>
      <c r="C25" s="1" t="str">
        <f t="shared" ca="1" si="1"/>
        <v>Iwo</v>
      </c>
      <c r="D25" s="1" t="s">
        <v>882</v>
      </c>
      <c r="E25" s="1">
        <f t="shared" ca="1" si="2"/>
        <v>25</v>
      </c>
      <c r="F25" s="20" t="str">
        <f t="shared" ca="1" si="3"/>
        <v>zu</v>
      </c>
      <c r="G25" s="1" t="s">
        <v>1441</v>
      </c>
      <c r="H25" s="1">
        <f t="shared" ca="1" si="4"/>
        <v>12</v>
      </c>
      <c r="I25" s="1" t="str">
        <f t="shared" ca="1" si="5"/>
        <v>da</v>
      </c>
      <c r="K25" s="1" t="str">
        <f t="shared" ca="1" si="6"/>
        <v>Iwozuda</v>
      </c>
    </row>
    <row r="26" spans="1:13" ht="12.75" customHeight="1" x14ac:dyDescent="0.3">
      <c r="A26" s="1" t="s">
        <v>1527</v>
      </c>
      <c r="B26" s="1">
        <f t="shared" ca="1" si="0"/>
        <v>17</v>
      </c>
      <c r="C26" s="1" t="str">
        <f t="shared" ca="1" si="1"/>
        <v>Ku</v>
      </c>
      <c r="D26" s="1" t="s">
        <v>1045</v>
      </c>
      <c r="E26" s="1">
        <f t="shared" ca="1" si="2"/>
        <v>13</v>
      </c>
      <c r="F26" s="1" t="str">
        <f t="shared" ca="1" si="3"/>
        <v>no</v>
      </c>
      <c r="G26" s="1" t="s">
        <v>1434</v>
      </c>
      <c r="H26" s="1">
        <f t="shared" ca="1" si="4"/>
        <v>2</v>
      </c>
      <c r="I26" s="1" t="str">
        <f t="shared" ca="1" si="5"/>
        <v>moto</v>
      </c>
      <c r="K26" s="1" t="str">
        <f t="shared" ca="1" si="6"/>
        <v>Kunomoto</v>
      </c>
    </row>
    <row r="27" spans="1:13" ht="12.75" customHeight="1" x14ac:dyDescent="0.3">
      <c r="A27" s="1" t="s">
        <v>918</v>
      </c>
      <c r="B27" s="1">
        <f t="shared" ca="1" si="0"/>
        <v>4</v>
      </c>
      <c r="C27" s="1" t="str">
        <f t="shared" ca="1" si="1"/>
        <v>Shi</v>
      </c>
      <c r="E27" s="1">
        <f t="shared" ca="1" si="2"/>
        <v>2</v>
      </c>
      <c r="F27" s="1" t="str">
        <f t="shared" ca="1" si="3"/>
        <v>ka</v>
      </c>
      <c r="G27" s="1" t="s">
        <v>1388</v>
      </c>
      <c r="H27" s="1">
        <f t="shared" ca="1" si="4"/>
        <v>8</v>
      </c>
      <c r="I27" s="1" t="str">
        <f t="shared" ca="1" si="5"/>
        <v>shi</v>
      </c>
      <c r="K27" s="1" t="str">
        <f t="shared" ca="1" si="6"/>
        <v>Shikashi</v>
      </c>
    </row>
    <row r="28" spans="1:13" ht="12.75" customHeight="1" x14ac:dyDescent="0.3">
      <c r="A28" s="1" t="s">
        <v>1527</v>
      </c>
      <c r="B28" s="1">
        <f t="shared" ca="1" si="0"/>
        <v>15</v>
      </c>
      <c r="C28" s="1" t="str">
        <f t="shared" ca="1" si="1"/>
        <v>Pa</v>
      </c>
      <c r="E28" s="1">
        <f t="shared" ca="1" si="2"/>
        <v>1</v>
      </c>
      <c r="F28" s="1" t="str">
        <f t="shared" ca="1" si="3"/>
        <v>ki</v>
      </c>
      <c r="G28" s="1" t="s">
        <v>1528</v>
      </c>
      <c r="H28" s="1">
        <f t="shared" ca="1" si="4"/>
        <v>24</v>
      </c>
      <c r="I28" s="1" t="str">
        <f t="shared" ca="1" si="5"/>
        <v>bi</v>
      </c>
      <c r="K28" s="1" t="str">
        <f t="shared" ca="1" si="6"/>
        <v>Pakibi</v>
      </c>
    </row>
    <row r="29" spans="1:13" ht="12.75" customHeight="1" x14ac:dyDescent="0.3">
      <c r="A29" s="1" t="s">
        <v>1529</v>
      </c>
      <c r="B29" s="1">
        <f t="shared" ca="1" si="0"/>
        <v>12</v>
      </c>
      <c r="C29" s="1" t="str">
        <f t="shared" ca="1" si="1"/>
        <v>Ki</v>
      </c>
      <c r="E29" s="1">
        <f t="shared" ca="1" si="2"/>
        <v>4</v>
      </c>
      <c r="F29" s="20" t="str">
        <f t="shared" ca="1" si="3"/>
        <v>ma</v>
      </c>
      <c r="G29" s="1" t="s">
        <v>1530</v>
      </c>
      <c r="H29" s="1">
        <f t="shared" ca="1" si="4"/>
        <v>22</v>
      </c>
      <c r="I29" s="1" t="str">
        <f t="shared" ca="1" si="5"/>
        <v>re</v>
      </c>
      <c r="K29" s="1" t="str">
        <f t="shared" ca="1" si="6"/>
        <v>Kimare</v>
      </c>
    </row>
    <row r="30" spans="1:13" ht="12.75" customHeight="1" x14ac:dyDescent="0.3">
      <c r="A30" s="1" t="s">
        <v>1531</v>
      </c>
      <c r="B30" s="1">
        <f t="shared" ca="1" si="0"/>
        <v>22</v>
      </c>
      <c r="C30" s="1" t="str">
        <f t="shared" ca="1" si="1"/>
        <v>Su</v>
      </c>
      <c r="E30" s="1">
        <f t="shared" ca="1" si="2"/>
        <v>13</v>
      </c>
      <c r="F30" s="20" t="str">
        <f t="shared" ca="1" si="3"/>
        <v>no</v>
      </c>
      <c r="G30" s="1" t="s">
        <v>877</v>
      </c>
      <c r="H30" s="1">
        <f t="shared" ca="1" si="4"/>
        <v>19</v>
      </c>
      <c r="I30" s="1" t="str">
        <f t="shared" ca="1" si="5"/>
        <v>ma</v>
      </c>
      <c r="K30" s="1" t="str">
        <f t="shared" ca="1" si="6"/>
        <v>Sunoma</v>
      </c>
    </row>
    <row r="31" spans="1:13" ht="12.75" customHeight="1" x14ac:dyDescent="0.3">
      <c r="A31" s="1" t="s">
        <v>1532</v>
      </c>
      <c r="B31" s="1">
        <f t="shared" ca="1" si="0"/>
        <v>15</v>
      </c>
      <c r="C31" s="1" t="str">
        <f t="shared" ca="1" si="1"/>
        <v>Pa</v>
      </c>
      <c r="E31" s="1">
        <f t="shared" ca="1" si="2"/>
        <v>11</v>
      </c>
      <c r="F31" s="20" t="str">
        <f t="shared" ca="1" si="3"/>
        <v>tsu</v>
      </c>
      <c r="G31" s="1" t="s">
        <v>1495</v>
      </c>
      <c r="H31" s="1">
        <f t="shared" ca="1" si="4"/>
        <v>23</v>
      </c>
      <c r="I31" s="1" t="str">
        <f t="shared" ca="1" si="5"/>
        <v>no</v>
      </c>
      <c r="K31" s="1" t="str">
        <f t="shared" ca="1" si="6"/>
        <v>Patsuno</v>
      </c>
    </row>
    <row r="32" spans="1:13" ht="12.75" customHeight="1" x14ac:dyDescent="0.3">
      <c r="A32" s="1" t="s">
        <v>917</v>
      </c>
      <c r="B32" s="1">
        <f t="shared" ca="1" si="0"/>
        <v>20</v>
      </c>
      <c r="C32" s="1" t="str">
        <f t="shared" ca="1" si="1"/>
        <v>Mo</v>
      </c>
      <c r="E32" s="1">
        <f t="shared" ca="1" si="2"/>
        <v>20</v>
      </c>
      <c r="F32" s="20" t="str">
        <f t="shared" ca="1" si="3"/>
        <v>to</v>
      </c>
      <c r="G32" s="1" t="s">
        <v>1533</v>
      </c>
      <c r="H32" s="1">
        <f t="shared" ca="1" si="4"/>
        <v>9</v>
      </c>
      <c r="I32" s="1" t="str">
        <f t="shared" ca="1" si="5"/>
        <v>to</v>
      </c>
      <c r="K32" s="1" t="str">
        <f t="shared" ca="1" si="6"/>
        <v>Mototo</v>
      </c>
    </row>
    <row r="33" spans="1:11" ht="12.75" customHeight="1" x14ac:dyDescent="0.3">
      <c r="A33" s="1" t="s">
        <v>1534</v>
      </c>
      <c r="B33" s="1">
        <f t="shared" ca="1" si="0"/>
        <v>29</v>
      </c>
      <c r="C33" s="1" t="str">
        <f t="shared" ca="1" si="1"/>
        <v>Ga</v>
      </c>
      <c r="E33" s="1">
        <f t="shared" ca="1" si="2"/>
        <v>10</v>
      </c>
      <c r="F33" s="1" t="str">
        <f t="shared" ca="1" si="3"/>
        <v>ra</v>
      </c>
      <c r="G33" s="1" t="s">
        <v>1535</v>
      </c>
      <c r="H33" s="1">
        <f t="shared" ca="1" si="4"/>
        <v>28</v>
      </c>
      <c r="I33" s="1" t="str">
        <f t="shared" ca="1" si="5"/>
        <v>ketsu</v>
      </c>
      <c r="K33" s="1" t="str">
        <f t="shared" ca="1" si="6"/>
        <v>Garaketsu</v>
      </c>
    </row>
    <row r="34" spans="1:11" ht="12.75" customHeight="1" x14ac:dyDescent="0.3">
      <c r="A34" s="1" t="s">
        <v>1536</v>
      </c>
      <c r="B34" s="1">
        <f t="shared" ca="1" si="0"/>
        <v>1</v>
      </c>
      <c r="C34" s="1" t="str">
        <f t="shared" ca="1" si="1"/>
        <v>Ai</v>
      </c>
      <c r="E34" s="1">
        <f t="shared" ca="1" si="2"/>
        <v>25</v>
      </c>
      <c r="F34" s="1" t="str">
        <f t="shared" ca="1" si="3"/>
        <v>zu</v>
      </c>
      <c r="H34" s="1">
        <f t="shared" ca="1" si="4"/>
        <v>6</v>
      </c>
      <c r="I34" s="1" t="str">
        <f t="shared" ca="1" si="5"/>
        <v>za</v>
      </c>
      <c r="K34" s="1" t="str">
        <f t="shared" ca="1" si="6"/>
        <v>Aizuza</v>
      </c>
    </row>
    <row r="35" spans="1:11" ht="12.75" customHeight="1" x14ac:dyDescent="0.3">
      <c r="A35" s="1" t="s">
        <v>1537</v>
      </c>
      <c r="B35" s="1">
        <f t="shared" ca="1" si="0"/>
        <v>15</v>
      </c>
      <c r="C35" s="1" t="str">
        <f t="shared" ca="1" si="1"/>
        <v>Pa</v>
      </c>
      <c r="E35" s="1">
        <f t="shared" ca="1" si="2"/>
        <v>9</v>
      </c>
      <c r="F35" s="20" t="str">
        <f t="shared" ca="1" si="3"/>
        <v>su</v>
      </c>
      <c r="H35" s="1">
        <f t="shared" ca="1" si="4"/>
        <v>6</v>
      </c>
      <c r="I35" s="1" t="str">
        <f t="shared" ca="1" si="5"/>
        <v>za</v>
      </c>
      <c r="K35" s="1" t="str">
        <f t="shared" ca="1" si="6"/>
        <v>Pasuza</v>
      </c>
    </row>
    <row r="36" spans="1:11" ht="12.75" customHeight="1" x14ac:dyDescent="0.3">
      <c r="B36" s="1">
        <f t="shared" ca="1" si="0"/>
        <v>13</v>
      </c>
      <c r="C36" s="1" t="str">
        <f t="shared" ca="1" si="1"/>
        <v>Aka</v>
      </c>
      <c r="E36" s="1">
        <f t="shared" ca="1" si="2"/>
        <v>5</v>
      </c>
      <c r="F36" s="20" t="str">
        <f t="shared" ca="1" si="3"/>
        <v>ba</v>
      </c>
      <c r="H36" s="1">
        <f t="shared" ca="1" si="4"/>
        <v>20</v>
      </c>
      <c r="I36" s="1" t="str">
        <f t="shared" ca="1" si="5"/>
        <v>dai</v>
      </c>
      <c r="K36" s="1" t="str">
        <f t="shared" ca="1" si="6"/>
        <v>Akabadai</v>
      </c>
    </row>
    <row r="37" spans="1:11" ht="12.75" customHeight="1" x14ac:dyDescent="0.3">
      <c r="B37" s="1">
        <f t="shared" ca="1" si="0"/>
        <v>23</v>
      </c>
      <c r="C37" s="1" t="str">
        <f t="shared" ca="1" si="1"/>
        <v>Na</v>
      </c>
      <c r="E37" s="1">
        <f t="shared" ca="1" si="2"/>
        <v>6</v>
      </c>
      <c r="F37" s="20" t="str">
        <f t="shared" ca="1" si="3"/>
        <v>bu</v>
      </c>
      <c r="H37" s="1">
        <f t="shared" ca="1" si="4"/>
        <v>29</v>
      </c>
      <c r="I37" s="1" t="str">
        <f t="shared" ca="1" si="5"/>
        <v>wa</v>
      </c>
      <c r="K37" s="1" t="str">
        <f t="shared" ca="1" si="6"/>
        <v>Nabuwa</v>
      </c>
    </row>
    <row r="38" spans="1:11" ht="12.75" customHeight="1" x14ac:dyDescent="0.3">
      <c r="B38" s="1">
        <f t="shared" ca="1" si="0"/>
        <v>5</v>
      </c>
      <c r="C38" s="1" t="str">
        <f t="shared" ca="1" si="1"/>
        <v>Sa</v>
      </c>
      <c r="E38" s="1">
        <f t="shared" ca="1" si="2"/>
        <v>11</v>
      </c>
      <c r="F38" s="20" t="str">
        <f t="shared" ca="1" si="3"/>
        <v>tsu</v>
      </c>
      <c r="H38" s="1">
        <f t="shared" ca="1" si="4"/>
        <v>3</v>
      </c>
      <c r="I38" s="1" t="str">
        <f t="shared" ca="1" si="5"/>
        <v>kura</v>
      </c>
      <c r="K38" s="1" t="str">
        <f t="shared" ca="1" si="6"/>
        <v>Satsukura</v>
      </c>
    </row>
    <row r="39" spans="1:11" ht="12.75" customHeight="1" x14ac:dyDescent="0.3">
      <c r="B39" s="1">
        <f t="shared" ca="1" si="0"/>
        <v>4</v>
      </c>
      <c r="C39" s="1" t="str">
        <f t="shared" ca="1" si="1"/>
        <v>Shi</v>
      </c>
      <c r="E39" s="1">
        <f t="shared" ca="1" si="2"/>
        <v>2</v>
      </c>
      <c r="F39" s="1" t="str">
        <f t="shared" ca="1" si="3"/>
        <v>ka</v>
      </c>
      <c r="H39" s="1">
        <f t="shared" ca="1" si="4"/>
        <v>6</v>
      </c>
      <c r="I39" s="1" t="str">
        <f t="shared" ca="1" si="5"/>
        <v>za</v>
      </c>
      <c r="K39" s="1" t="str">
        <f t="shared" ca="1" si="6"/>
        <v>Shikaza</v>
      </c>
    </row>
    <row r="40" spans="1:11" ht="12.75" customHeight="1" x14ac:dyDescent="0.3">
      <c r="B40" s="1">
        <f t="shared" ca="1" si="0"/>
        <v>23</v>
      </c>
      <c r="C40" s="1" t="str">
        <f t="shared" ca="1" si="1"/>
        <v>Na</v>
      </c>
      <c r="E40" s="1">
        <f t="shared" ca="1" si="2"/>
        <v>19</v>
      </c>
      <c r="F40" s="20" t="str">
        <f t="shared" ca="1" si="3"/>
        <v>ku</v>
      </c>
      <c r="H40" s="1">
        <f t="shared" ca="1" si="4"/>
        <v>8</v>
      </c>
      <c r="I40" s="1" t="str">
        <f t="shared" ca="1" si="5"/>
        <v>shi</v>
      </c>
      <c r="K40" s="1" t="str">
        <f t="shared" ca="1" si="6"/>
        <v>Nakushi</v>
      </c>
    </row>
    <row r="41" spans="1:11" ht="12.75" customHeight="1" x14ac:dyDescent="0.3">
      <c r="B41" s="1">
        <f t="shared" ca="1" si="0"/>
        <v>5</v>
      </c>
      <c r="C41" s="1" t="str">
        <f t="shared" ca="1" si="1"/>
        <v>Sa</v>
      </c>
      <c r="E41" s="1">
        <f t="shared" ca="1" si="2"/>
        <v>21</v>
      </c>
      <c r="F41" s="1" t="str">
        <f t="shared" ca="1" si="3"/>
        <v>wo</v>
      </c>
      <c r="H41" s="1">
        <f t="shared" ca="1" si="4"/>
        <v>9</v>
      </c>
      <c r="I41" s="1" t="str">
        <f t="shared" ca="1" si="5"/>
        <v>to</v>
      </c>
      <c r="K41" s="1" t="str">
        <f t="shared" ca="1" si="6"/>
        <v>Sawoto</v>
      </c>
    </row>
    <row r="42" spans="1:11" ht="12.75" customHeight="1" x14ac:dyDescent="0.3">
      <c r="B42" s="1">
        <f t="shared" ca="1" si="0"/>
        <v>9</v>
      </c>
      <c r="C42" s="1" t="str">
        <f t="shared" ca="1" si="1"/>
        <v>Mi</v>
      </c>
      <c r="E42" s="1">
        <f t="shared" ca="1" si="2"/>
        <v>14</v>
      </c>
      <c r="F42" s="20" t="str">
        <f t="shared" ca="1" si="3"/>
        <v>na</v>
      </c>
      <c r="H42" s="1">
        <f t="shared" ca="1" si="4"/>
        <v>26</v>
      </c>
      <c r="I42" s="1" t="str">
        <f t="shared" ca="1" si="5"/>
        <v>ro</v>
      </c>
      <c r="K42" s="1" t="str">
        <f t="shared" ca="1" si="6"/>
        <v>Minaro</v>
      </c>
    </row>
    <row r="43" spans="1:11" ht="12.75" customHeight="1" x14ac:dyDescent="0.3">
      <c r="B43" s="1">
        <f t="shared" ca="1" si="0"/>
        <v>32</v>
      </c>
      <c r="C43" s="1" t="str">
        <f t="shared" ca="1" si="1"/>
        <v>Iwo</v>
      </c>
      <c r="E43" s="1">
        <f t="shared" ca="1" si="2"/>
        <v>13</v>
      </c>
      <c r="F43" s="1" t="str">
        <f t="shared" ca="1" si="3"/>
        <v>no</v>
      </c>
      <c r="H43" s="1">
        <f t="shared" ca="1" si="4"/>
        <v>26</v>
      </c>
      <c r="I43" s="1" t="str">
        <f t="shared" ca="1" si="5"/>
        <v>ro</v>
      </c>
      <c r="K43" s="1" t="str">
        <f t="shared" ca="1" si="6"/>
        <v>Iwonoro</v>
      </c>
    </row>
    <row r="44" spans="1:11" ht="12.75" customHeight="1" x14ac:dyDescent="0.3"/>
    <row r="45" spans="1:11" ht="12.75" customHeight="1" x14ac:dyDescent="0.3"/>
    <row r="46" spans="1:11" ht="12.75" customHeight="1" x14ac:dyDescent="0.3"/>
    <row r="47" spans="1:11" ht="12.75" customHeight="1" x14ac:dyDescent="0.3"/>
    <row r="48" spans="1:11"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row r="56" ht="12.75" customHeight="1" x14ac:dyDescent="0.3"/>
    <row r="57" ht="12.75" customHeight="1" x14ac:dyDescent="0.3"/>
    <row r="58" ht="12.75" customHeight="1" x14ac:dyDescent="0.3"/>
    <row r="59" ht="12.75" customHeight="1" x14ac:dyDescent="0.3"/>
    <row r="60" ht="12.75" customHeight="1" x14ac:dyDescent="0.3"/>
    <row r="61" ht="12.75" customHeight="1" x14ac:dyDescent="0.3"/>
    <row r="62" ht="12.75" customHeight="1" x14ac:dyDescent="0.3"/>
    <row r="63" ht="12.75" customHeight="1" x14ac:dyDescent="0.3"/>
    <row r="64"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W1000"/>
  <sheetViews>
    <sheetView workbookViewId="0"/>
  </sheetViews>
  <sheetFormatPr defaultColWidth="14.44140625" defaultRowHeight="15" customHeight="1" x14ac:dyDescent="0.3"/>
  <cols>
    <col min="1" max="1" width="15.109375" customWidth="1"/>
    <col min="2" max="2" width="17.5546875" customWidth="1"/>
    <col min="3" max="4" width="9.5546875" customWidth="1"/>
    <col min="5" max="6" width="11.5546875" hidden="1" customWidth="1"/>
    <col min="7" max="7" width="9.44140625" customWidth="1"/>
    <col min="8" max="9" width="11.5546875" hidden="1" customWidth="1"/>
    <col min="10" max="10" width="11.5546875" customWidth="1"/>
    <col min="11" max="11" width="28.109375" customWidth="1"/>
    <col min="12" max="15" width="11.5546875" customWidth="1"/>
    <col min="16" max="16" width="25.33203125" customWidth="1"/>
    <col min="17" max="22" width="11.5546875" customWidth="1"/>
    <col min="23" max="23" width="16.88671875" customWidth="1"/>
    <col min="24" max="26" width="8.6640625" customWidth="1"/>
  </cols>
  <sheetData>
    <row r="1" spans="1:23" ht="12.75" customHeight="1" x14ac:dyDescent="0.3">
      <c r="A1" s="1" t="s">
        <v>1538</v>
      </c>
      <c r="B1" s="1" t="str">
        <f ca="1">OFFSET(B2,(RANDBETWEEN(1,COUNTA(B3:B25))),0)</f>
        <v>Sandbeard</v>
      </c>
      <c r="D1" s="1" t="s">
        <v>559</v>
      </c>
      <c r="G1" s="1" t="s">
        <v>560</v>
      </c>
      <c r="M1" s="1" t="s">
        <v>1539</v>
      </c>
      <c r="Q1" s="1" t="s">
        <v>1540</v>
      </c>
      <c r="T1" s="1" t="s">
        <v>1541</v>
      </c>
      <c r="W1" s="1" t="s">
        <v>1542</v>
      </c>
    </row>
    <row r="2" spans="1:23" ht="12.75" customHeight="1" x14ac:dyDescent="0.3">
      <c r="D2" s="1" t="s">
        <v>1543</v>
      </c>
      <c r="E2" s="1">
        <f t="shared" ref="E2:E43" ca="1" si="0">RANDBETWEEN(1, (COUNTA($D$2:$D$400)))</f>
        <v>22</v>
      </c>
      <c r="F2" s="1" t="str">
        <f t="shared" ref="F2:F43" ca="1" si="1">OFFSET($D$1,$E2,0)</f>
        <v>Sand</v>
      </c>
      <c r="G2" s="1" t="s">
        <v>1544</v>
      </c>
      <c r="H2" s="1">
        <f t="shared" ref="H2:H43" ca="1" si="2">RANDBETWEEN(1, (COUNTA($G$2:$G$400)))</f>
        <v>6</v>
      </c>
      <c r="I2" s="1" t="str">
        <f t="shared" ref="I2:I43" ca="1" si="3">OFFSET($G$1,$H2,0)</f>
        <v>beard</v>
      </c>
      <c r="K2" s="1" t="str">
        <f t="shared" ref="K2:K43" ca="1" si="4">CONCATENATE(F2, I2)</f>
        <v>Sandbeard</v>
      </c>
      <c r="M2" s="1" t="s">
        <v>1545</v>
      </c>
      <c r="N2" s="1">
        <f t="shared" ref="N2:N11" ca="1" si="5">RANDBETWEEN(1, COUNTA($M$2:$M$200))</f>
        <v>18</v>
      </c>
      <c r="O2" s="1" t="str">
        <f t="shared" ref="O2:O11" ca="1" si="6">OFFSET($M$1,$N2,0)</f>
        <v>Eternal</v>
      </c>
      <c r="Q2" s="1" t="s">
        <v>678</v>
      </c>
      <c r="R2" s="1">
        <f t="shared" ref="R2:R6" ca="1" si="7">RANDBETWEEN(1, COUNTA($Q$2:$Q$200))</f>
        <v>14</v>
      </c>
      <c r="S2" s="1" t="str">
        <f t="shared" ref="S2:S6" ca="1" si="8">OFFSET($Q$1,$R2,0)</f>
        <v>Kraken</v>
      </c>
      <c r="T2" s="1" t="s">
        <v>1546</v>
      </c>
      <c r="U2" s="1">
        <f t="shared" ref="U2:U6" ca="1" si="9">RANDBETWEEN(1, COUNTA($T$2:$T$200))</f>
        <v>15</v>
      </c>
      <c r="V2" s="1" t="str">
        <f t="shared" ref="V2:V6" ca="1" si="10">OFFSET($T$1,$U2,0)</f>
        <v>buster</v>
      </c>
      <c r="W2" s="1" t="str">
        <f t="shared" ref="W2:W6" ca="1" si="11">CONCATENATE(S2,V2)</f>
        <v>Krakenbuster</v>
      </c>
    </row>
    <row r="3" spans="1:23" ht="12.75" customHeight="1" x14ac:dyDescent="0.3">
      <c r="A3" s="1" t="s">
        <v>1547</v>
      </c>
      <c r="B3" s="1" t="str">
        <f ca="1">CONCATENATE("The ",O2)</f>
        <v>The Eternal</v>
      </c>
      <c r="D3" s="1" t="s">
        <v>607</v>
      </c>
      <c r="E3" s="1">
        <f t="shared" ca="1" si="0"/>
        <v>16</v>
      </c>
      <c r="F3" s="1" t="str">
        <f t="shared" ca="1" si="1"/>
        <v>Giant</v>
      </c>
      <c r="G3" s="1" t="s">
        <v>1548</v>
      </c>
      <c r="H3" s="1">
        <f t="shared" ca="1" si="2"/>
        <v>16</v>
      </c>
      <c r="I3" s="1" t="str">
        <f t="shared" ca="1" si="3"/>
        <v>foot</v>
      </c>
      <c r="K3" s="1" t="str">
        <f t="shared" ca="1" si="4"/>
        <v>Giantfoot</v>
      </c>
      <c r="M3" s="1" t="s">
        <v>1549</v>
      </c>
      <c r="N3" s="1">
        <f t="shared" ca="1" si="5"/>
        <v>56</v>
      </c>
      <c r="O3" s="1" t="str">
        <f t="shared" ca="1" si="6"/>
        <v>Steadfast</v>
      </c>
      <c r="Q3" s="1" t="s">
        <v>114</v>
      </c>
      <c r="R3" s="1">
        <f t="shared" ca="1" si="7"/>
        <v>6</v>
      </c>
      <c r="S3" s="1" t="str">
        <f t="shared" ca="1" si="8"/>
        <v>Demon</v>
      </c>
      <c r="T3" s="1" t="s">
        <v>1550</v>
      </c>
      <c r="U3" s="1">
        <f t="shared" ca="1" si="9"/>
        <v>14</v>
      </c>
      <c r="V3" s="1" t="str">
        <f t="shared" ca="1" si="10"/>
        <v>master</v>
      </c>
      <c r="W3" s="1" t="str">
        <f t="shared" ca="1" si="11"/>
        <v>Demonmaster</v>
      </c>
    </row>
    <row r="4" spans="1:23" ht="12.75" customHeight="1" x14ac:dyDescent="0.3">
      <c r="A4" s="1" t="s">
        <v>1551</v>
      </c>
      <c r="B4" s="1" t="str">
        <f ca="1">K2</f>
        <v>Sandbeard</v>
      </c>
      <c r="D4" s="1" t="s">
        <v>609</v>
      </c>
      <c r="E4" s="1">
        <f t="shared" ca="1" si="0"/>
        <v>7</v>
      </c>
      <c r="F4" s="1" t="str">
        <f t="shared" ca="1" si="1"/>
        <v>Old</v>
      </c>
      <c r="G4" s="1" t="s">
        <v>1552</v>
      </c>
      <c r="H4" s="1">
        <f t="shared" ca="1" si="2"/>
        <v>4</v>
      </c>
      <c r="I4" s="1" t="str">
        <f t="shared" ca="1" si="3"/>
        <v>arm</v>
      </c>
      <c r="K4" s="1" t="str">
        <f t="shared" ca="1" si="4"/>
        <v>Oldarm</v>
      </c>
      <c r="M4" s="1" t="s">
        <v>1553</v>
      </c>
      <c r="N4" s="1">
        <f t="shared" ca="1" si="5"/>
        <v>74</v>
      </c>
      <c r="O4" s="1" t="str">
        <f t="shared" ca="1" si="6"/>
        <v>Untouchable</v>
      </c>
      <c r="Q4" s="1" t="s">
        <v>1554</v>
      </c>
      <c r="R4" s="1">
        <f t="shared" ca="1" si="7"/>
        <v>14</v>
      </c>
      <c r="S4" s="1" t="str">
        <f t="shared" ca="1" si="8"/>
        <v>Kraken</v>
      </c>
      <c r="T4" s="1" t="s">
        <v>1555</v>
      </c>
      <c r="U4" s="1">
        <f t="shared" ca="1" si="9"/>
        <v>2</v>
      </c>
      <c r="V4" s="1" t="str">
        <f t="shared" ca="1" si="10"/>
        <v>slayer</v>
      </c>
      <c r="W4" s="1" t="str">
        <f t="shared" ca="1" si="11"/>
        <v>Krakenslayer</v>
      </c>
    </row>
    <row r="5" spans="1:23" ht="12.75" customHeight="1" x14ac:dyDescent="0.3">
      <c r="A5" s="1" t="s">
        <v>1556</v>
      </c>
      <c r="B5" s="1" t="str">
        <f ca="1">W2</f>
        <v>Krakenbuster</v>
      </c>
      <c r="D5" s="1" t="s">
        <v>1557</v>
      </c>
      <c r="E5" s="1">
        <f t="shared" ca="1" si="0"/>
        <v>8</v>
      </c>
      <c r="F5" s="1" t="str">
        <f t="shared" ca="1" si="1"/>
        <v>Shadow</v>
      </c>
      <c r="G5" s="1" t="s">
        <v>1558</v>
      </c>
      <c r="H5" s="1">
        <f t="shared" ca="1" si="2"/>
        <v>6</v>
      </c>
      <c r="I5" s="1" t="str">
        <f t="shared" ca="1" si="3"/>
        <v>beard</v>
      </c>
      <c r="K5" s="1" t="str">
        <f t="shared" ca="1" si="4"/>
        <v>Shadowbeard</v>
      </c>
      <c r="M5" s="1" t="s">
        <v>1559</v>
      </c>
      <c r="N5" s="1">
        <f t="shared" ca="1" si="5"/>
        <v>2</v>
      </c>
      <c r="O5" s="1" t="str">
        <f t="shared" ca="1" si="6"/>
        <v>Magnificent</v>
      </c>
      <c r="Q5" s="1" t="s">
        <v>1560</v>
      </c>
      <c r="R5" s="1">
        <f t="shared" ca="1" si="7"/>
        <v>10</v>
      </c>
      <c r="S5" s="1" t="str">
        <f t="shared" ca="1" si="8"/>
        <v>Vampire</v>
      </c>
      <c r="T5" s="1" t="s">
        <v>1561</v>
      </c>
      <c r="U5" s="1">
        <f t="shared" ca="1" si="9"/>
        <v>2</v>
      </c>
      <c r="V5" s="1" t="str">
        <f t="shared" ca="1" si="10"/>
        <v>slayer</v>
      </c>
      <c r="W5" s="1" t="str">
        <f t="shared" ca="1" si="11"/>
        <v>Vampireslayer</v>
      </c>
    </row>
    <row r="6" spans="1:23" ht="12.75" customHeight="1" x14ac:dyDescent="0.3">
      <c r="D6" s="1" t="s">
        <v>1562</v>
      </c>
      <c r="E6" s="1">
        <f t="shared" ca="1" si="0"/>
        <v>2</v>
      </c>
      <c r="F6" s="1" t="str">
        <f t="shared" ca="1" si="1"/>
        <v>Gold</v>
      </c>
      <c r="G6" s="1" t="s">
        <v>671</v>
      </c>
      <c r="H6" s="1">
        <f t="shared" ca="1" si="2"/>
        <v>14</v>
      </c>
      <c r="I6" s="1" t="str">
        <f t="shared" ca="1" si="3"/>
        <v>fist</v>
      </c>
      <c r="K6" s="1" t="str">
        <f t="shared" ca="1" si="4"/>
        <v>Goldfist</v>
      </c>
      <c r="M6" s="1" t="s">
        <v>1563</v>
      </c>
      <c r="N6" s="1">
        <f t="shared" ca="1" si="5"/>
        <v>13</v>
      </c>
      <c r="O6" s="1" t="str">
        <f t="shared" ca="1" si="6"/>
        <v>Amazing</v>
      </c>
      <c r="Q6" s="1" t="s">
        <v>1564</v>
      </c>
      <c r="R6" s="1">
        <f t="shared" ca="1" si="7"/>
        <v>8</v>
      </c>
      <c r="S6" s="1" t="str">
        <f t="shared" ca="1" si="8"/>
        <v>Bear</v>
      </c>
      <c r="T6" s="1" t="s">
        <v>1565</v>
      </c>
      <c r="U6" s="1">
        <f t="shared" ca="1" si="9"/>
        <v>16</v>
      </c>
      <c r="V6" s="1" t="str">
        <f t="shared" ca="1" si="10"/>
        <v>beard</v>
      </c>
      <c r="W6" s="1" t="str">
        <f t="shared" ca="1" si="11"/>
        <v>Bearbeard</v>
      </c>
    </row>
    <row r="7" spans="1:23" ht="12.75" customHeight="1" x14ac:dyDescent="0.3">
      <c r="D7" s="1" t="s">
        <v>1566</v>
      </c>
      <c r="E7" s="1">
        <f t="shared" ca="1" si="0"/>
        <v>12</v>
      </c>
      <c r="F7" s="1" t="str">
        <f t="shared" ca="1" si="1"/>
        <v>Brave</v>
      </c>
      <c r="G7" s="1" t="s">
        <v>1567</v>
      </c>
      <c r="H7" s="1">
        <f t="shared" ca="1" si="2"/>
        <v>11</v>
      </c>
      <c r="I7" s="1" t="str">
        <f t="shared" ca="1" si="3"/>
        <v>spear</v>
      </c>
      <c r="K7" s="1" t="str">
        <f t="shared" ca="1" si="4"/>
        <v>Bravespear</v>
      </c>
      <c r="M7" s="1" t="s">
        <v>1568</v>
      </c>
      <c r="N7" s="1">
        <f t="shared" ca="1" si="5"/>
        <v>33</v>
      </c>
      <c r="O7" s="1" t="str">
        <f t="shared" ca="1" si="6"/>
        <v>Empty One</v>
      </c>
      <c r="Q7" s="1" t="s">
        <v>1569</v>
      </c>
      <c r="T7" s="1" t="s">
        <v>1570</v>
      </c>
    </row>
    <row r="8" spans="1:23" ht="12.75" customHeight="1" x14ac:dyDescent="0.3">
      <c r="D8" s="1" t="s">
        <v>578</v>
      </c>
      <c r="E8" s="1">
        <f t="shared" ca="1" si="0"/>
        <v>12</v>
      </c>
      <c r="F8" s="1" t="str">
        <f t="shared" ca="1" si="1"/>
        <v>Brave</v>
      </c>
      <c r="G8" s="1" t="s">
        <v>1571</v>
      </c>
      <c r="H8" s="1">
        <f t="shared" ca="1" si="2"/>
        <v>1</v>
      </c>
      <c r="I8" s="1" t="str">
        <f t="shared" ca="1" si="3"/>
        <v>blade</v>
      </c>
      <c r="K8" s="1" t="str">
        <f t="shared" ca="1" si="4"/>
        <v>Braveblade</v>
      </c>
      <c r="M8" s="1" t="s">
        <v>1572</v>
      </c>
      <c r="N8" s="1">
        <f t="shared" ca="1" si="5"/>
        <v>65</v>
      </c>
      <c r="O8" s="1" t="str">
        <f t="shared" ca="1" si="6"/>
        <v>Fervent</v>
      </c>
      <c r="Q8" s="1" t="s">
        <v>542</v>
      </c>
      <c r="T8" s="1" t="s">
        <v>1573</v>
      </c>
    </row>
    <row r="9" spans="1:23" ht="12.75" customHeight="1" x14ac:dyDescent="0.3">
      <c r="D9" s="1" t="s">
        <v>1574</v>
      </c>
      <c r="E9" s="1">
        <f t="shared" ca="1" si="0"/>
        <v>8</v>
      </c>
      <c r="F9" s="1" t="str">
        <f t="shared" ca="1" si="1"/>
        <v>Shadow</v>
      </c>
      <c r="G9" s="1" t="s">
        <v>1575</v>
      </c>
      <c r="H9" s="1">
        <f t="shared" ca="1" si="2"/>
        <v>11</v>
      </c>
      <c r="I9" s="1" t="str">
        <f t="shared" ca="1" si="3"/>
        <v>spear</v>
      </c>
      <c r="K9" s="1" t="str">
        <f t="shared" ca="1" si="4"/>
        <v>Shadowspear</v>
      </c>
      <c r="M9" s="1" t="s">
        <v>1576</v>
      </c>
      <c r="N9" s="1">
        <f t="shared" ca="1" si="5"/>
        <v>39</v>
      </c>
      <c r="O9" s="1" t="str">
        <f t="shared" ca="1" si="6"/>
        <v>Worthy</v>
      </c>
      <c r="Q9" s="1" t="s">
        <v>1577</v>
      </c>
      <c r="T9" s="1" t="s">
        <v>1578</v>
      </c>
    </row>
    <row r="10" spans="1:23" ht="12.75" customHeight="1" x14ac:dyDescent="0.3">
      <c r="D10" s="1" t="s">
        <v>719</v>
      </c>
      <c r="E10" s="1">
        <f t="shared" ca="1" si="0"/>
        <v>19</v>
      </c>
      <c r="F10" s="1" t="str">
        <f t="shared" ca="1" si="1"/>
        <v>Shadow</v>
      </c>
      <c r="G10" s="1" t="s">
        <v>1579</v>
      </c>
      <c r="H10" s="1">
        <f t="shared" ca="1" si="2"/>
        <v>2</v>
      </c>
      <c r="I10" s="1" t="str">
        <f t="shared" ca="1" si="3"/>
        <v>axe</v>
      </c>
      <c r="K10" s="1" t="str">
        <f t="shared" ca="1" si="4"/>
        <v>Shadowaxe</v>
      </c>
      <c r="M10" s="1" t="s">
        <v>1580</v>
      </c>
      <c r="N10" s="1">
        <f t="shared" ca="1" si="5"/>
        <v>2</v>
      </c>
      <c r="O10" s="1" t="str">
        <f t="shared" ca="1" si="6"/>
        <v>Magnificent</v>
      </c>
      <c r="Q10" s="1" t="s">
        <v>168</v>
      </c>
      <c r="T10" s="1" t="s">
        <v>1581</v>
      </c>
    </row>
    <row r="11" spans="1:23" ht="12.75" customHeight="1" x14ac:dyDescent="0.3">
      <c r="D11" s="1" t="s">
        <v>1582</v>
      </c>
      <c r="E11" s="1">
        <f t="shared" ca="1" si="0"/>
        <v>14</v>
      </c>
      <c r="F11" s="1" t="str">
        <f t="shared" ca="1" si="1"/>
        <v>Sharp</v>
      </c>
      <c r="G11" s="1" t="s">
        <v>1583</v>
      </c>
      <c r="H11" s="1">
        <f t="shared" ca="1" si="2"/>
        <v>8</v>
      </c>
      <c r="I11" s="1" t="str">
        <f t="shared" ca="1" si="3"/>
        <v>mane</v>
      </c>
      <c r="K11" s="1" t="str">
        <f t="shared" ca="1" si="4"/>
        <v>Sharpmane</v>
      </c>
      <c r="M11" s="1" t="s">
        <v>1584</v>
      </c>
      <c r="N11" s="1">
        <f t="shared" ca="1" si="5"/>
        <v>80</v>
      </c>
      <c r="O11" s="1" t="str">
        <f t="shared" ca="1" si="6"/>
        <v>Prowler</v>
      </c>
      <c r="Q11" s="1" t="s">
        <v>1585</v>
      </c>
      <c r="T11" s="1" t="s">
        <v>1586</v>
      </c>
    </row>
    <row r="12" spans="1:23" ht="12.75" customHeight="1" x14ac:dyDescent="0.3">
      <c r="D12" s="1" t="s">
        <v>1587</v>
      </c>
      <c r="E12" s="1">
        <f t="shared" ca="1" si="0"/>
        <v>19</v>
      </c>
      <c r="F12" s="1" t="str">
        <f t="shared" ca="1" si="1"/>
        <v>Shadow</v>
      </c>
      <c r="G12" s="1" t="s">
        <v>1588</v>
      </c>
      <c r="H12" s="1">
        <f t="shared" ca="1" si="2"/>
        <v>11</v>
      </c>
      <c r="I12" s="1" t="str">
        <f t="shared" ca="1" si="3"/>
        <v>spear</v>
      </c>
      <c r="K12" s="1" t="str">
        <f t="shared" ca="1" si="4"/>
        <v>Shadowspear</v>
      </c>
      <c r="M12" s="1" t="s">
        <v>1589</v>
      </c>
      <c r="Q12" s="1" t="s">
        <v>1590</v>
      </c>
      <c r="T12" s="1" t="s">
        <v>1591</v>
      </c>
    </row>
    <row r="13" spans="1:23" ht="12.75" customHeight="1" x14ac:dyDescent="0.3">
      <c r="D13" s="1" t="s">
        <v>1592</v>
      </c>
      <c r="E13" s="1">
        <f t="shared" ca="1" si="0"/>
        <v>2</v>
      </c>
      <c r="F13" s="1" t="str">
        <f t="shared" ca="1" si="1"/>
        <v>Gold</v>
      </c>
      <c r="G13" s="1" t="s">
        <v>1593</v>
      </c>
      <c r="H13" s="1">
        <f t="shared" ca="1" si="2"/>
        <v>18</v>
      </c>
      <c r="I13" s="1" t="str">
        <f t="shared" ca="1" si="3"/>
        <v>willow</v>
      </c>
      <c r="K13" s="1" t="str">
        <f t="shared" ca="1" si="4"/>
        <v>Goldwillow</v>
      </c>
      <c r="M13" s="1" t="s">
        <v>1594</v>
      </c>
      <c r="Q13" s="1" t="s">
        <v>1595</v>
      </c>
      <c r="T13" s="1" t="s">
        <v>1596</v>
      </c>
    </row>
    <row r="14" spans="1:23" ht="12.75" customHeight="1" x14ac:dyDescent="0.3">
      <c r="D14" s="1" t="s">
        <v>1110</v>
      </c>
      <c r="E14" s="1">
        <f t="shared" ca="1" si="0"/>
        <v>14</v>
      </c>
      <c r="F14" s="1" t="str">
        <f t="shared" ca="1" si="1"/>
        <v>Sharp</v>
      </c>
      <c r="G14" s="1" t="s">
        <v>1597</v>
      </c>
      <c r="H14" s="1">
        <f t="shared" ca="1" si="2"/>
        <v>1</v>
      </c>
      <c r="I14" s="1" t="str">
        <f t="shared" ca="1" si="3"/>
        <v>blade</v>
      </c>
      <c r="K14" s="1" t="str">
        <f t="shared" ca="1" si="4"/>
        <v>Sharpblade</v>
      </c>
      <c r="M14" s="1" t="s">
        <v>1598</v>
      </c>
      <c r="Q14" s="1" t="s">
        <v>1599</v>
      </c>
      <c r="T14" s="1" t="s">
        <v>1600</v>
      </c>
    </row>
    <row r="15" spans="1:23" ht="12.75" customHeight="1" x14ac:dyDescent="0.3">
      <c r="D15" s="1" t="s">
        <v>1601</v>
      </c>
      <c r="E15" s="1">
        <f t="shared" ca="1" si="0"/>
        <v>9</v>
      </c>
      <c r="F15" s="1" t="str">
        <f t="shared" ca="1" si="1"/>
        <v>Dark</v>
      </c>
      <c r="G15" s="1" t="s">
        <v>1602</v>
      </c>
      <c r="H15" s="1">
        <f t="shared" ca="1" si="2"/>
        <v>12</v>
      </c>
      <c r="I15" s="1" t="str">
        <f t="shared" ca="1" si="3"/>
        <v>walker</v>
      </c>
      <c r="K15" s="1" t="str">
        <f t="shared" ca="1" si="4"/>
        <v>Darkwalker</v>
      </c>
      <c r="M15" s="1" t="s">
        <v>1603</v>
      </c>
      <c r="Q15" s="1" t="s">
        <v>1604</v>
      </c>
      <c r="T15" s="1" t="s">
        <v>1605</v>
      </c>
    </row>
    <row r="16" spans="1:23" ht="12.75" customHeight="1" x14ac:dyDescent="0.3">
      <c r="D16" s="1" t="s">
        <v>86</v>
      </c>
      <c r="E16" s="1">
        <f t="shared" ca="1" si="0"/>
        <v>8</v>
      </c>
      <c r="F16" s="1" t="str">
        <f t="shared" ca="1" si="1"/>
        <v>Shadow</v>
      </c>
      <c r="G16" s="1" t="s">
        <v>1606</v>
      </c>
      <c r="H16" s="1">
        <f t="shared" ca="1" si="2"/>
        <v>7</v>
      </c>
      <c r="I16" s="1" t="str">
        <f t="shared" ca="1" si="3"/>
        <v>hair</v>
      </c>
      <c r="K16" s="1" t="str">
        <f t="shared" ca="1" si="4"/>
        <v>Shadowhair</v>
      </c>
      <c r="M16" s="1" t="s">
        <v>1607</v>
      </c>
      <c r="T16" s="1" t="s">
        <v>1608</v>
      </c>
    </row>
    <row r="17" spans="4:20" ht="12.75" customHeight="1" x14ac:dyDescent="0.3">
      <c r="D17" s="1" t="s">
        <v>542</v>
      </c>
      <c r="E17" s="1">
        <f t="shared" ca="1" si="0"/>
        <v>1</v>
      </c>
      <c r="F17" s="1" t="str">
        <f t="shared" ca="1" si="1"/>
        <v>Flame</v>
      </c>
      <c r="G17" s="1" t="s">
        <v>1609</v>
      </c>
      <c r="H17" s="1">
        <f t="shared" ca="1" si="2"/>
        <v>5</v>
      </c>
      <c r="I17" s="1" t="str">
        <f t="shared" ca="1" si="3"/>
        <v>tree</v>
      </c>
      <c r="K17" s="1" t="str">
        <f t="shared" ca="1" si="4"/>
        <v>Flametree</v>
      </c>
      <c r="M17" s="1" t="s">
        <v>1610</v>
      </c>
      <c r="T17" s="1" t="s">
        <v>1567</v>
      </c>
    </row>
    <row r="18" spans="4:20" ht="12.75" customHeight="1" x14ac:dyDescent="0.3">
      <c r="D18" s="1" t="s">
        <v>642</v>
      </c>
      <c r="E18" s="1">
        <f t="shared" ca="1" si="0"/>
        <v>20</v>
      </c>
      <c r="F18" s="1" t="str">
        <f t="shared" ca="1" si="1"/>
        <v>Mud</v>
      </c>
      <c r="G18" s="1" t="s">
        <v>1611</v>
      </c>
      <c r="H18" s="1">
        <f t="shared" ca="1" si="2"/>
        <v>1</v>
      </c>
      <c r="I18" s="1" t="str">
        <f t="shared" ca="1" si="3"/>
        <v>blade</v>
      </c>
      <c r="K18" s="1" t="str">
        <f t="shared" ca="1" si="4"/>
        <v>Mudblade</v>
      </c>
      <c r="M18" s="1" t="s">
        <v>1612</v>
      </c>
      <c r="T18" s="1" t="s">
        <v>1613</v>
      </c>
    </row>
    <row r="19" spans="4:20" ht="12.75" customHeight="1" x14ac:dyDescent="0.3">
      <c r="D19" s="1" t="s">
        <v>719</v>
      </c>
      <c r="E19" s="1">
        <f t="shared" ca="1" si="0"/>
        <v>4</v>
      </c>
      <c r="F19" s="1" t="str">
        <f t="shared" ca="1" si="1"/>
        <v>Lightning</v>
      </c>
      <c r="G19" s="1" t="s">
        <v>1614</v>
      </c>
      <c r="H19" s="1">
        <f t="shared" ca="1" si="2"/>
        <v>8</v>
      </c>
      <c r="I19" s="1" t="str">
        <f t="shared" ca="1" si="3"/>
        <v>mane</v>
      </c>
      <c r="K19" s="1" t="str">
        <f t="shared" ca="1" si="4"/>
        <v>Lightningmane</v>
      </c>
      <c r="M19" s="1" t="s">
        <v>1615</v>
      </c>
      <c r="T19" s="1" t="s">
        <v>1616</v>
      </c>
    </row>
    <row r="20" spans="4:20" ht="12.75" customHeight="1" x14ac:dyDescent="0.3">
      <c r="D20" s="1" t="s">
        <v>1574</v>
      </c>
      <c r="E20" s="1">
        <f t="shared" ca="1" si="0"/>
        <v>7</v>
      </c>
      <c r="F20" s="1" t="str">
        <f t="shared" ca="1" si="1"/>
        <v>Old</v>
      </c>
      <c r="H20" s="1">
        <f t="shared" ca="1" si="2"/>
        <v>9</v>
      </c>
      <c r="I20" s="1" t="str">
        <f t="shared" ca="1" si="3"/>
        <v>shield</v>
      </c>
      <c r="K20" s="1" t="str">
        <f t="shared" ca="1" si="4"/>
        <v>Oldshield</v>
      </c>
      <c r="M20" s="1" t="s">
        <v>1617</v>
      </c>
    </row>
    <row r="21" spans="4:20" ht="12.75" customHeight="1" x14ac:dyDescent="0.3">
      <c r="D21" s="1" t="s">
        <v>1618</v>
      </c>
      <c r="E21" s="1">
        <f t="shared" ca="1" si="0"/>
        <v>1</v>
      </c>
      <c r="F21" s="1" t="str">
        <f t="shared" ca="1" si="1"/>
        <v>Flame</v>
      </c>
      <c r="H21" s="1">
        <f t="shared" ca="1" si="2"/>
        <v>4</v>
      </c>
      <c r="I21" s="1" t="str">
        <f t="shared" ca="1" si="3"/>
        <v>arm</v>
      </c>
      <c r="K21" s="1" t="str">
        <f t="shared" ca="1" si="4"/>
        <v>Flamearm</v>
      </c>
      <c r="M21" s="1" t="s">
        <v>1619</v>
      </c>
    </row>
    <row r="22" spans="4:20" ht="12.75" customHeight="1" x14ac:dyDescent="0.3">
      <c r="D22" s="1" t="s">
        <v>1620</v>
      </c>
      <c r="E22" s="1">
        <f t="shared" ca="1" si="0"/>
        <v>1</v>
      </c>
      <c r="F22" s="1" t="str">
        <f t="shared" ca="1" si="1"/>
        <v>Flame</v>
      </c>
      <c r="H22" s="1">
        <f t="shared" ca="1" si="2"/>
        <v>7</v>
      </c>
      <c r="I22" s="1" t="str">
        <f t="shared" ca="1" si="3"/>
        <v>hair</v>
      </c>
      <c r="K22" s="1" t="str">
        <f t="shared" ca="1" si="4"/>
        <v>Flamehair</v>
      </c>
      <c r="M22" s="1" t="s">
        <v>1621</v>
      </c>
    </row>
    <row r="23" spans="4:20" ht="12.75" customHeight="1" x14ac:dyDescent="0.3">
      <c r="D23" s="1" t="s">
        <v>694</v>
      </c>
      <c r="E23" s="1">
        <f t="shared" ca="1" si="0"/>
        <v>11</v>
      </c>
      <c r="F23" s="1" t="str">
        <f t="shared" ca="1" si="1"/>
        <v>Strong</v>
      </c>
      <c r="H23" s="1">
        <f t="shared" ca="1" si="2"/>
        <v>6</v>
      </c>
      <c r="I23" s="1" t="str">
        <f t="shared" ca="1" si="3"/>
        <v>beard</v>
      </c>
      <c r="K23" s="1" t="str">
        <f t="shared" ca="1" si="4"/>
        <v>Strongbeard</v>
      </c>
      <c r="M23" s="1" t="s">
        <v>1622</v>
      </c>
    </row>
    <row r="24" spans="4:20" ht="12.75" customHeight="1" x14ac:dyDescent="0.3">
      <c r="E24" s="1">
        <f t="shared" ca="1" si="0"/>
        <v>12</v>
      </c>
      <c r="F24" s="1" t="str">
        <f t="shared" ca="1" si="1"/>
        <v>Brave</v>
      </c>
      <c r="H24" s="1">
        <f t="shared" ca="1" si="2"/>
        <v>4</v>
      </c>
      <c r="I24" s="1" t="str">
        <f t="shared" ca="1" si="3"/>
        <v>arm</v>
      </c>
      <c r="K24" s="1" t="str">
        <f t="shared" ca="1" si="4"/>
        <v>Bravearm</v>
      </c>
      <c r="M24" s="1" t="s">
        <v>1623</v>
      </c>
    </row>
    <row r="25" spans="4:20" ht="12.75" customHeight="1" x14ac:dyDescent="0.3">
      <c r="E25" s="1">
        <f t="shared" ca="1" si="0"/>
        <v>5</v>
      </c>
      <c r="F25" s="1" t="str">
        <f t="shared" ca="1" si="1"/>
        <v>Burning</v>
      </c>
      <c r="H25" s="1">
        <f t="shared" ca="1" si="2"/>
        <v>10</v>
      </c>
      <c r="I25" s="1" t="str">
        <f t="shared" ca="1" si="3"/>
        <v>plate</v>
      </c>
      <c r="K25" s="1" t="str">
        <f t="shared" ca="1" si="4"/>
        <v>Burningplate</v>
      </c>
      <c r="M25" s="1" t="s">
        <v>1624</v>
      </c>
    </row>
    <row r="26" spans="4:20" ht="12.75" customHeight="1" x14ac:dyDescent="0.3">
      <c r="E26" s="1">
        <f t="shared" ca="1" si="0"/>
        <v>1</v>
      </c>
      <c r="F26" s="1" t="str">
        <f t="shared" ca="1" si="1"/>
        <v>Flame</v>
      </c>
      <c r="H26" s="1">
        <f t="shared" ca="1" si="2"/>
        <v>10</v>
      </c>
      <c r="I26" s="1" t="str">
        <f t="shared" ca="1" si="3"/>
        <v>plate</v>
      </c>
      <c r="K26" s="1" t="str">
        <f t="shared" ca="1" si="4"/>
        <v>Flameplate</v>
      </c>
      <c r="M26" s="1" t="s">
        <v>1625</v>
      </c>
    </row>
    <row r="27" spans="4:20" ht="12.75" customHeight="1" x14ac:dyDescent="0.3">
      <c r="E27" s="1">
        <f t="shared" ca="1" si="0"/>
        <v>5</v>
      </c>
      <c r="F27" s="1" t="str">
        <f t="shared" ca="1" si="1"/>
        <v>Burning</v>
      </c>
      <c r="H27" s="1">
        <f t="shared" ca="1" si="2"/>
        <v>8</v>
      </c>
      <c r="I27" s="1" t="str">
        <f t="shared" ca="1" si="3"/>
        <v>mane</v>
      </c>
      <c r="K27" s="1" t="str">
        <f t="shared" ca="1" si="4"/>
        <v>Burningmane</v>
      </c>
      <c r="M27" s="1" t="s">
        <v>1626</v>
      </c>
    </row>
    <row r="28" spans="4:20" ht="12.75" customHeight="1" x14ac:dyDescent="0.3">
      <c r="E28" s="1">
        <f t="shared" ca="1" si="0"/>
        <v>4</v>
      </c>
      <c r="F28" s="1" t="str">
        <f t="shared" ca="1" si="1"/>
        <v>Lightning</v>
      </c>
      <c r="H28" s="1">
        <f t="shared" ca="1" si="2"/>
        <v>7</v>
      </c>
      <c r="I28" s="1" t="str">
        <f t="shared" ca="1" si="3"/>
        <v>hair</v>
      </c>
      <c r="K28" s="1" t="str">
        <f t="shared" ca="1" si="4"/>
        <v>Lightninghair</v>
      </c>
      <c r="M28" s="1" t="s">
        <v>1627</v>
      </c>
    </row>
    <row r="29" spans="4:20" ht="12.75" customHeight="1" x14ac:dyDescent="0.3">
      <c r="E29" s="1">
        <f t="shared" ca="1" si="0"/>
        <v>2</v>
      </c>
      <c r="F29" s="1" t="str">
        <f t="shared" ca="1" si="1"/>
        <v>Gold</v>
      </c>
      <c r="H29" s="1">
        <f t="shared" ca="1" si="2"/>
        <v>17</v>
      </c>
      <c r="I29" s="1" t="str">
        <f t="shared" ca="1" si="3"/>
        <v>harp</v>
      </c>
      <c r="K29" s="1" t="str">
        <f t="shared" ca="1" si="4"/>
        <v>Goldharp</v>
      </c>
      <c r="M29" s="1" t="s">
        <v>1628</v>
      </c>
    </row>
    <row r="30" spans="4:20" ht="12.75" customHeight="1" x14ac:dyDescent="0.3">
      <c r="E30" s="1">
        <f t="shared" ca="1" si="0"/>
        <v>11</v>
      </c>
      <c r="F30" s="1" t="str">
        <f t="shared" ca="1" si="1"/>
        <v>Strong</v>
      </c>
      <c r="H30" s="1">
        <f t="shared" ca="1" si="2"/>
        <v>2</v>
      </c>
      <c r="I30" s="1" t="str">
        <f t="shared" ca="1" si="3"/>
        <v>axe</v>
      </c>
      <c r="K30" s="1" t="str">
        <f t="shared" ca="1" si="4"/>
        <v>Strongaxe</v>
      </c>
      <c r="M30" s="1" t="s">
        <v>1629</v>
      </c>
    </row>
    <row r="31" spans="4:20" ht="12.75" customHeight="1" x14ac:dyDescent="0.3">
      <c r="E31" s="1">
        <f t="shared" ca="1" si="0"/>
        <v>12</v>
      </c>
      <c r="F31" s="1" t="str">
        <f t="shared" ca="1" si="1"/>
        <v>Brave</v>
      </c>
      <c r="H31" s="1">
        <f t="shared" ca="1" si="2"/>
        <v>11</v>
      </c>
      <c r="I31" s="1" t="str">
        <f t="shared" ca="1" si="3"/>
        <v>spear</v>
      </c>
      <c r="K31" s="1" t="str">
        <f t="shared" ca="1" si="4"/>
        <v>Bravespear</v>
      </c>
      <c r="M31" s="1" t="s">
        <v>1630</v>
      </c>
    </row>
    <row r="32" spans="4:20" ht="12.75" customHeight="1" x14ac:dyDescent="0.3">
      <c r="E32" s="1">
        <f t="shared" ca="1" si="0"/>
        <v>9</v>
      </c>
      <c r="F32" s="1" t="str">
        <f t="shared" ca="1" si="1"/>
        <v>Dark</v>
      </c>
      <c r="H32" s="1">
        <f t="shared" ca="1" si="2"/>
        <v>9</v>
      </c>
      <c r="I32" s="1" t="str">
        <f t="shared" ca="1" si="3"/>
        <v>shield</v>
      </c>
      <c r="K32" s="1" t="str">
        <f t="shared" ca="1" si="4"/>
        <v>Darkshield</v>
      </c>
      <c r="M32" s="1" t="s">
        <v>1631</v>
      </c>
    </row>
    <row r="33" spans="5:13" ht="12.75" customHeight="1" x14ac:dyDescent="0.3">
      <c r="E33" s="1">
        <f t="shared" ca="1" si="0"/>
        <v>6</v>
      </c>
      <c r="F33" s="1" t="str">
        <f t="shared" ca="1" si="1"/>
        <v>Blood</v>
      </c>
      <c r="H33" s="1">
        <f t="shared" ca="1" si="2"/>
        <v>4</v>
      </c>
      <c r="I33" s="1" t="str">
        <f t="shared" ca="1" si="3"/>
        <v>arm</v>
      </c>
      <c r="K33" s="1" t="str">
        <f t="shared" ca="1" si="4"/>
        <v>Bloodarm</v>
      </c>
      <c r="M33" s="1" t="s">
        <v>1632</v>
      </c>
    </row>
    <row r="34" spans="5:13" ht="12.75" customHeight="1" x14ac:dyDescent="0.3">
      <c r="E34" s="1">
        <f t="shared" ca="1" si="0"/>
        <v>8</v>
      </c>
      <c r="F34" s="1" t="str">
        <f t="shared" ca="1" si="1"/>
        <v>Shadow</v>
      </c>
      <c r="H34" s="1">
        <f t="shared" ca="1" si="2"/>
        <v>12</v>
      </c>
      <c r="I34" s="1" t="str">
        <f t="shared" ca="1" si="3"/>
        <v>walker</v>
      </c>
      <c r="K34" s="1" t="str">
        <f t="shared" ca="1" si="4"/>
        <v>Shadowwalker</v>
      </c>
      <c r="M34" s="1" t="s">
        <v>1633</v>
      </c>
    </row>
    <row r="35" spans="5:13" ht="12.75" customHeight="1" x14ac:dyDescent="0.3">
      <c r="E35" s="1">
        <f t="shared" ca="1" si="0"/>
        <v>9</v>
      </c>
      <c r="F35" s="1" t="str">
        <f t="shared" ca="1" si="1"/>
        <v>Dark</v>
      </c>
      <c r="H35" s="1">
        <f t="shared" ca="1" si="2"/>
        <v>6</v>
      </c>
      <c r="I35" s="1" t="str">
        <f t="shared" ca="1" si="3"/>
        <v>beard</v>
      </c>
      <c r="K35" s="1" t="str">
        <f t="shared" ca="1" si="4"/>
        <v>Darkbeard</v>
      </c>
      <c r="M35" s="1" t="s">
        <v>1634</v>
      </c>
    </row>
    <row r="36" spans="5:13" ht="12.75" customHeight="1" x14ac:dyDescent="0.3">
      <c r="E36" s="1">
        <f t="shared" ca="1" si="0"/>
        <v>15</v>
      </c>
      <c r="F36" s="1" t="str">
        <f t="shared" ca="1" si="1"/>
        <v>Dwarf</v>
      </c>
      <c r="H36" s="1">
        <f t="shared" ca="1" si="2"/>
        <v>6</v>
      </c>
      <c r="I36" s="1" t="str">
        <f t="shared" ca="1" si="3"/>
        <v>beard</v>
      </c>
      <c r="K36" s="1" t="str">
        <f t="shared" ca="1" si="4"/>
        <v>Dwarfbeard</v>
      </c>
      <c r="M36" s="1" t="s">
        <v>1635</v>
      </c>
    </row>
    <row r="37" spans="5:13" ht="12.75" customHeight="1" x14ac:dyDescent="0.3">
      <c r="E37" s="1">
        <f t="shared" ca="1" si="0"/>
        <v>15</v>
      </c>
      <c r="F37" s="1" t="str">
        <f t="shared" ca="1" si="1"/>
        <v>Dwarf</v>
      </c>
      <c r="H37" s="1">
        <f t="shared" ca="1" si="2"/>
        <v>7</v>
      </c>
      <c r="I37" s="1" t="str">
        <f t="shared" ca="1" si="3"/>
        <v>hair</v>
      </c>
      <c r="K37" s="1" t="str">
        <f t="shared" ca="1" si="4"/>
        <v>Dwarfhair</v>
      </c>
      <c r="M37" s="1" t="s">
        <v>1636</v>
      </c>
    </row>
    <row r="38" spans="5:13" ht="12.75" customHeight="1" x14ac:dyDescent="0.3">
      <c r="E38" s="1">
        <f t="shared" ca="1" si="0"/>
        <v>10</v>
      </c>
      <c r="F38" s="1" t="str">
        <f t="shared" ca="1" si="1"/>
        <v>Bright</v>
      </c>
      <c r="H38" s="1">
        <f t="shared" ca="1" si="2"/>
        <v>12</v>
      </c>
      <c r="I38" s="1" t="str">
        <f t="shared" ca="1" si="3"/>
        <v>walker</v>
      </c>
      <c r="K38" s="1" t="str">
        <f t="shared" ca="1" si="4"/>
        <v>Brightwalker</v>
      </c>
      <c r="M38" s="1" t="s">
        <v>1637</v>
      </c>
    </row>
    <row r="39" spans="5:13" ht="12.75" customHeight="1" x14ac:dyDescent="0.3">
      <c r="E39" s="1">
        <f t="shared" ca="1" si="0"/>
        <v>3</v>
      </c>
      <c r="F39" s="1" t="str">
        <f t="shared" ca="1" si="1"/>
        <v>Silver</v>
      </c>
      <c r="H39" s="1">
        <f t="shared" ca="1" si="2"/>
        <v>16</v>
      </c>
      <c r="I39" s="1" t="str">
        <f t="shared" ca="1" si="3"/>
        <v>foot</v>
      </c>
      <c r="K39" s="1" t="str">
        <f t="shared" ca="1" si="4"/>
        <v>Silverfoot</v>
      </c>
      <c r="M39" s="1" t="s">
        <v>1638</v>
      </c>
    </row>
    <row r="40" spans="5:13" ht="12.75" customHeight="1" x14ac:dyDescent="0.3">
      <c r="E40" s="1">
        <f t="shared" ca="1" si="0"/>
        <v>15</v>
      </c>
      <c r="F40" s="1" t="str">
        <f t="shared" ca="1" si="1"/>
        <v>Dwarf</v>
      </c>
      <c r="H40" s="1">
        <f t="shared" ca="1" si="2"/>
        <v>7</v>
      </c>
      <c r="I40" s="1" t="str">
        <f t="shared" ca="1" si="3"/>
        <v>hair</v>
      </c>
      <c r="K40" s="1" t="str">
        <f t="shared" ca="1" si="4"/>
        <v>Dwarfhair</v>
      </c>
      <c r="M40" s="1" t="s">
        <v>1639</v>
      </c>
    </row>
    <row r="41" spans="5:13" ht="12.75" customHeight="1" x14ac:dyDescent="0.3">
      <c r="E41" s="1">
        <f t="shared" ca="1" si="0"/>
        <v>7</v>
      </c>
      <c r="F41" s="1" t="str">
        <f t="shared" ca="1" si="1"/>
        <v>Old</v>
      </c>
      <c r="H41" s="1">
        <f t="shared" ca="1" si="2"/>
        <v>14</v>
      </c>
      <c r="I41" s="1" t="str">
        <f t="shared" ca="1" si="3"/>
        <v>fist</v>
      </c>
      <c r="K41" s="1" t="str">
        <f t="shared" ca="1" si="4"/>
        <v>Oldfist</v>
      </c>
      <c r="M41" s="1" t="s">
        <v>1640</v>
      </c>
    </row>
    <row r="42" spans="5:13" ht="12.75" customHeight="1" x14ac:dyDescent="0.3">
      <c r="E42" s="1">
        <f t="shared" ca="1" si="0"/>
        <v>7</v>
      </c>
      <c r="F42" s="1" t="str">
        <f t="shared" ca="1" si="1"/>
        <v>Old</v>
      </c>
      <c r="H42" s="1">
        <f t="shared" ca="1" si="2"/>
        <v>1</v>
      </c>
      <c r="I42" s="1" t="str">
        <f t="shared" ca="1" si="3"/>
        <v>blade</v>
      </c>
      <c r="K42" s="1" t="str">
        <f t="shared" ca="1" si="4"/>
        <v>Oldblade</v>
      </c>
      <c r="M42" s="1" t="s">
        <v>1641</v>
      </c>
    </row>
    <row r="43" spans="5:13" ht="12.75" customHeight="1" x14ac:dyDescent="0.3">
      <c r="E43" s="1">
        <f t="shared" ca="1" si="0"/>
        <v>15</v>
      </c>
      <c r="F43" s="1" t="str">
        <f t="shared" ca="1" si="1"/>
        <v>Dwarf</v>
      </c>
      <c r="H43" s="1">
        <f t="shared" ca="1" si="2"/>
        <v>8</v>
      </c>
      <c r="I43" s="1" t="str">
        <f t="shared" ca="1" si="3"/>
        <v>mane</v>
      </c>
      <c r="K43" s="1" t="str">
        <f t="shared" ca="1" si="4"/>
        <v>Dwarfmane</v>
      </c>
      <c r="M43" s="1" t="s">
        <v>1642</v>
      </c>
    </row>
    <row r="44" spans="5:13" ht="12.75" customHeight="1" x14ac:dyDescent="0.3">
      <c r="M44" s="1" t="s">
        <v>1643</v>
      </c>
    </row>
    <row r="45" spans="5:13" ht="12.75" customHeight="1" x14ac:dyDescent="0.3">
      <c r="M45" s="1" t="s">
        <v>1644</v>
      </c>
    </row>
    <row r="46" spans="5:13" ht="12.75" customHeight="1" x14ac:dyDescent="0.3">
      <c r="M46" s="1" t="s">
        <v>1645</v>
      </c>
    </row>
    <row r="47" spans="5:13" ht="12.75" customHeight="1" x14ac:dyDescent="0.3">
      <c r="M47" s="1" t="s">
        <v>1646</v>
      </c>
    </row>
    <row r="48" spans="5:13" ht="12.75" customHeight="1" x14ac:dyDescent="0.3">
      <c r="M48" s="1" t="s">
        <v>1647</v>
      </c>
    </row>
    <row r="49" spans="13:13" ht="12.75" customHeight="1" x14ac:dyDescent="0.3">
      <c r="M49" s="1" t="s">
        <v>1648</v>
      </c>
    </row>
    <row r="50" spans="13:13" ht="12.75" customHeight="1" x14ac:dyDescent="0.3">
      <c r="M50" s="1" t="s">
        <v>1649</v>
      </c>
    </row>
    <row r="51" spans="13:13" ht="12.75" customHeight="1" x14ac:dyDescent="0.3">
      <c r="M51" s="1" t="s">
        <v>1650</v>
      </c>
    </row>
    <row r="52" spans="13:13" ht="12.75" customHeight="1" x14ac:dyDescent="0.3">
      <c r="M52" s="1" t="s">
        <v>1651</v>
      </c>
    </row>
    <row r="53" spans="13:13" ht="12.75" customHeight="1" x14ac:dyDescent="0.3">
      <c r="M53" s="1" t="s">
        <v>1652</v>
      </c>
    </row>
    <row r="54" spans="13:13" ht="12.75" customHeight="1" x14ac:dyDescent="0.3">
      <c r="M54" s="1" t="s">
        <v>1653</v>
      </c>
    </row>
    <row r="55" spans="13:13" ht="12.75" customHeight="1" x14ac:dyDescent="0.3">
      <c r="M55" s="1" t="s">
        <v>1654</v>
      </c>
    </row>
    <row r="56" spans="13:13" ht="12.75" customHeight="1" x14ac:dyDescent="0.3">
      <c r="M56" s="1" t="s">
        <v>1655</v>
      </c>
    </row>
    <row r="57" spans="13:13" ht="12.75" customHeight="1" x14ac:dyDescent="0.3">
      <c r="M57" s="1" t="s">
        <v>1656</v>
      </c>
    </row>
    <row r="58" spans="13:13" ht="12.75" customHeight="1" x14ac:dyDescent="0.3">
      <c r="M58" s="1" t="s">
        <v>1612</v>
      </c>
    </row>
    <row r="59" spans="13:13" ht="12.75" customHeight="1" x14ac:dyDescent="0.3">
      <c r="M59" s="1" t="s">
        <v>1657</v>
      </c>
    </row>
    <row r="60" spans="13:13" ht="12.75" customHeight="1" x14ac:dyDescent="0.3">
      <c r="M60" s="1" t="s">
        <v>1658</v>
      </c>
    </row>
    <row r="61" spans="13:13" ht="12.75" customHeight="1" x14ac:dyDescent="0.3">
      <c r="M61" s="1" t="s">
        <v>1659</v>
      </c>
    </row>
    <row r="62" spans="13:13" ht="12.75" customHeight="1" x14ac:dyDescent="0.3">
      <c r="M62" s="1" t="s">
        <v>1660</v>
      </c>
    </row>
    <row r="63" spans="13:13" ht="12.75" customHeight="1" x14ac:dyDescent="0.3">
      <c r="M63" s="1" t="s">
        <v>1661</v>
      </c>
    </row>
    <row r="64" spans="13:13" ht="12.75" customHeight="1" x14ac:dyDescent="0.3">
      <c r="M64" s="1" t="s">
        <v>1662</v>
      </c>
    </row>
    <row r="65" spans="4:13" ht="12.75" customHeight="1" x14ac:dyDescent="0.3">
      <c r="M65" s="1" t="s">
        <v>1663</v>
      </c>
    </row>
    <row r="66" spans="4:13" ht="12.75" customHeight="1" x14ac:dyDescent="0.3">
      <c r="M66" s="1" t="s">
        <v>1664</v>
      </c>
    </row>
    <row r="67" spans="4:13" ht="12.75" customHeight="1" x14ac:dyDescent="0.3">
      <c r="M67" s="1" t="s">
        <v>1665</v>
      </c>
    </row>
    <row r="68" spans="4:13" ht="12.75" customHeight="1" x14ac:dyDescent="0.3">
      <c r="M68" s="1" t="s">
        <v>1666</v>
      </c>
    </row>
    <row r="69" spans="4:13" ht="12.75" customHeight="1" x14ac:dyDescent="0.3">
      <c r="M69" s="1" t="s">
        <v>1667</v>
      </c>
    </row>
    <row r="70" spans="4:13" ht="12.75" customHeight="1" x14ac:dyDescent="0.3">
      <c r="M70" s="1" t="s">
        <v>1668</v>
      </c>
    </row>
    <row r="71" spans="4:13" ht="12.75" customHeight="1" x14ac:dyDescent="0.3">
      <c r="D71" s="20"/>
      <c r="M71" s="1" t="s">
        <v>1669</v>
      </c>
    </row>
    <row r="72" spans="4:13" ht="12.75" customHeight="1" x14ac:dyDescent="0.3">
      <c r="M72" s="1" t="s">
        <v>1670</v>
      </c>
    </row>
    <row r="73" spans="4:13" ht="12.75" customHeight="1" x14ac:dyDescent="0.3">
      <c r="M73" s="1" t="s">
        <v>1671</v>
      </c>
    </row>
    <row r="74" spans="4:13" ht="12.75" customHeight="1" x14ac:dyDescent="0.3">
      <c r="M74" s="1" t="s">
        <v>1672</v>
      </c>
    </row>
    <row r="75" spans="4:13" ht="12.75" customHeight="1" x14ac:dyDescent="0.3">
      <c r="M75" s="1" t="s">
        <v>1673</v>
      </c>
    </row>
    <row r="76" spans="4:13" ht="12.75" customHeight="1" x14ac:dyDescent="0.3">
      <c r="M76" s="1" t="s">
        <v>1674</v>
      </c>
    </row>
    <row r="77" spans="4:13" ht="12.75" customHeight="1" x14ac:dyDescent="0.3">
      <c r="M77" s="1" t="s">
        <v>1675</v>
      </c>
    </row>
    <row r="78" spans="4:13" ht="12.75" customHeight="1" x14ac:dyDescent="0.3">
      <c r="M78" s="1" t="s">
        <v>1676</v>
      </c>
    </row>
    <row r="79" spans="4:13" ht="12.75" customHeight="1" x14ac:dyDescent="0.3">
      <c r="M79" s="1" t="s">
        <v>1677</v>
      </c>
    </row>
    <row r="80" spans="4:13" ht="12.75" customHeight="1" x14ac:dyDescent="0.3">
      <c r="M80" s="1" t="s">
        <v>1678</v>
      </c>
    </row>
    <row r="81" spans="13:13" ht="12.75" customHeight="1" x14ac:dyDescent="0.3">
      <c r="M81" s="1" t="s">
        <v>1679</v>
      </c>
    </row>
    <row r="82" spans="13:13" ht="12.75" customHeight="1" x14ac:dyDescent="0.3">
      <c r="M82" s="1" t="s">
        <v>1680</v>
      </c>
    </row>
    <row r="83" spans="13:13" ht="12.75" customHeight="1" x14ac:dyDescent="0.3"/>
    <row r="84" spans="13:13" ht="12.75" customHeight="1" x14ac:dyDescent="0.3"/>
    <row r="85" spans="13:13" ht="12.75" customHeight="1" x14ac:dyDescent="0.3"/>
    <row r="86" spans="13:13" ht="12.75" customHeight="1" x14ac:dyDescent="0.3"/>
    <row r="87" spans="13:13" ht="12.75" customHeight="1" x14ac:dyDescent="0.3"/>
    <row r="88" spans="13:13" ht="12.75" customHeight="1" x14ac:dyDescent="0.3"/>
    <row r="89" spans="13:13" ht="12.75" customHeight="1" x14ac:dyDescent="0.3"/>
    <row r="90" spans="13:13" ht="12.75" customHeight="1" x14ac:dyDescent="0.3"/>
    <row r="91" spans="13:13" ht="12.75" customHeight="1" x14ac:dyDescent="0.3"/>
    <row r="92" spans="13:13" ht="12.75" customHeight="1" x14ac:dyDescent="0.3"/>
    <row r="93" spans="13:13" ht="12.75" customHeight="1" x14ac:dyDescent="0.3"/>
    <row r="94" spans="13:13" ht="12.75" customHeight="1" x14ac:dyDescent="0.3"/>
    <row r="95" spans="13:13" ht="12.75" customHeight="1" x14ac:dyDescent="0.3"/>
    <row r="96" spans="13:13"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J1000"/>
  <sheetViews>
    <sheetView workbookViewId="0"/>
  </sheetViews>
  <sheetFormatPr defaultColWidth="14.44140625" defaultRowHeight="15" customHeight="1" x14ac:dyDescent="0.3"/>
  <cols>
    <col min="1" max="1" width="59" customWidth="1"/>
    <col min="2" max="2" width="11.5546875" hidden="1" customWidth="1"/>
    <col min="3" max="3" width="49.5546875" hidden="1" customWidth="1"/>
    <col min="4" max="14" width="11.5546875" hidden="1" customWidth="1"/>
    <col min="15" max="15" width="20.6640625" hidden="1" customWidth="1"/>
    <col min="16" max="16" width="11.5546875" hidden="1" customWidth="1"/>
    <col min="17" max="17" width="12" hidden="1" customWidth="1"/>
    <col min="18" max="60" width="11.5546875" hidden="1" customWidth="1"/>
    <col min="61" max="62" width="11.5546875" customWidth="1"/>
  </cols>
  <sheetData>
    <row r="1" spans="1:62" ht="12.75" customHeight="1" x14ac:dyDescent="0.3">
      <c r="A1" s="1" t="str">
        <f t="shared" ref="A1:A15" ca="1" si="0">OFFSET($C$1,$B2,0)</f>
        <v>Your ingredient is the root of a flower from Thuldanin</v>
      </c>
      <c r="C1" s="1" t="s">
        <v>1681</v>
      </c>
      <c r="F1" s="1" t="s">
        <v>471</v>
      </c>
      <c r="I1" s="1" t="s">
        <v>1682</v>
      </c>
      <c r="L1" s="1" t="s">
        <v>1683</v>
      </c>
      <c r="O1" s="1" t="s">
        <v>1684</v>
      </c>
      <c r="R1" s="1" t="s">
        <v>1685</v>
      </c>
      <c r="U1" s="1" t="s">
        <v>1686</v>
      </c>
      <c r="AC1" s="1" t="s">
        <v>1687</v>
      </c>
      <c r="AF1" s="1" t="s">
        <v>1688</v>
      </c>
      <c r="AI1" s="1" t="s">
        <v>1689</v>
      </c>
      <c r="AL1" s="1" t="s">
        <v>1690</v>
      </c>
      <c r="AO1" s="1" t="s">
        <v>1691</v>
      </c>
      <c r="AR1" s="1" t="s">
        <v>1692</v>
      </c>
      <c r="AU1" s="1" t="s">
        <v>1693</v>
      </c>
      <c r="AX1" s="1" t="s">
        <v>1694</v>
      </c>
      <c r="BA1" s="1" t="s">
        <v>1695</v>
      </c>
      <c r="BD1" s="1" t="s">
        <v>1696</v>
      </c>
      <c r="BG1" s="1" t="s">
        <v>1697</v>
      </c>
      <c r="BJ1" s="1" t="s">
        <v>1698</v>
      </c>
    </row>
    <row r="2" spans="1:62" ht="12.75" customHeight="1" x14ac:dyDescent="0.3">
      <c r="A2" s="1" t="str">
        <f t="shared" ca="1" si="0"/>
        <v>Your ingredient is a claw or nail from a pegasus</v>
      </c>
      <c r="B2" s="1">
        <f t="shared" ref="B2:B16" ca="1" si="1">RANDBETWEEN(1,COUNTA($C$2:$C$50))</f>
        <v>13</v>
      </c>
      <c r="C2" s="20" t="str">
        <f ca="1">CONCATENATE($C$1,"the tear of a ",H2)</f>
        <v>Your ingredient is the tear of a tarrasque</v>
      </c>
      <c r="D2" s="20"/>
      <c r="F2" s="1" t="str">
        <f ca="1">CONCATENATE(AV2, " dragon")</f>
        <v>gold dragon</v>
      </c>
      <c r="G2" s="1">
        <f t="shared" ref="G2:G17" ca="1" si="2">RANDBETWEEN(1, (COUNTA($F$2:$F$200)))</f>
        <v>29</v>
      </c>
      <c r="H2" s="1" t="str">
        <f t="shared" ref="H2:H17" ca="1" si="3">OFFSET($F$1,$G2,0)</f>
        <v>tarrasque</v>
      </c>
      <c r="I2" s="1" t="s">
        <v>1699</v>
      </c>
      <c r="J2" s="1">
        <f t="shared" ref="J2:J17" ca="1" si="4">RANDBETWEEN(1, (COUNTA($I$2:$I$200)))</f>
        <v>1</v>
      </c>
      <c r="K2" s="1" t="str">
        <f t="shared" ref="K2:K17" ca="1" si="5">OFFSET($I$1,$J2,0)</f>
        <v>flower</v>
      </c>
      <c r="L2" s="1" t="str">
        <f ca="1">CONCATENATE(H2," ","bone")</f>
        <v>tarrasque bone</v>
      </c>
      <c r="M2" s="1">
        <f ca="1">RANDBETWEEN(1, (COUNTA($L$2:$L$200)))</f>
        <v>1</v>
      </c>
      <c r="N2" s="1" t="str">
        <f ca="1">OFFSET($L$1,$M2,0)</f>
        <v>tarrasque bone</v>
      </c>
      <c r="O2" s="1" t="s">
        <v>1700</v>
      </c>
      <c r="P2" s="1">
        <f t="shared" ref="P2:P20" ca="1" si="6">RANDBETWEEN(1, (COUNTA($O$2:$O$200)))</f>
        <v>40</v>
      </c>
      <c r="Q2" s="1" t="str">
        <f t="shared" ref="Q2:Q20" ca="1" si="7">OFFSET($O$1,$P2,0)</f>
        <v>Agathion</v>
      </c>
      <c r="R2" s="1" t="s">
        <v>1701</v>
      </c>
      <c r="S2" s="1">
        <f t="shared" ref="S2:S3" ca="1" si="8">RANDBETWEEN(1, (COUNTA($R$2:$R$200)))</f>
        <v>1</v>
      </c>
      <c r="T2" s="1" t="str">
        <f t="shared" ref="T2:T3" ca="1" si="9">OFFSET($R$1,$S2,0)</f>
        <v>from a pure spring</v>
      </c>
      <c r="U2" s="1" t="s">
        <v>1702</v>
      </c>
      <c r="V2" s="1">
        <f ca="1">RANDBETWEEN(1, (COUNTA($U$2:$U$200)))</f>
        <v>7</v>
      </c>
      <c r="W2" s="1" t="str">
        <f ca="1">OFFSET($U$1,$V2,0)</f>
        <v>time</v>
      </c>
      <c r="X2" s="20">
        <v>1</v>
      </c>
      <c r="Y2" s="20" t="s">
        <v>1703</v>
      </c>
      <c r="AB2" s="1">
        <f ca="1">RANDBETWEEN(1, COUNTA(AC2:AC200))</f>
        <v>2</v>
      </c>
      <c r="AC2" s="1" t="s">
        <v>1704</v>
      </c>
      <c r="AD2" s="1" t="str">
        <f ca="1">OFFSET(AC1,AB2,0)</f>
        <v>rare</v>
      </c>
      <c r="AE2" s="1">
        <f ca="1">RANDBETWEEN(1, COUNTA(AF2:AF200))</f>
        <v>7</v>
      </c>
      <c r="AF2" s="1" t="s">
        <v>1705</v>
      </c>
      <c r="AG2" s="1" t="str">
        <f ca="1">OFFSET(AF1,AE2,0)</f>
        <v>harpy</v>
      </c>
      <c r="AH2" s="1">
        <f ca="1">RANDBETWEEN(1, COUNTA(AI2:AI200))</f>
        <v>4</v>
      </c>
      <c r="AI2" s="1" t="s">
        <v>1706</v>
      </c>
      <c r="AJ2" s="1" t="str">
        <f ca="1">OFFSET(AI1,AH2,0)</f>
        <v>desert</v>
      </c>
      <c r="AK2" s="1">
        <f t="shared" ref="AK2:AK3" ca="1" si="10">RANDBETWEEN(1, COUNTA($AL$2:$AL$200))</f>
        <v>25</v>
      </c>
      <c r="AL2" s="1" t="s">
        <v>1707</v>
      </c>
      <c r="AM2" s="20" t="str">
        <f t="shared" ref="AM2:AM3" ca="1" si="11">OFFSET(AL$1,AK2,0)</f>
        <v>wyvern</v>
      </c>
      <c r="AN2" s="1">
        <f ca="1">RANDBETWEEN(1, COUNTA($AO$2:$AO$200))</f>
        <v>8</v>
      </c>
      <c r="AO2" s="1" t="s">
        <v>1708</v>
      </c>
      <c r="AP2" s="1" t="str">
        <f ca="1">OFFSET(AO$1,AN2,0)</f>
        <v>chimera</v>
      </c>
      <c r="AQ2" s="1">
        <f ca="1">RANDBETWEEN(1, COUNTA($AR$2:$AR$200))</f>
        <v>7</v>
      </c>
      <c r="AR2" s="1" t="s">
        <v>776</v>
      </c>
      <c r="AS2" s="1" t="str">
        <f ca="1">OFFSET(AR$1,AQ2,0)</f>
        <v>iron ore</v>
      </c>
      <c r="AT2" s="1">
        <f ca="1">RANDBETWEEN(1, COUNTA($AU$2:$AU$200))</f>
        <v>6</v>
      </c>
      <c r="AU2" s="1" t="s">
        <v>495</v>
      </c>
      <c r="AV2" s="1" t="str">
        <f ca="1">OFFSET(AU$1,AT2,0)</f>
        <v>gold</v>
      </c>
      <c r="AW2" s="1">
        <f ca="1">RANDBETWEEN(1, COUNTA($AX$2:$AX$200))</f>
        <v>1</v>
      </c>
      <c r="AX2" s="1" t="s">
        <v>1709</v>
      </c>
      <c r="AY2" s="1" t="str">
        <f ca="1">OFFSET(AX$1,AW2,0)</f>
        <v>bee</v>
      </c>
      <c r="AZ2" s="1">
        <f ca="1">RANDBETWEEN(1, COUNTA($BA$2:$BA$200))</f>
        <v>2</v>
      </c>
      <c r="BA2" s="1" t="s">
        <v>1710</v>
      </c>
      <c r="BB2" s="1" t="str">
        <f ca="1">OFFSET(BA$1,AZ2,0)</f>
        <v>ancient</v>
      </c>
      <c r="BC2" s="1" t="str">
        <f ca="1">RANDBETWEEN(1, COUNTA($BD$2:BDX$200))</f>
        <v>#REF!</v>
      </c>
      <c r="BD2" s="1" t="s">
        <v>1711</v>
      </c>
      <c r="BE2" s="1" t="str">
        <f ca="1">OFFSET(BD$1,BC2,0)</f>
        <v>#REF!</v>
      </c>
      <c r="BF2" s="1">
        <f ca="1">RANDBETWEEN(1, COUNTA($BG$2:BG$200))</f>
        <v>2</v>
      </c>
      <c r="BG2" s="1" t="s">
        <v>1712</v>
      </c>
      <c r="BH2" s="1" t="str">
        <f ca="1">OFFSET(BG$1,BF2,0)</f>
        <v>caterpillar</v>
      </c>
      <c r="BJ2" s="1" t="s">
        <v>1713</v>
      </c>
    </row>
    <row r="3" spans="1:62" ht="12.75" customHeight="1" x14ac:dyDescent="0.3">
      <c r="A3" s="1" t="str">
        <f t="shared" ca="1" si="0"/>
        <v>Your ingredient is the essence of beauty</v>
      </c>
      <c r="B3" s="1">
        <f t="shared" ca="1" si="1"/>
        <v>10</v>
      </c>
      <c r="C3" s="20" t="str">
        <f ca="1">CONCATENATE($C$1,"the petal of a ",K2, " from ", Q2)</f>
        <v>Your ingredient is the petal of a flower from Agathion</v>
      </c>
      <c r="F3" s="1" t="s">
        <v>1714</v>
      </c>
      <c r="G3" s="1">
        <f t="shared" ca="1" si="2"/>
        <v>11</v>
      </c>
      <c r="H3" s="1" t="str">
        <f t="shared" ca="1" si="3"/>
        <v>virgin</v>
      </c>
      <c r="I3" s="1" t="s">
        <v>1715</v>
      </c>
      <c r="J3" s="1">
        <f t="shared" ca="1" si="4"/>
        <v>6</v>
      </c>
      <c r="K3" s="1" t="str">
        <f t="shared" ca="1" si="5"/>
        <v>mushroom</v>
      </c>
      <c r="L3" s="1" t="s">
        <v>1716</v>
      </c>
      <c r="O3" s="1" t="s">
        <v>1711</v>
      </c>
      <c r="P3" s="1">
        <f t="shared" ca="1" si="6"/>
        <v>37</v>
      </c>
      <c r="Q3" s="1" t="str">
        <f t="shared" ca="1" si="7"/>
        <v>Pandesmos</v>
      </c>
      <c r="R3" s="1" t="s">
        <v>1717</v>
      </c>
      <c r="S3" s="1">
        <f t="shared" ca="1" si="8"/>
        <v>3</v>
      </c>
      <c r="T3" s="1" t="str">
        <f t="shared" ca="1" si="9"/>
        <v>from the Plane of Water</v>
      </c>
      <c r="U3" s="1" t="s">
        <v>1718</v>
      </c>
      <c r="X3" s="20">
        <v>6</v>
      </c>
      <c r="Y3" s="20" t="s">
        <v>1719</v>
      </c>
      <c r="AC3" s="1" t="s">
        <v>1720</v>
      </c>
      <c r="AF3" s="1" t="s">
        <v>1721</v>
      </c>
      <c r="AI3" s="1" t="s">
        <v>1722</v>
      </c>
      <c r="AK3" s="1">
        <f t="shared" ca="1" si="10"/>
        <v>25</v>
      </c>
      <c r="AL3" s="1" t="s">
        <v>1723</v>
      </c>
      <c r="AM3" s="20" t="str">
        <f t="shared" ca="1" si="11"/>
        <v>wyvern</v>
      </c>
      <c r="AO3" s="1" t="s">
        <v>1724</v>
      </c>
      <c r="AR3" s="1" t="s">
        <v>1725</v>
      </c>
      <c r="AU3" s="1" t="s">
        <v>499</v>
      </c>
      <c r="AX3" s="1" t="s">
        <v>1726</v>
      </c>
      <c r="BA3" s="1" t="s">
        <v>1727</v>
      </c>
      <c r="BD3" s="1" t="s">
        <v>1728</v>
      </c>
      <c r="BG3" s="1" t="s">
        <v>1729</v>
      </c>
    </row>
    <row r="4" spans="1:62" ht="12.75" customHeight="1" x14ac:dyDescent="0.3">
      <c r="A4" s="1" t="str">
        <f t="shared" ca="1" si="0"/>
        <v>Your ingredient is dew of a treant from a forest in Aquallor</v>
      </c>
      <c r="B4" s="1">
        <f t="shared" ca="1" si="1"/>
        <v>3</v>
      </c>
      <c r="C4" s="20" t="str">
        <f ca="1">CONCATENATE($C$1,"the essence of ",W2)</f>
        <v>Your ingredient is the essence of time</v>
      </c>
      <c r="F4" s="1" t="s">
        <v>1730</v>
      </c>
      <c r="G4" s="1">
        <f t="shared" ca="1" si="2"/>
        <v>50</v>
      </c>
      <c r="H4" s="1" t="str">
        <f t="shared" ca="1" si="3"/>
        <v>froghemoth</v>
      </c>
      <c r="I4" s="1" t="s">
        <v>671</v>
      </c>
      <c r="J4" s="1">
        <f t="shared" ca="1" si="4"/>
        <v>3</v>
      </c>
      <c r="K4" s="1" t="str">
        <f t="shared" ca="1" si="5"/>
        <v>tree</v>
      </c>
      <c r="L4" s="1" t="s">
        <v>3634</v>
      </c>
      <c r="O4" s="1" t="s">
        <v>1731</v>
      </c>
      <c r="P4" s="1">
        <f t="shared" ca="1" si="6"/>
        <v>32</v>
      </c>
      <c r="Q4" s="1" t="str">
        <f t="shared" ca="1" si="7"/>
        <v>Mithardir</v>
      </c>
      <c r="R4" s="1" t="s">
        <v>1732</v>
      </c>
      <c r="U4" s="1" t="s">
        <v>1733</v>
      </c>
      <c r="X4" s="20">
        <v>11</v>
      </c>
      <c r="Y4" s="20" t="s">
        <v>1734</v>
      </c>
      <c r="AC4" s="1" t="s">
        <v>1735</v>
      </c>
      <c r="AF4" s="1" t="s">
        <v>1736</v>
      </c>
      <c r="AI4" s="1" t="s">
        <v>1737</v>
      </c>
      <c r="AL4" s="1" t="s">
        <v>1738</v>
      </c>
      <c r="AO4" s="1" t="s">
        <v>1739</v>
      </c>
      <c r="AR4" s="1" t="s">
        <v>1716</v>
      </c>
      <c r="AU4" s="1" t="s">
        <v>511</v>
      </c>
      <c r="BA4" s="1" t="s">
        <v>1740</v>
      </c>
      <c r="BD4" s="1" t="s">
        <v>1741</v>
      </c>
      <c r="BG4" s="1" t="s">
        <v>1742</v>
      </c>
    </row>
    <row r="5" spans="1:62" ht="12.75" customHeight="1" x14ac:dyDescent="0.3">
      <c r="A5" s="1" t="str">
        <f t="shared" ca="1" si="0"/>
        <v>Your ingredient is the blood of a wurm</v>
      </c>
      <c r="B5" s="1">
        <f t="shared" ca="1" si="1"/>
        <v>17</v>
      </c>
      <c r="C5" s="20" t="str">
        <f ca="1">CONCATENATE($C$1,"a ", AD2, " ore from ", Q4)</f>
        <v>Your ingredient is a rare ore from Mithardir</v>
      </c>
      <c r="D5" s="20"/>
      <c r="F5" s="1" t="s">
        <v>1743</v>
      </c>
      <c r="G5" s="1">
        <f t="shared" ca="1" si="2"/>
        <v>39</v>
      </c>
      <c r="H5" s="1" t="str">
        <f t="shared" ca="1" si="3"/>
        <v>gorgon</v>
      </c>
      <c r="I5" s="1" t="s">
        <v>1744</v>
      </c>
      <c r="J5" s="1">
        <f t="shared" ca="1" si="4"/>
        <v>6</v>
      </c>
      <c r="K5" s="1" t="str">
        <f t="shared" ca="1" si="5"/>
        <v>mushroom</v>
      </c>
      <c r="L5" s="1" t="s">
        <v>1745</v>
      </c>
      <c r="O5" s="1" t="s">
        <v>1746</v>
      </c>
      <c r="P5" s="1">
        <f t="shared" ca="1" si="6"/>
        <v>1</v>
      </c>
      <c r="Q5" s="1" t="str">
        <f t="shared" ca="1" si="7"/>
        <v>the Underdark</v>
      </c>
      <c r="R5" s="1" t="s">
        <v>1747</v>
      </c>
      <c r="U5" s="1" t="s">
        <v>1748</v>
      </c>
      <c r="X5" s="20">
        <v>16</v>
      </c>
      <c r="Y5" s="20" t="s">
        <v>1749</v>
      </c>
      <c r="AC5" s="1" t="s">
        <v>1750</v>
      </c>
      <c r="AF5" s="1" t="s">
        <v>1751</v>
      </c>
      <c r="AI5" s="1" t="s">
        <v>1752</v>
      </c>
      <c r="AL5" s="1" t="s">
        <v>1753</v>
      </c>
      <c r="AO5" s="1" t="s">
        <v>1754</v>
      </c>
      <c r="AR5" s="1" t="s">
        <v>1755</v>
      </c>
      <c r="AU5" s="1" t="s">
        <v>519</v>
      </c>
      <c r="BG5" s="1" t="s">
        <v>1756</v>
      </c>
    </row>
    <row r="6" spans="1:62" ht="12.75" customHeight="1" x14ac:dyDescent="0.3">
      <c r="A6" s="1" t="str">
        <f t="shared" ca="1" si="0"/>
        <v>Your ingredient is the blood of a wurm</v>
      </c>
      <c r="B6" s="1">
        <f t="shared" ca="1" si="1"/>
        <v>5</v>
      </c>
      <c r="C6" s="20" t="str">
        <f ca="1">CONCATENATE($C$1,"the blood of a ",H3)</f>
        <v>Your ingredient is the blood of a virgin</v>
      </c>
      <c r="D6" s="20"/>
      <c r="F6" s="1" t="s">
        <v>1757</v>
      </c>
      <c r="G6" s="1">
        <f t="shared" ca="1" si="2"/>
        <v>32</v>
      </c>
      <c r="H6" s="1" t="str">
        <f t="shared" ca="1" si="3"/>
        <v>pegasus</v>
      </c>
      <c r="I6" s="1" t="s">
        <v>1758</v>
      </c>
      <c r="J6" s="1">
        <f t="shared" ca="1" si="4"/>
        <v>1</v>
      </c>
      <c r="K6" s="1" t="str">
        <f t="shared" ca="1" si="5"/>
        <v>flower</v>
      </c>
      <c r="O6" s="1" t="s">
        <v>1759</v>
      </c>
      <c r="P6" s="1">
        <f t="shared" ca="1" si="6"/>
        <v>12</v>
      </c>
      <c r="Q6" s="1" t="str">
        <f t="shared" ca="1" si="7"/>
        <v>Sigil</v>
      </c>
      <c r="R6" s="1" t="s">
        <v>1760</v>
      </c>
      <c r="U6" s="1" t="s">
        <v>1761</v>
      </c>
      <c r="X6" s="20">
        <v>21</v>
      </c>
      <c r="Y6" s="20" t="s">
        <v>1762</v>
      </c>
      <c r="AC6" s="1" t="s">
        <v>1763</v>
      </c>
      <c r="AF6" s="1" t="s">
        <v>1738</v>
      </c>
      <c r="AI6" s="1" t="s">
        <v>1764</v>
      </c>
      <c r="AL6" s="1" t="s">
        <v>1765</v>
      </c>
      <c r="AO6" s="1" t="s">
        <v>1766</v>
      </c>
      <c r="AR6" s="1" t="s">
        <v>1767</v>
      </c>
      <c r="AU6" s="1" t="s">
        <v>515</v>
      </c>
      <c r="BG6" s="1" t="s">
        <v>1768</v>
      </c>
    </row>
    <row r="7" spans="1:62" ht="12.75" customHeight="1" x14ac:dyDescent="0.3">
      <c r="A7" s="1" t="str">
        <f t="shared" ca="1" si="0"/>
        <v>Your ingredient is powdered coral</v>
      </c>
      <c r="B7" s="1">
        <f t="shared" ca="1" si="1"/>
        <v>5</v>
      </c>
      <c r="C7" s="20" t="str">
        <f ca="1">CONCATENATE($C$1,"the sap of a ",K3, " from ",Q3)</f>
        <v>Your ingredient is the sap of a mushroom from Pandesmos</v>
      </c>
      <c r="D7" s="20"/>
      <c r="F7" s="1" t="s">
        <v>1769</v>
      </c>
      <c r="G7" s="1">
        <f t="shared" ca="1" si="2"/>
        <v>30</v>
      </c>
      <c r="H7" s="1" t="str">
        <f t="shared" ca="1" si="3"/>
        <v>doppelganger</v>
      </c>
      <c r="I7" s="1" t="s">
        <v>1770</v>
      </c>
      <c r="J7" s="1">
        <f t="shared" ca="1" si="4"/>
        <v>1</v>
      </c>
      <c r="K7" s="1" t="str">
        <f t="shared" ca="1" si="5"/>
        <v>flower</v>
      </c>
      <c r="O7" s="1" t="s">
        <v>1771</v>
      </c>
      <c r="P7" s="1">
        <f t="shared" ca="1" si="6"/>
        <v>50</v>
      </c>
      <c r="Q7" s="1" t="str">
        <f t="shared" ca="1" si="7"/>
        <v>Pluton</v>
      </c>
      <c r="R7" s="1" t="s">
        <v>1772</v>
      </c>
      <c r="U7" s="1" t="s">
        <v>1773</v>
      </c>
      <c r="X7" s="20">
        <v>26</v>
      </c>
      <c r="Y7" s="20" t="s">
        <v>1774</v>
      </c>
      <c r="AC7" s="1" t="s">
        <v>1775</v>
      </c>
      <c r="AF7" s="1" t="s">
        <v>1776</v>
      </c>
      <c r="AL7" s="1" t="s">
        <v>1721</v>
      </c>
      <c r="AO7" s="1" t="s">
        <v>1777</v>
      </c>
      <c r="AR7" s="1" t="s">
        <v>1778</v>
      </c>
      <c r="AU7" s="1" t="s">
        <v>758</v>
      </c>
      <c r="BG7" s="1" t="s">
        <v>1779</v>
      </c>
    </row>
    <row r="8" spans="1:62" ht="12.75" customHeight="1" x14ac:dyDescent="0.3">
      <c r="A8" s="1" t="str">
        <f t="shared" ca="1" si="0"/>
        <v>Your ingredient is water from the Styx</v>
      </c>
      <c r="B8" s="1">
        <f t="shared" ca="1" si="1"/>
        <v>7</v>
      </c>
      <c r="C8" s="1" t="str">
        <f ca="1">CONCATENATE($C$1,"powdered ",N2)</f>
        <v>Your ingredient is powdered tarrasque bone</v>
      </c>
      <c r="F8" s="1" t="s">
        <v>1708</v>
      </c>
      <c r="G8" s="1">
        <f t="shared" ca="1" si="2"/>
        <v>47</v>
      </c>
      <c r="H8" s="1" t="str">
        <f t="shared" ca="1" si="3"/>
        <v>minotaur</v>
      </c>
      <c r="I8" s="1" t="s">
        <v>1780</v>
      </c>
      <c r="J8" s="1">
        <f t="shared" ca="1" si="4"/>
        <v>2</v>
      </c>
      <c r="K8" s="1" t="str">
        <f t="shared" ca="1" si="5"/>
        <v>grass</v>
      </c>
      <c r="O8" s="1" t="s">
        <v>1781</v>
      </c>
      <c r="P8" s="1">
        <f t="shared" ca="1" si="6"/>
        <v>17</v>
      </c>
      <c r="Q8" s="1" t="str">
        <f t="shared" ca="1" si="7"/>
        <v>Solania</v>
      </c>
      <c r="R8" s="1" t="s">
        <v>1782</v>
      </c>
      <c r="U8" s="1" t="s">
        <v>1783</v>
      </c>
      <c r="X8" s="20">
        <v>31</v>
      </c>
      <c r="Y8" s="20" t="s">
        <v>1784</v>
      </c>
      <c r="AF8" s="1" t="s">
        <v>1785</v>
      </c>
      <c r="AL8" s="1" t="s">
        <v>1786</v>
      </c>
      <c r="AO8" s="1" t="s">
        <v>1787</v>
      </c>
      <c r="AR8" s="1" t="s">
        <v>1788</v>
      </c>
      <c r="AU8" s="1" t="s">
        <v>554</v>
      </c>
      <c r="BG8" s="1" t="s">
        <v>1789</v>
      </c>
    </row>
    <row r="9" spans="1:62" ht="12.75" customHeight="1" x14ac:dyDescent="0.3">
      <c r="A9" s="1" t="str">
        <f t="shared" ca="1" si="0"/>
        <v>Your ingredient is silk from a giant wolf spider in the Negative Plane</v>
      </c>
      <c r="B9" s="1">
        <f t="shared" ca="1" si="1"/>
        <v>9</v>
      </c>
      <c r="C9" s="1" t="str">
        <f ca="1">CONCATENATE($C$1,"the eye of a ",H4)</f>
        <v>Your ingredient is the eye of a froghemoth</v>
      </c>
      <c r="F9" s="1" t="s">
        <v>1724</v>
      </c>
      <c r="G9" s="1">
        <f t="shared" ca="1" si="2"/>
        <v>3</v>
      </c>
      <c r="H9" s="1" t="str">
        <f t="shared" ca="1" si="3"/>
        <v>troll</v>
      </c>
      <c r="J9" s="1">
        <f t="shared" ca="1" si="4"/>
        <v>1</v>
      </c>
      <c r="K9" s="1" t="str">
        <f t="shared" ca="1" si="5"/>
        <v>flower</v>
      </c>
      <c r="O9" s="1" t="s">
        <v>1790</v>
      </c>
      <c r="P9" s="1">
        <f t="shared" ca="1" si="6"/>
        <v>61</v>
      </c>
      <c r="Q9" s="1" t="str">
        <f t="shared" ca="1" si="7"/>
        <v>Maladomini</v>
      </c>
      <c r="R9" s="1" t="s">
        <v>1791</v>
      </c>
      <c r="U9" s="1" t="s">
        <v>1792</v>
      </c>
      <c r="X9" s="20">
        <v>36</v>
      </c>
      <c r="Y9" s="20" t="s">
        <v>1793</v>
      </c>
      <c r="AF9" s="1" t="s">
        <v>1786</v>
      </c>
      <c r="AL9" s="1" t="s">
        <v>1751</v>
      </c>
      <c r="AO9" s="1" t="s">
        <v>1736</v>
      </c>
      <c r="AR9" s="1" t="s">
        <v>1794</v>
      </c>
      <c r="AU9" s="1" t="s">
        <v>1795</v>
      </c>
      <c r="BG9" s="1" t="s">
        <v>1796</v>
      </c>
    </row>
    <row r="10" spans="1:62" ht="12.75" customHeight="1" x14ac:dyDescent="0.3">
      <c r="A10" s="1" t="str">
        <f t="shared" ca="1" si="0"/>
        <v>Your ingredient is the egg of a phoenix</v>
      </c>
      <c r="B10" s="1">
        <f t="shared" ca="1" si="1"/>
        <v>24</v>
      </c>
      <c r="C10" s="1" t="str">
        <f ca="1">CONCATENATE($C$1,"water ",T2)</f>
        <v>Your ingredient is water from a pure spring</v>
      </c>
      <c r="F10" s="1" t="s">
        <v>1705</v>
      </c>
      <c r="G10" s="1">
        <f t="shared" ca="1" si="2"/>
        <v>2</v>
      </c>
      <c r="H10" s="1" t="str">
        <f t="shared" ca="1" si="3"/>
        <v>ogre</v>
      </c>
      <c r="J10" s="1">
        <f t="shared" ca="1" si="4"/>
        <v>7</v>
      </c>
      <c r="K10" s="1" t="str">
        <f t="shared" ca="1" si="5"/>
        <v>treant</v>
      </c>
      <c r="O10" s="1" t="s">
        <v>1797</v>
      </c>
      <c r="P10" s="1">
        <f t="shared" ca="1" si="6"/>
        <v>39</v>
      </c>
      <c r="Q10" s="1" t="str">
        <f t="shared" ca="1" si="7"/>
        <v>Phlegethon</v>
      </c>
      <c r="R10" s="1" t="s">
        <v>1798</v>
      </c>
      <c r="U10" s="1" t="s">
        <v>1799</v>
      </c>
      <c r="X10" s="20">
        <v>41</v>
      </c>
      <c r="Y10" s="20" t="s">
        <v>1800</v>
      </c>
      <c r="AF10" s="1" t="s">
        <v>1801</v>
      </c>
      <c r="AL10" s="1" t="s">
        <v>1785</v>
      </c>
      <c r="AO10" s="1" t="s">
        <v>1802</v>
      </c>
      <c r="AU10" s="1" t="s">
        <v>1803</v>
      </c>
    </row>
    <row r="11" spans="1:62" ht="12.75" customHeight="1" x14ac:dyDescent="0.3">
      <c r="A11" s="1" t="str">
        <f t="shared" ca="1" si="0"/>
        <v>Your ingredient is snow from a mountaintop in Minauros</v>
      </c>
      <c r="B11" s="1">
        <f t="shared" ca="1" si="1"/>
        <v>18</v>
      </c>
      <c r="C11" s="1" t="str">
        <f ca="1">CONCATENATE($C$1,"a claw or nail from a ",H5)</f>
        <v>Your ingredient is a claw or nail from a gorgon</v>
      </c>
      <c r="F11" s="1" t="s">
        <v>1804</v>
      </c>
      <c r="G11" s="1">
        <f t="shared" ca="1" si="2"/>
        <v>46</v>
      </c>
      <c r="H11" s="1" t="str">
        <f t="shared" ca="1" si="3"/>
        <v>lamia</v>
      </c>
      <c r="J11" s="1">
        <f t="shared" ca="1" si="4"/>
        <v>3</v>
      </c>
      <c r="K11" s="1" t="str">
        <f t="shared" ca="1" si="5"/>
        <v>tree</v>
      </c>
      <c r="O11" s="1" t="s">
        <v>1805</v>
      </c>
      <c r="P11" s="1">
        <f t="shared" ca="1" si="6"/>
        <v>11</v>
      </c>
      <c r="Q11" s="1" t="str">
        <f t="shared" ca="1" si="7"/>
        <v>the Outlands</v>
      </c>
      <c r="R11" s="1" t="s">
        <v>1806</v>
      </c>
      <c r="U11" s="1" t="s">
        <v>1807</v>
      </c>
      <c r="X11" s="20">
        <v>46</v>
      </c>
      <c r="Y11" s="20" t="s">
        <v>1808</v>
      </c>
      <c r="AF11" s="1" t="s">
        <v>1809</v>
      </c>
      <c r="AL11" s="1" t="s">
        <v>1809</v>
      </c>
      <c r="AU11" s="1" t="s">
        <v>1810</v>
      </c>
    </row>
    <row r="12" spans="1:62" ht="12.75" customHeight="1" x14ac:dyDescent="0.3">
      <c r="A12" s="1" t="str">
        <f t="shared" ca="1" si="0"/>
        <v>Your ingredient is the tongue of a angel</v>
      </c>
      <c r="B12" s="1">
        <f t="shared" ca="1" si="1"/>
        <v>22</v>
      </c>
      <c r="C12" s="1" t="str">
        <f ca="1">CONCATENATE($C$1,"the hair of a ",H7)</f>
        <v>Your ingredient is the hair of a doppelganger</v>
      </c>
      <c r="F12" s="1" t="s">
        <v>1811</v>
      </c>
      <c r="G12" s="1">
        <f t="shared" ca="1" si="2"/>
        <v>30</v>
      </c>
      <c r="H12" s="1" t="str">
        <f t="shared" ca="1" si="3"/>
        <v>doppelganger</v>
      </c>
      <c r="J12" s="1">
        <f t="shared" ca="1" si="4"/>
        <v>4</v>
      </c>
      <c r="K12" s="1" t="str">
        <f t="shared" ca="1" si="5"/>
        <v>algae</v>
      </c>
      <c r="O12" s="1" t="s">
        <v>1812</v>
      </c>
      <c r="P12" s="1">
        <f t="shared" ca="1" si="6"/>
        <v>5</v>
      </c>
      <c r="Q12" s="1" t="str">
        <f t="shared" ca="1" si="7"/>
        <v>the Ethereal Plane</v>
      </c>
      <c r="R12" s="1" t="s">
        <v>1813</v>
      </c>
      <c r="U12" s="1" t="s">
        <v>1814</v>
      </c>
      <c r="X12" s="20">
        <v>51</v>
      </c>
      <c r="Y12" s="20" t="s">
        <v>1815</v>
      </c>
      <c r="AF12" s="1" t="s">
        <v>1816</v>
      </c>
      <c r="AL12" s="1" t="s">
        <v>1816</v>
      </c>
      <c r="AU12" s="1" t="s">
        <v>556</v>
      </c>
    </row>
    <row r="13" spans="1:62" ht="12.75" customHeight="1" x14ac:dyDescent="0.3">
      <c r="A13" s="1" t="str">
        <f t="shared" ca="1" si="0"/>
        <v>Your ingredient is the tear of a centaur</v>
      </c>
      <c r="B13" s="1">
        <f t="shared" ca="1" si="1"/>
        <v>15</v>
      </c>
      <c r="C13" s="1" t="str">
        <f ca="1">CONCATENATE($C$1,"the urine of a ",H8)</f>
        <v>Your ingredient is the urine of a minotaur</v>
      </c>
      <c r="F13" s="1" t="s">
        <v>1817</v>
      </c>
      <c r="G13" s="1">
        <f t="shared" ca="1" si="2"/>
        <v>23</v>
      </c>
      <c r="H13" s="1" t="str">
        <f t="shared" ca="1" si="3"/>
        <v>eladrin</v>
      </c>
      <c r="J13" s="1">
        <f t="shared" ca="1" si="4"/>
        <v>4</v>
      </c>
      <c r="K13" s="1" t="str">
        <f t="shared" ca="1" si="5"/>
        <v>algae</v>
      </c>
      <c r="O13" s="1" t="s">
        <v>1818</v>
      </c>
      <c r="P13" s="1">
        <f t="shared" ca="1" si="6"/>
        <v>17</v>
      </c>
      <c r="Q13" s="1" t="str">
        <f t="shared" ca="1" si="7"/>
        <v>Solania</v>
      </c>
      <c r="U13" s="1" t="s">
        <v>1819</v>
      </c>
      <c r="X13" s="20">
        <v>56</v>
      </c>
      <c r="Y13" s="20" t="s">
        <v>1820</v>
      </c>
      <c r="AF13" s="1" t="s">
        <v>1821</v>
      </c>
      <c r="AL13" s="1" t="s">
        <v>1822</v>
      </c>
    </row>
    <row r="14" spans="1:62" ht="12.75" customHeight="1" x14ac:dyDescent="0.3">
      <c r="A14" s="1" t="str">
        <f t="shared" ca="1" si="0"/>
        <v>Your ingredient is the tooth of a centaur</v>
      </c>
      <c r="B14" s="1">
        <f t="shared" ca="1" si="1"/>
        <v>1</v>
      </c>
      <c r="C14" s="20" t="str">
        <f ca="1">CONCATENATE($C$1,"the root of a ",K4, " from ",Q4)</f>
        <v>Your ingredient is the root of a tree from Mithardir</v>
      </c>
      <c r="F14" s="1" t="s">
        <v>1823</v>
      </c>
      <c r="G14" s="1">
        <f t="shared" ca="1" si="2"/>
        <v>9</v>
      </c>
      <c r="H14" s="1" t="str">
        <f t="shared" ca="1" si="3"/>
        <v>angel</v>
      </c>
      <c r="J14" s="1">
        <f t="shared" ca="1" si="4"/>
        <v>3</v>
      </c>
      <c r="K14" s="1" t="str">
        <f t="shared" ca="1" si="5"/>
        <v>tree</v>
      </c>
      <c r="O14" s="1" t="s">
        <v>1824</v>
      </c>
      <c r="P14" s="1">
        <f t="shared" ca="1" si="6"/>
        <v>10</v>
      </c>
      <c r="Q14" s="1" t="str">
        <f t="shared" ca="1" si="7"/>
        <v>the Elemental Chaos</v>
      </c>
      <c r="X14" s="20">
        <v>61</v>
      </c>
      <c r="Y14" s="20" t="s">
        <v>1825</v>
      </c>
      <c r="AF14" s="1" t="s">
        <v>1826</v>
      </c>
      <c r="AL14" s="1" t="s">
        <v>1826</v>
      </c>
    </row>
    <row r="15" spans="1:62" ht="12.75" customHeight="1" x14ac:dyDescent="0.3">
      <c r="A15" s="1" t="str">
        <f t="shared" ca="1" si="0"/>
        <v>Your ingredient is snow from a mountaintop in Minauros</v>
      </c>
      <c r="B15" s="1">
        <f t="shared" ca="1" si="1"/>
        <v>14</v>
      </c>
      <c r="C15" s="1" t="str">
        <f ca="1">CONCATENATE($C$1,"the tooth of a ",H9)</f>
        <v>Your ingredient is the tooth of a troll</v>
      </c>
      <c r="F15" s="1" t="s">
        <v>1827</v>
      </c>
      <c r="G15" s="1">
        <f t="shared" ca="1" si="2"/>
        <v>14</v>
      </c>
      <c r="H15" s="1" t="str">
        <f t="shared" ca="1" si="3"/>
        <v>wurm</v>
      </c>
      <c r="J15" s="1">
        <f t="shared" ca="1" si="4"/>
        <v>5</v>
      </c>
      <c r="K15" s="1" t="str">
        <f t="shared" ca="1" si="5"/>
        <v>moss</v>
      </c>
      <c r="O15" s="1" t="s">
        <v>1828</v>
      </c>
      <c r="P15" s="1">
        <f t="shared" ca="1" si="6"/>
        <v>41</v>
      </c>
      <c r="Q15" s="1" t="str">
        <f t="shared" ca="1" si="7"/>
        <v>the Abyss</v>
      </c>
      <c r="X15" s="20">
        <v>66</v>
      </c>
      <c r="Y15" s="20" t="s">
        <v>1829</v>
      </c>
      <c r="AF15" s="1" t="s">
        <v>1830</v>
      </c>
      <c r="AL15" s="1" t="s">
        <v>1831</v>
      </c>
    </row>
    <row r="16" spans="1:62" ht="12.75" customHeight="1" x14ac:dyDescent="0.3">
      <c r="B16" s="1">
        <f t="shared" ca="1" si="1"/>
        <v>22</v>
      </c>
      <c r="C16" s="1" t="str">
        <f ca="1">CONCATENATE($C$1,"the tongue of a ",H10)</f>
        <v>Your ingredient is the tongue of a ogre</v>
      </c>
      <c r="F16" s="1" t="s">
        <v>1736</v>
      </c>
      <c r="G16" s="1">
        <f t="shared" ca="1" si="2"/>
        <v>38</v>
      </c>
      <c r="H16" s="1" t="str">
        <f t="shared" ca="1" si="3"/>
        <v>mundane goat</v>
      </c>
      <c r="J16" s="1">
        <f t="shared" ca="1" si="4"/>
        <v>2</v>
      </c>
      <c r="K16" s="1" t="str">
        <f t="shared" ca="1" si="5"/>
        <v>grass</v>
      </c>
      <c r="O16" s="1" t="s">
        <v>1832</v>
      </c>
      <c r="P16" s="1">
        <f t="shared" ca="1" si="6"/>
        <v>31</v>
      </c>
      <c r="Q16" s="1" t="str">
        <f t="shared" ca="1" si="7"/>
        <v>Aquallor</v>
      </c>
      <c r="X16" s="20">
        <v>71</v>
      </c>
      <c r="Y16" s="20" t="s">
        <v>1833</v>
      </c>
      <c r="AF16" s="1" t="s">
        <v>1834</v>
      </c>
      <c r="AL16" s="1" t="s">
        <v>1742</v>
      </c>
    </row>
    <row r="17" spans="3:39" ht="12.75" customHeight="1" x14ac:dyDescent="0.3">
      <c r="C17" s="1" t="str">
        <f ca="1">CONCATENATE($C$1,"the feather of a ",AG2)</f>
        <v>Your ingredient is the feather of a harpy</v>
      </c>
      <c r="F17" s="1" t="s">
        <v>1835</v>
      </c>
      <c r="G17" s="1">
        <f t="shared" ca="1" si="2"/>
        <v>7</v>
      </c>
      <c r="H17" s="1" t="str">
        <f t="shared" ca="1" si="3"/>
        <v>devil</v>
      </c>
      <c r="J17" s="1">
        <f t="shared" ca="1" si="4"/>
        <v>6</v>
      </c>
      <c r="K17" s="1" t="str">
        <f t="shared" ca="1" si="5"/>
        <v>mushroom</v>
      </c>
      <c r="O17" s="1" t="s">
        <v>1836</v>
      </c>
      <c r="P17" s="1">
        <f t="shared" ca="1" si="6"/>
        <v>19</v>
      </c>
      <c r="Q17" s="1" t="str">
        <f t="shared" ca="1" si="7"/>
        <v>Jovar</v>
      </c>
      <c r="X17" s="20">
        <v>76</v>
      </c>
      <c r="Y17" s="20" t="s">
        <v>1837</v>
      </c>
      <c r="AF17" s="1" t="s">
        <v>1838</v>
      </c>
      <c r="AL17" s="1" t="s">
        <v>1839</v>
      </c>
    </row>
    <row r="18" spans="3:39" ht="12.75" customHeight="1" x14ac:dyDescent="0.3">
      <c r="C18" s="1" t="str">
        <f ca="1">CONCATENATE($C$1,"dew of a ",K5, " from a ",AJ2," in ", Q5)</f>
        <v>Your ingredient is dew of a mushroom from a desert in the Underdark</v>
      </c>
      <c r="F18" s="1" t="s">
        <v>1840</v>
      </c>
      <c r="O18" s="1" t="s">
        <v>1841</v>
      </c>
      <c r="P18" s="1">
        <f t="shared" ca="1" si="6"/>
        <v>17</v>
      </c>
      <c r="Q18" s="1" t="str">
        <f t="shared" ca="1" si="7"/>
        <v>Solania</v>
      </c>
      <c r="X18" s="20">
        <v>81</v>
      </c>
      <c r="Y18" s="20" t="s">
        <v>1842</v>
      </c>
      <c r="AK18" s="1">
        <f ca="1">RANDBETWEEN(1,COUNTA(AL19:AL29))</f>
        <v>3</v>
      </c>
      <c r="AL18" s="1" t="str">
        <f ca="1">CONCATENATE(AV2, " dragon")</f>
        <v>gold dragon</v>
      </c>
      <c r="AM18" s="1" t="s">
        <v>1843</v>
      </c>
    </row>
    <row r="19" spans="3:39" ht="12.75" customHeight="1" x14ac:dyDescent="0.3">
      <c r="C19" s="1" t="str">
        <f ca="1">CONCATENATE($C$1,"the egg of a ",AM2)</f>
        <v>Your ingredient is the egg of a wyvern</v>
      </c>
      <c r="F19" s="1" t="s">
        <v>1844</v>
      </c>
      <c r="O19" s="1" t="s">
        <v>1845</v>
      </c>
      <c r="P19" s="1">
        <f t="shared" ca="1" si="6"/>
        <v>68</v>
      </c>
      <c r="Q19" s="1" t="str">
        <f t="shared" ca="1" si="7"/>
        <v>Mechanus</v>
      </c>
      <c r="X19" s="20">
        <v>90</v>
      </c>
      <c r="Y19" s="20" t="s">
        <v>1846</v>
      </c>
      <c r="AL19" s="1" t="s">
        <v>1847</v>
      </c>
      <c r="AM19" s="1" t="str">
        <f ca="1">OFFSET(AL17,AK18,0)</f>
        <v>yuan ti</v>
      </c>
    </row>
    <row r="20" spans="3:39" ht="12.75" customHeight="1" x14ac:dyDescent="0.3">
      <c r="C20" s="1" t="str">
        <f ca="1">CONCATENATE($C$1,"the horn of a ",AP2)</f>
        <v>Your ingredient is the horn of a chimera</v>
      </c>
      <c r="F20" s="1" t="s">
        <v>1848</v>
      </c>
      <c r="O20" s="1" t="s">
        <v>1849</v>
      </c>
      <c r="P20" s="1">
        <f t="shared" ca="1" si="6"/>
        <v>2</v>
      </c>
      <c r="Q20" s="1" t="str">
        <f t="shared" ca="1" si="7"/>
        <v>the Feywild</v>
      </c>
      <c r="X20" s="20">
        <v>92</v>
      </c>
      <c r="Y20" s="20" t="s">
        <v>1850</v>
      </c>
      <c r="AL20" s="1" t="s">
        <v>1851</v>
      </c>
    </row>
    <row r="21" spans="3:39" ht="12.75" customHeight="1" x14ac:dyDescent="0.3">
      <c r="C21" s="1" t="str">
        <f ca="1">CONCATENATE($C$1,"the scale of a ",AM19)</f>
        <v>Your ingredient is the scale of a yuan ti</v>
      </c>
      <c r="F21" s="1" t="s">
        <v>1852</v>
      </c>
      <c r="O21" s="1" t="s">
        <v>1853</v>
      </c>
      <c r="X21" s="20">
        <v>94</v>
      </c>
      <c r="Y21" s="20" t="s">
        <v>1854</v>
      </c>
      <c r="AL21" s="1" t="s">
        <v>1821</v>
      </c>
    </row>
    <row r="22" spans="3:39" ht="12.75" customHeight="1" x14ac:dyDescent="0.3">
      <c r="C22" s="1" t="str">
        <f ca="1">CONCATENATE($C$1, AS2, " from a mine in ",Q6)</f>
        <v>Your ingredient is iron ore from a mine in Sigil</v>
      </c>
      <c r="F22" s="1" t="s">
        <v>1855</v>
      </c>
      <c r="O22" s="1" t="s">
        <v>1856</v>
      </c>
      <c r="X22" s="20">
        <v>96</v>
      </c>
      <c r="Y22" s="20" t="s">
        <v>1857</v>
      </c>
      <c r="AL22" s="1" t="s">
        <v>1787</v>
      </c>
    </row>
    <row r="23" spans="3:39" ht="12.75" customHeight="1" x14ac:dyDescent="0.3">
      <c r="C23" s="1" t="str">
        <f ca="1">CONCATENATE($C$1, "snow from a mountaintop in ",Q7)</f>
        <v>Your ingredient is snow from a mountaintop in Pluton</v>
      </c>
      <c r="F23" s="1" t="s">
        <v>1858</v>
      </c>
      <c r="O23" s="1" t="s">
        <v>1859</v>
      </c>
      <c r="X23" s="20">
        <v>98</v>
      </c>
      <c r="Y23" s="20" t="s">
        <v>1860</v>
      </c>
      <c r="AL23" s="1" t="s">
        <v>1861</v>
      </c>
    </row>
    <row r="24" spans="3:39" ht="12.75" customHeight="1" x14ac:dyDescent="0.3">
      <c r="C24" s="1" t="str">
        <f ca="1">CONCATENATE($C$1, "honey from a ", AY2, " in ",BE2)</f>
        <v>#REF!</v>
      </c>
      <c r="F24" s="1" t="s">
        <v>1862</v>
      </c>
      <c r="O24" s="1" t="s">
        <v>1863</v>
      </c>
      <c r="X24" s="20">
        <v>99</v>
      </c>
      <c r="Y24" s="20" t="s">
        <v>1864</v>
      </c>
      <c r="AL24" s="1" t="s">
        <v>1865</v>
      </c>
    </row>
    <row r="25" spans="3:39" ht="12.75" customHeight="1" x14ac:dyDescent="0.3">
      <c r="C25" s="1" t="str">
        <f ca="1">CONCATENATE($C$1, "silk from a ", BH2, " in ",Q8)</f>
        <v>Your ingredient is silk from a caterpillar in Solania</v>
      </c>
      <c r="F25" s="1" t="s">
        <v>1866</v>
      </c>
      <c r="O25" s="1" t="s">
        <v>1867</v>
      </c>
      <c r="X25" s="20">
        <v>100</v>
      </c>
      <c r="Y25" s="20" t="s">
        <v>1868</v>
      </c>
      <c r="AL25" s="1" t="s">
        <v>1739</v>
      </c>
    </row>
    <row r="26" spans="3:39" ht="12.75" customHeight="1" x14ac:dyDescent="0.3">
      <c r="F26" s="1" t="s">
        <v>1739</v>
      </c>
      <c r="O26" s="1" t="s">
        <v>1869</v>
      </c>
      <c r="AL26" s="1" t="s">
        <v>1823</v>
      </c>
    </row>
    <row r="27" spans="3:39" ht="12.75" customHeight="1" x14ac:dyDescent="0.3">
      <c r="F27" s="1" t="s">
        <v>1870</v>
      </c>
      <c r="O27" s="1" t="s">
        <v>1871</v>
      </c>
      <c r="AL27" s="1" t="s">
        <v>1872</v>
      </c>
    </row>
    <row r="28" spans="3:39" ht="12.75" customHeight="1" x14ac:dyDescent="0.3">
      <c r="F28" s="1" t="s">
        <v>1873</v>
      </c>
      <c r="O28" s="1" t="s">
        <v>1874</v>
      </c>
      <c r="AL28" s="1" t="s">
        <v>1875</v>
      </c>
    </row>
    <row r="29" spans="3:39" ht="12.75" customHeight="1" x14ac:dyDescent="0.3">
      <c r="F29" s="1" t="s">
        <v>1876</v>
      </c>
      <c r="O29" s="1" t="s">
        <v>1877</v>
      </c>
      <c r="AL29" s="1" t="s">
        <v>1878</v>
      </c>
    </row>
    <row r="30" spans="3:39" ht="12.75" customHeight="1" x14ac:dyDescent="0.3">
      <c r="F30" s="1" t="s">
        <v>1787</v>
      </c>
      <c r="O30" s="1" t="s">
        <v>1879</v>
      </c>
    </row>
    <row r="31" spans="3:39" ht="12.75" customHeight="1" x14ac:dyDescent="0.3">
      <c r="F31" s="1" t="s">
        <v>1880</v>
      </c>
      <c r="O31" s="1" t="s">
        <v>1881</v>
      </c>
    </row>
    <row r="32" spans="3:39" ht="12.75" customHeight="1" x14ac:dyDescent="0.3">
      <c r="F32" s="1" t="s">
        <v>1882</v>
      </c>
      <c r="O32" s="1" t="s">
        <v>1883</v>
      </c>
    </row>
    <row r="33" spans="6:15" ht="12.75" customHeight="1" x14ac:dyDescent="0.3">
      <c r="F33" s="1" t="s">
        <v>1884</v>
      </c>
      <c r="O33" s="1" t="s">
        <v>1885</v>
      </c>
    </row>
    <row r="34" spans="6:15" ht="12.75" customHeight="1" x14ac:dyDescent="0.3">
      <c r="F34" s="1" t="s">
        <v>1886</v>
      </c>
      <c r="O34" s="1" t="s">
        <v>1887</v>
      </c>
    </row>
    <row r="35" spans="6:15" ht="12.75" customHeight="1" x14ac:dyDescent="0.3">
      <c r="F35" s="1" t="s">
        <v>1780</v>
      </c>
      <c r="O35" s="1" t="s">
        <v>1888</v>
      </c>
    </row>
    <row r="36" spans="6:15" ht="12.75" customHeight="1" x14ac:dyDescent="0.3">
      <c r="F36" s="1" t="s">
        <v>1751</v>
      </c>
      <c r="O36" s="1" t="s">
        <v>1889</v>
      </c>
    </row>
    <row r="37" spans="6:15" ht="12.75" customHeight="1" x14ac:dyDescent="0.3">
      <c r="F37" s="1" t="s">
        <v>1890</v>
      </c>
      <c r="O37" s="1" t="s">
        <v>1891</v>
      </c>
    </row>
    <row r="38" spans="6:15" ht="12.75" customHeight="1" x14ac:dyDescent="0.3">
      <c r="F38" s="1" t="s">
        <v>1892</v>
      </c>
      <c r="O38" s="1" t="s">
        <v>1893</v>
      </c>
    </row>
    <row r="39" spans="6:15" ht="12.75" customHeight="1" x14ac:dyDescent="0.3">
      <c r="F39" s="1" t="s">
        <v>1894</v>
      </c>
      <c r="O39" s="1" t="s">
        <v>1895</v>
      </c>
    </row>
    <row r="40" spans="6:15" ht="12.75" customHeight="1" x14ac:dyDescent="0.3">
      <c r="F40" s="1" t="s">
        <v>1896</v>
      </c>
      <c r="O40" s="1" t="s">
        <v>1897</v>
      </c>
    </row>
    <row r="41" spans="6:15" ht="12.75" customHeight="1" x14ac:dyDescent="0.3">
      <c r="F41" s="1" t="s">
        <v>1872</v>
      </c>
      <c r="O41" s="1" t="s">
        <v>1898</v>
      </c>
    </row>
    <row r="42" spans="6:15" ht="12.75" customHeight="1" x14ac:dyDescent="0.3">
      <c r="F42" s="1" t="s">
        <v>1861</v>
      </c>
      <c r="O42" s="1" t="s">
        <v>1899</v>
      </c>
    </row>
    <row r="43" spans="6:15" ht="12.75" customHeight="1" x14ac:dyDescent="0.3">
      <c r="F43" s="1" t="s">
        <v>1900</v>
      </c>
      <c r="O43" s="1" t="s">
        <v>1901</v>
      </c>
    </row>
    <row r="44" spans="6:15" ht="12.75" customHeight="1" x14ac:dyDescent="0.3">
      <c r="F44" s="1" t="s">
        <v>1902</v>
      </c>
      <c r="O44" s="1" t="s">
        <v>1903</v>
      </c>
    </row>
    <row r="45" spans="6:15" ht="12.75" customHeight="1" x14ac:dyDescent="0.3">
      <c r="F45" s="1" t="s">
        <v>1740</v>
      </c>
      <c r="O45" s="1" t="s">
        <v>1904</v>
      </c>
    </row>
    <row r="46" spans="6:15" ht="12.75" customHeight="1" x14ac:dyDescent="0.3">
      <c r="F46" s="1" t="s">
        <v>1878</v>
      </c>
      <c r="O46" s="1" t="s">
        <v>1905</v>
      </c>
    </row>
    <row r="47" spans="6:15" ht="12.75" customHeight="1" x14ac:dyDescent="0.3">
      <c r="F47" s="1" t="s">
        <v>1906</v>
      </c>
      <c r="O47" s="1" t="s">
        <v>1907</v>
      </c>
    </row>
    <row r="48" spans="6:15" ht="12.75" customHeight="1" x14ac:dyDescent="0.3">
      <c r="F48" s="1" t="s">
        <v>1802</v>
      </c>
      <c r="O48" s="1" t="s">
        <v>1908</v>
      </c>
    </row>
    <row r="49" spans="6:15" ht="12.75" customHeight="1" x14ac:dyDescent="0.3">
      <c r="F49" s="1" t="s">
        <v>1909</v>
      </c>
      <c r="O49" s="1" t="s">
        <v>1910</v>
      </c>
    </row>
    <row r="50" spans="6:15" ht="12.75" customHeight="1" x14ac:dyDescent="0.3">
      <c r="F50" s="1" t="s">
        <v>1830</v>
      </c>
      <c r="O50" s="1" t="s">
        <v>1911</v>
      </c>
    </row>
    <row r="51" spans="6:15" ht="12.75" customHeight="1" x14ac:dyDescent="0.3">
      <c r="F51" s="1" t="s">
        <v>1839</v>
      </c>
      <c r="O51" s="1" t="s">
        <v>1912</v>
      </c>
    </row>
    <row r="52" spans="6:15" ht="12.75" customHeight="1" x14ac:dyDescent="0.3">
      <c r="F52" s="1" t="s">
        <v>1913</v>
      </c>
      <c r="O52" s="1" t="s">
        <v>1914</v>
      </c>
    </row>
    <row r="53" spans="6:15" ht="12.75" customHeight="1" x14ac:dyDescent="0.3">
      <c r="O53" s="1" t="s">
        <v>1915</v>
      </c>
    </row>
    <row r="54" spans="6:15" ht="12.75" customHeight="1" x14ac:dyDescent="0.3">
      <c r="O54" s="1" t="s">
        <v>1916</v>
      </c>
    </row>
    <row r="55" spans="6:15" ht="12.75" customHeight="1" x14ac:dyDescent="0.3">
      <c r="O55" s="1" t="s">
        <v>1917</v>
      </c>
    </row>
    <row r="56" spans="6:15" ht="12.75" customHeight="1" x14ac:dyDescent="0.3">
      <c r="O56" s="1" t="s">
        <v>1918</v>
      </c>
    </row>
    <row r="57" spans="6:15" ht="12.75" customHeight="1" x14ac:dyDescent="0.3">
      <c r="O57" s="1" t="s">
        <v>1919</v>
      </c>
    </row>
    <row r="58" spans="6:15" ht="12.75" customHeight="1" x14ac:dyDescent="0.3">
      <c r="O58" s="1" t="s">
        <v>1920</v>
      </c>
    </row>
    <row r="59" spans="6:15" ht="12.75" customHeight="1" x14ac:dyDescent="0.3">
      <c r="O59" s="1" t="s">
        <v>1921</v>
      </c>
    </row>
    <row r="60" spans="6:15" ht="12.75" customHeight="1" x14ac:dyDescent="0.3">
      <c r="O60" s="1" t="s">
        <v>1922</v>
      </c>
    </row>
    <row r="61" spans="6:15" ht="12.75" customHeight="1" x14ac:dyDescent="0.3">
      <c r="O61" s="1" t="s">
        <v>1923</v>
      </c>
    </row>
    <row r="62" spans="6:15" ht="12.75" customHeight="1" x14ac:dyDescent="0.3">
      <c r="O62" s="1" t="s">
        <v>1924</v>
      </c>
    </row>
    <row r="63" spans="6:15" ht="12.75" customHeight="1" x14ac:dyDescent="0.3">
      <c r="O63" s="1" t="s">
        <v>1925</v>
      </c>
    </row>
    <row r="64" spans="6:15" ht="12.75" customHeight="1" x14ac:dyDescent="0.3">
      <c r="O64" s="1" t="s">
        <v>1926</v>
      </c>
    </row>
    <row r="65" spans="15:15" ht="12.75" customHeight="1" x14ac:dyDescent="0.3">
      <c r="O65" s="1" t="s">
        <v>1927</v>
      </c>
    </row>
    <row r="66" spans="15:15" ht="12.75" customHeight="1" x14ac:dyDescent="0.3">
      <c r="O66" s="1" t="s">
        <v>1928</v>
      </c>
    </row>
    <row r="67" spans="15:15" ht="12.75" customHeight="1" x14ac:dyDescent="0.3">
      <c r="O67" s="1" t="s">
        <v>1929</v>
      </c>
    </row>
    <row r="68" spans="15:15" ht="12.75" customHeight="1" x14ac:dyDescent="0.3">
      <c r="O68" s="1" t="s">
        <v>1930</v>
      </c>
    </row>
    <row r="69" spans="15:15" ht="12.75" customHeight="1" x14ac:dyDescent="0.3">
      <c r="O69" s="1" t="s">
        <v>1931</v>
      </c>
    </row>
    <row r="70" spans="15:15" ht="12.75" customHeight="1" x14ac:dyDescent="0.3">
      <c r="O70" s="1" t="s">
        <v>1932</v>
      </c>
    </row>
    <row r="71" spans="15:15" ht="12.75" customHeight="1" x14ac:dyDescent="0.3">
      <c r="O71" s="1" t="s">
        <v>1933</v>
      </c>
    </row>
    <row r="72" spans="15:15" ht="12.75" customHeight="1" x14ac:dyDescent="0.3">
      <c r="O72" s="1" t="s">
        <v>1934</v>
      </c>
    </row>
    <row r="73" spans="15:15" ht="12.75" customHeight="1" x14ac:dyDescent="0.3">
      <c r="O73" s="1" t="s">
        <v>1935</v>
      </c>
    </row>
    <row r="74" spans="15:15" ht="12.75" customHeight="1" x14ac:dyDescent="0.3">
      <c r="O74" s="1" t="s">
        <v>1936</v>
      </c>
    </row>
    <row r="75" spans="15:15" ht="12.75" customHeight="1" x14ac:dyDescent="0.3">
      <c r="O75" s="1" t="s">
        <v>1937</v>
      </c>
    </row>
    <row r="76" spans="15:15" ht="12.75" customHeight="1" x14ac:dyDescent="0.3">
      <c r="O76" s="1" t="s">
        <v>1938</v>
      </c>
    </row>
    <row r="77" spans="15:15" ht="12.75" customHeight="1" x14ac:dyDescent="0.3"/>
    <row r="78" spans="15:15" ht="12.75" customHeight="1" x14ac:dyDescent="0.3"/>
    <row r="79" spans="15:15" ht="12.75" customHeight="1" x14ac:dyDescent="0.3"/>
    <row r="80" spans="15:15"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O1000"/>
  <sheetViews>
    <sheetView workbookViewId="0"/>
  </sheetViews>
  <sheetFormatPr defaultColWidth="14.44140625" defaultRowHeight="15" customHeight="1" x14ac:dyDescent="0.3"/>
  <cols>
    <col min="1" max="1" width="11.5546875" customWidth="1"/>
    <col min="2" max="3" width="11.5546875" hidden="1" customWidth="1"/>
    <col min="4" max="4" width="11.5546875" customWidth="1"/>
    <col min="5" max="6" width="11.5546875" hidden="1" customWidth="1"/>
    <col min="7" max="7" width="11.5546875" customWidth="1"/>
    <col min="8" max="9" width="11.5546875" hidden="1" customWidth="1"/>
    <col min="10" max="10" width="11.5546875" customWidth="1"/>
    <col min="11" max="11" width="30.88671875" customWidth="1"/>
    <col min="12" max="15" width="11.5546875" customWidth="1"/>
    <col min="16" max="26" width="8.6640625" customWidth="1"/>
  </cols>
  <sheetData>
    <row r="1" spans="1:15" ht="12.75" customHeight="1" x14ac:dyDescent="0.3">
      <c r="A1" s="1" t="s">
        <v>1939</v>
      </c>
      <c r="D1" s="1" t="s">
        <v>559</v>
      </c>
      <c r="G1" s="1" t="s">
        <v>1940</v>
      </c>
      <c r="L1" s="1" t="s">
        <v>807</v>
      </c>
    </row>
    <row r="2" spans="1:15" ht="12.75" customHeight="1" x14ac:dyDescent="0.3">
      <c r="A2" s="1" t="s">
        <v>1941</v>
      </c>
      <c r="B2" s="1">
        <f t="shared" ref="B2:B100" ca="1" si="0">RANDBETWEEN(1, (COUNTA($A$2:$A$200)))</f>
        <v>26</v>
      </c>
      <c r="C2" s="1" t="str">
        <f t="shared" ref="C2:C100" ca="1" si="1">OFFSET($A$1,$B2,0)</f>
        <v>Cold</v>
      </c>
      <c r="D2" s="1" t="s">
        <v>1942</v>
      </c>
      <c r="E2" s="1">
        <f t="shared" ref="E2:E100" ca="1" si="2">RANDBETWEEN(1, (COUNTA($D$2:$D$200)))</f>
        <v>10</v>
      </c>
      <c r="F2" s="1" t="str">
        <f t="shared" ref="F2:F100" ca="1" si="3">OFFSET($D$1,$E2,0)</f>
        <v>Vigilantes</v>
      </c>
      <c r="G2" s="1" t="s">
        <v>1943</v>
      </c>
      <c r="H2" s="1">
        <f t="shared" ref="H2:H100" ca="1" si="4">RANDBETWEEN(1, (COUNTA($G$2:$G$200)))</f>
        <v>39</v>
      </c>
      <c r="I2" s="1" t="str">
        <f t="shared" ref="I2:I100" ca="1" si="5">OFFSET($G$1,$H2,0)</f>
        <v>Militia</v>
      </c>
      <c r="K2" s="1" t="str">
        <f t="shared" ref="K2:K100" ca="1" si="6">CONCATENATE(C2, " ", F2, " ", I2)</f>
        <v>Cold Vigilantes Militia</v>
      </c>
      <c r="L2" s="1">
        <f>COUNTA($A$2:$A$200)*COUNTA($D$2:$D$200)*COUNTA($G$2:$G$200)</f>
        <v>86715</v>
      </c>
      <c r="O2" s="1" t="s">
        <v>1944</v>
      </c>
    </row>
    <row r="3" spans="1:15" ht="12.75" customHeight="1" x14ac:dyDescent="0.3">
      <c r="A3" s="1" t="s">
        <v>1945</v>
      </c>
      <c r="B3" s="1">
        <f t="shared" ca="1" si="0"/>
        <v>3</v>
      </c>
      <c r="C3" s="1" t="str">
        <f t="shared" ca="1" si="1"/>
        <v>Brazen</v>
      </c>
      <c r="D3" s="1" t="s">
        <v>1566</v>
      </c>
      <c r="E3" s="1">
        <f t="shared" ca="1" si="2"/>
        <v>40</v>
      </c>
      <c r="F3" s="1" t="str">
        <f t="shared" ca="1" si="3"/>
        <v>Dragon</v>
      </c>
      <c r="G3" s="1" t="s">
        <v>1946</v>
      </c>
      <c r="H3" s="1">
        <f t="shared" ca="1" si="4"/>
        <v>34</v>
      </c>
      <c r="I3" s="1" t="str">
        <f t="shared" ca="1" si="5"/>
        <v>Association</v>
      </c>
      <c r="K3" s="1" t="str">
        <f t="shared" ca="1" si="6"/>
        <v>Brazen Dragon Association</v>
      </c>
      <c r="O3" s="1" t="s">
        <v>1947</v>
      </c>
    </row>
    <row r="4" spans="1:15" ht="12.75" customHeight="1" x14ac:dyDescent="0.3">
      <c r="A4" s="1" t="s">
        <v>1948</v>
      </c>
      <c r="B4" s="1">
        <f t="shared" ca="1" si="0"/>
        <v>27</v>
      </c>
      <c r="C4" s="1" t="str">
        <f t="shared" ca="1" si="1"/>
        <v>Royal</v>
      </c>
      <c r="D4" s="1" t="s">
        <v>1949</v>
      </c>
      <c r="E4" s="1">
        <f t="shared" ca="1" si="2"/>
        <v>28</v>
      </c>
      <c r="F4" s="1" t="str">
        <f t="shared" ca="1" si="3"/>
        <v>Scions</v>
      </c>
      <c r="G4" s="1" t="s">
        <v>1950</v>
      </c>
      <c r="H4" s="1">
        <f t="shared" ca="1" si="4"/>
        <v>43</v>
      </c>
      <c r="I4" s="1" t="str">
        <f t="shared" ca="1" si="5"/>
        <v>Clan</v>
      </c>
      <c r="K4" s="1" t="str">
        <f t="shared" ca="1" si="6"/>
        <v>Royal Scions Clan</v>
      </c>
      <c r="O4" s="1" t="s">
        <v>1951</v>
      </c>
    </row>
    <row r="5" spans="1:15" ht="12.75" customHeight="1" x14ac:dyDescent="0.3">
      <c r="A5" s="1" t="s">
        <v>1952</v>
      </c>
      <c r="B5" s="1">
        <f t="shared" ca="1" si="0"/>
        <v>35</v>
      </c>
      <c r="C5" s="1" t="str">
        <f t="shared" ca="1" si="1"/>
        <v>Burning</v>
      </c>
      <c r="D5" s="1" t="s">
        <v>1953</v>
      </c>
      <c r="E5" s="1">
        <f t="shared" ca="1" si="2"/>
        <v>19</v>
      </c>
      <c r="F5" s="1" t="str">
        <f t="shared" ca="1" si="3"/>
        <v>Lotus</v>
      </c>
      <c r="G5" s="1" t="s">
        <v>1954</v>
      </c>
      <c r="H5" s="1">
        <f t="shared" ca="1" si="4"/>
        <v>14</v>
      </c>
      <c r="I5" s="1" t="str">
        <f t="shared" ca="1" si="5"/>
        <v>Senate</v>
      </c>
      <c r="K5" s="1" t="str">
        <f t="shared" ca="1" si="6"/>
        <v>Burning Lotus Senate</v>
      </c>
      <c r="O5" s="1" t="s">
        <v>1955</v>
      </c>
    </row>
    <row r="6" spans="1:15" ht="12.75" customHeight="1" x14ac:dyDescent="0.3">
      <c r="A6" s="1" t="s">
        <v>1956</v>
      </c>
      <c r="B6" s="1">
        <f t="shared" ca="1" si="0"/>
        <v>29</v>
      </c>
      <c r="C6" s="1" t="str">
        <f t="shared" ca="1" si="1"/>
        <v>Federal</v>
      </c>
      <c r="D6" s="1" t="s">
        <v>1957</v>
      </c>
      <c r="E6" s="1">
        <f t="shared" ca="1" si="2"/>
        <v>24</v>
      </c>
      <c r="F6" s="1" t="str">
        <f t="shared" ca="1" si="3"/>
        <v>Pathfinders</v>
      </c>
      <c r="G6" s="1" t="s">
        <v>1958</v>
      </c>
      <c r="H6" s="1">
        <f t="shared" ca="1" si="4"/>
        <v>5</v>
      </c>
      <c r="I6" s="1" t="str">
        <f t="shared" ca="1" si="5"/>
        <v>Brotherhood</v>
      </c>
      <c r="K6" s="1" t="str">
        <f t="shared" ca="1" si="6"/>
        <v>Federal Pathfinders Brotherhood</v>
      </c>
      <c r="O6" s="1" t="s">
        <v>1959</v>
      </c>
    </row>
    <row r="7" spans="1:15" ht="12.75" customHeight="1" x14ac:dyDescent="0.3">
      <c r="A7" s="1" t="s">
        <v>1960</v>
      </c>
      <c r="B7" s="1">
        <f t="shared" ca="1" si="0"/>
        <v>30</v>
      </c>
      <c r="C7" s="1" t="str">
        <f t="shared" ca="1" si="1"/>
        <v>Fabled</v>
      </c>
      <c r="D7" s="1" t="s">
        <v>1961</v>
      </c>
      <c r="E7" s="1">
        <f t="shared" ca="1" si="2"/>
        <v>23</v>
      </c>
      <c r="F7" s="1" t="str">
        <f t="shared" ca="1" si="3"/>
        <v>Scythe</v>
      </c>
      <c r="G7" s="1" t="s">
        <v>1962</v>
      </c>
      <c r="H7" s="1">
        <f t="shared" ca="1" si="4"/>
        <v>6</v>
      </c>
      <c r="I7" s="1" t="str">
        <f t="shared" ca="1" si="5"/>
        <v>Club</v>
      </c>
      <c r="K7" s="1" t="str">
        <f t="shared" ca="1" si="6"/>
        <v>Fabled Scythe Club</v>
      </c>
    </row>
    <row r="8" spans="1:15" ht="12.75" customHeight="1" x14ac:dyDescent="0.3">
      <c r="A8" s="1" t="s">
        <v>1963</v>
      </c>
      <c r="B8" s="1">
        <f t="shared" ca="1" si="0"/>
        <v>38</v>
      </c>
      <c r="C8" s="1" t="str">
        <f t="shared" ca="1" si="1"/>
        <v>Aurora</v>
      </c>
      <c r="D8" s="1" t="s">
        <v>1964</v>
      </c>
      <c r="E8" s="1">
        <f t="shared" ca="1" si="2"/>
        <v>41</v>
      </c>
      <c r="F8" s="1" t="str">
        <f t="shared" ca="1" si="3"/>
        <v>Spire</v>
      </c>
      <c r="G8" s="1" t="s">
        <v>1965</v>
      </c>
      <c r="H8" s="1">
        <f t="shared" ca="1" si="4"/>
        <v>21</v>
      </c>
      <c r="I8" s="1" t="str">
        <f t="shared" ca="1" si="5"/>
        <v>Sect</v>
      </c>
      <c r="K8" s="1" t="str">
        <f t="shared" ca="1" si="6"/>
        <v>Aurora Spire Sect</v>
      </c>
    </row>
    <row r="9" spans="1:15" ht="12.75" customHeight="1" x14ac:dyDescent="0.3">
      <c r="A9" s="1" t="s">
        <v>1966</v>
      </c>
      <c r="B9" s="1">
        <f t="shared" ca="1" si="0"/>
        <v>44</v>
      </c>
      <c r="C9" s="1" t="str">
        <f t="shared" ca="1" si="1"/>
        <v>Karmic</v>
      </c>
      <c r="D9" s="1" t="s">
        <v>1967</v>
      </c>
      <c r="E9" s="1">
        <f t="shared" ca="1" si="2"/>
        <v>10</v>
      </c>
      <c r="F9" s="1" t="str">
        <f t="shared" ca="1" si="3"/>
        <v>Vigilantes</v>
      </c>
      <c r="G9" s="1" t="s">
        <v>1968</v>
      </c>
      <c r="H9" s="1">
        <f t="shared" ca="1" si="4"/>
        <v>38</v>
      </c>
      <c r="I9" s="1" t="str">
        <f t="shared" ca="1" si="5"/>
        <v>Organization</v>
      </c>
      <c r="K9" s="1" t="str">
        <f t="shared" ca="1" si="6"/>
        <v>Karmic Vigilantes Organization</v>
      </c>
    </row>
    <row r="10" spans="1:15" ht="12.75" customHeight="1" x14ac:dyDescent="0.3">
      <c r="A10" s="1" t="s">
        <v>1969</v>
      </c>
      <c r="B10" s="1">
        <f t="shared" ca="1" si="0"/>
        <v>21</v>
      </c>
      <c r="C10" s="1" t="str">
        <f t="shared" ca="1" si="1"/>
        <v>Dismal</v>
      </c>
      <c r="D10" s="1" t="s">
        <v>1970</v>
      </c>
      <c r="E10" s="1">
        <f t="shared" ca="1" si="2"/>
        <v>21</v>
      </c>
      <c r="F10" s="1" t="str">
        <f t="shared" ca="1" si="3"/>
        <v>Blade</v>
      </c>
      <c r="G10" s="1" t="s">
        <v>1971</v>
      </c>
      <c r="H10" s="1">
        <f t="shared" ca="1" si="4"/>
        <v>36</v>
      </c>
      <c r="I10" s="1" t="str">
        <f t="shared" ca="1" si="5"/>
        <v>Coterie</v>
      </c>
      <c r="K10" s="1" t="str">
        <f t="shared" ca="1" si="6"/>
        <v>Dismal Blade Coterie</v>
      </c>
    </row>
    <row r="11" spans="1:15" ht="12.75" customHeight="1" x14ac:dyDescent="0.3">
      <c r="A11" s="1" t="s">
        <v>1972</v>
      </c>
      <c r="B11" s="1">
        <f t="shared" ca="1" si="0"/>
        <v>20</v>
      </c>
      <c r="C11" s="1" t="str">
        <f t="shared" ca="1" si="1"/>
        <v>Molten</v>
      </c>
      <c r="D11" s="1" t="s">
        <v>1973</v>
      </c>
      <c r="E11" s="1">
        <f t="shared" ca="1" si="2"/>
        <v>16</v>
      </c>
      <c r="F11" s="1" t="str">
        <f t="shared" ca="1" si="3"/>
        <v>Raiders</v>
      </c>
      <c r="G11" s="1" t="s">
        <v>1974</v>
      </c>
      <c r="H11" s="1">
        <f t="shared" ca="1" si="4"/>
        <v>7</v>
      </c>
      <c r="I11" s="1" t="str">
        <f t="shared" ca="1" si="5"/>
        <v>Inquisition</v>
      </c>
      <c r="K11" s="1" t="str">
        <f t="shared" ca="1" si="6"/>
        <v>Molten Raiders Inquisition</v>
      </c>
    </row>
    <row r="12" spans="1:15" ht="12.75" customHeight="1" x14ac:dyDescent="0.3">
      <c r="A12" s="1" t="s">
        <v>1975</v>
      </c>
      <c r="B12" s="1">
        <f t="shared" ca="1" si="0"/>
        <v>24</v>
      </c>
      <c r="C12" s="1" t="str">
        <f t="shared" ca="1" si="1"/>
        <v>Midnight</v>
      </c>
      <c r="D12" s="1" t="s">
        <v>1976</v>
      </c>
      <c r="E12" s="1">
        <f t="shared" ca="1" si="2"/>
        <v>23</v>
      </c>
      <c r="F12" s="1" t="str">
        <f t="shared" ca="1" si="3"/>
        <v>Scythe</v>
      </c>
      <c r="G12" s="1" t="s">
        <v>1977</v>
      </c>
      <c r="H12" s="1">
        <f t="shared" ca="1" si="4"/>
        <v>1</v>
      </c>
      <c r="I12" s="1" t="str">
        <f t="shared" ca="1" si="5"/>
        <v>Order</v>
      </c>
      <c r="K12" s="1" t="str">
        <f t="shared" ca="1" si="6"/>
        <v>Midnight Scythe Order</v>
      </c>
    </row>
    <row r="13" spans="1:15" ht="12.75" customHeight="1" x14ac:dyDescent="0.3">
      <c r="A13" s="1" t="s">
        <v>1978</v>
      </c>
      <c r="B13" s="1">
        <f t="shared" ca="1" si="0"/>
        <v>39</v>
      </c>
      <c r="C13" s="1" t="str">
        <f t="shared" ca="1" si="1"/>
        <v>Dark</v>
      </c>
      <c r="D13" s="1" t="s">
        <v>1979</v>
      </c>
      <c r="E13" s="1">
        <f t="shared" ca="1" si="2"/>
        <v>25</v>
      </c>
      <c r="F13" s="1" t="str">
        <f t="shared" ca="1" si="3"/>
        <v>Hilt</v>
      </c>
      <c r="G13" s="1" t="s">
        <v>1980</v>
      </c>
      <c r="H13" s="1">
        <f t="shared" ca="1" si="4"/>
        <v>35</v>
      </c>
      <c r="I13" s="1" t="str">
        <f t="shared" ca="1" si="5"/>
        <v>Forum</v>
      </c>
      <c r="K13" s="1" t="str">
        <f t="shared" ca="1" si="6"/>
        <v>Dark Hilt Forum</v>
      </c>
    </row>
    <row r="14" spans="1:15" ht="12.75" customHeight="1" x14ac:dyDescent="0.3">
      <c r="A14" s="1" t="s">
        <v>599</v>
      </c>
      <c r="B14" s="1">
        <f t="shared" ca="1" si="0"/>
        <v>4</v>
      </c>
      <c r="C14" s="1" t="str">
        <f t="shared" ca="1" si="1"/>
        <v>Radiant</v>
      </c>
      <c r="D14" s="1" t="s">
        <v>1981</v>
      </c>
      <c r="E14" s="1">
        <f t="shared" ca="1" si="2"/>
        <v>38</v>
      </c>
      <c r="F14" s="1" t="str">
        <f t="shared" ca="1" si="3"/>
        <v>Pyromancers</v>
      </c>
      <c r="G14" s="1" t="s">
        <v>1982</v>
      </c>
      <c r="H14" s="1">
        <f t="shared" ca="1" si="4"/>
        <v>23</v>
      </c>
      <c r="I14" s="1" t="str">
        <f t="shared" ca="1" si="5"/>
        <v>Crusade</v>
      </c>
      <c r="K14" s="1" t="str">
        <f t="shared" ca="1" si="6"/>
        <v>Radiant Pyromancers Crusade</v>
      </c>
    </row>
    <row r="15" spans="1:15" ht="12.75" customHeight="1" x14ac:dyDescent="0.3">
      <c r="A15" s="1" t="s">
        <v>1564</v>
      </c>
      <c r="B15" s="1">
        <f t="shared" ca="1" si="0"/>
        <v>11</v>
      </c>
      <c r="C15" s="1" t="str">
        <f t="shared" ca="1" si="1"/>
        <v>Grey</v>
      </c>
      <c r="D15" s="1" t="s">
        <v>1983</v>
      </c>
      <c r="E15" s="1">
        <f t="shared" ca="1" si="2"/>
        <v>19</v>
      </c>
      <c r="F15" s="1" t="str">
        <f t="shared" ca="1" si="3"/>
        <v>Lotus</v>
      </c>
      <c r="G15" s="1" t="s">
        <v>1984</v>
      </c>
      <c r="H15" s="1">
        <f t="shared" ca="1" si="4"/>
        <v>11</v>
      </c>
      <c r="I15" s="1" t="str">
        <f t="shared" ca="1" si="5"/>
        <v>College</v>
      </c>
      <c r="K15" s="1" t="str">
        <f t="shared" ca="1" si="6"/>
        <v>Grey Lotus College</v>
      </c>
    </row>
    <row r="16" spans="1:15" ht="12.75" customHeight="1" x14ac:dyDescent="0.3">
      <c r="A16" s="1" t="s">
        <v>1615</v>
      </c>
      <c r="B16" s="1">
        <f t="shared" ca="1" si="0"/>
        <v>1</v>
      </c>
      <c r="C16" s="1" t="str">
        <f t="shared" ca="1" si="1"/>
        <v>Impetuous</v>
      </c>
      <c r="D16" s="1" t="s">
        <v>1985</v>
      </c>
      <c r="E16" s="1">
        <f t="shared" ca="1" si="2"/>
        <v>39</v>
      </c>
      <c r="F16" s="1" t="str">
        <f t="shared" ca="1" si="3"/>
        <v>Servants</v>
      </c>
      <c r="G16" s="1" t="s">
        <v>1986</v>
      </c>
      <c r="H16" s="1">
        <f t="shared" ca="1" si="4"/>
        <v>11</v>
      </c>
      <c r="I16" s="1" t="str">
        <f t="shared" ca="1" si="5"/>
        <v>College</v>
      </c>
      <c r="K16" s="1" t="str">
        <f t="shared" ca="1" si="6"/>
        <v>Impetuous Servants College</v>
      </c>
    </row>
    <row r="17" spans="1:11" ht="12.75" customHeight="1" x14ac:dyDescent="0.3">
      <c r="A17" s="1" t="s">
        <v>1987</v>
      </c>
      <c r="B17" s="1">
        <f t="shared" ca="1" si="0"/>
        <v>3</v>
      </c>
      <c r="C17" s="1" t="str">
        <f t="shared" ca="1" si="1"/>
        <v>Brazen</v>
      </c>
      <c r="D17" s="1" t="s">
        <v>1988</v>
      </c>
      <c r="E17" s="1">
        <f t="shared" ca="1" si="2"/>
        <v>26</v>
      </c>
      <c r="F17" s="1" t="str">
        <f t="shared" ca="1" si="3"/>
        <v>Pine</v>
      </c>
      <c r="G17" s="1" t="s">
        <v>1989</v>
      </c>
      <c r="H17" s="1">
        <f t="shared" ca="1" si="4"/>
        <v>14</v>
      </c>
      <c r="I17" s="1" t="str">
        <f t="shared" ca="1" si="5"/>
        <v>Senate</v>
      </c>
      <c r="K17" s="1" t="str">
        <f t="shared" ca="1" si="6"/>
        <v>Brazen Pine Senate</v>
      </c>
    </row>
    <row r="18" spans="1:11" ht="12.75" customHeight="1" x14ac:dyDescent="0.3">
      <c r="A18" s="1" t="s">
        <v>1990</v>
      </c>
      <c r="B18" s="1">
        <f t="shared" ca="1" si="0"/>
        <v>6</v>
      </c>
      <c r="C18" s="1" t="str">
        <f t="shared" ca="1" si="1"/>
        <v>Azure</v>
      </c>
      <c r="D18" s="1" t="s">
        <v>708</v>
      </c>
      <c r="E18" s="1">
        <f t="shared" ca="1" si="2"/>
        <v>7</v>
      </c>
      <c r="F18" s="1" t="str">
        <f t="shared" ca="1" si="3"/>
        <v>Rebels</v>
      </c>
      <c r="G18" s="1" t="s">
        <v>1991</v>
      </c>
      <c r="H18" s="1">
        <f t="shared" ca="1" si="4"/>
        <v>45</v>
      </c>
      <c r="I18" s="1" t="str">
        <f t="shared" ca="1" si="5"/>
        <v>Potentate</v>
      </c>
      <c r="K18" s="1" t="str">
        <f t="shared" ca="1" si="6"/>
        <v>Azure Rebels Potentate</v>
      </c>
    </row>
    <row r="19" spans="1:11" ht="12.75" customHeight="1" x14ac:dyDescent="0.3">
      <c r="A19" s="1" t="s">
        <v>1992</v>
      </c>
      <c r="B19" s="1">
        <f t="shared" ca="1" si="0"/>
        <v>18</v>
      </c>
      <c r="C19" s="1" t="str">
        <f t="shared" ca="1" si="1"/>
        <v>Pearlescent</v>
      </c>
      <c r="D19" s="1" t="s">
        <v>710</v>
      </c>
      <c r="E19" s="1">
        <f t="shared" ca="1" si="2"/>
        <v>22</v>
      </c>
      <c r="F19" s="1" t="str">
        <f t="shared" ca="1" si="3"/>
        <v>Gun</v>
      </c>
      <c r="G19" s="1" t="s">
        <v>1993</v>
      </c>
      <c r="H19" s="1">
        <f t="shared" ca="1" si="4"/>
        <v>2</v>
      </c>
      <c r="I19" s="1" t="str">
        <f t="shared" ca="1" si="5"/>
        <v>Regiment</v>
      </c>
      <c r="K19" s="1" t="str">
        <f t="shared" ca="1" si="6"/>
        <v>Pearlescent Gun Regiment</v>
      </c>
    </row>
    <row r="20" spans="1:11" ht="12.75" customHeight="1" x14ac:dyDescent="0.3">
      <c r="A20" s="1" t="s">
        <v>1994</v>
      </c>
      <c r="B20" s="1">
        <f t="shared" ca="1" si="0"/>
        <v>8</v>
      </c>
      <c r="C20" s="1" t="str">
        <f t="shared" ca="1" si="1"/>
        <v>Crazy</v>
      </c>
      <c r="D20" s="1" t="s">
        <v>615</v>
      </c>
      <c r="E20" s="1">
        <f t="shared" ca="1" si="2"/>
        <v>37</v>
      </c>
      <c r="F20" s="1" t="str">
        <f t="shared" ca="1" si="3"/>
        <v>Column</v>
      </c>
      <c r="G20" s="1" t="s">
        <v>1995</v>
      </c>
      <c r="H20" s="1">
        <f t="shared" ca="1" si="4"/>
        <v>17</v>
      </c>
      <c r="I20" s="1" t="str">
        <f t="shared" ca="1" si="5"/>
        <v>Conclave</v>
      </c>
      <c r="K20" s="1" t="str">
        <f t="shared" ca="1" si="6"/>
        <v>Crazy Column Conclave</v>
      </c>
    </row>
    <row r="21" spans="1:11" ht="12.75" customHeight="1" x14ac:dyDescent="0.3">
      <c r="A21" s="1" t="s">
        <v>1996</v>
      </c>
      <c r="B21" s="1">
        <f t="shared" ca="1" si="0"/>
        <v>35</v>
      </c>
      <c r="C21" s="1" t="str">
        <f t="shared" ca="1" si="1"/>
        <v>Burning</v>
      </c>
      <c r="D21" s="1" t="s">
        <v>1997</v>
      </c>
      <c r="E21" s="1">
        <f t="shared" ca="1" si="2"/>
        <v>28</v>
      </c>
      <c r="F21" s="1" t="str">
        <f t="shared" ca="1" si="3"/>
        <v>Scions</v>
      </c>
      <c r="G21" s="1" t="s">
        <v>1998</v>
      </c>
      <c r="H21" s="1">
        <f t="shared" ca="1" si="4"/>
        <v>29</v>
      </c>
      <c r="I21" s="1" t="str">
        <f t="shared" ca="1" si="5"/>
        <v>Alliance</v>
      </c>
      <c r="K21" s="1" t="str">
        <f t="shared" ca="1" si="6"/>
        <v>Burning Scions Alliance</v>
      </c>
    </row>
    <row r="22" spans="1:11" ht="12.75" customHeight="1" x14ac:dyDescent="0.3">
      <c r="A22" s="1" t="s">
        <v>1999</v>
      </c>
      <c r="B22" s="1">
        <f t="shared" ca="1" si="0"/>
        <v>1</v>
      </c>
      <c r="C22" s="1" t="str">
        <f t="shared" ca="1" si="1"/>
        <v>Impetuous</v>
      </c>
      <c r="D22" s="1" t="s">
        <v>2000</v>
      </c>
      <c r="E22" s="1">
        <f t="shared" ca="1" si="2"/>
        <v>19</v>
      </c>
      <c r="F22" s="1" t="str">
        <f t="shared" ca="1" si="3"/>
        <v>Lotus</v>
      </c>
      <c r="G22" s="1" t="s">
        <v>2001</v>
      </c>
      <c r="H22" s="1">
        <f t="shared" ca="1" si="4"/>
        <v>1</v>
      </c>
      <c r="I22" s="1" t="str">
        <f t="shared" ca="1" si="5"/>
        <v>Order</v>
      </c>
      <c r="K22" s="1" t="str">
        <f t="shared" ca="1" si="6"/>
        <v>Impetuous Lotus Order</v>
      </c>
    </row>
    <row r="23" spans="1:11" ht="12.75" customHeight="1" x14ac:dyDescent="0.3">
      <c r="A23" s="1" t="s">
        <v>2002</v>
      </c>
      <c r="B23" s="1">
        <f t="shared" ca="1" si="0"/>
        <v>22</v>
      </c>
      <c r="C23" s="1" t="str">
        <f t="shared" ca="1" si="1"/>
        <v>Deadly</v>
      </c>
      <c r="D23" s="1" t="s">
        <v>2003</v>
      </c>
      <c r="E23" s="1">
        <f t="shared" ca="1" si="2"/>
        <v>14</v>
      </c>
      <c r="F23" s="1" t="str">
        <f t="shared" ca="1" si="3"/>
        <v>Warriors</v>
      </c>
      <c r="G23" s="1" t="s">
        <v>2004</v>
      </c>
      <c r="H23" s="1">
        <f t="shared" ca="1" si="4"/>
        <v>25</v>
      </c>
      <c r="I23" s="1" t="str">
        <f t="shared" ca="1" si="5"/>
        <v>Circle</v>
      </c>
      <c r="K23" s="1" t="str">
        <f t="shared" ca="1" si="6"/>
        <v>Deadly Warriors Circle</v>
      </c>
    </row>
    <row r="24" spans="1:11" ht="12.75" customHeight="1" x14ac:dyDescent="0.3">
      <c r="A24" s="1" t="s">
        <v>2005</v>
      </c>
      <c r="B24" s="1">
        <f t="shared" ca="1" si="0"/>
        <v>2</v>
      </c>
      <c r="C24" s="1" t="str">
        <f t="shared" ca="1" si="1"/>
        <v>Rebel</v>
      </c>
      <c r="D24" s="1" t="s">
        <v>2006</v>
      </c>
      <c r="E24" s="1">
        <f t="shared" ca="1" si="2"/>
        <v>3</v>
      </c>
      <c r="F24" s="1" t="str">
        <f t="shared" ca="1" si="3"/>
        <v>Brothers</v>
      </c>
      <c r="G24" s="1" t="s">
        <v>2007</v>
      </c>
      <c r="H24" s="1">
        <f t="shared" ca="1" si="4"/>
        <v>37</v>
      </c>
      <c r="I24" s="1" t="str">
        <f t="shared" ca="1" si="5"/>
        <v>Vanguard</v>
      </c>
      <c r="K24" s="1" t="str">
        <f t="shared" ca="1" si="6"/>
        <v>Rebel Brothers Vanguard</v>
      </c>
    </row>
    <row r="25" spans="1:11" ht="12.75" customHeight="1" x14ac:dyDescent="0.3">
      <c r="A25" s="1" t="s">
        <v>2008</v>
      </c>
      <c r="B25" s="1">
        <f t="shared" ca="1" si="0"/>
        <v>2</v>
      </c>
      <c r="C25" s="1" t="str">
        <f t="shared" ca="1" si="1"/>
        <v>Rebel</v>
      </c>
      <c r="D25" s="1" t="s">
        <v>2009</v>
      </c>
      <c r="E25" s="1">
        <f t="shared" ca="1" si="2"/>
        <v>26</v>
      </c>
      <c r="F25" s="1" t="str">
        <f t="shared" ca="1" si="3"/>
        <v>Pine</v>
      </c>
      <c r="G25" s="1" t="s">
        <v>2010</v>
      </c>
      <c r="H25" s="1">
        <f t="shared" ca="1" si="4"/>
        <v>34</v>
      </c>
      <c r="I25" s="1" t="str">
        <f t="shared" ca="1" si="5"/>
        <v>Association</v>
      </c>
      <c r="K25" s="1" t="str">
        <f t="shared" ca="1" si="6"/>
        <v>Rebel Pine Association</v>
      </c>
    </row>
    <row r="26" spans="1:11" ht="12.75" customHeight="1" x14ac:dyDescent="0.3">
      <c r="A26" s="1" t="s">
        <v>2011</v>
      </c>
      <c r="B26" s="1">
        <f t="shared" ca="1" si="0"/>
        <v>14</v>
      </c>
      <c r="C26" s="1" t="str">
        <f t="shared" ca="1" si="1"/>
        <v>Dragon</v>
      </c>
      <c r="D26" s="1" t="s">
        <v>2012</v>
      </c>
      <c r="E26" s="1">
        <f t="shared" ca="1" si="2"/>
        <v>10</v>
      </c>
      <c r="F26" s="1" t="str">
        <f t="shared" ca="1" si="3"/>
        <v>Vigilantes</v>
      </c>
      <c r="G26" s="1" t="s">
        <v>2013</v>
      </c>
      <c r="H26" s="1">
        <f t="shared" ca="1" si="4"/>
        <v>5</v>
      </c>
      <c r="I26" s="1" t="str">
        <f t="shared" ca="1" si="5"/>
        <v>Brotherhood</v>
      </c>
      <c r="K26" s="1" t="str">
        <f t="shared" ca="1" si="6"/>
        <v>Dragon Vigilantes Brotherhood</v>
      </c>
    </row>
    <row r="27" spans="1:11" ht="12.75" customHeight="1" x14ac:dyDescent="0.3">
      <c r="A27" s="1" t="s">
        <v>2014</v>
      </c>
      <c r="B27" s="1">
        <f t="shared" ca="1" si="0"/>
        <v>15</v>
      </c>
      <c r="C27" s="1" t="str">
        <f t="shared" ca="1" si="1"/>
        <v>Eternal</v>
      </c>
      <c r="D27" s="1" t="s">
        <v>2015</v>
      </c>
      <c r="E27" s="1">
        <f t="shared" ca="1" si="2"/>
        <v>36</v>
      </c>
      <c r="F27" s="1" t="str">
        <f t="shared" ca="1" si="3"/>
        <v>Spirit</v>
      </c>
      <c r="G27" s="1" t="s">
        <v>2016</v>
      </c>
      <c r="H27" s="1">
        <f t="shared" ca="1" si="4"/>
        <v>42</v>
      </c>
      <c r="I27" s="1" t="str">
        <f t="shared" ca="1" si="5"/>
        <v>Baronate</v>
      </c>
      <c r="K27" s="1" t="str">
        <f t="shared" ca="1" si="6"/>
        <v>Eternal Spirit Baronate</v>
      </c>
    </row>
    <row r="28" spans="1:11" ht="12.75" customHeight="1" x14ac:dyDescent="0.3">
      <c r="A28" s="1" t="s">
        <v>2017</v>
      </c>
      <c r="B28" s="1">
        <f t="shared" ca="1" si="0"/>
        <v>11</v>
      </c>
      <c r="C28" s="1" t="str">
        <f t="shared" ca="1" si="1"/>
        <v>Grey</v>
      </c>
      <c r="D28" s="1" t="s">
        <v>2018</v>
      </c>
      <c r="E28" s="1">
        <f t="shared" ca="1" si="2"/>
        <v>19</v>
      </c>
      <c r="F28" s="1" t="str">
        <f t="shared" ca="1" si="3"/>
        <v>Lotus</v>
      </c>
      <c r="G28" s="1" t="s">
        <v>2019</v>
      </c>
      <c r="H28" s="1">
        <f t="shared" ca="1" si="4"/>
        <v>29</v>
      </c>
      <c r="I28" s="1" t="str">
        <f t="shared" ca="1" si="5"/>
        <v>Alliance</v>
      </c>
      <c r="K28" s="1" t="str">
        <f t="shared" ca="1" si="6"/>
        <v>Grey Lotus Alliance</v>
      </c>
    </row>
    <row r="29" spans="1:11" ht="12.75" customHeight="1" x14ac:dyDescent="0.3">
      <c r="A29" s="1" t="s">
        <v>2020</v>
      </c>
      <c r="B29" s="1">
        <f t="shared" ca="1" si="0"/>
        <v>38</v>
      </c>
      <c r="C29" s="1" t="str">
        <f t="shared" ca="1" si="1"/>
        <v>Aurora</v>
      </c>
      <c r="D29" s="1" t="s">
        <v>2021</v>
      </c>
      <c r="E29" s="1">
        <f t="shared" ca="1" si="2"/>
        <v>19</v>
      </c>
      <c r="F29" s="1" t="str">
        <f t="shared" ca="1" si="3"/>
        <v>Lotus</v>
      </c>
      <c r="G29" s="1" t="s">
        <v>2022</v>
      </c>
      <c r="H29" s="1">
        <f t="shared" ca="1" si="4"/>
        <v>30</v>
      </c>
      <c r="I29" s="1" t="str">
        <f t="shared" ca="1" si="5"/>
        <v>Coalition</v>
      </c>
      <c r="K29" s="1" t="str">
        <f t="shared" ca="1" si="6"/>
        <v>Aurora Lotus Coalition</v>
      </c>
    </row>
    <row r="30" spans="1:11" ht="12.75" customHeight="1" x14ac:dyDescent="0.3">
      <c r="A30" s="1" t="s">
        <v>2023</v>
      </c>
      <c r="B30" s="1">
        <f t="shared" ca="1" si="0"/>
        <v>19</v>
      </c>
      <c r="C30" s="1" t="str">
        <f t="shared" ca="1" si="1"/>
        <v>Frozen</v>
      </c>
      <c r="D30" s="1" t="s">
        <v>2024</v>
      </c>
      <c r="E30" s="1">
        <f t="shared" ca="1" si="2"/>
        <v>16</v>
      </c>
      <c r="F30" s="1" t="str">
        <f t="shared" ca="1" si="3"/>
        <v>Raiders</v>
      </c>
      <c r="G30" s="1" t="s">
        <v>2025</v>
      </c>
      <c r="H30" s="1">
        <f t="shared" ca="1" si="4"/>
        <v>39</v>
      </c>
      <c r="I30" s="1" t="str">
        <f t="shared" ca="1" si="5"/>
        <v>Militia</v>
      </c>
      <c r="K30" s="1" t="str">
        <f t="shared" ca="1" si="6"/>
        <v>Frozen Raiders Militia</v>
      </c>
    </row>
    <row r="31" spans="1:11" ht="12.75" customHeight="1" x14ac:dyDescent="0.3">
      <c r="A31" s="1" t="s">
        <v>2026</v>
      </c>
      <c r="B31" s="1">
        <f t="shared" ca="1" si="0"/>
        <v>7</v>
      </c>
      <c r="C31" s="1" t="str">
        <f t="shared" ca="1" si="1"/>
        <v>Valorous</v>
      </c>
      <c r="D31" s="1" t="s">
        <v>2027</v>
      </c>
      <c r="E31" s="1">
        <f t="shared" ca="1" si="2"/>
        <v>34</v>
      </c>
      <c r="F31" s="1" t="str">
        <f t="shared" ca="1" si="3"/>
        <v>Soul</v>
      </c>
      <c r="G31" s="1" t="s">
        <v>2028</v>
      </c>
      <c r="H31" s="1">
        <f t="shared" ca="1" si="4"/>
        <v>6</v>
      </c>
      <c r="I31" s="1" t="str">
        <f t="shared" ca="1" si="5"/>
        <v>Club</v>
      </c>
      <c r="K31" s="1" t="str">
        <f t="shared" ca="1" si="6"/>
        <v>Valorous Soul Club</v>
      </c>
    </row>
    <row r="32" spans="1:11" ht="12.75" customHeight="1" x14ac:dyDescent="0.3">
      <c r="A32" s="1" t="s">
        <v>2029</v>
      </c>
      <c r="B32" s="1">
        <f t="shared" ca="1" si="0"/>
        <v>44</v>
      </c>
      <c r="C32" s="1" t="str">
        <f t="shared" ca="1" si="1"/>
        <v>Karmic</v>
      </c>
      <c r="D32" s="1" t="s">
        <v>2030</v>
      </c>
      <c r="E32" s="1">
        <f t="shared" ca="1" si="2"/>
        <v>39</v>
      </c>
      <c r="F32" s="1" t="str">
        <f t="shared" ca="1" si="3"/>
        <v>Servants</v>
      </c>
      <c r="G32" s="1" t="s">
        <v>2031</v>
      </c>
      <c r="H32" s="1">
        <f t="shared" ca="1" si="4"/>
        <v>14</v>
      </c>
      <c r="I32" s="1" t="str">
        <f t="shared" ca="1" si="5"/>
        <v>Senate</v>
      </c>
      <c r="K32" s="1" t="str">
        <f t="shared" ca="1" si="6"/>
        <v>Karmic Servants Senate</v>
      </c>
    </row>
    <row r="33" spans="1:11" ht="12.75" customHeight="1" x14ac:dyDescent="0.3">
      <c r="A33" s="1" t="s">
        <v>2032</v>
      </c>
      <c r="B33" s="1">
        <f t="shared" ca="1" si="0"/>
        <v>25</v>
      </c>
      <c r="C33" s="1" t="str">
        <f t="shared" ca="1" si="1"/>
        <v>Lunar</v>
      </c>
      <c r="D33" s="1" t="s">
        <v>2033</v>
      </c>
      <c r="E33" s="1">
        <f t="shared" ca="1" si="2"/>
        <v>25</v>
      </c>
      <c r="F33" s="1" t="str">
        <f t="shared" ca="1" si="3"/>
        <v>Hilt</v>
      </c>
      <c r="G33" s="1" t="s">
        <v>2034</v>
      </c>
      <c r="H33" s="1">
        <f t="shared" ca="1" si="4"/>
        <v>14</v>
      </c>
      <c r="I33" s="1" t="str">
        <f t="shared" ca="1" si="5"/>
        <v>Senate</v>
      </c>
      <c r="K33" s="1" t="str">
        <f t="shared" ca="1" si="6"/>
        <v>Lunar Hilt Senate</v>
      </c>
    </row>
    <row r="34" spans="1:11" ht="12.75" customHeight="1" x14ac:dyDescent="0.3">
      <c r="A34" s="1" t="s">
        <v>2035</v>
      </c>
      <c r="B34" s="1">
        <f t="shared" ca="1" si="0"/>
        <v>40</v>
      </c>
      <c r="C34" s="1" t="str">
        <f t="shared" ca="1" si="1"/>
        <v>Brave</v>
      </c>
      <c r="D34" s="1" t="s">
        <v>2036</v>
      </c>
      <c r="E34" s="1">
        <f t="shared" ca="1" si="2"/>
        <v>4</v>
      </c>
      <c r="F34" s="1" t="str">
        <f t="shared" ca="1" si="3"/>
        <v>Crescent</v>
      </c>
      <c r="G34" s="1" t="s">
        <v>2037</v>
      </c>
      <c r="H34" s="1">
        <f t="shared" ca="1" si="4"/>
        <v>38</v>
      </c>
      <c r="I34" s="1" t="str">
        <f t="shared" ca="1" si="5"/>
        <v>Organization</v>
      </c>
      <c r="K34" s="1" t="str">
        <f t="shared" ca="1" si="6"/>
        <v>Brave Crescent Organization</v>
      </c>
    </row>
    <row r="35" spans="1:11" ht="12.75" customHeight="1" x14ac:dyDescent="0.3">
      <c r="A35" s="1" t="s">
        <v>1557</v>
      </c>
      <c r="B35" s="1">
        <f t="shared" ca="1" si="0"/>
        <v>42</v>
      </c>
      <c r="C35" s="1" t="str">
        <f t="shared" ca="1" si="1"/>
        <v>Apostate</v>
      </c>
      <c r="D35" s="1" t="s">
        <v>2038</v>
      </c>
      <c r="E35" s="1">
        <f t="shared" ca="1" si="2"/>
        <v>33</v>
      </c>
      <c r="F35" s="1" t="str">
        <f t="shared" ca="1" si="3"/>
        <v>Arm</v>
      </c>
      <c r="G35" s="1" t="s">
        <v>2039</v>
      </c>
      <c r="H35" s="1">
        <f t="shared" ca="1" si="4"/>
        <v>32</v>
      </c>
      <c r="I35" s="1" t="str">
        <f t="shared" ca="1" si="5"/>
        <v>Movement</v>
      </c>
      <c r="K35" s="1" t="str">
        <f t="shared" ca="1" si="6"/>
        <v>Apostate Arm Movement</v>
      </c>
    </row>
    <row r="36" spans="1:11" ht="12.75" customHeight="1" x14ac:dyDescent="0.3">
      <c r="A36" s="1" t="s">
        <v>1562</v>
      </c>
      <c r="B36" s="1">
        <f t="shared" ca="1" si="0"/>
        <v>19</v>
      </c>
      <c r="C36" s="1" t="str">
        <f t="shared" ca="1" si="1"/>
        <v>Frozen</v>
      </c>
      <c r="D36" s="1" t="s">
        <v>2040</v>
      </c>
      <c r="E36" s="1">
        <f t="shared" ca="1" si="2"/>
        <v>17</v>
      </c>
      <c r="F36" s="1" t="str">
        <f t="shared" ca="1" si="3"/>
        <v>Moon</v>
      </c>
      <c r="G36" s="1" t="s">
        <v>2041</v>
      </c>
      <c r="H36" s="1">
        <f t="shared" ca="1" si="4"/>
        <v>40</v>
      </c>
      <c r="I36" s="1" t="str">
        <f t="shared" ca="1" si="5"/>
        <v>Dynasty</v>
      </c>
      <c r="K36" s="1" t="str">
        <f t="shared" ca="1" si="6"/>
        <v>Frozen Moon Dynasty</v>
      </c>
    </row>
    <row r="37" spans="1:11" ht="12.75" customHeight="1" x14ac:dyDescent="0.3">
      <c r="A37" s="1" t="s">
        <v>1634</v>
      </c>
      <c r="B37" s="1">
        <f t="shared" ca="1" si="0"/>
        <v>10</v>
      </c>
      <c r="C37" s="1" t="str">
        <f t="shared" ca="1" si="1"/>
        <v>Hell’s</v>
      </c>
      <c r="D37" s="1" t="s">
        <v>2042</v>
      </c>
      <c r="E37" s="1">
        <f t="shared" ca="1" si="2"/>
        <v>5</v>
      </c>
      <c r="F37" s="1" t="str">
        <f t="shared" ca="1" si="3"/>
        <v>Cross</v>
      </c>
      <c r="G37" s="1" t="s">
        <v>2043</v>
      </c>
      <c r="H37" s="1">
        <f t="shared" ca="1" si="4"/>
        <v>26</v>
      </c>
      <c r="I37" s="1" t="str">
        <f t="shared" ca="1" si="5"/>
        <v>Cavalcade</v>
      </c>
      <c r="K37" s="1" t="str">
        <f t="shared" ca="1" si="6"/>
        <v>Hell’s Cross Cavalcade</v>
      </c>
    </row>
    <row r="38" spans="1:11" ht="12.75" customHeight="1" x14ac:dyDescent="0.3">
      <c r="A38" s="1" t="s">
        <v>201</v>
      </c>
      <c r="B38" s="1">
        <f t="shared" ca="1" si="0"/>
        <v>31</v>
      </c>
      <c r="C38" s="1" t="str">
        <f t="shared" ca="1" si="1"/>
        <v>Dead</v>
      </c>
      <c r="D38" s="1" t="s">
        <v>2044</v>
      </c>
      <c r="E38" s="1">
        <f t="shared" ca="1" si="2"/>
        <v>15</v>
      </c>
      <c r="F38" s="1" t="str">
        <f t="shared" ca="1" si="3"/>
        <v>Protectors</v>
      </c>
      <c r="G38" s="1" t="s">
        <v>2045</v>
      </c>
      <c r="H38" s="1">
        <f t="shared" ca="1" si="4"/>
        <v>8</v>
      </c>
      <c r="I38" s="1" t="str">
        <f t="shared" ca="1" si="5"/>
        <v>Guild</v>
      </c>
      <c r="K38" s="1" t="str">
        <f t="shared" ca="1" si="6"/>
        <v>Dead Protectors Guild</v>
      </c>
    </row>
    <row r="39" spans="1:11" ht="12.75" customHeight="1" x14ac:dyDescent="0.3">
      <c r="A39" s="1" t="s">
        <v>2033</v>
      </c>
      <c r="B39" s="1">
        <f t="shared" ca="1" si="0"/>
        <v>2</v>
      </c>
      <c r="C39" s="1" t="str">
        <f t="shared" ca="1" si="1"/>
        <v>Rebel</v>
      </c>
      <c r="D39" s="1" t="s">
        <v>2046</v>
      </c>
      <c r="E39" s="1">
        <f t="shared" ca="1" si="2"/>
        <v>16</v>
      </c>
      <c r="F39" s="1" t="str">
        <f t="shared" ca="1" si="3"/>
        <v>Raiders</v>
      </c>
      <c r="G39" s="1" t="s">
        <v>1940</v>
      </c>
      <c r="H39" s="1">
        <f t="shared" ca="1" si="4"/>
        <v>9</v>
      </c>
      <c r="I39" s="1" t="str">
        <f t="shared" ca="1" si="5"/>
        <v>Cooperative</v>
      </c>
      <c r="K39" s="1" t="str">
        <f t="shared" ca="1" si="6"/>
        <v>Rebel Raiders Cooperative</v>
      </c>
    </row>
    <row r="40" spans="1:11" ht="12.75" customHeight="1" x14ac:dyDescent="0.3">
      <c r="A40" s="1" t="s">
        <v>719</v>
      </c>
      <c r="B40" s="1">
        <f t="shared" ca="1" si="0"/>
        <v>21</v>
      </c>
      <c r="C40" s="1" t="str">
        <f t="shared" ca="1" si="1"/>
        <v>Dismal</v>
      </c>
      <c r="D40" s="1" t="s">
        <v>2047</v>
      </c>
      <c r="E40" s="1">
        <f t="shared" ca="1" si="2"/>
        <v>12</v>
      </c>
      <c r="F40" s="1" t="str">
        <f t="shared" ca="1" si="3"/>
        <v>Companions</v>
      </c>
      <c r="G40" s="1" t="s">
        <v>2048</v>
      </c>
      <c r="H40" s="1">
        <f t="shared" ca="1" si="4"/>
        <v>39</v>
      </c>
      <c r="I40" s="1" t="str">
        <f t="shared" ca="1" si="5"/>
        <v>Militia</v>
      </c>
      <c r="K40" s="1" t="str">
        <f t="shared" ca="1" si="6"/>
        <v>Dismal Companions Militia</v>
      </c>
    </row>
    <row r="41" spans="1:11" ht="12.75" customHeight="1" x14ac:dyDescent="0.3">
      <c r="A41" s="1" t="s">
        <v>1592</v>
      </c>
      <c r="B41" s="1">
        <f t="shared" ca="1" si="0"/>
        <v>20</v>
      </c>
      <c r="C41" s="1" t="str">
        <f t="shared" ca="1" si="1"/>
        <v>Molten</v>
      </c>
      <c r="D41" s="1" t="s">
        <v>1564</v>
      </c>
      <c r="E41" s="1">
        <f t="shared" ca="1" si="2"/>
        <v>35</v>
      </c>
      <c r="F41" s="1" t="str">
        <f t="shared" ca="1" si="3"/>
        <v>Eye</v>
      </c>
      <c r="G41" s="1" t="s">
        <v>2049</v>
      </c>
      <c r="H41" s="1">
        <f t="shared" ca="1" si="4"/>
        <v>8</v>
      </c>
      <c r="I41" s="1" t="str">
        <f t="shared" ca="1" si="5"/>
        <v>Guild</v>
      </c>
      <c r="K41" s="1" t="str">
        <f t="shared" ca="1" si="6"/>
        <v>Molten Eye Guild</v>
      </c>
    </row>
    <row r="42" spans="1:11" ht="12.75" customHeight="1" x14ac:dyDescent="0.3">
      <c r="A42" s="1" t="s">
        <v>2050</v>
      </c>
      <c r="B42" s="1">
        <f t="shared" ca="1" si="0"/>
        <v>9</v>
      </c>
      <c r="C42" s="1" t="str">
        <f t="shared" ca="1" si="1"/>
        <v>Bloody</v>
      </c>
      <c r="D42" s="1" t="s">
        <v>2051</v>
      </c>
      <c r="E42" s="1">
        <f t="shared" ca="1" si="2"/>
        <v>40</v>
      </c>
      <c r="F42" s="1" t="str">
        <f t="shared" ca="1" si="3"/>
        <v>Dragon</v>
      </c>
      <c r="G42" s="1" t="s">
        <v>2052</v>
      </c>
      <c r="H42" s="1">
        <f t="shared" ca="1" si="4"/>
        <v>7</v>
      </c>
      <c r="I42" s="1" t="str">
        <f t="shared" ca="1" si="5"/>
        <v>Inquisition</v>
      </c>
      <c r="K42" s="1" t="str">
        <f t="shared" ca="1" si="6"/>
        <v>Bloody Dragon Inquisition</v>
      </c>
    </row>
    <row r="43" spans="1:11" ht="12.75" customHeight="1" x14ac:dyDescent="0.3">
      <c r="A43" s="1" t="s">
        <v>2053</v>
      </c>
      <c r="B43" s="1">
        <f t="shared" ca="1" si="0"/>
        <v>47</v>
      </c>
      <c r="C43" s="1" t="str">
        <f t="shared" ca="1" si="1"/>
        <v>Valiant</v>
      </c>
      <c r="E43" s="1">
        <f t="shared" ca="1" si="2"/>
        <v>38</v>
      </c>
      <c r="F43" s="1" t="str">
        <f t="shared" ca="1" si="3"/>
        <v>Pyromancers</v>
      </c>
      <c r="G43" s="1" t="s">
        <v>2054</v>
      </c>
      <c r="H43" s="1">
        <f t="shared" ca="1" si="4"/>
        <v>33</v>
      </c>
      <c r="I43" s="1" t="str">
        <f t="shared" ca="1" si="5"/>
        <v>Institute</v>
      </c>
      <c r="K43" s="1" t="str">
        <f t="shared" ca="1" si="6"/>
        <v>Valiant Pyromancers Institute</v>
      </c>
    </row>
    <row r="44" spans="1:11" ht="12.75" customHeight="1" x14ac:dyDescent="0.3">
      <c r="A44" s="1" t="s">
        <v>2055</v>
      </c>
      <c r="B44" s="1">
        <f t="shared" ca="1" si="0"/>
        <v>44</v>
      </c>
      <c r="C44" s="1" t="str">
        <f t="shared" ca="1" si="1"/>
        <v>Karmic</v>
      </c>
      <c r="E44" s="1">
        <f t="shared" ca="1" si="2"/>
        <v>33</v>
      </c>
      <c r="F44" s="1" t="str">
        <f t="shared" ca="1" si="3"/>
        <v>Arm</v>
      </c>
      <c r="G44" s="1" t="s">
        <v>2056</v>
      </c>
      <c r="H44" s="1">
        <f t="shared" ca="1" si="4"/>
        <v>33</v>
      </c>
      <c r="I44" s="1" t="str">
        <f t="shared" ca="1" si="5"/>
        <v>Institute</v>
      </c>
      <c r="K44" s="1" t="str">
        <f t="shared" ca="1" si="6"/>
        <v>Karmic Arm Institute</v>
      </c>
    </row>
    <row r="45" spans="1:11" ht="12.75" customHeight="1" x14ac:dyDescent="0.3">
      <c r="A45" s="1" t="s">
        <v>2057</v>
      </c>
      <c r="B45" s="1">
        <f t="shared" ca="1" si="0"/>
        <v>18</v>
      </c>
      <c r="C45" s="1" t="str">
        <f t="shared" ca="1" si="1"/>
        <v>Pearlescent</v>
      </c>
      <c r="E45" s="1">
        <f t="shared" ca="1" si="2"/>
        <v>5</v>
      </c>
      <c r="F45" s="1" t="str">
        <f t="shared" ca="1" si="3"/>
        <v>Cross</v>
      </c>
      <c r="G45" s="1" t="s">
        <v>2058</v>
      </c>
      <c r="H45" s="1">
        <f t="shared" ca="1" si="4"/>
        <v>2</v>
      </c>
      <c r="I45" s="1" t="str">
        <f t="shared" ca="1" si="5"/>
        <v>Regiment</v>
      </c>
      <c r="K45" s="1" t="str">
        <f t="shared" ca="1" si="6"/>
        <v>Pearlescent Cross Regiment</v>
      </c>
    </row>
    <row r="46" spans="1:11" ht="12.75" customHeight="1" x14ac:dyDescent="0.3">
      <c r="A46" s="1" t="s">
        <v>2059</v>
      </c>
      <c r="B46" s="1">
        <f t="shared" ca="1" si="0"/>
        <v>32</v>
      </c>
      <c r="C46" s="1" t="str">
        <f t="shared" ca="1" si="1"/>
        <v>Void</v>
      </c>
      <c r="E46" s="1">
        <f t="shared" ca="1" si="2"/>
        <v>29</v>
      </c>
      <c r="F46" s="1" t="str">
        <f t="shared" ca="1" si="3"/>
        <v>Heirs</v>
      </c>
      <c r="G46" s="1" t="s">
        <v>2060</v>
      </c>
      <c r="H46" s="1">
        <f t="shared" ca="1" si="4"/>
        <v>22</v>
      </c>
      <c r="I46" s="1" t="str">
        <f t="shared" ca="1" si="5"/>
        <v>Pact</v>
      </c>
      <c r="K46" s="1" t="str">
        <f t="shared" ca="1" si="6"/>
        <v>Void Heirs Pact</v>
      </c>
    </row>
    <row r="47" spans="1:11" ht="12.75" customHeight="1" x14ac:dyDescent="0.3">
      <c r="A47" s="1" t="s">
        <v>2061</v>
      </c>
      <c r="B47" s="1">
        <f t="shared" ca="1" si="0"/>
        <v>5</v>
      </c>
      <c r="C47" s="1" t="str">
        <f t="shared" ca="1" si="1"/>
        <v>Crimson</v>
      </c>
      <c r="E47" s="1">
        <f t="shared" ca="1" si="2"/>
        <v>27</v>
      </c>
      <c r="F47" s="1" t="str">
        <f t="shared" ca="1" si="3"/>
        <v>Reavers</v>
      </c>
      <c r="H47" s="1">
        <f t="shared" ca="1" si="4"/>
        <v>19</v>
      </c>
      <c r="I47" s="1" t="str">
        <f t="shared" ca="1" si="5"/>
        <v>League</v>
      </c>
      <c r="K47" s="1" t="str">
        <f t="shared" ca="1" si="6"/>
        <v>Crimson Reavers League</v>
      </c>
    </row>
    <row r="48" spans="1:11" ht="12.75" customHeight="1" x14ac:dyDescent="0.3">
      <c r="A48" s="1" t="s">
        <v>2062</v>
      </c>
      <c r="B48" s="1">
        <f t="shared" ca="1" si="0"/>
        <v>13</v>
      </c>
      <c r="C48" s="1" t="str">
        <f t="shared" ca="1" si="1"/>
        <v>Opal</v>
      </c>
      <c r="E48" s="1">
        <f t="shared" ca="1" si="2"/>
        <v>29</v>
      </c>
      <c r="F48" s="1" t="str">
        <f t="shared" ca="1" si="3"/>
        <v>Heirs</v>
      </c>
      <c r="H48" s="1">
        <f t="shared" ca="1" si="4"/>
        <v>14</v>
      </c>
      <c r="I48" s="1" t="str">
        <f t="shared" ca="1" si="5"/>
        <v>Senate</v>
      </c>
      <c r="K48" s="1" t="str">
        <f t="shared" ca="1" si="6"/>
        <v>Opal Heirs Senate</v>
      </c>
    </row>
    <row r="49" spans="2:11" ht="12.75" customHeight="1" x14ac:dyDescent="0.3">
      <c r="B49" s="1">
        <f t="shared" ca="1" si="0"/>
        <v>16</v>
      </c>
      <c r="C49" s="1" t="str">
        <f t="shared" ca="1" si="1"/>
        <v>Heavenly</v>
      </c>
      <c r="E49" s="1">
        <f t="shared" ca="1" si="2"/>
        <v>17</v>
      </c>
      <c r="F49" s="1" t="str">
        <f t="shared" ca="1" si="3"/>
        <v>Moon</v>
      </c>
      <c r="H49" s="1">
        <f t="shared" ca="1" si="4"/>
        <v>41</v>
      </c>
      <c r="I49" s="1" t="str">
        <f t="shared" ca="1" si="5"/>
        <v>Watch</v>
      </c>
      <c r="K49" s="1" t="str">
        <f t="shared" ca="1" si="6"/>
        <v>Heavenly Moon Watch</v>
      </c>
    </row>
    <row r="50" spans="2:11" ht="12.75" customHeight="1" x14ac:dyDescent="0.3">
      <c r="B50" s="1">
        <f t="shared" ca="1" si="0"/>
        <v>9</v>
      </c>
      <c r="C50" s="1" t="str">
        <f t="shared" ca="1" si="1"/>
        <v>Bloody</v>
      </c>
      <c r="E50" s="1">
        <f t="shared" ca="1" si="2"/>
        <v>16</v>
      </c>
      <c r="F50" s="1" t="str">
        <f t="shared" ca="1" si="3"/>
        <v>Raiders</v>
      </c>
      <c r="H50" s="1">
        <f t="shared" ca="1" si="4"/>
        <v>14</v>
      </c>
      <c r="I50" s="1" t="str">
        <f t="shared" ca="1" si="5"/>
        <v>Senate</v>
      </c>
      <c r="K50" s="1" t="str">
        <f t="shared" ca="1" si="6"/>
        <v>Bloody Raiders Senate</v>
      </c>
    </row>
    <row r="51" spans="2:11" ht="12.75" customHeight="1" x14ac:dyDescent="0.3">
      <c r="B51" s="1">
        <f t="shared" ca="1" si="0"/>
        <v>7</v>
      </c>
      <c r="C51" s="1" t="str">
        <f t="shared" ca="1" si="1"/>
        <v>Valorous</v>
      </c>
      <c r="E51" s="1">
        <f t="shared" ca="1" si="2"/>
        <v>39</v>
      </c>
      <c r="F51" s="1" t="str">
        <f t="shared" ca="1" si="3"/>
        <v>Servants</v>
      </c>
      <c r="H51" s="1">
        <f t="shared" ca="1" si="4"/>
        <v>31</v>
      </c>
      <c r="I51" s="1" t="str">
        <f t="shared" ca="1" si="5"/>
        <v>Tribunal</v>
      </c>
      <c r="K51" s="1" t="str">
        <f t="shared" ca="1" si="6"/>
        <v>Valorous Servants Tribunal</v>
      </c>
    </row>
    <row r="52" spans="2:11" ht="12.75" customHeight="1" x14ac:dyDescent="0.3">
      <c r="B52" s="1">
        <f t="shared" ca="1" si="0"/>
        <v>40</v>
      </c>
      <c r="C52" s="1" t="str">
        <f t="shared" ca="1" si="1"/>
        <v>Brave</v>
      </c>
      <c r="E52" s="1">
        <f t="shared" ca="1" si="2"/>
        <v>32</v>
      </c>
      <c r="F52" s="1" t="str">
        <f t="shared" ca="1" si="3"/>
        <v>Aurora</v>
      </c>
      <c r="H52" s="1">
        <f t="shared" ca="1" si="4"/>
        <v>6</v>
      </c>
      <c r="I52" s="1" t="str">
        <f t="shared" ca="1" si="5"/>
        <v>Club</v>
      </c>
      <c r="K52" s="1" t="str">
        <f t="shared" ca="1" si="6"/>
        <v>Brave Aurora Club</v>
      </c>
    </row>
    <row r="53" spans="2:11" ht="12.75" customHeight="1" x14ac:dyDescent="0.3">
      <c r="B53" s="1">
        <f t="shared" ca="1" si="0"/>
        <v>44</v>
      </c>
      <c r="C53" s="1" t="str">
        <f t="shared" ca="1" si="1"/>
        <v>Karmic</v>
      </c>
      <c r="E53" s="1">
        <f t="shared" ca="1" si="2"/>
        <v>22</v>
      </c>
      <c r="F53" s="1" t="str">
        <f t="shared" ca="1" si="3"/>
        <v>Gun</v>
      </c>
      <c r="H53" s="1">
        <f t="shared" ca="1" si="4"/>
        <v>36</v>
      </c>
      <c r="I53" s="1" t="str">
        <f t="shared" ca="1" si="5"/>
        <v>Coterie</v>
      </c>
      <c r="K53" s="1" t="str">
        <f t="shared" ca="1" si="6"/>
        <v>Karmic Gun Coterie</v>
      </c>
    </row>
    <row r="54" spans="2:11" ht="12.75" customHeight="1" x14ac:dyDescent="0.3">
      <c r="B54" s="1">
        <f t="shared" ca="1" si="0"/>
        <v>12</v>
      </c>
      <c r="C54" s="1" t="str">
        <f t="shared" ca="1" si="1"/>
        <v>Verdant</v>
      </c>
      <c r="E54" s="1">
        <f t="shared" ca="1" si="2"/>
        <v>26</v>
      </c>
      <c r="F54" s="1" t="str">
        <f t="shared" ca="1" si="3"/>
        <v>Pine</v>
      </c>
      <c r="H54" s="1">
        <f t="shared" ca="1" si="4"/>
        <v>40</v>
      </c>
      <c r="I54" s="1" t="str">
        <f t="shared" ca="1" si="5"/>
        <v>Dynasty</v>
      </c>
      <c r="K54" s="1" t="str">
        <f t="shared" ca="1" si="6"/>
        <v>Verdant Pine Dynasty</v>
      </c>
    </row>
    <row r="55" spans="2:11" ht="12.75" customHeight="1" x14ac:dyDescent="0.3">
      <c r="B55" s="1">
        <f t="shared" ca="1" si="0"/>
        <v>19</v>
      </c>
      <c r="C55" s="1" t="str">
        <f t="shared" ca="1" si="1"/>
        <v>Frozen</v>
      </c>
      <c r="E55" s="1">
        <f t="shared" ca="1" si="2"/>
        <v>22</v>
      </c>
      <c r="F55" s="1" t="str">
        <f t="shared" ca="1" si="3"/>
        <v>Gun</v>
      </c>
      <c r="H55" s="1">
        <f t="shared" ca="1" si="4"/>
        <v>37</v>
      </c>
      <c r="I55" s="1" t="str">
        <f t="shared" ca="1" si="5"/>
        <v>Vanguard</v>
      </c>
      <c r="K55" s="1" t="str">
        <f t="shared" ca="1" si="6"/>
        <v>Frozen Gun Vanguard</v>
      </c>
    </row>
    <row r="56" spans="2:11" ht="12.75" customHeight="1" x14ac:dyDescent="0.3">
      <c r="B56" s="1">
        <f t="shared" ca="1" si="0"/>
        <v>2</v>
      </c>
      <c r="C56" s="1" t="str">
        <f t="shared" ca="1" si="1"/>
        <v>Rebel</v>
      </c>
      <c r="E56" s="1">
        <f t="shared" ca="1" si="2"/>
        <v>23</v>
      </c>
      <c r="F56" s="1" t="str">
        <f t="shared" ca="1" si="3"/>
        <v>Scythe</v>
      </c>
      <c r="H56" s="1">
        <f t="shared" ca="1" si="4"/>
        <v>1</v>
      </c>
      <c r="I56" s="1" t="str">
        <f t="shared" ca="1" si="5"/>
        <v>Order</v>
      </c>
      <c r="K56" s="1" t="str">
        <f t="shared" ca="1" si="6"/>
        <v>Rebel Scythe Order</v>
      </c>
    </row>
    <row r="57" spans="2:11" ht="12.75" customHeight="1" x14ac:dyDescent="0.3">
      <c r="B57" s="1">
        <f t="shared" ca="1" si="0"/>
        <v>44</v>
      </c>
      <c r="C57" s="1" t="str">
        <f t="shared" ca="1" si="1"/>
        <v>Karmic</v>
      </c>
      <c r="E57" s="1">
        <f t="shared" ca="1" si="2"/>
        <v>19</v>
      </c>
      <c r="F57" s="1" t="str">
        <f t="shared" ca="1" si="3"/>
        <v>Lotus</v>
      </c>
      <c r="H57" s="1">
        <f t="shared" ca="1" si="4"/>
        <v>40</v>
      </c>
      <c r="I57" s="1" t="str">
        <f t="shared" ca="1" si="5"/>
        <v>Dynasty</v>
      </c>
      <c r="K57" s="1" t="str">
        <f t="shared" ca="1" si="6"/>
        <v>Karmic Lotus Dynasty</v>
      </c>
    </row>
    <row r="58" spans="2:11" ht="12.75" customHeight="1" x14ac:dyDescent="0.3">
      <c r="B58" s="1">
        <f t="shared" ca="1" si="0"/>
        <v>4</v>
      </c>
      <c r="C58" s="1" t="str">
        <f t="shared" ca="1" si="1"/>
        <v>Radiant</v>
      </c>
      <c r="E58" s="1">
        <f t="shared" ca="1" si="2"/>
        <v>7</v>
      </c>
      <c r="F58" s="1" t="str">
        <f t="shared" ca="1" si="3"/>
        <v>Rebels</v>
      </c>
      <c r="H58" s="1">
        <f t="shared" ca="1" si="4"/>
        <v>5</v>
      </c>
      <c r="I58" s="1" t="str">
        <f t="shared" ca="1" si="5"/>
        <v>Brotherhood</v>
      </c>
      <c r="K58" s="1" t="str">
        <f t="shared" ca="1" si="6"/>
        <v>Radiant Rebels Brotherhood</v>
      </c>
    </row>
    <row r="59" spans="2:11" ht="12.75" customHeight="1" x14ac:dyDescent="0.3">
      <c r="B59" s="1">
        <f t="shared" ca="1" si="0"/>
        <v>38</v>
      </c>
      <c r="C59" s="1" t="str">
        <f t="shared" ca="1" si="1"/>
        <v>Aurora</v>
      </c>
      <c r="E59" s="1">
        <f t="shared" ca="1" si="2"/>
        <v>16</v>
      </c>
      <c r="F59" s="1" t="str">
        <f t="shared" ca="1" si="3"/>
        <v>Raiders</v>
      </c>
      <c r="H59" s="1">
        <f t="shared" ca="1" si="4"/>
        <v>6</v>
      </c>
      <c r="I59" s="1" t="str">
        <f t="shared" ca="1" si="5"/>
        <v>Club</v>
      </c>
      <c r="K59" s="1" t="str">
        <f t="shared" ca="1" si="6"/>
        <v>Aurora Raiders Club</v>
      </c>
    </row>
    <row r="60" spans="2:11" ht="12.75" customHeight="1" x14ac:dyDescent="0.3">
      <c r="B60" s="1">
        <f t="shared" ca="1" si="0"/>
        <v>20</v>
      </c>
      <c r="C60" s="1" t="str">
        <f t="shared" ca="1" si="1"/>
        <v>Molten</v>
      </c>
      <c r="E60" s="1">
        <f t="shared" ca="1" si="2"/>
        <v>39</v>
      </c>
      <c r="F60" s="1" t="str">
        <f t="shared" ca="1" si="3"/>
        <v>Servants</v>
      </c>
      <c r="H60" s="1">
        <f t="shared" ca="1" si="4"/>
        <v>44</v>
      </c>
      <c r="I60" s="1" t="str">
        <f t="shared" ca="1" si="5"/>
        <v>Corporation</v>
      </c>
      <c r="K60" s="1" t="str">
        <f t="shared" ca="1" si="6"/>
        <v>Molten Servants Corporation</v>
      </c>
    </row>
    <row r="61" spans="2:11" ht="12.75" customHeight="1" x14ac:dyDescent="0.3">
      <c r="B61" s="1">
        <f t="shared" ca="1" si="0"/>
        <v>6</v>
      </c>
      <c r="C61" s="1" t="str">
        <f t="shared" ca="1" si="1"/>
        <v>Azure</v>
      </c>
      <c r="E61" s="1">
        <f t="shared" ca="1" si="2"/>
        <v>30</v>
      </c>
      <c r="F61" s="1" t="str">
        <f t="shared" ca="1" si="3"/>
        <v>Cavaliers</v>
      </c>
      <c r="H61" s="1">
        <f t="shared" ca="1" si="4"/>
        <v>26</v>
      </c>
      <c r="I61" s="1" t="str">
        <f t="shared" ca="1" si="5"/>
        <v>Cavalcade</v>
      </c>
      <c r="K61" s="1" t="str">
        <f t="shared" ca="1" si="6"/>
        <v>Azure Cavaliers Cavalcade</v>
      </c>
    </row>
    <row r="62" spans="2:11" ht="12.75" customHeight="1" x14ac:dyDescent="0.3">
      <c r="B62" s="1">
        <f t="shared" ca="1" si="0"/>
        <v>31</v>
      </c>
      <c r="C62" s="1" t="str">
        <f t="shared" ca="1" si="1"/>
        <v>Dead</v>
      </c>
      <c r="E62" s="1">
        <f t="shared" ca="1" si="2"/>
        <v>34</v>
      </c>
      <c r="F62" s="1" t="str">
        <f t="shared" ca="1" si="3"/>
        <v>Soul</v>
      </c>
      <c r="H62" s="1">
        <f t="shared" ca="1" si="4"/>
        <v>13</v>
      </c>
      <c r="I62" s="1" t="str">
        <f t="shared" ca="1" si="5"/>
        <v>Consortium</v>
      </c>
      <c r="K62" s="1" t="str">
        <f t="shared" ca="1" si="6"/>
        <v>Dead Soul Consortium</v>
      </c>
    </row>
    <row r="63" spans="2:11" ht="12.75" customHeight="1" x14ac:dyDescent="0.3">
      <c r="B63" s="1">
        <f t="shared" ca="1" si="0"/>
        <v>3</v>
      </c>
      <c r="C63" s="1" t="str">
        <f t="shared" ca="1" si="1"/>
        <v>Brazen</v>
      </c>
      <c r="E63" s="1">
        <f t="shared" ca="1" si="2"/>
        <v>32</v>
      </c>
      <c r="F63" s="1" t="str">
        <f t="shared" ca="1" si="3"/>
        <v>Aurora</v>
      </c>
      <c r="H63" s="1">
        <f t="shared" ca="1" si="4"/>
        <v>7</v>
      </c>
      <c r="I63" s="1" t="str">
        <f t="shared" ca="1" si="5"/>
        <v>Inquisition</v>
      </c>
      <c r="K63" s="1" t="str">
        <f t="shared" ca="1" si="6"/>
        <v>Brazen Aurora Inquisition</v>
      </c>
    </row>
    <row r="64" spans="2:11" ht="12.75" customHeight="1" x14ac:dyDescent="0.3">
      <c r="B64" s="1">
        <f t="shared" ca="1" si="0"/>
        <v>17</v>
      </c>
      <c r="C64" s="1" t="str">
        <f t="shared" ca="1" si="1"/>
        <v>Honorable</v>
      </c>
      <c r="E64" s="1">
        <f t="shared" ca="1" si="2"/>
        <v>28</v>
      </c>
      <c r="F64" s="1" t="str">
        <f t="shared" ca="1" si="3"/>
        <v>Scions</v>
      </c>
      <c r="H64" s="1">
        <f t="shared" ca="1" si="4"/>
        <v>11</v>
      </c>
      <c r="I64" s="1" t="str">
        <f t="shared" ca="1" si="5"/>
        <v>College</v>
      </c>
      <c r="K64" s="1" t="str">
        <f t="shared" ca="1" si="6"/>
        <v>Honorable Scions College</v>
      </c>
    </row>
    <row r="65" spans="2:11" ht="12.75" customHeight="1" x14ac:dyDescent="0.3">
      <c r="B65" s="1">
        <f t="shared" ca="1" si="0"/>
        <v>15</v>
      </c>
      <c r="C65" s="1" t="str">
        <f t="shared" ca="1" si="1"/>
        <v>Eternal</v>
      </c>
      <c r="E65" s="1">
        <f t="shared" ca="1" si="2"/>
        <v>40</v>
      </c>
      <c r="F65" s="1" t="str">
        <f t="shared" ca="1" si="3"/>
        <v>Dragon</v>
      </c>
      <c r="H65" s="1">
        <f t="shared" ca="1" si="4"/>
        <v>38</v>
      </c>
      <c r="I65" s="1" t="str">
        <f t="shared" ca="1" si="5"/>
        <v>Organization</v>
      </c>
      <c r="K65" s="1" t="str">
        <f t="shared" ca="1" si="6"/>
        <v>Eternal Dragon Organization</v>
      </c>
    </row>
    <row r="66" spans="2:11" ht="12.75" customHeight="1" x14ac:dyDescent="0.3">
      <c r="B66" s="1">
        <f t="shared" ca="1" si="0"/>
        <v>32</v>
      </c>
      <c r="C66" s="1" t="str">
        <f t="shared" ca="1" si="1"/>
        <v>Void</v>
      </c>
      <c r="E66" s="1">
        <f t="shared" ca="1" si="2"/>
        <v>12</v>
      </c>
      <c r="F66" s="1" t="str">
        <f t="shared" ca="1" si="3"/>
        <v>Companions</v>
      </c>
      <c r="H66" s="1">
        <f t="shared" ca="1" si="4"/>
        <v>23</v>
      </c>
      <c r="I66" s="1" t="str">
        <f t="shared" ca="1" si="5"/>
        <v>Crusade</v>
      </c>
      <c r="K66" s="1" t="str">
        <f t="shared" ca="1" si="6"/>
        <v>Void Companions Crusade</v>
      </c>
    </row>
    <row r="67" spans="2:11" ht="12.75" customHeight="1" x14ac:dyDescent="0.3">
      <c r="B67" s="1">
        <f t="shared" ca="1" si="0"/>
        <v>26</v>
      </c>
      <c r="C67" s="1" t="str">
        <f t="shared" ca="1" si="1"/>
        <v>Cold</v>
      </c>
      <c r="E67" s="1">
        <f t="shared" ca="1" si="2"/>
        <v>18</v>
      </c>
      <c r="F67" s="1" t="str">
        <f t="shared" ca="1" si="3"/>
        <v>Sun</v>
      </c>
      <c r="H67" s="1">
        <f t="shared" ca="1" si="4"/>
        <v>43</v>
      </c>
      <c r="I67" s="1" t="str">
        <f t="shared" ca="1" si="5"/>
        <v>Clan</v>
      </c>
      <c r="K67" s="1" t="str">
        <f t="shared" ca="1" si="6"/>
        <v>Cold Sun Clan</v>
      </c>
    </row>
    <row r="68" spans="2:11" ht="12.75" customHeight="1" x14ac:dyDescent="0.3">
      <c r="B68" s="1">
        <f t="shared" ca="1" si="0"/>
        <v>19</v>
      </c>
      <c r="C68" s="1" t="str">
        <f t="shared" ca="1" si="1"/>
        <v>Frozen</v>
      </c>
      <c r="E68" s="1">
        <f t="shared" ca="1" si="2"/>
        <v>34</v>
      </c>
      <c r="F68" s="1" t="str">
        <f t="shared" ca="1" si="3"/>
        <v>Soul</v>
      </c>
      <c r="H68" s="1">
        <f t="shared" ca="1" si="4"/>
        <v>24</v>
      </c>
      <c r="I68" s="1" t="str">
        <f t="shared" ca="1" si="5"/>
        <v>Empire</v>
      </c>
      <c r="K68" s="1" t="str">
        <f t="shared" ca="1" si="6"/>
        <v>Frozen Soul Empire</v>
      </c>
    </row>
    <row r="69" spans="2:11" ht="12.75" customHeight="1" x14ac:dyDescent="0.3">
      <c r="B69" s="1">
        <f t="shared" ca="1" si="0"/>
        <v>42</v>
      </c>
      <c r="C69" s="1" t="str">
        <f t="shared" ca="1" si="1"/>
        <v>Apostate</v>
      </c>
      <c r="E69" s="1">
        <f t="shared" ca="1" si="2"/>
        <v>12</v>
      </c>
      <c r="F69" s="1" t="str">
        <f t="shared" ca="1" si="3"/>
        <v>Companions</v>
      </c>
      <c r="H69" s="1">
        <f t="shared" ca="1" si="4"/>
        <v>4</v>
      </c>
      <c r="I69" s="1" t="str">
        <f t="shared" ca="1" si="5"/>
        <v>Brigade</v>
      </c>
      <c r="K69" s="1" t="str">
        <f t="shared" ca="1" si="6"/>
        <v>Apostate Companions Brigade</v>
      </c>
    </row>
    <row r="70" spans="2:11" ht="12.75" customHeight="1" x14ac:dyDescent="0.3">
      <c r="B70" s="1">
        <f t="shared" ca="1" si="0"/>
        <v>20</v>
      </c>
      <c r="C70" s="1" t="str">
        <f t="shared" ca="1" si="1"/>
        <v>Molten</v>
      </c>
      <c r="E70" s="1">
        <f t="shared" ca="1" si="2"/>
        <v>10</v>
      </c>
      <c r="F70" s="1" t="str">
        <f t="shared" ca="1" si="3"/>
        <v>Vigilantes</v>
      </c>
      <c r="H70" s="1">
        <f t="shared" ca="1" si="4"/>
        <v>26</v>
      </c>
      <c r="I70" s="1" t="str">
        <f t="shared" ca="1" si="5"/>
        <v>Cavalcade</v>
      </c>
      <c r="K70" s="1" t="str">
        <f t="shared" ca="1" si="6"/>
        <v>Molten Vigilantes Cavalcade</v>
      </c>
    </row>
    <row r="71" spans="2:11" ht="12.75" customHeight="1" x14ac:dyDescent="0.3">
      <c r="B71" s="1">
        <f t="shared" ca="1" si="0"/>
        <v>44</v>
      </c>
      <c r="C71" s="1" t="str">
        <f t="shared" ca="1" si="1"/>
        <v>Karmic</v>
      </c>
      <c r="E71" s="1">
        <f t="shared" ca="1" si="2"/>
        <v>33</v>
      </c>
      <c r="F71" s="1" t="str">
        <f t="shared" ca="1" si="3"/>
        <v>Arm</v>
      </c>
      <c r="H71" s="1">
        <f t="shared" ca="1" si="4"/>
        <v>45</v>
      </c>
      <c r="I71" s="1" t="str">
        <f t="shared" ca="1" si="5"/>
        <v>Potentate</v>
      </c>
      <c r="K71" s="1" t="str">
        <f t="shared" ca="1" si="6"/>
        <v>Karmic Arm Potentate</v>
      </c>
    </row>
    <row r="72" spans="2:11" ht="12.75" customHeight="1" x14ac:dyDescent="0.3">
      <c r="B72" s="1">
        <f t="shared" ca="1" si="0"/>
        <v>17</v>
      </c>
      <c r="C72" s="1" t="str">
        <f t="shared" ca="1" si="1"/>
        <v>Honorable</v>
      </c>
      <c r="E72" s="1">
        <f t="shared" ca="1" si="2"/>
        <v>22</v>
      </c>
      <c r="F72" s="1" t="str">
        <f t="shared" ca="1" si="3"/>
        <v>Gun</v>
      </c>
      <c r="H72" s="1">
        <f t="shared" ca="1" si="4"/>
        <v>13</v>
      </c>
      <c r="I72" s="1" t="str">
        <f t="shared" ca="1" si="5"/>
        <v>Consortium</v>
      </c>
      <c r="K72" s="1" t="str">
        <f t="shared" ca="1" si="6"/>
        <v>Honorable Gun Consortium</v>
      </c>
    </row>
    <row r="73" spans="2:11" ht="12.75" customHeight="1" x14ac:dyDescent="0.3">
      <c r="B73" s="1">
        <f t="shared" ca="1" si="0"/>
        <v>36</v>
      </c>
      <c r="C73" s="1" t="str">
        <f t="shared" ca="1" si="1"/>
        <v>Fallen</v>
      </c>
      <c r="E73" s="1">
        <f t="shared" ca="1" si="2"/>
        <v>34</v>
      </c>
      <c r="F73" s="1" t="str">
        <f t="shared" ca="1" si="3"/>
        <v>Soul</v>
      </c>
      <c r="H73" s="1">
        <f t="shared" ca="1" si="4"/>
        <v>45</v>
      </c>
      <c r="I73" s="1" t="str">
        <f t="shared" ca="1" si="5"/>
        <v>Potentate</v>
      </c>
      <c r="K73" s="1" t="str">
        <f t="shared" ca="1" si="6"/>
        <v>Fallen Soul Potentate</v>
      </c>
    </row>
    <row r="74" spans="2:11" ht="12.75" customHeight="1" x14ac:dyDescent="0.3">
      <c r="B74" s="1">
        <f t="shared" ca="1" si="0"/>
        <v>4</v>
      </c>
      <c r="C74" s="1" t="str">
        <f t="shared" ca="1" si="1"/>
        <v>Radiant</v>
      </c>
      <c r="E74" s="1">
        <f t="shared" ca="1" si="2"/>
        <v>28</v>
      </c>
      <c r="F74" s="1" t="str">
        <f t="shared" ca="1" si="3"/>
        <v>Scions</v>
      </c>
      <c r="H74" s="1">
        <f t="shared" ca="1" si="4"/>
        <v>36</v>
      </c>
      <c r="I74" s="1" t="str">
        <f t="shared" ca="1" si="5"/>
        <v>Coterie</v>
      </c>
      <c r="K74" s="1" t="str">
        <f t="shared" ca="1" si="6"/>
        <v>Radiant Scions Coterie</v>
      </c>
    </row>
    <row r="75" spans="2:11" ht="12.75" customHeight="1" x14ac:dyDescent="0.3">
      <c r="B75" s="1">
        <f t="shared" ca="1" si="0"/>
        <v>41</v>
      </c>
      <c r="C75" s="1" t="str">
        <f t="shared" ca="1" si="1"/>
        <v>Devout</v>
      </c>
      <c r="E75" s="1">
        <f t="shared" ca="1" si="2"/>
        <v>33</v>
      </c>
      <c r="F75" s="1" t="str">
        <f t="shared" ca="1" si="3"/>
        <v>Arm</v>
      </c>
      <c r="H75" s="1">
        <f t="shared" ca="1" si="4"/>
        <v>3</v>
      </c>
      <c r="I75" s="1" t="str">
        <f t="shared" ca="1" si="5"/>
        <v>Legion</v>
      </c>
      <c r="K75" s="1" t="str">
        <f t="shared" ca="1" si="6"/>
        <v>Devout Arm Legion</v>
      </c>
    </row>
    <row r="76" spans="2:11" ht="12.75" customHeight="1" x14ac:dyDescent="0.3">
      <c r="B76" s="1">
        <f t="shared" ca="1" si="0"/>
        <v>26</v>
      </c>
      <c r="C76" s="1" t="str">
        <f t="shared" ca="1" si="1"/>
        <v>Cold</v>
      </c>
      <c r="E76" s="1">
        <f t="shared" ca="1" si="2"/>
        <v>33</v>
      </c>
      <c r="F76" s="1" t="str">
        <f t="shared" ca="1" si="3"/>
        <v>Arm</v>
      </c>
      <c r="H76" s="1">
        <f t="shared" ca="1" si="4"/>
        <v>28</v>
      </c>
      <c r="I76" s="1" t="str">
        <f t="shared" ca="1" si="5"/>
        <v>Horde</v>
      </c>
      <c r="K76" s="1" t="str">
        <f t="shared" ca="1" si="6"/>
        <v>Cold Arm Horde</v>
      </c>
    </row>
    <row r="77" spans="2:11" ht="12.75" customHeight="1" x14ac:dyDescent="0.3">
      <c r="B77" s="1">
        <f t="shared" ca="1" si="0"/>
        <v>12</v>
      </c>
      <c r="C77" s="1" t="str">
        <f t="shared" ca="1" si="1"/>
        <v>Verdant</v>
      </c>
      <c r="E77" s="1">
        <f t="shared" ca="1" si="2"/>
        <v>30</v>
      </c>
      <c r="F77" s="1" t="str">
        <f t="shared" ca="1" si="3"/>
        <v>Cavaliers</v>
      </c>
      <c r="H77" s="1">
        <f t="shared" ca="1" si="4"/>
        <v>12</v>
      </c>
      <c r="I77" s="1" t="str">
        <f t="shared" ca="1" si="5"/>
        <v>Society</v>
      </c>
      <c r="K77" s="1" t="str">
        <f t="shared" ca="1" si="6"/>
        <v>Verdant Cavaliers Society</v>
      </c>
    </row>
    <row r="78" spans="2:11" ht="12.75" customHeight="1" x14ac:dyDescent="0.3">
      <c r="B78" s="1">
        <f t="shared" ca="1" si="0"/>
        <v>18</v>
      </c>
      <c r="C78" s="1" t="str">
        <f t="shared" ca="1" si="1"/>
        <v>Pearlescent</v>
      </c>
      <c r="E78" s="1">
        <f t="shared" ca="1" si="2"/>
        <v>33</v>
      </c>
      <c r="F78" s="1" t="str">
        <f t="shared" ca="1" si="3"/>
        <v>Arm</v>
      </c>
      <c r="H78" s="1">
        <f t="shared" ca="1" si="4"/>
        <v>43</v>
      </c>
      <c r="I78" s="1" t="str">
        <f t="shared" ca="1" si="5"/>
        <v>Clan</v>
      </c>
      <c r="K78" s="1" t="str">
        <f t="shared" ca="1" si="6"/>
        <v>Pearlescent Arm Clan</v>
      </c>
    </row>
    <row r="79" spans="2:11" ht="12.75" customHeight="1" x14ac:dyDescent="0.3">
      <c r="B79" s="1">
        <f t="shared" ca="1" si="0"/>
        <v>11</v>
      </c>
      <c r="C79" s="1" t="str">
        <f t="shared" ca="1" si="1"/>
        <v>Grey</v>
      </c>
      <c r="E79" s="1">
        <f t="shared" ca="1" si="2"/>
        <v>21</v>
      </c>
      <c r="F79" s="1" t="str">
        <f t="shared" ca="1" si="3"/>
        <v>Blade</v>
      </c>
      <c r="H79" s="1">
        <f t="shared" ca="1" si="4"/>
        <v>23</v>
      </c>
      <c r="I79" s="1" t="str">
        <f t="shared" ca="1" si="5"/>
        <v>Crusade</v>
      </c>
      <c r="K79" s="1" t="str">
        <f t="shared" ca="1" si="6"/>
        <v>Grey Blade Crusade</v>
      </c>
    </row>
    <row r="80" spans="2:11" ht="12.75" customHeight="1" x14ac:dyDescent="0.3">
      <c r="B80" s="1">
        <f t="shared" ca="1" si="0"/>
        <v>14</v>
      </c>
      <c r="C80" s="1" t="str">
        <f t="shared" ca="1" si="1"/>
        <v>Dragon</v>
      </c>
      <c r="E80" s="1">
        <f t="shared" ca="1" si="2"/>
        <v>41</v>
      </c>
      <c r="F80" s="1" t="str">
        <f t="shared" ca="1" si="3"/>
        <v>Spire</v>
      </c>
      <c r="H80" s="1">
        <f t="shared" ca="1" si="4"/>
        <v>33</v>
      </c>
      <c r="I80" s="1" t="str">
        <f t="shared" ca="1" si="5"/>
        <v>Institute</v>
      </c>
      <c r="K80" s="1" t="str">
        <f t="shared" ca="1" si="6"/>
        <v>Dragon Spire Institute</v>
      </c>
    </row>
    <row r="81" spans="2:11" ht="12.75" customHeight="1" x14ac:dyDescent="0.3">
      <c r="B81" s="1">
        <f t="shared" ca="1" si="0"/>
        <v>40</v>
      </c>
      <c r="C81" s="1" t="str">
        <f t="shared" ca="1" si="1"/>
        <v>Brave</v>
      </c>
      <c r="E81" s="1">
        <f t="shared" ca="1" si="2"/>
        <v>32</v>
      </c>
      <c r="F81" s="1" t="str">
        <f t="shared" ca="1" si="3"/>
        <v>Aurora</v>
      </c>
      <c r="H81" s="1">
        <f t="shared" ca="1" si="4"/>
        <v>3</v>
      </c>
      <c r="I81" s="1" t="str">
        <f t="shared" ca="1" si="5"/>
        <v>Legion</v>
      </c>
      <c r="K81" s="1" t="str">
        <f t="shared" ca="1" si="6"/>
        <v>Brave Aurora Legion</v>
      </c>
    </row>
    <row r="82" spans="2:11" ht="12.75" customHeight="1" x14ac:dyDescent="0.3">
      <c r="B82" s="1">
        <f t="shared" ca="1" si="0"/>
        <v>12</v>
      </c>
      <c r="C82" s="1" t="str">
        <f t="shared" ca="1" si="1"/>
        <v>Verdant</v>
      </c>
      <c r="E82" s="1">
        <f t="shared" ca="1" si="2"/>
        <v>37</v>
      </c>
      <c r="F82" s="1" t="str">
        <f t="shared" ca="1" si="3"/>
        <v>Column</v>
      </c>
      <c r="H82" s="1">
        <f t="shared" ca="1" si="4"/>
        <v>21</v>
      </c>
      <c r="I82" s="1" t="str">
        <f t="shared" ca="1" si="5"/>
        <v>Sect</v>
      </c>
      <c r="K82" s="1" t="str">
        <f t="shared" ca="1" si="6"/>
        <v>Verdant Column Sect</v>
      </c>
    </row>
    <row r="83" spans="2:11" ht="12.75" customHeight="1" x14ac:dyDescent="0.3">
      <c r="B83" s="1">
        <f t="shared" ca="1" si="0"/>
        <v>5</v>
      </c>
      <c r="C83" s="1" t="str">
        <f t="shared" ca="1" si="1"/>
        <v>Crimson</v>
      </c>
      <c r="E83" s="1">
        <f t="shared" ca="1" si="2"/>
        <v>3</v>
      </c>
      <c r="F83" s="1" t="str">
        <f t="shared" ca="1" si="3"/>
        <v>Brothers</v>
      </c>
      <c r="H83" s="1">
        <f t="shared" ca="1" si="4"/>
        <v>6</v>
      </c>
      <c r="I83" s="1" t="str">
        <f t="shared" ca="1" si="5"/>
        <v>Club</v>
      </c>
      <c r="K83" s="1" t="str">
        <f t="shared" ca="1" si="6"/>
        <v>Crimson Brothers Club</v>
      </c>
    </row>
    <row r="84" spans="2:11" ht="12.75" customHeight="1" x14ac:dyDescent="0.3">
      <c r="B84" s="1">
        <f t="shared" ca="1" si="0"/>
        <v>24</v>
      </c>
      <c r="C84" s="1" t="str">
        <f t="shared" ca="1" si="1"/>
        <v>Midnight</v>
      </c>
      <c r="E84" s="1">
        <f t="shared" ca="1" si="2"/>
        <v>26</v>
      </c>
      <c r="F84" s="1" t="str">
        <f t="shared" ca="1" si="3"/>
        <v>Pine</v>
      </c>
      <c r="H84" s="1">
        <f t="shared" ca="1" si="4"/>
        <v>44</v>
      </c>
      <c r="I84" s="1" t="str">
        <f t="shared" ca="1" si="5"/>
        <v>Corporation</v>
      </c>
      <c r="K84" s="1" t="str">
        <f t="shared" ca="1" si="6"/>
        <v>Midnight Pine Corporation</v>
      </c>
    </row>
    <row r="85" spans="2:11" ht="12.75" customHeight="1" x14ac:dyDescent="0.3">
      <c r="B85" s="1">
        <f t="shared" ca="1" si="0"/>
        <v>1</v>
      </c>
      <c r="C85" s="1" t="str">
        <f t="shared" ca="1" si="1"/>
        <v>Impetuous</v>
      </c>
      <c r="E85" s="1">
        <f t="shared" ca="1" si="2"/>
        <v>7</v>
      </c>
      <c r="F85" s="1" t="str">
        <f t="shared" ca="1" si="3"/>
        <v>Rebels</v>
      </c>
      <c r="H85" s="1">
        <f t="shared" ca="1" si="4"/>
        <v>14</v>
      </c>
      <c r="I85" s="1" t="str">
        <f t="shared" ca="1" si="5"/>
        <v>Senate</v>
      </c>
      <c r="K85" s="1" t="str">
        <f t="shared" ca="1" si="6"/>
        <v>Impetuous Rebels Senate</v>
      </c>
    </row>
    <row r="86" spans="2:11" ht="12.75" customHeight="1" x14ac:dyDescent="0.3">
      <c r="B86" s="1">
        <f t="shared" ca="1" si="0"/>
        <v>44</v>
      </c>
      <c r="C86" s="1" t="str">
        <f t="shared" ca="1" si="1"/>
        <v>Karmic</v>
      </c>
      <c r="E86" s="1">
        <f t="shared" ca="1" si="2"/>
        <v>38</v>
      </c>
      <c r="F86" s="1" t="str">
        <f t="shared" ca="1" si="3"/>
        <v>Pyromancers</v>
      </c>
      <c r="H86" s="1">
        <f t="shared" ca="1" si="4"/>
        <v>9</v>
      </c>
      <c r="I86" s="1" t="str">
        <f t="shared" ca="1" si="5"/>
        <v>Cooperative</v>
      </c>
      <c r="K86" s="1" t="str">
        <f t="shared" ca="1" si="6"/>
        <v>Karmic Pyromancers Cooperative</v>
      </c>
    </row>
    <row r="87" spans="2:11" ht="12.75" customHeight="1" x14ac:dyDescent="0.3">
      <c r="B87" s="1">
        <f t="shared" ca="1" si="0"/>
        <v>13</v>
      </c>
      <c r="C87" s="1" t="str">
        <f t="shared" ca="1" si="1"/>
        <v>Opal</v>
      </c>
      <c r="E87" s="1">
        <f t="shared" ca="1" si="2"/>
        <v>8</v>
      </c>
      <c r="F87" s="1" t="str">
        <f t="shared" ca="1" si="3"/>
        <v>Knights</v>
      </c>
      <c r="H87" s="1">
        <f t="shared" ca="1" si="4"/>
        <v>31</v>
      </c>
      <c r="I87" s="1" t="str">
        <f t="shared" ca="1" si="5"/>
        <v>Tribunal</v>
      </c>
      <c r="K87" s="1" t="str">
        <f t="shared" ca="1" si="6"/>
        <v>Opal Knights Tribunal</v>
      </c>
    </row>
    <row r="88" spans="2:11" ht="12.75" customHeight="1" x14ac:dyDescent="0.3">
      <c r="B88" s="1">
        <f t="shared" ca="1" si="0"/>
        <v>17</v>
      </c>
      <c r="C88" s="1" t="str">
        <f t="shared" ca="1" si="1"/>
        <v>Honorable</v>
      </c>
      <c r="E88" s="1">
        <f t="shared" ca="1" si="2"/>
        <v>19</v>
      </c>
      <c r="F88" s="1" t="str">
        <f t="shared" ca="1" si="3"/>
        <v>Lotus</v>
      </c>
      <c r="H88" s="1">
        <f t="shared" ca="1" si="4"/>
        <v>7</v>
      </c>
      <c r="I88" s="1" t="str">
        <f t="shared" ca="1" si="5"/>
        <v>Inquisition</v>
      </c>
      <c r="K88" s="1" t="str">
        <f t="shared" ca="1" si="6"/>
        <v>Honorable Lotus Inquisition</v>
      </c>
    </row>
    <row r="89" spans="2:11" ht="12.75" customHeight="1" x14ac:dyDescent="0.3">
      <c r="B89" s="1">
        <f t="shared" ca="1" si="0"/>
        <v>45</v>
      </c>
      <c r="C89" s="1" t="str">
        <f t="shared" ca="1" si="1"/>
        <v>Dread</v>
      </c>
      <c r="E89" s="1">
        <f t="shared" ca="1" si="2"/>
        <v>26</v>
      </c>
      <c r="F89" s="1" t="str">
        <f t="shared" ca="1" si="3"/>
        <v>Pine</v>
      </c>
      <c r="H89" s="1">
        <f t="shared" ca="1" si="4"/>
        <v>43</v>
      </c>
      <c r="I89" s="1" t="str">
        <f t="shared" ca="1" si="5"/>
        <v>Clan</v>
      </c>
      <c r="K89" s="1" t="str">
        <f t="shared" ca="1" si="6"/>
        <v>Dread Pine Clan</v>
      </c>
    </row>
    <row r="90" spans="2:11" ht="12.75" customHeight="1" x14ac:dyDescent="0.3">
      <c r="B90" s="1">
        <f t="shared" ca="1" si="0"/>
        <v>13</v>
      </c>
      <c r="C90" s="1" t="str">
        <f t="shared" ca="1" si="1"/>
        <v>Opal</v>
      </c>
      <c r="E90" s="1">
        <f t="shared" ca="1" si="2"/>
        <v>16</v>
      </c>
      <c r="F90" s="1" t="str">
        <f t="shared" ca="1" si="3"/>
        <v>Raiders</v>
      </c>
      <c r="H90" s="1">
        <f t="shared" ca="1" si="4"/>
        <v>39</v>
      </c>
      <c r="I90" s="1" t="str">
        <f t="shared" ca="1" si="5"/>
        <v>Militia</v>
      </c>
      <c r="K90" s="1" t="str">
        <f t="shared" ca="1" si="6"/>
        <v>Opal Raiders Militia</v>
      </c>
    </row>
    <row r="91" spans="2:11" ht="12.75" customHeight="1" x14ac:dyDescent="0.3">
      <c r="B91" s="1">
        <f t="shared" ca="1" si="0"/>
        <v>8</v>
      </c>
      <c r="C91" s="1" t="str">
        <f t="shared" ca="1" si="1"/>
        <v>Crazy</v>
      </c>
      <c r="E91" s="1">
        <f t="shared" ca="1" si="2"/>
        <v>31</v>
      </c>
      <c r="F91" s="1" t="str">
        <f t="shared" ca="1" si="3"/>
        <v>Harbingers</v>
      </c>
      <c r="H91" s="1">
        <f t="shared" ca="1" si="4"/>
        <v>39</v>
      </c>
      <c r="I91" s="1" t="str">
        <f t="shared" ca="1" si="5"/>
        <v>Militia</v>
      </c>
      <c r="K91" s="1" t="str">
        <f t="shared" ca="1" si="6"/>
        <v>Crazy Harbingers Militia</v>
      </c>
    </row>
    <row r="92" spans="2:11" ht="12.75" customHeight="1" x14ac:dyDescent="0.3">
      <c r="B92" s="1">
        <f t="shared" ca="1" si="0"/>
        <v>41</v>
      </c>
      <c r="C92" s="1" t="str">
        <f t="shared" ca="1" si="1"/>
        <v>Devout</v>
      </c>
      <c r="E92" s="1">
        <f t="shared" ca="1" si="2"/>
        <v>12</v>
      </c>
      <c r="F92" s="1" t="str">
        <f t="shared" ca="1" si="3"/>
        <v>Companions</v>
      </c>
      <c r="H92" s="1">
        <f t="shared" ca="1" si="4"/>
        <v>34</v>
      </c>
      <c r="I92" s="1" t="str">
        <f t="shared" ca="1" si="5"/>
        <v>Association</v>
      </c>
      <c r="K92" s="1" t="str">
        <f t="shared" ca="1" si="6"/>
        <v>Devout Companions Association</v>
      </c>
    </row>
    <row r="93" spans="2:11" ht="12.75" customHeight="1" x14ac:dyDescent="0.3">
      <c r="B93" s="1">
        <f t="shared" ca="1" si="0"/>
        <v>29</v>
      </c>
      <c r="C93" s="1" t="str">
        <f t="shared" ca="1" si="1"/>
        <v>Federal</v>
      </c>
      <c r="E93" s="1">
        <f t="shared" ca="1" si="2"/>
        <v>24</v>
      </c>
      <c r="F93" s="1" t="str">
        <f t="shared" ca="1" si="3"/>
        <v>Pathfinders</v>
      </c>
      <c r="H93" s="1">
        <f t="shared" ca="1" si="4"/>
        <v>31</v>
      </c>
      <c r="I93" s="1" t="str">
        <f t="shared" ca="1" si="5"/>
        <v>Tribunal</v>
      </c>
      <c r="K93" s="1" t="str">
        <f t="shared" ca="1" si="6"/>
        <v>Federal Pathfinders Tribunal</v>
      </c>
    </row>
    <row r="94" spans="2:11" ht="12.75" customHeight="1" x14ac:dyDescent="0.3">
      <c r="B94" s="1">
        <f t="shared" ca="1" si="0"/>
        <v>41</v>
      </c>
      <c r="C94" s="1" t="str">
        <f t="shared" ca="1" si="1"/>
        <v>Devout</v>
      </c>
      <c r="E94" s="1">
        <f t="shared" ca="1" si="2"/>
        <v>21</v>
      </c>
      <c r="F94" s="1" t="str">
        <f t="shared" ca="1" si="3"/>
        <v>Blade</v>
      </c>
      <c r="H94" s="1">
        <f t="shared" ca="1" si="4"/>
        <v>41</v>
      </c>
      <c r="I94" s="1" t="str">
        <f t="shared" ca="1" si="5"/>
        <v>Watch</v>
      </c>
      <c r="K94" s="1" t="str">
        <f t="shared" ca="1" si="6"/>
        <v>Devout Blade Watch</v>
      </c>
    </row>
    <row r="95" spans="2:11" ht="12.75" customHeight="1" x14ac:dyDescent="0.3">
      <c r="B95" s="1">
        <f t="shared" ca="1" si="0"/>
        <v>21</v>
      </c>
      <c r="C95" s="1" t="str">
        <f t="shared" ca="1" si="1"/>
        <v>Dismal</v>
      </c>
      <c r="E95" s="1">
        <f t="shared" ca="1" si="2"/>
        <v>13</v>
      </c>
      <c r="F95" s="1" t="str">
        <f t="shared" ca="1" si="3"/>
        <v>Throne</v>
      </c>
      <c r="H95" s="1">
        <f t="shared" ca="1" si="4"/>
        <v>30</v>
      </c>
      <c r="I95" s="1" t="str">
        <f t="shared" ca="1" si="5"/>
        <v>Coalition</v>
      </c>
      <c r="K95" s="1" t="str">
        <f t="shared" ca="1" si="6"/>
        <v>Dismal Throne Coalition</v>
      </c>
    </row>
    <row r="96" spans="2:11" ht="12.75" customHeight="1" x14ac:dyDescent="0.3">
      <c r="B96" s="1">
        <f t="shared" ca="1" si="0"/>
        <v>27</v>
      </c>
      <c r="C96" s="1" t="str">
        <f t="shared" ca="1" si="1"/>
        <v>Royal</v>
      </c>
      <c r="E96" s="1">
        <f t="shared" ca="1" si="2"/>
        <v>8</v>
      </c>
      <c r="F96" s="1" t="str">
        <f t="shared" ca="1" si="3"/>
        <v>Knights</v>
      </c>
      <c r="H96" s="1">
        <f t="shared" ca="1" si="4"/>
        <v>25</v>
      </c>
      <c r="I96" s="1" t="str">
        <f t="shared" ca="1" si="5"/>
        <v>Circle</v>
      </c>
      <c r="K96" s="1" t="str">
        <f t="shared" ca="1" si="6"/>
        <v>Royal Knights Circle</v>
      </c>
    </row>
    <row r="97" spans="2:11" ht="12.75" customHeight="1" x14ac:dyDescent="0.3">
      <c r="B97" s="1">
        <f t="shared" ca="1" si="0"/>
        <v>11</v>
      </c>
      <c r="C97" s="1" t="str">
        <f t="shared" ca="1" si="1"/>
        <v>Grey</v>
      </c>
      <c r="E97" s="1">
        <f t="shared" ca="1" si="2"/>
        <v>33</v>
      </c>
      <c r="F97" s="1" t="str">
        <f t="shared" ca="1" si="3"/>
        <v>Arm</v>
      </c>
      <c r="H97" s="1">
        <f t="shared" ca="1" si="4"/>
        <v>35</v>
      </c>
      <c r="I97" s="1" t="str">
        <f t="shared" ca="1" si="5"/>
        <v>Forum</v>
      </c>
      <c r="K97" s="1" t="str">
        <f t="shared" ca="1" si="6"/>
        <v>Grey Arm Forum</v>
      </c>
    </row>
    <row r="98" spans="2:11" ht="12.75" customHeight="1" x14ac:dyDescent="0.3">
      <c r="B98" s="1">
        <f t="shared" ca="1" si="0"/>
        <v>18</v>
      </c>
      <c r="C98" s="1" t="str">
        <f t="shared" ca="1" si="1"/>
        <v>Pearlescent</v>
      </c>
      <c r="E98" s="1">
        <f t="shared" ca="1" si="2"/>
        <v>3</v>
      </c>
      <c r="F98" s="1" t="str">
        <f t="shared" ca="1" si="3"/>
        <v>Brothers</v>
      </c>
      <c r="H98" s="1">
        <f t="shared" ca="1" si="4"/>
        <v>34</v>
      </c>
      <c r="I98" s="1" t="str">
        <f t="shared" ca="1" si="5"/>
        <v>Association</v>
      </c>
      <c r="K98" s="1" t="str">
        <f t="shared" ca="1" si="6"/>
        <v>Pearlescent Brothers Association</v>
      </c>
    </row>
    <row r="99" spans="2:11" ht="12.75" customHeight="1" x14ac:dyDescent="0.3">
      <c r="B99" s="1">
        <f t="shared" ca="1" si="0"/>
        <v>12</v>
      </c>
      <c r="C99" s="1" t="str">
        <f t="shared" ca="1" si="1"/>
        <v>Verdant</v>
      </c>
      <c r="E99" s="1">
        <f t="shared" ca="1" si="2"/>
        <v>37</v>
      </c>
      <c r="F99" s="1" t="str">
        <f t="shared" ca="1" si="3"/>
        <v>Column</v>
      </c>
      <c r="H99" s="1">
        <f t="shared" ca="1" si="4"/>
        <v>45</v>
      </c>
      <c r="I99" s="1" t="str">
        <f t="shared" ca="1" si="5"/>
        <v>Potentate</v>
      </c>
      <c r="K99" s="1" t="str">
        <f t="shared" ca="1" si="6"/>
        <v>Verdant Column Potentate</v>
      </c>
    </row>
    <row r="100" spans="2:11" ht="12.75" customHeight="1" x14ac:dyDescent="0.3">
      <c r="B100" s="1">
        <f t="shared" ca="1" si="0"/>
        <v>20</v>
      </c>
      <c r="C100" s="1" t="str">
        <f t="shared" ca="1" si="1"/>
        <v>Molten</v>
      </c>
      <c r="E100" s="1">
        <f t="shared" ca="1" si="2"/>
        <v>1</v>
      </c>
      <c r="F100" s="1" t="str">
        <f t="shared" ca="1" si="3"/>
        <v>Monks</v>
      </c>
      <c r="H100" s="1">
        <f t="shared" ca="1" si="4"/>
        <v>16</v>
      </c>
      <c r="I100" s="1" t="str">
        <f t="shared" ca="1" si="5"/>
        <v>House</v>
      </c>
      <c r="K100" s="1" t="str">
        <f t="shared" ca="1" si="6"/>
        <v>Molten Monks House</v>
      </c>
    </row>
    <row r="101" spans="2:11" ht="12.75" customHeight="1" x14ac:dyDescent="0.3"/>
    <row r="102" spans="2:11" ht="12.75" customHeight="1" x14ac:dyDescent="0.3"/>
    <row r="103" spans="2:11" ht="12.75" customHeight="1" x14ac:dyDescent="0.3"/>
    <row r="104" spans="2:11" ht="12.75" customHeight="1" x14ac:dyDescent="0.3"/>
    <row r="105" spans="2:11" ht="12.75" customHeight="1" x14ac:dyDescent="0.3"/>
    <row r="106" spans="2:11" ht="12.75" customHeight="1" x14ac:dyDescent="0.3"/>
    <row r="107" spans="2:11" ht="12.75" customHeight="1" x14ac:dyDescent="0.3"/>
    <row r="108" spans="2:11" ht="12.75" customHeight="1" x14ac:dyDescent="0.3"/>
    <row r="109" spans="2:11" ht="12.75" customHeight="1" x14ac:dyDescent="0.3"/>
    <row r="110" spans="2:11" ht="12.75" customHeight="1" x14ac:dyDescent="0.3"/>
    <row r="111" spans="2:11" ht="12.75" customHeight="1" x14ac:dyDescent="0.3"/>
    <row r="112" spans="2:11"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1000"/>
  <sheetViews>
    <sheetView workbookViewId="0"/>
  </sheetViews>
  <sheetFormatPr defaultColWidth="14.44140625" defaultRowHeight="15" customHeight="1" x14ac:dyDescent="0.3"/>
  <cols>
    <col min="1" max="1" width="39.109375" customWidth="1"/>
    <col min="2" max="3" width="11.5546875" customWidth="1"/>
    <col min="4" max="4" width="78.88671875" customWidth="1"/>
    <col min="5" max="6" width="11.5546875" customWidth="1"/>
    <col min="7" max="26" width="8.6640625" customWidth="1"/>
  </cols>
  <sheetData>
    <row r="1" spans="1:4" ht="12.75" customHeight="1" x14ac:dyDescent="0.3">
      <c r="A1" s="1" t="s">
        <v>2063</v>
      </c>
      <c r="B1" s="29">
        <v>500</v>
      </c>
    </row>
    <row r="2" spans="1:4" ht="12.75" customHeight="1" x14ac:dyDescent="0.3">
      <c r="A2" s="1" t="s">
        <v>2064</v>
      </c>
      <c r="B2" s="29">
        <v>100</v>
      </c>
      <c r="D2" s="1" t="s">
        <v>2065</v>
      </c>
    </row>
    <row r="3" spans="1:4" ht="12.75" customHeight="1" x14ac:dyDescent="0.3">
      <c r="A3" s="1" t="s">
        <v>2066</v>
      </c>
      <c r="B3" s="1">
        <f>SUM(B1:B2)</f>
        <v>600</v>
      </c>
      <c r="D3" s="1" t="s">
        <v>2067</v>
      </c>
    </row>
    <row r="4" spans="1:4" ht="12.75" customHeight="1" x14ac:dyDescent="0.3">
      <c r="D4" s="2" t="s">
        <v>2068</v>
      </c>
    </row>
    <row r="5" spans="1:4" ht="12.75" customHeight="1" x14ac:dyDescent="0.3">
      <c r="A5" s="1" t="s">
        <v>2069</v>
      </c>
      <c r="B5" s="29">
        <v>65</v>
      </c>
      <c r="D5" s="2" t="s">
        <v>2070</v>
      </c>
    </row>
    <row r="6" spans="1:4" ht="12.75" customHeight="1" x14ac:dyDescent="0.3">
      <c r="A6" s="1" t="s">
        <v>2071</v>
      </c>
      <c r="B6" s="1">
        <v>0.04</v>
      </c>
      <c r="D6" s="1" t="s">
        <v>2072</v>
      </c>
    </row>
    <row r="7" spans="1:4" ht="12.75" customHeight="1" x14ac:dyDescent="0.3">
      <c r="B7" s="1"/>
      <c r="D7" s="1" t="s">
        <v>2073</v>
      </c>
    </row>
    <row r="8" spans="1:4" ht="12.75" customHeight="1" x14ac:dyDescent="0.3">
      <c r="A8" s="1" t="s">
        <v>2074</v>
      </c>
      <c r="B8" s="1">
        <f>B6*B3</f>
        <v>24</v>
      </c>
      <c r="D8" s="1" t="s">
        <v>2075</v>
      </c>
    </row>
    <row r="9" spans="1:4" ht="12.75" customHeight="1" x14ac:dyDescent="0.3">
      <c r="A9" s="1" t="s">
        <v>2076</v>
      </c>
      <c r="B9" s="1">
        <f>B8/12</f>
        <v>2</v>
      </c>
      <c r="D9" s="1" t="s">
        <v>2077</v>
      </c>
    </row>
    <row r="10" spans="1:4" ht="12.75" customHeight="1" x14ac:dyDescent="0.3">
      <c r="A10" s="1" t="s">
        <v>2078</v>
      </c>
      <c r="B10" s="1">
        <f>B8</f>
        <v>24</v>
      </c>
      <c r="D10" s="1" t="s">
        <v>2079</v>
      </c>
    </row>
    <row r="11" spans="1:4" ht="12.75" customHeight="1" x14ac:dyDescent="0.3">
      <c r="D11" s="1" t="s">
        <v>2080</v>
      </c>
    </row>
    <row r="12" spans="1:4" ht="12.75" customHeight="1" x14ac:dyDescent="0.3">
      <c r="A12" s="1" t="s">
        <v>2081</v>
      </c>
      <c r="B12" s="29">
        <v>5</v>
      </c>
      <c r="D12" s="1" t="s">
        <v>2082</v>
      </c>
    </row>
    <row r="13" spans="1:4" ht="12.75" customHeight="1" x14ac:dyDescent="0.3">
      <c r="A13" s="1" t="s">
        <v>2083</v>
      </c>
      <c r="B13" s="1">
        <f>B12*22*12</f>
        <v>1320</v>
      </c>
    </row>
    <row r="14" spans="1:4" ht="12.75" customHeight="1" x14ac:dyDescent="0.3">
      <c r="A14" s="1" t="s">
        <v>2084</v>
      </c>
      <c r="B14" s="1">
        <f>SQRT(B13)</f>
        <v>36.331804249169899</v>
      </c>
      <c r="D14" s="1" t="s">
        <v>2085</v>
      </c>
    </row>
    <row r="15" spans="1:4" ht="12.75" customHeight="1" x14ac:dyDescent="0.3">
      <c r="A15" s="1" t="s">
        <v>2086</v>
      </c>
      <c r="B15" s="1">
        <f>IF(B13&lt;B3,0,SQRT(B13-B3))</f>
        <v>26.832815729997478</v>
      </c>
      <c r="D15" s="1" t="s">
        <v>2087</v>
      </c>
    </row>
    <row r="16" spans="1:4" ht="12.75" customHeight="1" x14ac:dyDescent="0.3">
      <c r="A16" s="1" t="s">
        <v>2088</v>
      </c>
      <c r="B16" s="1">
        <f>B14*(1-B6)+B15*B6</f>
        <v>35.951844708403002</v>
      </c>
    </row>
    <row r="17" spans="1:4" ht="12.75" customHeight="1" x14ac:dyDescent="0.3">
      <c r="A17" s="1" t="s">
        <v>2089</v>
      </c>
      <c r="B17" s="1">
        <f>SQRT(B13-B20)</f>
        <v>35.951844708403002</v>
      </c>
      <c r="D17" s="1" t="s">
        <v>2090</v>
      </c>
    </row>
    <row r="18" spans="1:4" ht="12.75" customHeight="1" x14ac:dyDescent="0.3">
      <c r="A18" s="1" t="s">
        <v>2091</v>
      </c>
      <c r="B18" s="1">
        <f>IF(B13&gt;B10,SQRT(B13-B10),0)</f>
        <v>36</v>
      </c>
    </row>
    <row r="19" spans="1:4" ht="12.75" customHeight="1" x14ac:dyDescent="0.3">
      <c r="D19" s="1" t="s">
        <v>2092</v>
      </c>
    </row>
    <row r="20" spans="1:4" ht="12.75" customHeight="1" x14ac:dyDescent="0.3">
      <c r="A20" s="1" t="s">
        <v>2093</v>
      </c>
      <c r="B20" s="1">
        <f>B13-B16^2</f>
        <v>27.464862062875</v>
      </c>
      <c r="D20" s="1" t="s">
        <v>2094</v>
      </c>
    </row>
    <row r="21" spans="1:4" ht="12.75" customHeight="1" x14ac:dyDescent="0.3">
      <c r="A21" s="1" t="s">
        <v>2095</v>
      </c>
      <c r="B21" s="1">
        <f>B20-B10</f>
        <v>3.4648620628749995</v>
      </c>
      <c r="D21" s="1" t="s">
        <v>2096</v>
      </c>
    </row>
    <row r="22" spans="1:4" ht="12.75" customHeight="1" x14ac:dyDescent="0.3">
      <c r="D22" s="1" t="s">
        <v>2097</v>
      </c>
    </row>
    <row r="23" spans="1:4" ht="12.75" customHeight="1" x14ac:dyDescent="0.3">
      <c r="A23" s="1" t="s">
        <v>2098</v>
      </c>
      <c r="B23" s="30">
        <f>IF(B18&gt;B16,B10, "Not profitable")</f>
        <v>24</v>
      </c>
      <c r="D23" s="1" t="s">
        <v>2099</v>
      </c>
    </row>
    <row r="24" spans="1:4" ht="12.75" customHeight="1" x14ac:dyDescent="0.3">
      <c r="A24" s="1" t="s">
        <v>2100</v>
      </c>
      <c r="B24" s="30">
        <f>IF(B20&gt;=B10,B20,"Not profitable")</f>
        <v>27.464862062875</v>
      </c>
      <c r="D24" s="1" t="s">
        <v>2101</v>
      </c>
    </row>
    <row r="25" spans="1:4" ht="12.75" customHeight="1" x14ac:dyDescent="0.3">
      <c r="D25" s="1" t="s">
        <v>2102</v>
      </c>
    </row>
    <row r="26" spans="1:4" ht="12.75" customHeight="1" x14ac:dyDescent="0.3">
      <c r="D26" s="1" t="s">
        <v>2103</v>
      </c>
    </row>
    <row r="27" spans="1:4" ht="12.75" customHeight="1" x14ac:dyDescent="0.3">
      <c r="D27" s="1" t="s">
        <v>2104</v>
      </c>
    </row>
    <row r="28" spans="1:4" ht="12.75" customHeight="1" x14ac:dyDescent="0.3">
      <c r="D28" s="1" t="s">
        <v>2105</v>
      </c>
    </row>
    <row r="29" spans="1:4" ht="12.75" customHeight="1" x14ac:dyDescent="0.3"/>
    <row r="30" spans="1:4" ht="12.75" customHeight="1" x14ac:dyDescent="0.3"/>
    <row r="31" spans="1:4" ht="12.75" customHeight="1" x14ac:dyDescent="0.3"/>
    <row r="32" spans="1:4" ht="12.75" customHeight="1" x14ac:dyDescent="0.3"/>
    <row r="33" ht="12.75" customHeight="1" x14ac:dyDescent="0.3"/>
    <row r="34" ht="12.75" customHeight="1" x14ac:dyDescent="0.3"/>
    <row r="35" ht="12.75" customHeight="1" x14ac:dyDescent="0.3"/>
    <row r="36" ht="12.75" customHeight="1" x14ac:dyDescent="0.3"/>
    <row r="37" ht="12.75" customHeight="1" x14ac:dyDescent="0.3"/>
    <row r="38" ht="12.75" customHeight="1" x14ac:dyDescent="0.3"/>
    <row r="39" ht="12.75" customHeight="1" x14ac:dyDescent="0.3"/>
    <row r="40" ht="12.75" customHeight="1" x14ac:dyDescent="0.3"/>
    <row r="41" ht="12.75" customHeight="1" x14ac:dyDescent="0.3"/>
    <row r="42" ht="12.75" customHeight="1" x14ac:dyDescent="0.3"/>
    <row r="43" ht="12.75" customHeight="1" x14ac:dyDescent="0.3"/>
    <row r="44" ht="12.75" customHeight="1" x14ac:dyDescent="0.3"/>
    <row r="45" ht="12.75" customHeight="1" x14ac:dyDescent="0.3"/>
    <row r="46" ht="12.75" customHeight="1" x14ac:dyDescent="0.3"/>
    <row r="47" ht="12.75" customHeight="1" x14ac:dyDescent="0.3"/>
    <row r="48"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row r="56" ht="12.75" customHeight="1" x14ac:dyDescent="0.3"/>
    <row r="57" ht="12.75" customHeight="1" x14ac:dyDescent="0.3"/>
    <row r="58" ht="12.75" customHeight="1" x14ac:dyDescent="0.3"/>
    <row r="59" ht="12.75" customHeight="1" x14ac:dyDescent="0.3"/>
    <row r="60" ht="12.75" customHeight="1" x14ac:dyDescent="0.3"/>
    <row r="61" ht="12.75" customHeight="1" x14ac:dyDescent="0.3"/>
    <row r="62" ht="12.75" customHeight="1" x14ac:dyDescent="0.3"/>
    <row r="63" ht="12.75" customHeight="1" x14ac:dyDescent="0.3"/>
    <row r="64"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8749999999999998" right="0.78749999999999998" top="1.0249999999999999" bottom="1.0249999999999999" header="0" footer="0"/>
  <pageSetup paperSize="9" orientation="portrait"/>
  <headerFooter>
    <oddHeader>&amp;C&amp;A</oddHeader>
    <oddFooter>&amp;CPage &amp;P</oddFooter>
  </headerFooter>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1:AB1000"/>
  <sheetViews>
    <sheetView workbookViewId="0"/>
  </sheetViews>
  <sheetFormatPr defaultColWidth="14.44140625" defaultRowHeight="15" customHeight="1" x14ac:dyDescent="0.3"/>
  <cols>
    <col min="1" max="1" width="11.5546875" customWidth="1"/>
    <col min="2" max="2" width="50.88671875" hidden="1" customWidth="1"/>
    <col min="3" max="4" width="11.5546875" hidden="1" customWidth="1"/>
    <col min="5" max="5" width="61.88671875" customWidth="1"/>
    <col min="6" max="26" width="11.5546875" hidden="1" customWidth="1"/>
    <col min="27" max="27" width="11.5546875" customWidth="1"/>
    <col min="28" max="28" width="44.6640625" customWidth="1"/>
  </cols>
  <sheetData>
    <row r="1" spans="2:28" ht="12.75" customHeight="1" x14ac:dyDescent="0.3">
      <c r="B1" s="1" t="s">
        <v>2106</v>
      </c>
      <c r="N1" s="1" t="s">
        <v>2107</v>
      </c>
      <c r="R1" s="1" t="s">
        <v>2108</v>
      </c>
      <c r="V1" s="1" t="s">
        <v>2109</v>
      </c>
      <c r="Y1" s="1" t="s">
        <v>2110</v>
      </c>
    </row>
    <row r="2" spans="2:28" ht="12.75" customHeight="1" x14ac:dyDescent="0.3">
      <c r="B2" s="1" t="str">
        <f ca="1">CONCATENATE("in the belly of a ",O2)</f>
        <v>in the belly of a sea serpent</v>
      </c>
      <c r="C2" s="1">
        <f t="shared" ref="C2:C16" ca="1" si="0">RANDBETWEEN(1, (COUNTA($B$2:$B$400)))</f>
        <v>14</v>
      </c>
      <c r="D2" s="1" t="str">
        <f t="shared" ref="D2:D16" ca="1" si="1">OFFSET($B$1,$C2,0)</f>
        <v>entrusted to a treant for safekeeping</v>
      </c>
      <c r="E2" s="1" t="str">
        <f t="shared" ref="E2:E16" ca="1" si="2">CONCATENATE($B$1, " ",D2)</f>
        <v>Your artifact is entrusted to a treant for safekeeping</v>
      </c>
      <c r="M2" s="1" t="s">
        <v>2111</v>
      </c>
      <c r="N2" s="1">
        <f ca="1">RANDBETWEEN(1, 4)</f>
        <v>2</v>
      </c>
      <c r="O2" s="1" t="str">
        <f ca="1">OFFSET(M1,N2,0)</f>
        <v>sea serpent</v>
      </c>
      <c r="Q2" s="1" t="s">
        <v>1866</v>
      </c>
      <c r="R2" s="1">
        <f ca="1">RANDBETWEEN(1, (COUNTA(Q2:Q12)))</f>
        <v>1</v>
      </c>
      <c r="S2" s="1" t="str">
        <f ca="1">OFFSET(Q1,R2,0)</f>
        <v>kuo-toa</v>
      </c>
      <c r="U2" s="1" t="s">
        <v>2112</v>
      </c>
      <c r="V2" s="1">
        <f ca="1">RANDBETWEEN(1, (COUNTA(U2:U20)))</f>
        <v>10</v>
      </c>
      <c r="W2" s="1" t="str">
        <f ca="1">OFFSET(U1,V2,0)</f>
        <v>treant</v>
      </c>
      <c r="X2" s="1">
        <f ca="1">RANDBETWEEN(1, COUNTA($Y$2:$Y$200))</f>
        <v>4</v>
      </c>
      <c r="Y2" s="1" t="s">
        <v>1702</v>
      </c>
      <c r="Z2" s="1" t="str">
        <f ca="1">OFFSET(Y1,X2,0)</f>
        <v>stone</v>
      </c>
      <c r="AB2" s="1" t="s">
        <v>2113</v>
      </c>
    </row>
    <row r="3" spans="2:28" ht="12.75" customHeight="1" x14ac:dyDescent="0.3">
      <c r="B3" s="1" t="s">
        <v>2114</v>
      </c>
      <c r="C3" s="1">
        <f t="shared" ca="1" si="0"/>
        <v>14</v>
      </c>
      <c r="D3" s="1" t="str">
        <f t="shared" ca="1" si="1"/>
        <v>entrusted to a treant for safekeeping</v>
      </c>
      <c r="E3" s="1" t="str">
        <f t="shared" ca="1" si="2"/>
        <v>Your artifact is entrusted to a treant for safekeeping</v>
      </c>
      <c r="M3" s="1" t="s">
        <v>2115</v>
      </c>
      <c r="Q3" s="1" t="s">
        <v>2116</v>
      </c>
      <c r="U3" s="1" t="s">
        <v>1766</v>
      </c>
      <c r="Y3" s="1" t="s">
        <v>2117</v>
      </c>
      <c r="AB3" s="1" t="s">
        <v>2118</v>
      </c>
    </row>
    <row r="4" spans="2:28" ht="12.75" customHeight="1" x14ac:dyDescent="0.3">
      <c r="B4" s="1" t="str">
        <f ca="1">CONCATENATE("in the palace of ",O14)</f>
        <v>in the palace of an evil tyrant</v>
      </c>
      <c r="C4" s="1">
        <f t="shared" ca="1" si="0"/>
        <v>5</v>
      </c>
      <c r="D4" s="1" t="str">
        <f t="shared" ca="1" si="1"/>
        <v>in Cania, frozen inside an alien citadel</v>
      </c>
      <c r="E4" s="1" t="str">
        <f t="shared" ca="1" si="2"/>
        <v>Your artifact is in Cania, frozen inside an alien citadel</v>
      </c>
      <c r="M4" s="1" t="s">
        <v>2119</v>
      </c>
      <c r="Q4" s="1" t="s">
        <v>2120</v>
      </c>
      <c r="U4" s="1" t="s">
        <v>2121</v>
      </c>
      <c r="Y4" s="1" t="s">
        <v>669</v>
      </c>
      <c r="AB4" s="1" t="s">
        <v>2122</v>
      </c>
    </row>
    <row r="5" spans="2:28" ht="12.75" customHeight="1" x14ac:dyDescent="0.3">
      <c r="B5" s="1" t="s">
        <v>2123</v>
      </c>
      <c r="C5" s="1">
        <f t="shared" ca="1" si="0"/>
        <v>1</v>
      </c>
      <c r="D5" s="1" t="str">
        <f t="shared" ca="1" si="1"/>
        <v>in the belly of a sea serpent</v>
      </c>
      <c r="E5" s="1" t="str">
        <f t="shared" ca="1" si="2"/>
        <v>Your artifact is in the belly of a sea serpent</v>
      </c>
      <c r="M5" s="1" t="s">
        <v>2124</v>
      </c>
      <c r="Q5" s="1" t="s">
        <v>1847</v>
      </c>
      <c r="U5" s="1" t="s">
        <v>2125</v>
      </c>
      <c r="Y5" s="1" t="s">
        <v>2126</v>
      </c>
      <c r="AB5" s="1" t="s">
        <v>2127</v>
      </c>
    </row>
    <row r="6" spans="2:28" ht="12.75" customHeight="1" x14ac:dyDescent="0.3">
      <c r="B6" s="1" t="s">
        <v>2128</v>
      </c>
      <c r="C6" s="1">
        <f t="shared" ca="1" si="0"/>
        <v>15</v>
      </c>
      <c r="D6" s="1" t="str">
        <f t="shared" ca="1" si="1"/>
        <v>in the bowels of a purple worm</v>
      </c>
      <c r="E6" s="1" t="str">
        <f t="shared" ca="1" si="2"/>
        <v>Your artifact is in the bowels of a purple worm</v>
      </c>
      <c r="Q6" s="1" t="s">
        <v>2129</v>
      </c>
      <c r="U6" s="1" t="s">
        <v>2130</v>
      </c>
      <c r="Y6" s="1" t="s">
        <v>2131</v>
      </c>
    </row>
    <row r="7" spans="2:28" ht="12.75" customHeight="1" x14ac:dyDescent="0.3">
      <c r="B7" s="1" t="s">
        <v>2132</v>
      </c>
      <c r="C7" s="1">
        <f t="shared" ca="1" si="0"/>
        <v>17</v>
      </c>
      <c r="D7" s="1" t="str">
        <f t="shared" ca="1" si="1"/>
        <v>being worn by a legendary hero in Ysgard/Arcadia</v>
      </c>
      <c r="E7" s="1" t="str">
        <f t="shared" ca="1" si="2"/>
        <v>Your artifact is being worn by a legendary hero in Ysgard/Arcadia</v>
      </c>
      <c r="Q7" s="1" t="s">
        <v>2133</v>
      </c>
      <c r="U7" s="1" t="s">
        <v>2134</v>
      </c>
    </row>
    <row r="8" spans="2:28" ht="12.75" customHeight="1" x14ac:dyDescent="0.3">
      <c r="B8" s="1" t="s">
        <v>2135</v>
      </c>
      <c r="C8" s="1">
        <f t="shared" ca="1" si="0"/>
        <v>28</v>
      </c>
      <c r="D8" s="1" t="str">
        <f t="shared" ca="1" si="1"/>
        <v>an offering to a god</v>
      </c>
      <c r="E8" s="1" t="str">
        <f t="shared" ca="1" si="2"/>
        <v>Your artifact is an offering to a god</v>
      </c>
      <c r="M8" s="1" t="s">
        <v>1824</v>
      </c>
      <c r="N8" s="1">
        <f ca="1">RANDBETWEEN(1, 3)</f>
        <v>3</v>
      </c>
      <c r="O8" s="1" t="str">
        <f ca="1">OFFSET(M7,N8,0)</f>
        <v>the Nine Hells</v>
      </c>
      <c r="Q8" s="1" t="s">
        <v>2136</v>
      </c>
      <c r="U8" s="1" t="s">
        <v>2137</v>
      </c>
    </row>
    <row r="9" spans="2:28" ht="12.75" customHeight="1" x14ac:dyDescent="0.3">
      <c r="B9" s="1" t="s">
        <v>2138</v>
      </c>
      <c r="C9" s="1">
        <f t="shared" ca="1" si="0"/>
        <v>8</v>
      </c>
      <c r="D9" s="1" t="str">
        <f t="shared" ca="1" si="1"/>
        <v>in a lost city in Mithardir</v>
      </c>
      <c r="E9" s="1" t="str">
        <f t="shared" ca="1" si="2"/>
        <v>Your artifact is in a lost city in Mithardir</v>
      </c>
      <c r="M9" s="1" t="s">
        <v>1899</v>
      </c>
      <c r="Q9" s="1" t="s">
        <v>1721</v>
      </c>
      <c r="U9" s="1" t="s">
        <v>2139</v>
      </c>
    </row>
    <row r="10" spans="2:28" ht="12.75" customHeight="1" x14ac:dyDescent="0.3">
      <c r="B10" s="1" t="s">
        <v>2140</v>
      </c>
      <c r="C10" s="1">
        <f t="shared" ca="1" si="0"/>
        <v>9</v>
      </c>
      <c r="D10" s="1" t="str">
        <f t="shared" ca="1" si="1"/>
        <v>frozen in an iceberg in the paraelemental plane of ice</v>
      </c>
      <c r="E10" s="1" t="str">
        <f t="shared" ca="1" si="2"/>
        <v>Your artifact is frozen in an iceberg in the paraelemental plane of ice</v>
      </c>
      <c r="M10" s="1" t="s">
        <v>2141</v>
      </c>
      <c r="U10" s="1" t="s">
        <v>2142</v>
      </c>
    </row>
    <row r="11" spans="2:28" ht="12.75" customHeight="1" x14ac:dyDescent="0.3">
      <c r="B11" s="1" t="s">
        <v>2143</v>
      </c>
      <c r="C11" s="1">
        <f t="shared" ca="1" si="0"/>
        <v>6</v>
      </c>
      <c r="D11" s="1" t="str">
        <f t="shared" ca="1" si="1"/>
        <v>on an adventurer’s corpse</v>
      </c>
      <c r="E11" s="1" t="str">
        <f t="shared" ca="1" si="2"/>
        <v>Your artifact is on an adventurer’s corpse</v>
      </c>
      <c r="U11" s="1" t="s">
        <v>1780</v>
      </c>
    </row>
    <row r="12" spans="2:28" ht="12.75" customHeight="1" x14ac:dyDescent="0.3">
      <c r="B12" s="1" t="s">
        <v>2144</v>
      </c>
      <c r="C12" s="1">
        <f t="shared" ca="1" si="0"/>
        <v>44</v>
      </c>
      <c r="D12" s="1" t="str">
        <f t="shared" ca="1" si="1"/>
        <v>the toy of an infant stone giant</v>
      </c>
      <c r="E12" s="1" t="str">
        <f t="shared" ca="1" si="2"/>
        <v>Your artifact is the toy of an infant stone giant</v>
      </c>
      <c r="U12" s="1" t="s">
        <v>1769</v>
      </c>
    </row>
    <row r="13" spans="2:28" ht="12.75" customHeight="1" x14ac:dyDescent="0.3">
      <c r="B13" s="1" t="s">
        <v>2145</v>
      </c>
      <c r="C13" s="1">
        <f t="shared" ca="1" si="0"/>
        <v>15</v>
      </c>
      <c r="D13" s="1" t="str">
        <f t="shared" ca="1" si="1"/>
        <v>in the bowels of a purple worm</v>
      </c>
      <c r="E13" s="1" t="str">
        <f t="shared" ca="1" si="2"/>
        <v>Your artifact is in the bowels of a purple worm</v>
      </c>
      <c r="M13" s="1" t="s">
        <v>2146</v>
      </c>
      <c r="R13" s="1" t="s">
        <v>2147</v>
      </c>
      <c r="U13" s="1" t="s">
        <v>2148</v>
      </c>
    </row>
    <row r="14" spans="2:28" ht="12.75" customHeight="1" x14ac:dyDescent="0.3">
      <c r="B14" s="1" t="s">
        <v>2149</v>
      </c>
      <c r="C14" s="1">
        <f t="shared" ca="1" si="0"/>
        <v>20</v>
      </c>
      <c r="D14" s="1" t="str">
        <f t="shared" ca="1" si="1"/>
        <v>buried in a pirate’s treasure</v>
      </c>
      <c r="E14" s="1" t="str">
        <f t="shared" ca="1" si="2"/>
        <v>Your artifact is buried in a pirate’s treasure</v>
      </c>
      <c r="M14" s="1" t="s">
        <v>2150</v>
      </c>
      <c r="N14" s="1">
        <f ca="1">RANDBETWEEN(1, COUNTA(M14:M24))</f>
        <v>7</v>
      </c>
      <c r="O14" s="1" t="str">
        <f ca="1">OFFSET(M13,N14,0)</f>
        <v>an evil tyrant</v>
      </c>
      <c r="Q14" s="1" t="s">
        <v>1824</v>
      </c>
      <c r="R14" s="1">
        <f ca="1">RANDBETWEEN(1, (COUNTA(Q14:Q24)))</f>
        <v>5</v>
      </c>
      <c r="S14" s="1" t="str">
        <f ca="1">OFFSET(Q13,R14,0)</f>
        <v>the Astral Plane</v>
      </c>
      <c r="U14" s="1" t="s">
        <v>2151</v>
      </c>
    </row>
    <row r="15" spans="2:28" ht="12.75" customHeight="1" x14ac:dyDescent="0.3">
      <c r="B15" s="1" t="str">
        <f ca="1">CONCATENATE("entrusted to a ",W2," for safekeeping")</f>
        <v>entrusted to a treant for safekeeping</v>
      </c>
      <c r="C15" s="1">
        <f t="shared" ca="1" si="0"/>
        <v>38</v>
      </c>
      <c r="D15" s="1" t="str">
        <f t="shared" ca="1" si="1"/>
        <v>in an abandoned city in Maladomini</v>
      </c>
      <c r="E15" s="1" t="str">
        <f t="shared" ca="1" si="2"/>
        <v>Your artifact is in an abandoned city in Maladomini</v>
      </c>
      <c r="M15" s="1" t="s">
        <v>2152</v>
      </c>
      <c r="Q15" s="1" t="s">
        <v>1887</v>
      </c>
    </row>
    <row r="16" spans="2:28" ht="12.75" customHeight="1" x14ac:dyDescent="0.3">
      <c r="B16" s="1" t="s">
        <v>2153</v>
      </c>
      <c r="C16" s="1">
        <f t="shared" ca="1" si="0"/>
        <v>28</v>
      </c>
      <c r="D16" s="1" t="str">
        <f t="shared" ca="1" si="1"/>
        <v>an offering to a god</v>
      </c>
      <c r="E16" s="1" t="str">
        <f t="shared" ca="1" si="2"/>
        <v>Your artifact is an offering to a god</v>
      </c>
      <c r="M16" s="1" t="s">
        <v>2154</v>
      </c>
      <c r="Q16" s="1" t="s">
        <v>2155</v>
      </c>
    </row>
    <row r="17" spans="2:17" ht="12.75" customHeight="1" x14ac:dyDescent="0.3">
      <c r="B17" s="1" t="s">
        <v>2156</v>
      </c>
      <c r="M17" s="1" t="s">
        <v>2157</v>
      </c>
      <c r="Q17" s="1" t="s">
        <v>1728</v>
      </c>
    </row>
    <row r="18" spans="2:17" ht="12.75" customHeight="1" x14ac:dyDescent="0.3">
      <c r="B18" s="1" t="s">
        <v>2158</v>
      </c>
      <c r="M18" s="1" t="s">
        <v>474</v>
      </c>
      <c r="Q18" s="1" t="s">
        <v>1746</v>
      </c>
    </row>
    <row r="19" spans="2:17" ht="12.75" customHeight="1" x14ac:dyDescent="0.3">
      <c r="B19" s="1" t="s">
        <v>2159</v>
      </c>
      <c r="M19" s="1" t="s">
        <v>473</v>
      </c>
    </row>
    <row r="20" spans="2:17" ht="12.75" customHeight="1" x14ac:dyDescent="0.3">
      <c r="B20" s="1" t="s">
        <v>2160</v>
      </c>
      <c r="M20" s="1" t="s">
        <v>2161</v>
      </c>
    </row>
    <row r="21" spans="2:17" ht="12.75" customHeight="1" x14ac:dyDescent="0.3">
      <c r="B21" s="1" t="s">
        <v>2162</v>
      </c>
      <c r="M21" s="1" t="s">
        <v>2163</v>
      </c>
    </row>
    <row r="22" spans="2:17" ht="12.75" customHeight="1" x14ac:dyDescent="0.3">
      <c r="B22" s="1" t="s">
        <v>2164</v>
      </c>
      <c r="M22" s="1" t="s">
        <v>2165</v>
      </c>
    </row>
    <row r="23" spans="2:17" ht="12.75" customHeight="1" x14ac:dyDescent="0.3">
      <c r="B23" s="1" t="s">
        <v>2166</v>
      </c>
      <c r="M23" s="1" t="s">
        <v>2167</v>
      </c>
    </row>
    <row r="24" spans="2:17" ht="12.75" customHeight="1" x14ac:dyDescent="0.3">
      <c r="B24" s="1" t="s">
        <v>2168</v>
      </c>
      <c r="M24" s="1" t="s">
        <v>2169</v>
      </c>
    </row>
    <row r="25" spans="2:17" ht="12.75" customHeight="1" x14ac:dyDescent="0.3">
      <c r="B25" s="1" t="s">
        <v>2170</v>
      </c>
    </row>
    <row r="26" spans="2:17" ht="12.75" customHeight="1" x14ac:dyDescent="0.3">
      <c r="B26" s="1" t="str">
        <f ca="1">CONCATENATE("worshiped by a tribe of ",S2)</f>
        <v>worshiped by a tribe of kuo-toa</v>
      </c>
    </row>
    <row r="27" spans="2:17" ht="12.75" customHeight="1" x14ac:dyDescent="0.3">
      <c r="B27" s="1" t="s">
        <v>2171</v>
      </c>
    </row>
    <row r="28" spans="2:17" ht="12.75" customHeight="1" x14ac:dyDescent="0.3">
      <c r="B28" s="1" t="s">
        <v>2172</v>
      </c>
    </row>
    <row r="29" spans="2:17" ht="12.75" customHeight="1" x14ac:dyDescent="0.3">
      <c r="B29" s="1" t="s">
        <v>2173</v>
      </c>
    </row>
    <row r="30" spans="2:17" ht="12.75" customHeight="1" x14ac:dyDescent="0.3">
      <c r="B30" s="1" t="s">
        <v>2174</v>
      </c>
    </row>
    <row r="31" spans="2:17" ht="12.75" customHeight="1" x14ac:dyDescent="0.3">
      <c r="B31" s="1" t="s">
        <v>2175</v>
      </c>
    </row>
    <row r="32" spans="2:17" ht="12.75" customHeight="1" x14ac:dyDescent="0.3">
      <c r="B32" s="1" t="str">
        <f ca="1">CONCATENATE("the object of dispute between factions in ",O8)</f>
        <v>the object of dispute between factions in the Nine Hells</v>
      </c>
    </row>
    <row r="33" spans="2:2" ht="12.75" customHeight="1" x14ac:dyDescent="0.3">
      <c r="B33" s="1" t="s">
        <v>2176</v>
      </c>
    </row>
    <row r="34" spans="2:2" ht="12.75" customHeight="1" x14ac:dyDescent="0.3">
      <c r="B34" s="1" t="s">
        <v>2177</v>
      </c>
    </row>
    <row r="35" spans="2:2" ht="12.75" customHeight="1" x14ac:dyDescent="0.3">
      <c r="B35" s="1" t="s">
        <v>2178</v>
      </c>
    </row>
    <row r="36" spans="2:2" ht="12.75" customHeight="1" x14ac:dyDescent="0.3">
      <c r="B36" s="1" t="s">
        <v>2179</v>
      </c>
    </row>
    <row r="37" spans="2:2" ht="12.75" customHeight="1" x14ac:dyDescent="0.3">
      <c r="B37" s="1" t="s">
        <v>2180</v>
      </c>
    </row>
    <row r="38" spans="2:2" ht="12.75" customHeight="1" x14ac:dyDescent="0.3">
      <c r="B38" s="1" t="s">
        <v>2181</v>
      </c>
    </row>
    <row r="39" spans="2:2" ht="12.75" customHeight="1" x14ac:dyDescent="0.3">
      <c r="B39" s="1" t="s">
        <v>2182</v>
      </c>
    </row>
    <row r="40" spans="2:2" ht="12.75" customHeight="1" x14ac:dyDescent="0.3">
      <c r="B40" s="1" t="s">
        <v>2183</v>
      </c>
    </row>
    <row r="41" spans="2:2" ht="12.75" customHeight="1" x14ac:dyDescent="0.3">
      <c r="B41" s="1" t="s">
        <v>2184</v>
      </c>
    </row>
    <row r="42" spans="2:2" ht="12.75" customHeight="1" x14ac:dyDescent="0.3">
      <c r="B42" s="1" t="s">
        <v>2185</v>
      </c>
    </row>
    <row r="43" spans="2:2" ht="12.75" customHeight="1" x14ac:dyDescent="0.3">
      <c r="B43" s="1" t="s">
        <v>2186</v>
      </c>
    </row>
    <row r="44" spans="2:2" ht="12.75" customHeight="1" x14ac:dyDescent="0.3">
      <c r="B44" s="1" t="s">
        <v>2187</v>
      </c>
    </row>
    <row r="45" spans="2:2" ht="12.75" customHeight="1" x14ac:dyDescent="0.3">
      <c r="B45" s="1" t="str">
        <f ca="1">CONCATENATE("the toy of an infant ", Z2, " giant")</f>
        <v>the toy of an infant stone giant</v>
      </c>
    </row>
    <row r="46" spans="2:2" ht="12.75" customHeight="1" x14ac:dyDescent="0.3"/>
    <row r="47" spans="2:2" ht="12.75" customHeight="1" x14ac:dyDescent="0.3"/>
    <row r="48" spans="2:2"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row r="56" ht="12.75" customHeight="1" x14ac:dyDescent="0.3"/>
    <row r="57" ht="12.75" customHeight="1" x14ac:dyDescent="0.3"/>
    <row r="58" ht="12.75" customHeight="1" x14ac:dyDescent="0.3"/>
    <row r="59" ht="12.75" customHeight="1" x14ac:dyDescent="0.3"/>
    <row r="60" ht="12.75" customHeight="1" x14ac:dyDescent="0.3"/>
    <row r="61" ht="12.75" customHeight="1" x14ac:dyDescent="0.3"/>
    <row r="62" ht="12.75" customHeight="1" x14ac:dyDescent="0.3"/>
    <row r="63" ht="12.75" customHeight="1" x14ac:dyDescent="0.3"/>
    <row r="64"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1000"/>
  <sheetViews>
    <sheetView workbookViewId="0"/>
  </sheetViews>
  <sheetFormatPr defaultColWidth="14.44140625" defaultRowHeight="15" customHeight="1" x14ac:dyDescent="0.3"/>
  <cols>
    <col min="1" max="9" width="11.5546875" customWidth="1"/>
    <col min="10" max="26" width="8.6640625" customWidth="1"/>
  </cols>
  <sheetData>
    <row r="1" spans="1:9" ht="12.75" customHeight="1" x14ac:dyDescent="0.3">
      <c r="A1" s="1" t="s">
        <v>2188</v>
      </c>
      <c r="C1" s="31" t="str">
        <f t="shared" ref="C1:I1" ca="1" si="0">OFFSET($B$2,C2,0)</f>
        <v>topaz</v>
      </c>
      <c r="D1" s="32" t="str">
        <f t="shared" ca="1" si="0"/>
        <v>morganite</v>
      </c>
      <c r="E1" s="32" t="str">
        <f t="shared" ca="1" si="0"/>
        <v>tsavorite</v>
      </c>
      <c r="F1" s="32" t="str">
        <f t="shared" ca="1" si="0"/>
        <v>diamond</v>
      </c>
      <c r="G1" s="32" t="str">
        <f t="shared" ca="1" si="0"/>
        <v>topaz</v>
      </c>
      <c r="H1" s="32" t="str">
        <f t="shared" ca="1" si="0"/>
        <v>peridot</v>
      </c>
      <c r="I1" s="33" t="str">
        <f t="shared" ca="1" si="0"/>
        <v>jade</v>
      </c>
    </row>
    <row r="2" spans="1:9" ht="12.75" hidden="1" customHeight="1" x14ac:dyDescent="0.3">
      <c r="C2" s="1">
        <f t="shared" ref="C2:I2" ca="1" si="1">RANDBETWEEN(1, COUNTA($B$3:$B$99))</f>
        <v>2</v>
      </c>
      <c r="D2" s="1">
        <f t="shared" ca="1" si="1"/>
        <v>16</v>
      </c>
      <c r="E2" s="1">
        <f t="shared" ca="1" si="1"/>
        <v>12</v>
      </c>
      <c r="F2" s="1">
        <f t="shared" ca="1" si="1"/>
        <v>28</v>
      </c>
      <c r="G2" s="1">
        <f t="shared" ca="1" si="1"/>
        <v>2</v>
      </c>
      <c r="H2" s="1">
        <f t="shared" ca="1" si="1"/>
        <v>15</v>
      </c>
      <c r="I2" s="1">
        <f t="shared" ca="1" si="1"/>
        <v>11</v>
      </c>
    </row>
    <row r="3" spans="1:9" ht="12.75" customHeight="1" x14ac:dyDescent="0.3">
      <c r="A3" s="1" t="s">
        <v>2189</v>
      </c>
      <c r="B3" s="1" t="s">
        <v>2190</v>
      </c>
      <c r="C3" s="1" t="str">
        <f ca="1">OFFSET(B2,A4,0)</f>
        <v>topaz</v>
      </c>
    </row>
    <row r="4" spans="1:9" ht="12.75" customHeight="1" x14ac:dyDescent="0.3">
      <c r="A4" s="1">
        <f ca="1">RANDBETWEEN(1, COUNTA(B3:B6))</f>
        <v>2</v>
      </c>
      <c r="B4" s="1" t="s">
        <v>2191</v>
      </c>
    </row>
    <row r="5" spans="1:9" ht="12.75" customHeight="1" x14ac:dyDescent="0.3">
      <c r="B5" s="1" t="s">
        <v>2192</v>
      </c>
    </row>
    <row r="6" spans="1:9" ht="12.75" customHeight="1" x14ac:dyDescent="0.3">
      <c r="B6" s="1" t="s">
        <v>781</v>
      </c>
    </row>
    <row r="7" spans="1:9" ht="12.75" customHeight="1" x14ac:dyDescent="0.3">
      <c r="A7" s="1" t="s">
        <v>648</v>
      </c>
      <c r="B7" s="34" t="s">
        <v>2193</v>
      </c>
      <c r="C7" s="1" t="str">
        <f ca="1">OFFSET(B6,A8,0)</f>
        <v>sapphire</v>
      </c>
    </row>
    <row r="8" spans="1:9" ht="12.75" customHeight="1" x14ac:dyDescent="0.3">
      <c r="A8" s="1">
        <f ca="1">RANDBETWEEN(1, COUNTA(B7:B9))</f>
        <v>1</v>
      </c>
      <c r="B8" s="34" t="s">
        <v>2194</v>
      </c>
      <c r="I8" s="1" t="s">
        <v>2195</v>
      </c>
    </row>
    <row r="9" spans="1:9" ht="12.75" customHeight="1" x14ac:dyDescent="0.3">
      <c r="B9" s="34" t="s">
        <v>2196</v>
      </c>
      <c r="I9" s="1" t="s">
        <v>2197</v>
      </c>
    </row>
    <row r="10" spans="1:9" ht="12.75" customHeight="1" x14ac:dyDescent="0.3">
      <c r="A10" s="1" t="s">
        <v>642</v>
      </c>
      <c r="B10" s="35" t="s">
        <v>2198</v>
      </c>
      <c r="C10" s="1" t="str">
        <f ca="1">OFFSET(B9,A11,0)</f>
        <v>black pearl</v>
      </c>
      <c r="I10" s="1" t="s">
        <v>2199</v>
      </c>
    </row>
    <row r="11" spans="1:9" ht="12.75" customHeight="1" x14ac:dyDescent="0.3">
      <c r="A11" s="1">
        <f ca="1">RANDBETWEEN(1, COUNTA(B10:B12))</f>
        <v>1</v>
      </c>
      <c r="B11" s="35" t="s">
        <v>2200</v>
      </c>
      <c r="I11" s="1" t="s">
        <v>2201</v>
      </c>
    </row>
    <row r="12" spans="1:9" ht="12.75" customHeight="1" x14ac:dyDescent="0.3">
      <c r="B12" s="35" t="s">
        <v>2202</v>
      </c>
    </row>
    <row r="13" spans="1:9" ht="12.75" customHeight="1" x14ac:dyDescent="0.3">
      <c r="A13" s="1" t="s">
        <v>636</v>
      </c>
      <c r="B13" s="36" t="s">
        <v>2203</v>
      </c>
      <c r="C13" s="1" t="str">
        <f ca="1">OFFSET(B12,A14,0)</f>
        <v>peridot</v>
      </c>
    </row>
    <row r="14" spans="1:9" ht="12.75" customHeight="1" x14ac:dyDescent="0.3">
      <c r="A14" s="1">
        <f ca="1">RANDBETWEEN(1, COUNTA(B13:B17))</f>
        <v>5</v>
      </c>
      <c r="B14" s="36" t="s">
        <v>2204</v>
      </c>
    </row>
    <row r="15" spans="1:9" ht="12.75" customHeight="1" x14ac:dyDescent="0.3">
      <c r="B15" s="36" t="s">
        <v>2205</v>
      </c>
    </row>
    <row r="16" spans="1:9" ht="12.75" customHeight="1" x14ac:dyDescent="0.3">
      <c r="B16" s="36" t="s">
        <v>2206</v>
      </c>
    </row>
    <row r="17" spans="1:3" ht="12.75" customHeight="1" x14ac:dyDescent="0.3">
      <c r="B17" s="36" t="s">
        <v>2207</v>
      </c>
    </row>
    <row r="18" spans="1:3" ht="12.75" customHeight="1" x14ac:dyDescent="0.3">
      <c r="A18" s="1" t="s">
        <v>644</v>
      </c>
      <c r="B18" s="37" t="s">
        <v>2208</v>
      </c>
      <c r="C18" s="1" t="str">
        <f ca="1">OFFSET(B17,A19,0)</f>
        <v>morganite</v>
      </c>
    </row>
    <row r="19" spans="1:3" ht="12.75" customHeight="1" x14ac:dyDescent="0.3">
      <c r="A19" s="1">
        <f ca="1">RANDBETWEEN(1, COUNTA(B18:B20))</f>
        <v>1</v>
      </c>
      <c r="B19" s="37" t="s">
        <v>2209</v>
      </c>
    </row>
    <row r="20" spans="1:3" ht="12.75" customHeight="1" x14ac:dyDescent="0.3">
      <c r="B20" s="37" t="s">
        <v>2210</v>
      </c>
    </row>
    <row r="21" spans="1:3" ht="12.75" customHeight="1" x14ac:dyDescent="0.3">
      <c r="A21" s="1" t="s">
        <v>2211</v>
      </c>
      <c r="B21" s="38" t="s">
        <v>2212</v>
      </c>
      <c r="C21" s="1" t="str">
        <f ca="1">OFFSET(B20,A22,0)</f>
        <v>amethyst</v>
      </c>
    </row>
    <row r="22" spans="1:3" ht="12.75" customHeight="1" x14ac:dyDescent="0.3">
      <c r="A22" s="1">
        <f ca="1">RANDBETWEEN(1, COUNTA(B21:B22))</f>
        <v>1</v>
      </c>
      <c r="B22" s="38" t="s">
        <v>2213</v>
      </c>
    </row>
    <row r="23" spans="1:3" ht="12.75" customHeight="1" x14ac:dyDescent="0.3">
      <c r="A23" s="1" t="s">
        <v>2214</v>
      </c>
      <c r="B23" s="39" t="s">
        <v>2215</v>
      </c>
      <c r="C23" s="1" t="str">
        <f ca="1">OFFSET(B22,A24,0)</f>
        <v>red beryl</v>
      </c>
    </row>
    <row r="24" spans="1:3" ht="12.75" customHeight="1" x14ac:dyDescent="0.3">
      <c r="A24" s="1">
        <f ca="1">RANDBETWEEN(1, COUNTA(B23:B29))</f>
        <v>1</v>
      </c>
      <c r="B24" s="39" t="s">
        <v>2216</v>
      </c>
    </row>
    <row r="25" spans="1:3" ht="12.75" customHeight="1" x14ac:dyDescent="0.3">
      <c r="B25" s="39" t="s">
        <v>786</v>
      </c>
    </row>
    <row r="26" spans="1:3" ht="12.75" customHeight="1" x14ac:dyDescent="0.3">
      <c r="B26" s="39" t="s">
        <v>2217</v>
      </c>
    </row>
    <row r="27" spans="1:3" ht="12.75" customHeight="1" x14ac:dyDescent="0.3">
      <c r="B27" s="39" t="s">
        <v>2218</v>
      </c>
    </row>
    <row r="28" spans="1:3" ht="12.75" customHeight="1" x14ac:dyDescent="0.3">
      <c r="B28" s="39" t="s">
        <v>2219</v>
      </c>
    </row>
    <row r="29" spans="1:3" ht="12.75" customHeight="1" x14ac:dyDescent="0.3">
      <c r="B29" s="39" t="s">
        <v>2220</v>
      </c>
    </row>
    <row r="30" spans="1:3" ht="12.75" customHeight="1" x14ac:dyDescent="0.3">
      <c r="A30" s="1" t="s">
        <v>640</v>
      </c>
      <c r="B30" s="1" t="s">
        <v>781</v>
      </c>
      <c r="C30" s="1" t="str">
        <f ca="1">OFFSET(B29,A31,0)</f>
        <v>diamond</v>
      </c>
    </row>
    <row r="31" spans="1:3" ht="12.75" customHeight="1" x14ac:dyDescent="0.3">
      <c r="A31" s="1">
        <f ca="1">RANDBETWEEN(1, COUNTA(B30:B32))</f>
        <v>1</v>
      </c>
      <c r="B31" s="1" t="s">
        <v>2221</v>
      </c>
    </row>
    <row r="32" spans="1:3" ht="12.75" customHeight="1" x14ac:dyDescent="0.3">
      <c r="B32" s="1" t="s">
        <v>2222</v>
      </c>
    </row>
    <row r="33" spans="1:3" ht="12.75" customHeight="1" x14ac:dyDescent="0.3">
      <c r="A33" s="1" t="s">
        <v>638</v>
      </c>
      <c r="B33" s="29" t="s">
        <v>2223</v>
      </c>
      <c r="C33" s="1" t="str">
        <f ca="1">OFFSET(B32,A34,0)</f>
        <v>heliodor</v>
      </c>
    </row>
    <row r="34" spans="1:3" ht="12.75" customHeight="1" x14ac:dyDescent="0.3">
      <c r="A34" s="1">
        <f ca="1">RANDBETWEEN(1, COUNTA(B33))</f>
        <v>1</v>
      </c>
    </row>
    <row r="35" spans="1:3" ht="12.75" customHeight="1" x14ac:dyDescent="0.3"/>
    <row r="36" spans="1:3" ht="12.75" customHeight="1" x14ac:dyDescent="0.3"/>
    <row r="37" spans="1:3" ht="12.75" customHeight="1" x14ac:dyDescent="0.3"/>
    <row r="38" spans="1:3" ht="12.75" customHeight="1" x14ac:dyDescent="0.3"/>
    <row r="39" spans="1:3" ht="12.75" customHeight="1" x14ac:dyDescent="0.3"/>
    <row r="40" spans="1:3" ht="12.75" customHeight="1" x14ac:dyDescent="0.3"/>
    <row r="41" spans="1:3" ht="12.75" customHeight="1" x14ac:dyDescent="0.3"/>
    <row r="42" spans="1:3" ht="12.75" customHeight="1" x14ac:dyDescent="0.3"/>
    <row r="43" spans="1:3" ht="12.75" customHeight="1" x14ac:dyDescent="0.3"/>
    <row r="44" spans="1:3" ht="12.75" customHeight="1" x14ac:dyDescent="0.3"/>
    <row r="45" spans="1:3" ht="12.75" customHeight="1" x14ac:dyDescent="0.3"/>
    <row r="46" spans="1:3" ht="12.75" customHeight="1" x14ac:dyDescent="0.3"/>
    <row r="47" spans="1:3" ht="12.75" customHeight="1" x14ac:dyDescent="0.3"/>
    <row r="48" spans="1:3"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row r="56" ht="12.75" customHeight="1" x14ac:dyDescent="0.3"/>
    <row r="57" ht="12.75" customHeight="1" x14ac:dyDescent="0.3"/>
    <row r="58" ht="12.75" customHeight="1" x14ac:dyDescent="0.3"/>
    <row r="59" ht="12.75" customHeight="1" x14ac:dyDescent="0.3"/>
    <row r="60" ht="12.75" customHeight="1" x14ac:dyDescent="0.3"/>
    <row r="61" ht="12.75" customHeight="1" x14ac:dyDescent="0.3"/>
    <row r="62" ht="12.75" customHeight="1" x14ac:dyDescent="0.3"/>
    <row r="63" ht="12.75" customHeight="1" x14ac:dyDescent="0.3"/>
    <row r="64"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D1000"/>
  <sheetViews>
    <sheetView workbookViewId="0"/>
  </sheetViews>
  <sheetFormatPr defaultColWidth="14.44140625" defaultRowHeight="15" customHeight="1" x14ac:dyDescent="0.3"/>
  <cols>
    <col min="1" max="1" width="37.88671875" customWidth="1"/>
    <col min="2" max="6" width="11.5546875" customWidth="1"/>
    <col min="7" max="26" width="8.6640625" customWidth="1"/>
  </cols>
  <sheetData>
    <row r="1" spans="1:4" ht="12.75" customHeight="1" x14ac:dyDescent="0.3"/>
    <row r="2" spans="1:4" ht="12.75" customHeight="1" x14ac:dyDescent="0.3">
      <c r="A2" s="1" t="s">
        <v>2224</v>
      </c>
    </row>
    <row r="3" spans="1:4" ht="12.75" customHeight="1" x14ac:dyDescent="0.3">
      <c r="A3" s="1" t="s">
        <v>675</v>
      </c>
      <c r="D3" s="1" t="s">
        <v>2225</v>
      </c>
    </row>
    <row r="4" spans="1:4" ht="12.75" customHeight="1" x14ac:dyDescent="0.3">
      <c r="A4" s="1" t="s">
        <v>2226</v>
      </c>
      <c r="D4" s="1" t="s">
        <v>2227</v>
      </c>
    </row>
    <row r="5" spans="1:4" ht="12.75" customHeight="1" x14ac:dyDescent="0.3">
      <c r="A5" s="1" t="s">
        <v>2228</v>
      </c>
    </row>
    <row r="6" spans="1:4" ht="12.75" customHeight="1" x14ac:dyDescent="0.3">
      <c r="A6" s="1" t="s">
        <v>2229</v>
      </c>
    </row>
    <row r="7" spans="1:4" ht="12.75" customHeight="1" x14ac:dyDescent="0.3">
      <c r="A7" s="1" t="s">
        <v>2230</v>
      </c>
    </row>
    <row r="8" spans="1:4" ht="12.75" customHeight="1" x14ac:dyDescent="0.3">
      <c r="A8" s="1" t="s">
        <v>2231</v>
      </c>
    </row>
    <row r="9" spans="1:4" ht="12.75" customHeight="1" x14ac:dyDescent="0.3">
      <c r="A9" s="1" t="s">
        <v>2232</v>
      </c>
    </row>
    <row r="10" spans="1:4" ht="12.75" customHeight="1" x14ac:dyDescent="0.3">
      <c r="A10" s="1" t="s">
        <v>2233</v>
      </c>
    </row>
    <row r="11" spans="1:4" ht="12.75" customHeight="1" x14ac:dyDescent="0.3">
      <c r="A11" s="1" t="s">
        <v>2234</v>
      </c>
    </row>
    <row r="12" spans="1:4" ht="12.75" customHeight="1" x14ac:dyDescent="0.3">
      <c r="A12" s="1" t="s">
        <v>2235</v>
      </c>
    </row>
    <row r="13" spans="1:4" ht="12.75" customHeight="1" x14ac:dyDescent="0.3">
      <c r="A13" s="1" t="s">
        <v>2236</v>
      </c>
    </row>
    <row r="14" spans="1:4" ht="12.75" customHeight="1" x14ac:dyDescent="0.3">
      <c r="A14" s="1" t="s">
        <v>2237</v>
      </c>
    </row>
    <row r="15" spans="1:4" ht="12.75" customHeight="1" x14ac:dyDescent="0.3">
      <c r="A15" s="1" t="s">
        <v>2238</v>
      </c>
    </row>
    <row r="16" spans="1:4" ht="12.75" customHeight="1" x14ac:dyDescent="0.3">
      <c r="A16" s="1" t="s">
        <v>2239</v>
      </c>
    </row>
    <row r="17" spans="1:1" ht="12.75" customHeight="1" x14ac:dyDescent="0.3">
      <c r="A17" s="1" t="s">
        <v>2240</v>
      </c>
    </row>
    <row r="18" spans="1:1" ht="12.75" customHeight="1" x14ac:dyDescent="0.3">
      <c r="A18" s="1" t="s">
        <v>2241</v>
      </c>
    </row>
    <row r="19" spans="1:1" ht="12.75" customHeight="1" x14ac:dyDescent="0.3">
      <c r="A19" s="1" t="s">
        <v>2242</v>
      </c>
    </row>
    <row r="20" spans="1:1" ht="12.75" customHeight="1" x14ac:dyDescent="0.3">
      <c r="A20" s="1" t="s">
        <v>2243</v>
      </c>
    </row>
    <row r="21" spans="1:1" ht="12.75" customHeight="1" x14ac:dyDescent="0.3">
      <c r="A21" s="1" t="s">
        <v>2244</v>
      </c>
    </row>
    <row r="22" spans="1:1" ht="12.75" customHeight="1" x14ac:dyDescent="0.3"/>
    <row r="23" spans="1:1" ht="12.75" customHeight="1" x14ac:dyDescent="0.3"/>
    <row r="24" spans="1:1" ht="12.75" customHeight="1" x14ac:dyDescent="0.3"/>
    <row r="25" spans="1:1" ht="12.75" customHeight="1" x14ac:dyDescent="0.3"/>
    <row r="26" spans="1:1" ht="12.75" customHeight="1" x14ac:dyDescent="0.3"/>
    <row r="27" spans="1:1" ht="12.75" customHeight="1" x14ac:dyDescent="0.3"/>
    <row r="28" spans="1:1" ht="12.75" customHeight="1" x14ac:dyDescent="0.3"/>
    <row r="29" spans="1:1" ht="12.75" customHeight="1" x14ac:dyDescent="0.3"/>
    <row r="30" spans="1:1" ht="12.75" customHeight="1" x14ac:dyDescent="0.3"/>
    <row r="31" spans="1:1" ht="12.75" customHeight="1" x14ac:dyDescent="0.3"/>
    <row r="32" spans="1:1" ht="12.75" customHeight="1" x14ac:dyDescent="0.3"/>
    <row r="33" ht="12.75" customHeight="1" x14ac:dyDescent="0.3"/>
    <row r="34" ht="12.75" customHeight="1" x14ac:dyDescent="0.3"/>
    <row r="35" ht="12.75" customHeight="1" x14ac:dyDescent="0.3"/>
    <row r="36" ht="12.75" customHeight="1" x14ac:dyDescent="0.3"/>
    <row r="37" ht="12.75" customHeight="1" x14ac:dyDescent="0.3"/>
    <row r="38" ht="12.75" customHeight="1" x14ac:dyDescent="0.3"/>
    <row r="39" ht="12.75" customHeight="1" x14ac:dyDescent="0.3"/>
    <row r="40" ht="12.75" customHeight="1" x14ac:dyDescent="0.3"/>
    <row r="41" ht="12.75" customHeight="1" x14ac:dyDescent="0.3"/>
    <row r="42" ht="12.75" customHeight="1" x14ac:dyDescent="0.3"/>
    <row r="43" ht="12.75" customHeight="1" x14ac:dyDescent="0.3"/>
    <row r="44" ht="12.75" customHeight="1" x14ac:dyDescent="0.3"/>
    <row r="45" ht="12.75" customHeight="1" x14ac:dyDescent="0.3"/>
    <row r="46" ht="12.75" customHeight="1" x14ac:dyDescent="0.3"/>
    <row r="47" ht="12.75" customHeight="1" x14ac:dyDescent="0.3"/>
    <row r="48"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row r="56" ht="12.75" customHeight="1" x14ac:dyDescent="0.3"/>
    <row r="57" ht="12.75" customHeight="1" x14ac:dyDescent="0.3"/>
    <row r="58" ht="12.75" customHeight="1" x14ac:dyDescent="0.3"/>
    <row r="59" ht="12.75" customHeight="1" x14ac:dyDescent="0.3"/>
    <row r="60" ht="12.75" customHeight="1" x14ac:dyDescent="0.3"/>
    <row r="61" ht="12.75" customHeight="1" x14ac:dyDescent="0.3"/>
    <row r="62" ht="12.75" customHeight="1" x14ac:dyDescent="0.3"/>
    <row r="63" ht="12.75" customHeight="1" x14ac:dyDescent="0.3"/>
    <row r="64"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O1000"/>
  <sheetViews>
    <sheetView workbookViewId="0"/>
  </sheetViews>
  <sheetFormatPr defaultColWidth="14.44140625" defaultRowHeight="15" customHeight="1" x14ac:dyDescent="0.3"/>
  <cols>
    <col min="1" max="1" width="17.44140625" customWidth="1"/>
    <col min="2" max="3" width="17.44140625" hidden="1" customWidth="1"/>
    <col min="4" max="4" width="17.44140625" customWidth="1"/>
    <col min="5" max="6" width="11.5546875" hidden="1" customWidth="1"/>
    <col min="7" max="7" width="14.5546875" customWidth="1"/>
    <col min="8" max="9" width="11.5546875" hidden="1" customWidth="1"/>
    <col min="10" max="10" width="26.44140625" customWidth="1"/>
    <col min="11" max="12" width="11.5546875" hidden="1" customWidth="1"/>
    <col min="13" max="13" width="11.5546875" customWidth="1"/>
    <col min="14" max="14" width="49.88671875" customWidth="1"/>
    <col min="15" max="15" width="11.5546875" customWidth="1"/>
    <col min="16" max="26" width="8.6640625" customWidth="1"/>
  </cols>
  <sheetData>
    <row r="1" spans="1:15" ht="12.75" customHeight="1" x14ac:dyDescent="0.3">
      <c r="A1" s="1" t="s">
        <v>2245</v>
      </c>
      <c r="D1" s="1" t="s">
        <v>2246</v>
      </c>
      <c r="G1" s="1" t="s">
        <v>2247</v>
      </c>
      <c r="J1" s="1" t="s">
        <v>2248</v>
      </c>
      <c r="O1" s="1" t="s">
        <v>807</v>
      </c>
    </row>
    <row r="2" spans="1:15" ht="12.75" customHeight="1" x14ac:dyDescent="0.3">
      <c r="A2" s="1" t="s">
        <v>2249</v>
      </c>
      <c r="B2" s="1">
        <f t="shared" ref="B2:B20" ca="1" si="0">RANDBETWEEN(1, COUNTA(A$2:A$400))</f>
        <v>8</v>
      </c>
      <c r="C2" s="1" t="str">
        <f t="shared" ref="C2:C20" ca="1" si="1">OFFSET(A$1,B2,0)</f>
        <v>ceremonial</v>
      </c>
      <c r="D2" s="1" t="s">
        <v>2250</v>
      </c>
      <c r="E2" s="1">
        <f t="shared" ref="E2:E20" ca="1" si="2">RANDBETWEEN(1, (COUNTA($D$2:$D$400)))</f>
        <v>9</v>
      </c>
      <c r="F2" s="1" t="str">
        <f t="shared" ref="F2:F20" ca="1" si="3">OFFSET($D$1,$E2,0)</f>
        <v>dragonforged</v>
      </c>
      <c r="G2" s="1" t="s">
        <v>2251</v>
      </c>
      <c r="H2" s="1">
        <f t="shared" ref="H2:H20" ca="1" si="4">RANDBETWEEN(1, (COUNTA($G$2:$G$400)))</f>
        <v>14</v>
      </c>
      <c r="I2" s="20" t="str">
        <f t="shared" ref="I2:I20" ca="1" si="5">OFFSET($G$1,$H2,0)</f>
        <v>ice</v>
      </c>
      <c r="J2" s="1" t="s">
        <v>2252</v>
      </c>
      <c r="K2" s="1">
        <f t="shared" ref="K2:K20" ca="1" si="6">RANDBETWEEN(1, (COUNTA($J$2:$J$400)))</f>
        <v>6</v>
      </c>
      <c r="L2" s="1" t="str">
        <f t="shared" ref="L2:L20" ca="1" si="7">OFFSET($J$1,$K2,0)</f>
        <v>greataxe</v>
      </c>
      <c r="N2" s="14" t="str">
        <f t="shared" ref="N2:N20" ca="1" si="8">CONCATENATE(C2, " ", F2, " ", I2, " ", L2)</f>
        <v>ceremonial dragonforged ice greataxe</v>
      </c>
      <c r="O2" s="1">
        <f ca="1">COUNTA($D$2:$D$200)*COUNTA($J$2:$J$200)*COUNTA($G$2:$G$200)*COUNTA($A$2:$A$200)</f>
        <v>190608</v>
      </c>
    </row>
    <row r="3" spans="1:15" ht="12.75" customHeight="1" x14ac:dyDescent="0.3">
      <c r="A3" s="1" t="s">
        <v>1727</v>
      </c>
      <c r="B3" s="1">
        <f t="shared" ca="1" si="0"/>
        <v>8</v>
      </c>
      <c r="C3" s="1" t="str">
        <f t="shared" ca="1" si="1"/>
        <v>ceremonial</v>
      </c>
      <c r="D3" s="1" t="s">
        <v>2253</v>
      </c>
      <c r="E3" s="1">
        <f t="shared" ca="1" si="2"/>
        <v>2</v>
      </c>
      <c r="F3" s="1" t="str">
        <f t="shared" ca="1" si="3"/>
        <v>dwarven</v>
      </c>
      <c r="G3" s="1" t="s">
        <v>2254</v>
      </c>
      <c r="H3" s="1">
        <f t="shared" ca="1" si="4"/>
        <v>14</v>
      </c>
      <c r="I3" s="1" t="str">
        <f t="shared" ca="1" si="5"/>
        <v>ice</v>
      </c>
      <c r="J3" s="1" t="s">
        <v>2255</v>
      </c>
      <c r="K3" s="1">
        <f t="shared" ca="1" si="6"/>
        <v>50</v>
      </c>
      <c r="L3" s="1" t="str">
        <f t="shared" ca="1" si="7"/>
        <v>naginata (glaive)</v>
      </c>
      <c r="N3" s="15" t="str">
        <f t="shared" ca="1" si="8"/>
        <v>ceremonial dwarven ice naginata (glaive)</v>
      </c>
    </row>
    <row r="4" spans="1:15" ht="12.75" customHeight="1" x14ac:dyDescent="0.3">
      <c r="A4" s="1" t="s">
        <v>2256</v>
      </c>
      <c r="B4" s="1">
        <f t="shared" ca="1" si="0"/>
        <v>4</v>
      </c>
      <c r="C4" s="1" t="str">
        <f t="shared" ca="1" si="1"/>
        <v>cursed</v>
      </c>
      <c r="D4" s="1" t="s">
        <v>2257</v>
      </c>
      <c r="E4" s="1">
        <f t="shared" ca="1" si="2"/>
        <v>2</v>
      </c>
      <c r="F4" s="1" t="str">
        <f t="shared" ca="1" si="3"/>
        <v>dwarven</v>
      </c>
      <c r="G4" s="1" t="s">
        <v>771</v>
      </c>
      <c r="H4" s="1">
        <f t="shared" ca="1" si="4"/>
        <v>8</v>
      </c>
      <c r="I4" s="1" t="str">
        <f t="shared" ca="1" si="5"/>
        <v>mithril</v>
      </c>
      <c r="J4" s="1" t="s">
        <v>2258</v>
      </c>
      <c r="K4" s="1">
        <f t="shared" ca="1" si="6"/>
        <v>18</v>
      </c>
      <c r="L4" s="1" t="str">
        <f t="shared" ca="1" si="7"/>
        <v>arming sword (longsword)</v>
      </c>
      <c r="N4" s="15" t="str">
        <f t="shared" ca="1" si="8"/>
        <v>cursed dwarven mithril arming sword (longsword)</v>
      </c>
    </row>
    <row r="5" spans="1:15" ht="12.75" customHeight="1" x14ac:dyDescent="0.3">
      <c r="A5" s="1" t="s">
        <v>2259</v>
      </c>
      <c r="B5" s="1">
        <f t="shared" ca="1" si="0"/>
        <v>11</v>
      </c>
      <c r="C5" s="1" t="str">
        <f t="shared" ca="1" si="1"/>
        <v>glowing</v>
      </c>
      <c r="D5" s="1" t="s">
        <v>2260</v>
      </c>
      <c r="E5" s="1">
        <f t="shared" ca="1" si="2"/>
        <v>3</v>
      </c>
      <c r="F5" s="1" t="str">
        <f t="shared" ca="1" si="3"/>
        <v>elvish</v>
      </c>
      <c r="G5" s="1" t="s">
        <v>2126</v>
      </c>
      <c r="H5" s="1">
        <f t="shared" ca="1" si="4"/>
        <v>19</v>
      </c>
      <c r="I5" s="1" t="str">
        <f t="shared" ca="1" si="5"/>
        <v>unknown metal</v>
      </c>
      <c r="J5" s="1" t="s">
        <v>1588</v>
      </c>
      <c r="K5" s="1">
        <f t="shared" ca="1" si="6"/>
        <v>50</v>
      </c>
      <c r="L5" s="1" t="str">
        <f t="shared" ca="1" si="7"/>
        <v>naginata (glaive)</v>
      </c>
      <c r="N5" s="15" t="str">
        <f t="shared" ca="1" si="8"/>
        <v>glowing elvish unknown metal naginata (glaive)</v>
      </c>
    </row>
    <row r="6" spans="1:15" ht="12.75" customHeight="1" x14ac:dyDescent="0.3">
      <c r="A6" s="1" t="s">
        <v>2261</v>
      </c>
      <c r="B6" s="1">
        <f t="shared" ca="1" si="0"/>
        <v>10</v>
      </c>
      <c r="C6" s="1" t="str">
        <f t="shared" ca="1" si="1"/>
        <v>worn</v>
      </c>
      <c r="D6" s="1" t="s">
        <v>2262</v>
      </c>
      <c r="E6" s="1">
        <f t="shared" ca="1" si="2"/>
        <v>3</v>
      </c>
      <c r="F6" s="1" t="str">
        <f t="shared" ca="1" si="3"/>
        <v>elvish</v>
      </c>
      <c r="G6" s="1" t="s">
        <v>2200</v>
      </c>
      <c r="H6" s="1">
        <f t="shared" ca="1" si="4"/>
        <v>19</v>
      </c>
      <c r="I6" s="1" t="str">
        <f t="shared" ca="1" si="5"/>
        <v>unknown metal</v>
      </c>
      <c r="J6" s="1" t="s">
        <v>2263</v>
      </c>
      <c r="K6" s="1">
        <f t="shared" ca="1" si="6"/>
        <v>35</v>
      </c>
      <c r="L6" s="1" t="str">
        <f t="shared" ca="1" si="7"/>
        <v>mace</v>
      </c>
      <c r="N6" s="15" t="str">
        <f t="shared" ca="1" si="8"/>
        <v>worn elvish unknown metal mace</v>
      </c>
    </row>
    <row r="7" spans="1:15" ht="12.75" customHeight="1" x14ac:dyDescent="0.3">
      <c r="A7" s="1" t="s">
        <v>2264</v>
      </c>
      <c r="B7" s="1">
        <f t="shared" ca="1" si="0"/>
        <v>12</v>
      </c>
      <c r="C7" s="1" t="str">
        <f t="shared" ca="1" si="1"/>
        <v>slender</v>
      </c>
      <c r="D7" s="1" t="s">
        <v>2265</v>
      </c>
      <c r="E7" s="1">
        <f t="shared" ca="1" si="2"/>
        <v>6</v>
      </c>
      <c r="F7" s="1" t="str">
        <f t="shared" ca="1" si="3"/>
        <v>witchmade</v>
      </c>
      <c r="G7" s="1" t="s">
        <v>2266</v>
      </c>
      <c r="H7" s="1">
        <f t="shared" ca="1" si="4"/>
        <v>8</v>
      </c>
      <c r="I7" s="1" t="str">
        <f t="shared" ca="1" si="5"/>
        <v>mithril</v>
      </c>
      <c r="J7" s="1" t="s">
        <v>2267</v>
      </c>
      <c r="K7" s="1">
        <f t="shared" ca="1" si="6"/>
        <v>20</v>
      </c>
      <c r="L7" s="1" t="str">
        <f t="shared" ca="1" si="7"/>
        <v>flail</v>
      </c>
      <c r="N7" s="15" t="str">
        <f t="shared" ca="1" si="8"/>
        <v>slender witchmade mithril flail</v>
      </c>
    </row>
    <row r="8" spans="1:15" ht="12.75" customHeight="1" x14ac:dyDescent="0.3">
      <c r="A8" s="1" t="s">
        <v>2268</v>
      </c>
      <c r="B8" s="1">
        <f t="shared" ca="1" si="0"/>
        <v>10</v>
      </c>
      <c r="C8" s="1" t="str">
        <f t="shared" ca="1" si="1"/>
        <v>worn</v>
      </c>
      <c r="D8" s="1" t="s">
        <v>2269</v>
      </c>
      <c r="E8" s="1">
        <f t="shared" ca="1" si="2"/>
        <v>10</v>
      </c>
      <c r="F8" s="1" t="str">
        <f t="shared" ca="1" si="3"/>
        <v>orcish</v>
      </c>
      <c r="G8" s="1" t="s">
        <v>2270</v>
      </c>
      <c r="H8" s="1">
        <f t="shared" ca="1" si="4"/>
        <v>12</v>
      </c>
      <c r="I8" s="1" t="str">
        <f t="shared" ca="1" si="5"/>
        <v>bronze</v>
      </c>
      <c r="J8" s="1" t="s">
        <v>2271</v>
      </c>
      <c r="K8" s="1">
        <f t="shared" ca="1" si="6"/>
        <v>5</v>
      </c>
      <c r="L8" s="1" t="str">
        <f t="shared" ca="1" si="7"/>
        <v>waraxe</v>
      </c>
      <c r="N8" s="15" t="str">
        <f t="shared" ca="1" si="8"/>
        <v>worn orcish bronze waraxe</v>
      </c>
    </row>
    <row r="9" spans="1:15" ht="12.75" customHeight="1" x14ac:dyDescent="0.3">
      <c r="A9" s="1" t="s">
        <v>2272</v>
      </c>
      <c r="B9" s="1">
        <f t="shared" ca="1" si="0"/>
        <v>8</v>
      </c>
      <c r="C9" s="1" t="str">
        <f t="shared" ca="1" si="1"/>
        <v>ceremonial</v>
      </c>
      <c r="D9" s="1" t="s">
        <v>2273</v>
      </c>
      <c r="E9" s="1">
        <f t="shared" ca="1" si="2"/>
        <v>4</v>
      </c>
      <c r="F9" s="1" t="str">
        <f t="shared" ca="1" si="3"/>
        <v>human</v>
      </c>
      <c r="G9" s="1" t="s">
        <v>2274</v>
      </c>
      <c r="H9" s="1">
        <f t="shared" ca="1" si="4"/>
        <v>11</v>
      </c>
      <c r="I9" s="1" t="str">
        <f t="shared" ca="1" si="5"/>
        <v>gold</v>
      </c>
      <c r="J9" s="1" t="s">
        <v>2275</v>
      </c>
      <c r="K9" s="1">
        <f t="shared" ca="1" si="6"/>
        <v>16</v>
      </c>
      <c r="L9" s="1" t="str">
        <f t="shared" ca="1" si="7"/>
        <v>bastard sword (longsword)</v>
      </c>
      <c r="N9" s="15" t="str">
        <f t="shared" ca="1" si="8"/>
        <v>ceremonial human gold bastard sword (longsword)</v>
      </c>
    </row>
    <row r="10" spans="1:15" ht="12.75" customHeight="1" x14ac:dyDescent="0.3">
      <c r="A10" s="1" t="s">
        <v>2276</v>
      </c>
      <c r="B10" s="1">
        <f t="shared" ca="1" si="0"/>
        <v>6</v>
      </c>
      <c r="C10" s="1" t="str">
        <f t="shared" ca="1" si="1"/>
        <v>makeshift</v>
      </c>
      <c r="D10" s="1" t="s">
        <v>2277</v>
      </c>
      <c r="E10" s="1">
        <f t="shared" ca="1" si="2"/>
        <v>3</v>
      </c>
      <c r="F10" s="1" t="str">
        <f t="shared" ca="1" si="3"/>
        <v>elvish</v>
      </c>
      <c r="G10" s="1" t="s">
        <v>2278</v>
      </c>
      <c r="H10" s="1">
        <f t="shared" ca="1" si="4"/>
        <v>13</v>
      </c>
      <c r="I10" s="1" t="str">
        <f t="shared" ca="1" si="5"/>
        <v>topaz</v>
      </c>
      <c r="J10" s="1" t="s">
        <v>2279</v>
      </c>
      <c r="K10" s="1">
        <f t="shared" ca="1" si="6"/>
        <v>66</v>
      </c>
      <c r="L10" s="1" t="str">
        <f t="shared" ca="1" si="7"/>
        <v>boarding axe (waraxe)</v>
      </c>
      <c r="N10" s="15" t="str">
        <f t="shared" ca="1" si="8"/>
        <v>makeshift elvish topaz boarding axe (waraxe)</v>
      </c>
    </row>
    <row r="11" spans="1:15" ht="12.75" customHeight="1" x14ac:dyDescent="0.3">
      <c r="A11" s="1" t="s">
        <v>2280</v>
      </c>
      <c r="B11" s="1">
        <f t="shared" ca="1" si="0"/>
        <v>4</v>
      </c>
      <c r="C11" s="1" t="str">
        <f t="shared" ca="1" si="1"/>
        <v>cursed</v>
      </c>
      <c r="D11" s="1" t="s">
        <v>2281</v>
      </c>
      <c r="E11" s="1">
        <f t="shared" ca="1" si="2"/>
        <v>4</v>
      </c>
      <c r="F11" s="1" t="str">
        <f t="shared" ca="1" si="3"/>
        <v>human</v>
      </c>
      <c r="G11" s="1" t="s">
        <v>2282</v>
      </c>
      <c r="H11" s="1">
        <f t="shared" ca="1" si="4"/>
        <v>8</v>
      </c>
      <c r="I11" s="1" t="str">
        <f t="shared" ca="1" si="5"/>
        <v>mithril</v>
      </c>
      <c r="J11" s="1" t="s">
        <v>2283</v>
      </c>
      <c r="K11" s="1">
        <f t="shared" ca="1" si="6"/>
        <v>62</v>
      </c>
      <c r="L11" s="1" t="str">
        <f t="shared" ca="1" si="7"/>
        <v>estoc (rapier)</v>
      </c>
      <c r="N11" s="15" t="str">
        <f t="shared" ca="1" si="8"/>
        <v>cursed human mithril estoc (rapier)</v>
      </c>
    </row>
    <row r="12" spans="1:15" ht="12.75" customHeight="1" x14ac:dyDescent="0.3">
      <c r="A12" s="1" t="s">
        <v>1704</v>
      </c>
      <c r="B12" s="1">
        <f t="shared" ca="1" si="0"/>
        <v>9</v>
      </c>
      <c r="C12" s="1" t="str">
        <f t="shared" ca="1" si="1"/>
        <v>blessed</v>
      </c>
      <c r="D12" s="1" t="s">
        <v>2284</v>
      </c>
      <c r="E12" s="1">
        <f t="shared" ca="1" si="2"/>
        <v>4</v>
      </c>
      <c r="F12" s="1" t="str">
        <f t="shared" ca="1" si="3"/>
        <v>human</v>
      </c>
      <c r="G12" s="1" t="s">
        <v>758</v>
      </c>
      <c r="H12" s="1">
        <f t="shared" ca="1" si="4"/>
        <v>2</v>
      </c>
      <c r="I12" s="1" t="str">
        <f t="shared" ca="1" si="5"/>
        <v>silvered</v>
      </c>
      <c r="J12" s="1" t="s">
        <v>2285</v>
      </c>
      <c r="K12" s="1">
        <f t="shared" ca="1" si="6"/>
        <v>45</v>
      </c>
      <c r="L12" s="1" t="str">
        <f t="shared" ca="1" si="7"/>
        <v>shotgun</v>
      </c>
      <c r="N12" s="15" t="str">
        <f t="shared" ca="1" si="8"/>
        <v>blessed human silvered shotgun</v>
      </c>
    </row>
    <row r="13" spans="1:15" ht="12.75" customHeight="1" x14ac:dyDescent="0.3">
      <c r="A13" s="1" t="s">
        <v>2286</v>
      </c>
      <c r="B13" s="1">
        <f t="shared" ca="1" si="0"/>
        <v>8</v>
      </c>
      <c r="C13" s="1" t="str">
        <f t="shared" ca="1" si="1"/>
        <v>ceremonial</v>
      </c>
      <c r="E13" s="1">
        <f t="shared" ca="1" si="2"/>
        <v>7</v>
      </c>
      <c r="F13" s="1" t="str">
        <f t="shared" ca="1" si="3"/>
        <v>demonic</v>
      </c>
      <c r="G13" s="1" t="s">
        <v>1810</v>
      </c>
      <c r="H13" s="1">
        <f t="shared" ca="1" si="4"/>
        <v>3</v>
      </c>
      <c r="I13" s="1" t="str">
        <f t="shared" ca="1" si="5"/>
        <v>iron</v>
      </c>
      <c r="J13" s="1" t="s">
        <v>2287</v>
      </c>
      <c r="K13" s="1">
        <f t="shared" ca="1" si="6"/>
        <v>26</v>
      </c>
      <c r="L13" s="1" t="str">
        <f t="shared" ca="1" si="7"/>
        <v>double-edged greataxe</v>
      </c>
      <c r="N13" s="15" t="str">
        <f t="shared" ca="1" si="8"/>
        <v>ceremonial demonic iron double-edged greataxe</v>
      </c>
    </row>
    <row r="14" spans="1:15" ht="12.75" customHeight="1" x14ac:dyDescent="0.3">
      <c r="B14" s="1">
        <f t="shared" ca="1" si="0"/>
        <v>5</v>
      </c>
      <c r="C14" s="1" t="str">
        <f t="shared" ca="1" si="1"/>
        <v>weird</v>
      </c>
      <c r="E14" s="1">
        <f t="shared" ca="1" si="2"/>
        <v>10</v>
      </c>
      <c r="F14" s="1" t="str">
        <f t="shared" ca="1" si="3"/>
        <v>orcish</v>
      </c>
      <c r="G14" s="1" t="str">
        <f ca="1">Gem!C1</f>
        <v>topaz</v>
      </c>
      <c r="H14" s="1">
        <f t="shared" ca="1" si="4"/>
        <v>11</v>
      </c>
      <c r="I14" s="1" t="str">
        <f t="shared" ca="1" si="5"/>
        <v>gold</v>
      </c>
      <c r="J14" s="1" t="s">
        <v>2288</v>
      </c>
      <c r="K14" s="1">
        <f t="shared" ca="1" si="6"/>
        <v>17</v>
      </c>
      <c r="L14" s="1" t="str">
        <f t="shared" ca="1" si="7"/>
        <v>katana (longsword)</v>
      </c>
      <c r="N14" s="15" t="str">
        <f t="shared" ca="1" si="8"/>
        <v>weird orcish gold katana (longsword)</v>
      </c>
    </row>
    <row r="15" spans="1:15" ht="12.75" customHeight="1" x14ac:dyDescent="0.3">
      <c r="B15" s="1">
        <f t="shared" ca="1" si="0"/>
        <v>2</v>
      </c>
      <c r="C15" s="1" t="str">
        <f t="shared" ca="1" si="1"/>
        <v>ancient</v>
      </c>
      <c r="E15" s="1">
        <f t="shared" ca="1" si="2"/>
        <v>3</v>
      </c>
      <c r="F15" s="1" t="str">
        <f t="shared" ca="1" si="3"/>
        <v>elvish</v>
      </c>
      <c r="G15" s="1" t="s">
        <v>1718</v>
      </c>
      <c r="H15" s="1">
        <f t="shared" ca="1" si="4"/>
        <v>19</v>
      </c>
      <c r="I15" s="1" t="str">
        <f t="shared" ca="1" si="5"/>
        <v>unknown metal</v>
      </c>
      <c r="J15" s="1" t="s">
        <v>2289</v>
      </c>
      <c r="K15" s="1">
        <f t="shared" ca="1" si="6"/>
        <v>17</v>
      </c>
      <c r="L15" s="1" t="str">
        <f t="shared" ca="1" si="7"/>
        <v>katana (longsword)</v>
      </c>
      <c r="N15" s="15" t="str">
        <f t="shared" ca="1" si="8"/>
        <v>ancient elvish unknown metal katana (longsword)</v>
      </c>
    </row>
    <row r="16" spans="1:15" ht="12.75" customHeight="1" x14ac:dyDescent="0.3">
      <c r="B16" s="1">
        <f t="shared" ca="1" si="0"/>
        <v>6</v>
      </c>
      <c r="C16" s="1" t="str">
        <f t="shared" ca="1" si="1"/>
        <v>makeshift</v>
      </c>
      <c r="E16" s="1">
        <f t="shared" ca="1" si="2"/>
        <v>10</v>
      </c>
      <c r="F16" s="1" t="str">
        <f t="shared" ca="1" si="3"/>
        <v>orcish</v>
      </c>
      <c r="G16" s="1" t="s">
        <v>2290</v>
      </c>
      <c r="H16" s="1">
        <f t="shared" ca="1" si="4"/>
        <v>6</v>
      </c>
      <c r="I16" s="1" t="str">
        <f t="shared" ca="1" si="5"/>
        <v>bone</v>
      </c>
      <c r="J16" s="1" t="s">
        <v>2291</v>
      </c>
      <c r="K16" s="1">
        <f t="shared" ca="1" si="6"/>
        <v>13</v>
      </c>
      <c r="L16" s="1" t="str">
        <f t="shared" ca="1" si="7"/>
        <v>kukri (dagger)</v>
      </c>
      <c r="N16" s="15" t="str">
        <f t="shared" ca="1" si="8"/>
        <v>makeshift orcish bone kukri (dagger)</v>
      </c>
    </row>
    <row r="17" spans="2:14" ht="12.75" customHeight="1" x14ac:dyDescent="0.3">
      <c r="B17" s="1">
        <f t="shared" ca="1" si="0"/>
        <v>6</v>
      </c>
      <c r="C17" s="1" t="str">
        <f t="shared" ca="1" si="1"/>
        <v>makeshift</v>
      </c>
      <c r="E17" s="1">
        <f t="shared" ca="1" si="2"/>
        <v>10</v>
      </c>
      <c r="F17" s="1" t="str">
        <f t="shared" ca="1" si="3"/>
        <v>orcish</v>
      </c>
      <c r="G17" s="1" t="s">
        <v>2292</v>
      </c>
      <c r="H17" s="1">
        <f t="shared" ca="1" si="4"/>
        <v>5</v>
      </c>
      <c r="I17" s="1" t="str">
        <f t="shared" ca="1" si="5"/>
        <v>obsidian</v>
      </c>
      <c r="J17" s="1" t="s">
        <v>2293</v>
      </c>
      <c r="K17" s="1">
        <f t="shared" ca="1" si="6"/>
        <v>11</v>
      </c>
      <c r="L17" s="1" t="str">
        <f t="shared" ca="1" si="7"/>
        <v>chu ko nu (repeat crossbow)</v>
      </c>
      <c r="N17" s="15" t="str">
        <f t="shared" ca="1" si="8"/>
        <v>makeshift orcish obsidian chu ko nu (repeat crossbow)</v>
      </c>
    </row>
    <row r="18" spans="2:14" ht="12.75" customHeight="1" x14ac:dyDescent="0.3">
      <c r="B18" s="1">
        <f t="shared" ca="1" si="0"/>
        <v>4</v>
      </c>
      <c r="C18" s="1" t="str">
        <f t="shared" ca="1" si="1"/>
        <v>cursed</v>
      </c>
      <c r="E18" s="1">
        <f t="shared" ca="1" si="2"/>
        <v>8</v>
      </c>
      <c r="F18" s="1" t="str">
        <f t="shared" ca="1" si="3"/>
        <v>alien</v>
      </c>
      <c r="G18" s="1" t="s">
        <v>549</v>
      </c>
      <c r="H18" s="1">
        <f t="shared" ca="1" si="4"/>
        <v>4</v>
      </c>
      <c r="I18" s="1" t="str">
        <f t="shared" ca="1" si="5"/>
        <v>stone</v>
      </c>
      <c r="J18" s="1" t="s">
        <v>2294</v>
      </c>
      <c r="K18" s="1">
        <f t="shared" ca="1" si="6"/>
        <v>1</v>
      </c>
      <c r="L18" s="1" t="str">
        <f t="shared" ca="1" si="7"/>
        <v>dagger</v>
      </c>
      <c r="N18" s="15" t="str">
        <f t="shared" ca="1" si="8"/>
        <v>cursed alien stone dagger</v>
      </c>
    </row>
    <row r="19" spans="2:14" ht="12.75" customHeight="1" x14ac:dyDescent="0.3">
      <c r="B19" s="1">
        <f t="shared" ca="1" si="0"/>
        <v>3</v>
      </c>
      <c r="C19" s="1" t="str">
        <f t="shared" ca="1" si="1"/>
        <v>modern</v>
      </c>
      <c r="E19" s="1">
        <f t="shared" ca="1" si="2"/>
        <v>1</v>
      </c>
      <c r="F19" s="1" t="str">
        <f t="shared" ca="1" si="3"/>
        <v>giantforged</v>
      </c>
      <c r="G19" s="1" t="s">
        <v>2295</v>
      </c>
      <c r="H19" s="1">
        <f t="shared" ca="1" si="4"/>
        <v>15</v>
      </c>
      <c r="I19" s="1" t="str">
        <f t="shared" ca="1" si="5"/>
        <v>shadow</v>
      </c>
      <c r="J19" s="1" t="s">
        <v>2296</v>
      </c>
      <c r="K19" s="1">
        <f t="shared" ca="1" si="6"/>
        <v>47</v>
      </c>
      <c r="L19" s="1" t="str">
        <f t="shared" ca="1" si="7"/>
        <v>scythe</v>
      </c>
      <c r="N19" s="15" t="str">
        <f t="shared" ca="1" si="8"/>
        <v>modern giantforged shadow scythe</v>
      </c>
    </row>
    <row r="20" spans="2:14" ht="12.75" customHeight="1" x14ac:dyDescent="0.3">
      <c r="B20" s="1">
        <f t="shared" ca="1" si="0"/>
        <v>6</v>
      </c>
      <c r="C20" s="1" t="str">
        <f t="shared" ca="1" si="1"/>
        <v>makeshift</v>
      </c>
      <c r="E20" s="1">
        <f t="shared" ca="1" si="2"/>
        <v>11</v>
      </c>
      <c r="F20" s="1" t="str">
        <f t="shared" ca="1" si="3"/>
        <v>halfling</v>
      </c>
      <c r="G20" s="1" t="s">
        <v>2297</v>
      </c>
      <c r="H20" s="1">
        <f t="shared" ca="1" si="4"/>
        <v>2</v>
      </c>
      <c r="I20" s="1" t="str">
        <f t="shared" ca="1" si="5"/>
        <v>silvered</v>
      </c>
      <c r="J20" s="1" t="s">
        <v>2298</v>
      </c>
      <c r="K20" s="1">
        <f t="shared" ca="1" si="6"/>
        <v>28</v>
      </c>
      <c r="L20" s="1" t="str">
        <f t="shared" ca="1" si="7"/>
        <v>heavy crossbow</v>
      </c>
      <c r="N20" s="16" t="str">
        <f t="shared" ca="1" si="8"/>
        <v>makeshift halfling silvered heavy crossbow</v>
      </c>
    </row>
    <row r="21" spans="2:14" ht="12.75" customHeight="1" x14ac:dyDescent="0.3">
      <c r="J21" s="1" t="s">
        <v>2299</v>
      </c>
      <c r="N21" s="20"/>
    </row>
    <row r="22" spans="2:14" ht="12.75" customHeight="1" x14ac:dyDescent="0.3">
      <c r="J22" s="1" t="s">
        <v>2300</v>
      </c>
    </row>
    <row r="23" spans="2:14" ht="12.75" customHeight="1" x14ac:dyDescent="0.3">
      <c r="J23" s="1" t="s">
        <v>2301</v>
      </c>
    </row>
    <row r="24" spans="2:14" ht="12.75" customHeight="1" x14ac:dyDescent="0.3">
      <c r="J24" s="1" t="s">
        <v>2302</v>
      </c>
    </row>
    <row r="25" spans="2:14" ht="12.75" customHeight="1" x14ac:dyDescent="0.3">
      <c r="J25" s="1" t="s">
        <v>2303</v>
      </c>
    </row>
    <row r="26" spans="2:14" ht="12.75" customHeight="1" x14ac:dyDescent="0.3">
      <c r="J26" s="1" t="s">
        <v>2304</v>
      </c>
    </row>
    <row r="27" spans="2:14" ht="12.75" customHeight="1" x14ac:dyDescent="0.3">
      <c r="J27" s="1" t="s">
        <v>2305</v>
      </c>
    </row>
    <row r="28" spans="2:14" ht="12.75" customHeight="1" x14ac:dyDescent="0.3">
      <c r="J28" s="1" t="s">
        <v>2306</v>
      </c>
    </row>
    <row r="29" spans="2:14" ht="12.75" customHeight="1" x14ac:dyDescent="0.3">
      <c r="J29" s="1" t="s">
        <v>2307</v>
      </c>
    </row>
    <row r="30" spans="2:14" ht="12.75" customHeight="1" x14ac:dyDescent="0.3">
      <c r="J30" s="1" t="s">
        <v>2308</v>
      </c>
    </row>
    <row r="31" spans="2:14" ht="12.75" customHeight="1" x14ac:dyDescent="0.3">
      <c r="J31" s="1" t="s">
        <v>2309</v>
      </c>
    </row>
    <row r="32" spans="2:14" ht="12.75" customHeight="1" x14ac:dyDescent="0.3">
      <c r="J32" s="1" t="s">
        <v>2310</v>
      </c>
    </row>
    <row r="33" spans="10:10" ht="12.75" customHeight="1" x14ac:dyDescent="0.3">
      <c r="J33" s="1" t="s">
        <v>2311</v>
      </c>
    </row>
    <row r="34" spans="10:10" ht="12.75" customHeight="1" x14ac:dyDescent="0.3">
      <c r="J34" s="1" t="s">
        <v>2312</v>
      </c>
    </row>
    <row r="35" spans="10:10" ht="12.75" customHeight="1" x14ac:dyDescent="0.3">
      <c r="J35" s="1" t="s">
        <v>2313</v>
      </c>
    </row>
    <row r="36" spans="10:10" ht="12.75" customHeight="1" x14ac:dyDescent="0.3">
      <c r="J36" s="1" t="s">
        <v>2275</v>
      </c>
    </row>
    <row r="37" spans="10:10" ht="12.75" customHeight="1" x14ac:dyDescent="0.3">
      <c r="J37" s="1" t="s">
        <v>2314</v>
      </c>
    </row>
    <row r="38" spans="10:10" ht="12.75" customHeight="1" x14ac:dyDescent="0.3">
      <c r="J38" s="1" t="s">
        <v>2315</v>
      </c>
    </row>
    <row r="39" spans="10:10" ht="12.75" customHeight="1" x14ac:dyDescent="0.3">
      <c r="J39" s="1" t="s">
        <v>2316</v>
      </c>
    </row>
    <row r="40" spans="10:10" ht="12.75" customHeight="1" x14ac:dyDescent="0.3">
      <c r="J40" s="1" t="s">
        <v>2311</v>
      </c>
    </row>
    <row r="41" spans="10:10" ht="12.75" customHeight="1" x14ac:dyDescent="0.3">
      <c r="J41" s="1" t="s">
        <v>2317</v>
      </c>
    </row>
    <row r="42" spans="10:10" ht="12.75" customHeight="1" x14ac:dyDescent="0.3">
      <c r="J42" s="1" t="s">
        <v>2318</v>
      </c>
    </row>
    <row r="43" spans="10:10" ht="12.75" customHeight="1" x14ac:dyDescent="0.3">
      <c r="J43" s="1" t="s">
        <v>2319</v>
      </c>
    </row>
    <row r="44" spans="10:10" ht="12.75" customHeight="1" x14ac:dyDescent="0.3">
      <c r="J44" s="1" t="s">
        <v>2320</v>
      </c>
    </row>
    <row r="45" spans="10:10" ht="12.75" customHeight="1" x14ac:dyDescent="0.3">
      <c r="J45" s="1" t="s">
        <v>2321</v>
      </c>
    </row>
    <row r="46" spans="10:10" ht="12.75" customHeight="1" x14ac:dyDescent="0.3">
      <c r="J46" s="1" t="s">
        <v>2322</v>
      </c>
    </row>
    <row r="47" spans="10:10" ht="12.75" customHeight="1" x14ac:dyDescent="0.3">
      <c r="J47" s="1" t="s">
        <v>2323</v>
      </c>
    </row>
    <row r="48" spans="10:10" ht="12.75" customHeight="1" x14ac:dyDescent="0.3">
      <c r="J48" s="1" t="s">
        <v>1597</v>
      </c>
    </row>
    <row r="49" spans="10:10" ht="12.75" customHeight="1" x14ac:dyDescent="0.3">
      <c r="J49" s="1" t="s">
        <v>2324</v>
      </c>
    </row>
    <row r="50" spans="10:10" ht="12.75" customHeight="1" x14ac:dyDescent="0.3">
      <c r="J50" s="1" t="s">
        <v>2325</v>
      </c>
    </row>
    <row r="51" spans="10:10" ht="12.75" customHeight="1" x14ac:dyDescent="0.3">
      <c r="J51" s="1" t="s">
        <v>2326</v>
      </c>
    </row>
    <row r="52" spans="10:10" ht="12.75" customHeight="1" x14ac:dyDescent="0.3">
      <c r="J52" s="1" t="s">
        <v>2327</v>
      </c>
    </row>
    <row r="53" spans="10:10" ht="12.75" customHeight="1" x14ac:dyDescent="0.3">
      <c r="J53" s="1" t="s">
        <v>2328</v>
      </c>
    </row>
    <row r="54" spans="10:10" ht="12.75" customHeight="1" x14ac:dyDescent="0.3">
      <c r="J54" s="1" t="s">
        <v>2329</v>
      </c>
    </row>
    <row r="55" spans="10:10" ht="12.75" customHeight="1" x14ac:dyDescent="0.3">
      <c r="J55" s="1" t="s">
        <v>2330</v>
      </c>
    </row>
    <row r="56" spans="10:10" ht="12.75" customHeight="1" x14ac:dyDescent="0.3">
      <c r="J56" s="1" t="s">
        <v>2331</v>
      </c>
    </row>
    <row r="57" spans="10:10" ht="12.75" customHeight="1" x14ac:dyDescent="0.3">
      <c r="J57" s="1" t="s">
        <v>2332</v>
      </c>
    </row>
    <row r="58" spans="10:10" ht="12.75" customHeight="1" x14ac:dyDescent="0.3">
      <c r="J58" s="1" t="s">
        <v>2333</v>
      </c>
    </row>
    <row r="59" spans="10:10" ht="12.75" customHeight="1" x14ac:dyDescent="0.3">
      <c r="J59" s="1" t="s">
        <v>2334</v>
      </c>
    </row>
    <row r="60" spans="10:10" ht="12.75" customHeight="1" x14ac:dyDescent="0.3">
      <c r="J60" s="1" t="s">
        <v>2335</v>
      </c>
    </row>
    <row r="61" spans="10:10" ht="12.75" customHeight="1" x14ac:dyDescent="0.3">
      <c r="J61" s="1" t="s">
        <v>2336</v>
      </c>
    </row>
    <row r="62" spans="10:10" ht="12.75" customHeight="1" x14ac:dyDescent="0.3">
      <c r="J62" s="1" t="s">
        <v>2337</v>
      </c>
    </row>
    <row r="63" spans="10:10" ht="12.75" customHeight="1" x14ac:dyDescent="0.3">
      <c r="J63" s="1" t="s">
        <v>2338</v>
      </c>
    </row>
    <row r="64" spans="10:10" ht="12.75" customHeight="1" x14ac:dyDescent="0.3">
      <c r="J64" s="1" t="s">
        <v>2339</v>
      </c>
    </row>
    <row r="65" spans="10:10" ht="12.75" customHeight="1" x14ac:dyDescent="0.3">
      <c r="J65" s="1" t="s">
        <v>2340</v>
      </c>
    </row>
    <row r="66" spans="10:10" ht="12.75" customHeight="1" x14ac:dyDescent="0.3">
      <c r="J66" s="1" t="s">
        <v>2341</v>
      </c>
    </row>
    <row r="67" spans="10:10" ht="12.75" customHeight="1" x14ac:dyDescent="0.3">
      <c r="J67" s="1" t="s">
        <v>2342</v>
      </c>
    </row>
    <row r="68" spans="10:10" ht="12.75" customHeight="1" x14ac:dyDescent="0.3">
      <c r="J68" s="1" t="s">
        <v>2343</v>
      </c>
    </row>
    <row r="69" spans="10:10" ht="12.75" customHeight="1" x14ac:dyDescent="0.3">
      <c r="J69" s="1" t="s">
        <v>2344</v>
      </c>
    </row>
    <row r="70" spans="10:10" ht="12.75" customHeight="1" x14ac:dyDescent="0.3">
      <c r="J70" s="1" t="s">
        <v>2345</v>
      </c>
    </row>
    <row r="71" spans="10:10" ht="12.75" customHeight="1" x14ac:dyDescent="0.3">
      <c r="J71" s="1" t="s">
        <v>2346</v>
      </c>
    </row>
    <row r="72" spans="10:10" ht="12.75" customHeight="1" x14ac:dyDescent="0.3">
      <c r="J72" s="1" t="s">
        <v>2347</v>
      </c>
    </row>
    <row r="73" spans="10:10" ht="12.75" customHeight="1" x14ac:dyDescent="0.3">
      <c r="J73" s="1" t="s">
        <v>2348</v>
      </c>
    </row>
    <row r="74" spans="10:10" ht="12.75" customHeight="1" x14ac:dyDescent="0.3">
      <c r="J74" s="1" t="s">
        <v>2349</v>
      </c>
    </row>
    <row r="75" spans="10:10" ht="12.75" customHeight="1" x14ac:dyDescent="0.3">
      <c r="J75" s="1" t="s">
        <v>2350</v>
      </c>
    </row>
    <row r="76" spans="10:10" ht="12.75" customHeight="1" x14ac:dyDescent="0.3">
      <c r="J76" s="1" t="s">
        <v>2351</v>
      </c>
    </row>
    <row r="77" spans="10:10" ht="12.75" customHeight="1" x14ac:dyDescent="0.3">
      <c r="J77" s="1" t="s">
        <v>2352</v>
      </c>
    </row>
    <row r="78" spans="10:10" ht="12.75" customHeight="1" x14ac:dyDescent="0.3"/>
    <row r="79" spans="10:10" ht="12.75" customHeight="1" x14ac:dyDescent="0.3"/>
    <row r="80" spans="10:1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O1000"/>
  <sheetViews>
    <sheetView workbookViewId="0"/>
  </sheetViews>
  <sheetFormatPr defaultColWidth="14.44140625" defaultRowHeight="15" customHeight="1" x14ac:dyDescent="0.3"/>
  <cols>
    <col min="1" max="1" width="17.44140625" customWidth="1"/>
    <col min="2" max="3" width="17.44140625" hidden="1" customWidth="1"/>
    <col min="4" max="4" width="17.44140625" customWidth="1"/>
    <col min="5" max="6" width="11.5546875" hidden="1" customWidth="1"/>
    <col min="7" max="7" width="14.5546875" customWidth="1"/>
    <col min="8" max="9" width="11.5546875" hidden="1" customWidth="1"/>
    <col min="10" max="10" width="26.44140625" customWidth="1"/>
    <col min="11" max="12" width="11.5546875" hidden="1" customWidth="1"/>
    <col min="13" max="13" width="11.5546875" customWidth="1"/>
    <col min="14" max="14" width="41" customWidth="1"/>
    <col min="15" max="15" width="11.5546875" customWidth="1"/>
    <col min="16" max="26" width="8.6640625" customWidth="1"/>
  </cols>
  <sheetData>
    <row r="1" spans="1:15" ht="12.75" customHeight="1" x14ac:dyDescent="0.3">
      <c r="A1" s="1" t="s">
        <v>2245</v>
      </c>
      <c r="D1" s="1" t="s">
        <v>2246</v>
      </c>
      <c r="G1" s="1" t="s">
        <v>2247</v>
      </c>
      <c r="J1" s="1" t="s">
        <v>2353</v>
      </c>
      <c r="O1" s="1" t="s">
        <v>807</v>
      </c>
    </row>
    <row r="2" spans="1:15" ht="12.75" customHeight="1" x14ac:dyDescent="0.3">
      <c r="A2" s="1" t="s">
        <v>2249</v>
      </c>
      <c r="B2" s="1">
        <f t="shared" ref="B2:B20" ca="1" si="0">RANDBETWEEN(1, COUNTA(A$2:A$400))</f>
        <v>4</v>
      </c>
      <c r="C2" s="1" t="str">
        <f t="shared" ref="C2:C20" ca="1" si="1">OFFSET(A$1,B2,0)</f>
        <v>cursed</v>
      </c>
      <c r="D2" s="1" t="s">
        <v>2250</v>
      </c>
      <c r="E2" s="1">
        <f t="shared" ref="E2:E20" ca="1" si="2">RANDBETWEEN(1, (COUNTA($D$2:$D$400)))</f>
        <v>1</v>
      </c>
      <c r="F2" s="1" t="str">
        <f t="shared" ref="F2:F20" ca="1" si="3">OFFSET($D$1,$E2,0)</f>
        <v>giantforged</v>
      </c>
      <c r="G2" s="1" t="s">
        <v>2251</v>
      </c>
      <c r="H2" s="1">
        <f t="shared" ref="H2:H20" ca="1" si="4">RANDBETWEEN(1, (COUNTA($G$2:$G$400)))</f>
        <v>10</v>
      </c>
      <c r="I2" s="20" t="str">
        <f t="shared" ref="I2:I20" ca="1" si="5">OFFSET($G$1,$H2,0)</f>
        <v>crystal</v>
      </c>
      <c r="J2" s="1" t="s">
        <v>2354</v>
      </c>
      <c r="K2" s="1">
        <f t="shared" ref="K2:K20" ca="1" si="6">RANDBETWEEN(1, (COUNTA($J$2:$J$400)))</f>
        <v>22</v>
      </c>
      <c r="L2" s="1" t="str">
        <f t="shared" ref="L2:L20" ca="1" si="7">OFFSET($J$1,$K2,0)</f>
        <v>closed helm</v>
      </c>
      <c r="N2" s="14" t="str">
        <f t="shared" ref="N2:N20" ca="1" si="8">CONCATENATE(C2, " ", F2, " ", I2, " ", L2)</f>
        <v>cursed giantforged crystal closed helm</v>
      </c>
      <c r="O2" s="1">
        <f>COUNTA($D$2:$D$200)*COUNTA($J$2:$J$200)*COUNTA($G$2:$G$200)</f>
        <v>4400</v>
      </c>
    </row>
    <row r="3" spans="1:15" ht="12.75" customHeight="1" x14ac:dyDescent="0.3">
      <c r="A3" s="1" t="s">
        <v>1727</v>
      </c>
      <c r="B3" s="1">
        <f t="shared" ca="1" si="0"/>
        <v>7</v>
      </c>
      <c r="C3" s="1" t="str">
        <f t="shared" ca="1" si="1"/>
        <v>unique</v>
      </c>
      <c r="D3" s="1" t="s">
        <v>2253</v>
      </c>
      <c r="E3" s="1">
        <f t="shared" ca="1" si="2"/>
        <v>10</v>
      </c>
      <c r="F3" s="1" t="str">
        <f t="shared" ca="1" si="3"/>
        <v>orcish</v>
      </c>
      <c r="G3" s="1" t="s">
        <v>2254</v>
      </c>
      <c r="H3" s="1">
        <f t="shared" ca="1" si="4"/>
        <v>11</v>
      </c>
      <c r="I3" s="1" t="str">
        <f t="shared" ca="1" si="5"/>
        <v>gold</v>
      </c>
      <c r="J3" s="1" t="s">
        <v>2355</v>
      </c>
      <c r="K3" s="1">
        <f t="shared" ca="1" si="6"/>
        <v>12</v>
      </c>
      <c r="L3" s="1" t="str">
        <f t="shared" ca="1" si="7"/>
        <v>plate armor</v>
      </c>
      <c r="N3" s="15" t="str">
        <f t="shared" ca="1" si="8"/>
        <v>unique orcish gold plate armor</v>
      </c>
    </row>
    <row r="4" spans="1:15" ht="12.75" customHeight="1" x14ac:dyDescent="0.3">
      <c r="A4" s="1" t="s">
        <v>2256</v>
      </c>
      <c r="B4" s="1">
        <f t="shared" ca="1" si="0"/>
        <v>10</v>
      </c>
      <c r="C4" s="1" t="str">
        <f t="shared" ca="1" si="1"/>
        <v>blessed</v>
      </c>
      <c r="D4" s="1" t="s">
        <v>2257</v>
      </c>
      <c r="E4" s="1">
        <f t="shared" ca="1" si="2"/>
        <v>11</v>
      </c>
      <c r="F4" s="1" t="str">
        <f t="shared" ca="1" si="3"/>
        <v>halfling</v>
      </c>
      <c r="G4" s="1" t="s">
        <v>771</v>
      </c>
      <c r="H4" s="1">
        <f t="shared" ca="1" si="4"/>
        <v>8</v>
      </c>
      <c r="I4" s="1" t="str">
        <f t="shared" ca="1" si="5"/>
        <v>mithril</v>
      </c>
      <c r="J4" s="1" t="s">
        <v>2356</v>
      </c>
      <c r="K4" s="1">
        <f t="shared" ca="1" si="6"/>
        <v>23</v>
      </c>
      <c r="L4" s="1" t="str">
        <f t="shared" ca="1" si="7"/>
        <v>round shield</v>
      </c>
      <c r="N4" s="15" t="str">
        <f t="shared" ca="1" si="8"/>
        <v>blessed halfling mithril round shield</v>
      </c>
    </row>
    <row r="5" spans="1:15" ht="12.75" customHeight="1" x14ac:dyDescent="0.3">
      <c r="A5" s="1" t="s">
        <v>2259</v>
      </c>
      <c r="B5" s="1">
        <f t="shared" ca="1" si="0"/>
        <v>9</v>
      </c>
      <c r="C5" s="1" t="str">
        <f t="shared" ca="1" si="1"/>
        <v>slender</v>
      </c>
      <c r="D5" s="1" t="s">
        <v>2260</v>
      </c>
      <c r="E5" s="1">
        <f t="shared" ca="1" si="2"/>
        <v>4</v>
      </c>
      <c r="F5" s="1" t="str">
        <f t="shared" ca="1" si="3"/>
        <v>human</v>
      </c>
      <c r="G5" s="1" t="s">
        <v>2126</v>
      </c>
      <c r="H5" s="1">
        <f t="shared" ca="1" si="4"/>
        <v>11</v>
      </c>
      <c r="I5" s="1" t="str">
        <f t="shared" ca="1" si="5"/>
        <v>gold</v>
      </c>
      <c r="J5" s="1" t="s">
        <v>2357</v>
      </c>
      <c r="K5" s="1">
        <f t="shared" ca="1" si="6"/>
        <v>15</v>
      </c>
      <c r="L5" s="1" t="str">
        <f t="shared" ca="1" si="7"/>
        <v>tower shield</v>
      </c>
      <c r="N5" s="15" t="str">
        <f t="shared" ca="1" si="8"/>
        <v>slender human gold tower shield</v>
      </c>
    </row>
    <row r="6" spans="1:15" ht="12.75" customHeight="1" x14ac:dyDescent="0.3">
      <c r="A6" s="1" t="s">
        <v>2261</v>
      </c>
      <c r="B6" s="1">
        <f t="shared" ca="1" si="0"/>
        <v>11</v>
      </c>
      <c r="C6" s="1" t="str">
        <f t="shared" ca="1" si="1"/>
        <v>worn</v>
      </c>
      <c r="D6" s="1" t="s">
        <v>2262</v>
      </c>
      <c r="E6" s="1">
        <f t="shared" ca="1" si="2"/>
        <v>9</v>
      </c>
      <c r="F6" s="1" t="str">
        <f t="shared" ca="1" si="3"/>
        <v>dragonforged</v>
      </c>
      <c r="G6" s="1" t="s">
        <v>2200</v>
      </c>
      <c r="H6" s="1">
        <f t="shared" ca="1" si="4"/>
        <v>3</v>
      </c>
      <c r="I6" s="1" t="str">
        <f t="shared" ca="1" si="5"/>
        <v>iron</v>
      </c>
      <c r="J6" s="1" t="s">
        <v>2358</v>
      </c>
      <c r="K6" s="1">
        <f t="shared" ca="1" si="6"/>
        <v>19</v>
      </c>
      <c r="L6" s="1" t="str">
        <f t="shared" ca="1" si="7"/>
        <v>heaume</v>
      </c>
      <c r="N6" s="15" t="str">
        <f t="shared" ca="1" si="8"/>
        <v>worn dragonforged iron heaume</v>
      </c>
    </row>
    <row r="7" spans="1:15" ht="12.75" customHeight="1" x14ac:dyDescent="0.3">
      <c r="A7" s="1" t="s">
        <v>2264</v>
      </c>
      <c r="B7" s="1">
        <f t="shared" ca="1" si="0"/>
        <v>9</v>
      </c>
      <c r="C7" s="1" t="str">
        <f t="shared" ca="1" si="1"/>
        <v>slender</v>
      </c>
      <c r="D7" s="1" t="s">
        <v>2265</v>
      </c>
      <c r="E7" s="1">
        <f t="shared" ca="1" si="2"/>
        <v>7</v>
      </c>
      <c r="F7" s="1" t="str">
        <f t="shared" ca="1" si="3"/>
        <v>demonic</v>
      </c>
      <c r="G7" s="1" t="s">
        <v>2266</v>
      </c>
      <c r="H7" s="1">
        <f t="shared" ca="1" si="4"/>
        <v>8</v>
      </c>
      <c r="I7" s="1" t="str">
        <f t="shared" ca="1" si="5"/>
        <v>mithril</v>
      </c>
      <c r="J7" s="1" t="s">
        <v>2359</v>
      </c>
      <c r="K7" s="1">
        <f t="shared" ca="1" si="6"/>
        <v>6</v>
      </c>
      <c r="L7" s="1" t="str">
        <f t="shared" ca="1" si="7"/>
        <v>scale mail</v>
      </c>
      <c r="N7" s="15" t="str">
        <f t="shared" ca="1" si="8"/>
        <v>slender demonic mithril scale mail</v>
      </c>
    </row>
    <row r="8" spans="1:15" ht="12.75" customHeight="1" x14ac:dyDescent="0.3">
      <c r="A8" s="1" t="s">
        <v>2268</v>
      </c>
      <c r="B8" s="1">
        <f t="shared" ca="1" si="0"/>
        <v>1</v>
      </c>
      <c r="C8" s="1" t="str">
        <f t="shared" ca="1" si="1"/>
        <v>traditional</v>
      </c>
      <c r="D8" s="1" t="s">
        <v>2269</v>
      </c>
      <c r="E8" s="1">
        <f t="shared" ca="1" si="2"/>
        <v>2</v>
      </c>
      <c r="F8" s="1" t="str">
        <f t="shared" ca="1" si="3"/>
        <v>dwarven</v>
      </c>
      <c r="G8" s="1" t="s">
        <v>2270</v>
      </c>
      <c r="H8" s="1">
        <f t="shared" ca="1" si="4"/>
        <v>8</v>
      </c>
      <c r="I8" s="1" t="str">
        <f t="shared" ca="1" si="5"/>
        <v>mithril</v>
      </c>
      <c r="J8" s="1" t="s">
        <v>2360</v>
      </c>
      <c r="K8" s="1">
        <f t="shared" ca="1" si="6"/>
        <v>8</v>
      </c>
      <c r="L8" s="1" t="str">
        <f t="shared" ca="1" si="7"/>
        <v>half-plate</v>
      </c>
      <c r="N8" s="15" t="str">
        <f t="shared" ca="1" si="8"/>
        <v>traditional dwarven mithril half-plate</v>
      </c>
    </row>
    <row r="9" spans="1:15" ht="12.75" customHeight="1" x14ac:dyDescent="0.3">
      <c r="A9" s="1" t="s">
        <v>2272</v>
      </c>
      <c r="B9" s="1">
        <f t="shared" ca="1" si="0"/>
        <v>5</v>
      </c>
      <c r="C9" s="1" t="str">
        <f t="shared" ca="1" si="1"/>
        <v>weird</v>
      </c>
      <c r="D9" s="1" t="s">
        <v>2273</v>
      </c>
      <c r="E9" s="1">
        <f t="shared" ca="1" si="2"/>
        <v>10</v>
      </c>
      <c r="F9" s="1" t="str">
        <f t="shared" ca="1" si="3"/>
        <v>orcish</v>
      </c>
      <c r="G9" s="1" t="s">
        <v>2274</v>
      </c>
      <c r="H9" s="1">
        <f t="shared" ca="1" si="4"/>
        <v>12</v>
      </c>
      <c r="I9" s="1" t="str">
        <f t="shared" ca="1" si="5"/>
        <v>bronze</v>
      </c>
      <c r="J9" s="1" t="s">
        <v>2361</v>
      </c>
      <c r="K9" s="1">
        <f t="shared" ca="1" si="6"/>
        <v>21</v>
      </c>
      <c r="L9" s="1" t="str">
        <f t="shared" ca="1" si="7"/>
        <v>spangenhelm</v>
      </c>
      <c r="N9" s="15" t="str">
        <f t="shared" ca="1" si="8"/>
        <v>weird orcish bronze spangenhelm</v>
      </c>
    </row>
    <row r="10" spans="1:15" ht="12.75" customHeight="1" x14ac:dyDescent="0.3">
      <c r="A10" s="1" t="s">
        <v>2286</v>
      </c>
      <c r="B10" s="1">
        <f t="shared" ca="1" si="0"/>
        <v>1</v>
      </c>
      <c r="C10" s="1" t="str">
        <f t="shared" ca="1" si="1"/>
        <v>traditional</v>
      </c>
      <c r="D10" s="1" t="s">
        <v>2277</v>
      </c>
      <c r="E10" s="1">
        <f t="shared" ca="1" si="2"/>
        <v>1</v>
      </c>
      <c r="F10" s="1" t="str">
        <f t="shared" ca="1" si="3"/>
        <v>giantforged</v>
      </c>
      <c r="G10" s="1" t="s">
        <v>2278</v>
      </c>
      <c r="H10" s="1">
        <f t="shared" ca="1" si="4"/>
        <v>14</v>
      </c>
      <c r="I10" s="1" t="str">
        <f t="shared" ca="1" si="5"/>
        <v>leather</v>
      </c>
      <c r="J10" s="1" t="s">
        <v>2362</v>
      </c>
      <c r="K10" s="1">
        <f t="shared" ca="1" si="6"/>
        <v>25</v>
      </c>
      <c r="L10" s="1" t="str">
        <f t="shared" ca="1" si="7"/>
        <v>heater shield</v>
      </c>
      <c r="N10" s="15" t="str">
        <f t="shared" ca="1" si="8"/>
        <v>traditional giantforged leather heater shield</v>
      </c>
    </row>
    <row r="11" spans="1:15" ht="12.75" customHeight="1" x14ac:dyDescent="0.3">
      <c r="A11" s="1" t="s">
        <v>2276</v>
      </c>
      <c r="B11" s="1">
        <f t="shared" ca="1" si="0"/>
        <v>10</v>
      </c>
      <c r="C11" s="1" t="str">
        <f t="shared" ca="1" si="1"/>
        <v>blessed</v>
      </c>
      <c r="D11" s="1" t="s">
        <v>2281</v>
      </c>
      <c r="E11" s="1">
        <f t="shared" ca="1" si="2"/>
        <v>9</v>
      </c>
      <c r="F11" s="1" t="str">
        <f t="shared" ca="1" si="3"/>
        <v>dragonforged</v>
      </c>
      <c r="G11" s="1" t="s">
        <v>2282</v>
      </c>
      <c r="H11" s="1">
        <f t="shared" ca="1" si="4"/>
        <v>5</v>
      </c>
      <c r="I11" s="1" t="str">
        <f t="shared" ca="1" si="5"/>
        <v>obsidian</v>
      </c>
      <c r="J11" s="1" t="s">
        <v>2363</v>
      </c>
      <c r="K11" s="1">
        <f t="shared" ca="1" si="6"/>
        <v>15</v>
      </c>
      <c r="L11" s="1" t="str">
        <f t="shared" ca="1" si="7"/>
        <v>tower shield</v>
      </c>
      <c r="N11" s="15" t="str">
        <f t="shared" ca="1" si="8"/>
        <v>blessed dragonforged obsidian tower shield</v>
      </c>
    </row>
    <row r="12" spans="1:15" ht="12.75" customHeight="1" x14ac:dyDescent="0.3">
      <c r="A12" s="1" t="s">
        <v>2280</v>
      </c>
      <c r="B12" s="1">
        <f t="shared" ca="1" si="0"/>
        <v>9</v>
      </c>
      <c r="C12" s="1" t="str">
        <f t="shared" ca="1" si="1"/>
        <v>slender</v>
      </c>
      <c r="D12" s="1" t="s">
        <v>2284</v>
      </c>
      <c r="E12" s="1">
        <f t="shared" ca="1" si="2"/>
        <v>8</v>
      </c>
      <c r="F12" s="1" t="str">
        <f t="shared" ca="1" si="3"/>
        <v>alien</v>
      </c>
      <c r="G12" s="1" t="s">
        <v>758</v>
      </c>
      <c r="H12" s="1">
        <f t="shared" ca="1" si="4"/>
        <v>3</v>
      </c>
      <c r="I12" s="1" t="str">
        <f t="shared" ca="1" si="5"/>
        <v>iron</v>
      </c>
      <c r="J12" s="1" t="s">
        <v>2364</v>
      </c>
      <c r="K12" s="1">
        <f t="shared" ca="1" si="6"/>
        <v>12</v>
      </c>
      <c r="L12" s="1" t="str">
        <f t="shared" ca="1" si="7"/>
        <v>plate armor</v>
      </c>
      <c r="N12" s="15" t="str">
        <f t="shared" ca="1" si="8"/>
        <v>slender alien iron plate armor</v>
      </c>
    </row>
    <row r="13" spans="1:15" ht="12.75" customHeight="1" x14ac:dyDescent="0.3">
      <c r="A13" s="1" t="s">
        <v>1704</v>
      </c>
      <c r="B13" s="1">
        <f t="shared" ca="1" si="0"/>
        <v>12</v>
      </c>
      <c r="C13" s="1" t="str">
        <f t="shared" ca="1" si="1"/>
        <v>glowing</v>
      </c>
      <c r="E13" s="1">
        <f t="shared" ca="1" si="2"/>
        <v>1</v>
      </c>
      <c r="F13" s="1" t="str">
        <f t="shared" ca="1" si="3"/>
        <v>giantforged</v>
      </c>
      <c r="G13" s="1" t="s">
        <v>1810</v>
      </c>
      <c r="H13" s="1">
        <f t="shared" ca="1" si="4"/>
        <v>16</v>
      </c>
      <c r="I13" s="1" t="str">
        <f t="shared" ca="1" si="5"/>
        <v>silicon</v>
      </c>
      <c r="J13" s="1" t="s">
        <v>2365</v>
      </c>
      <c r="K13" s="1">
        <f t="shared" ca="1" si="6"/>
        <v>16</v>
      </c>
      <c r="L13" s="1" t="str">
        <f t="shared" ca="1" si="7"/>
        <v>greaves</v>
      </c>
      <c r="N13" s="15" t="str">
        <f t="shared" ca="1" si="8"/>
        <v>glowing giantforged silicon greaves</v>
      </c>
    </row>
    <row r="14" spans="1:15" ht="12.75" customHeight="1" x14ac:dyDescent="0.3">
      <c r="B14" s="1">
        <f t="shared" ca="1" si="0"/>
        <v>6</v>
      </c>
      <c r="C14" s="1" t="str">
        <f t="shared" ca="1" si="1"/>
        <v>makeshift</v>
      </c>
      <c r="E14" s="1">
        <f t="shared" ca="1" si="2"/>
        <v>9</v>
      </c>
      <c r="F14" s="1" t="str">
        <f t="shared" ca="1" si="3"/>
        <v>dragonforged</v>
      </c>
      <c r="G14" s="1" t="s">
        <v>3634</v>
      </c>
      <c r="H14" s="1">
        <f t="shared" ca="1" si="4"/>
        <v>9</v>
      </c>
      <c r="I14" s="1" t="str">
        <f t="shared" ca="1" si="5"/>
        <v>adamantine</v>
      </c>
      <c r="J14" s="1" t="s">
        <v>2366</v>
      </c>
      <c r="K14" s="1">
        <f t="shared" ca="1" si="6"/>
        <v>24</v>
      </c>
      <c r="L14" s="1" t="str">
        <f t="shared" ca="1" si="7"/>
        <v>buckler</v>
      </c>
      <c r="N14" s="15" t="str">
        <f t="shared" ca="1" si="8"/>
        <v>makeshift dragonforged adamantine buckler</v>
      </c>
    </row>
    <row r="15" spans="1:15" ht="12.75" customHeight="1" x14ac:dyDescent="0.3">
      <c r="B15" s="1">
        <f t="shared" ca="1" si="0"/>
        <v>3</v>
      </c>
      <c r="C15" s="1" t="str">
        <f t="shared" ca="1" si="1"/>
        <v>modern</v>
      </c>
      <c r="E15" s="1">
        <f t="shared" ca="1" si="2"/>
        <v>6</v>
      </c>
      <c r="F15" s="1" t="str">
        <f t="shared" ca="1" si="3"/>
        <v>witchmade</v>
      </c>
      <c r="G15" s="1" t="s">
        <v>2367</v>
      </c>
      <c r="H15" s="1">
        <f t="shared" ca="1" si="4"/>
        <v>11</v>
      </c>
      <c r="I15" s="1" t="str">
        <f t="shared" ca="1" si="5"/>
        <v>gold</v>
      </c>
      <c r="J15" s="1" t="s">
        <v>2368</v>
      </c>
      <c r="K15" s="1">
        <f t="shared" ca="1" si="6"/>
        <v>25</v>
      </c>
      <c r="L15" s="1" t="str">
        <f t="shared" ca="1" si="7"/>
        <v>heater shield</v>
      </c>
      <c r="N15" s="15" t="str">
        <f t="shared" ca="1" si="8"/>
        <v>modern witchmade gold heater shield</v>
      </c>
    </row>
    <row r="16" spans="1:15" ht="12.75" customHeight="1" x14ac:dyDescent="0.3">
      <c r="B16" s="1">
        <f t="shared" ca="1" si="0"/>
        <v>7</v>
      </c>
      <c r="C16" s="1" t="str">
        <f t="shared" ca="1" si="1"/>
        <v>unique</v>
      </c>
      <c r="E16" s="1">
        <f t="shared" ca="1" si="2"/>
        <v>7</v>
      </c>
      <c r="F16" s="1" t="str">
        <f t="shared" ca="1" si="3"/>
        <v>demonic</v>
      </c>
      <c r="G16" s="1" t="s">
        <v>1718</v>
      </c>
      <c r="H16" s="1">
        <f t="shared" ca="1" si="4"/>
        <v>5</v>
      </c>
      <c r="I16" s="1" t="str">
        <f t="shared" ca="1" si="5"/>
        <v>obsidian</v>
      </c>
      <c r="J16" s="1" t="s">
        <v>2369</v>
      </c>
      <c r="K16" s="1">
        <f t="shared" ca="1" si="6"/>
        <v>16</v>
      </c>
      <c r="L16" s="1" t="str">
        <f t="shared" ca="1" si="7"/>
        <v>greaves</v>
      </c>
      <c r="N16" s="15" t="str">
        <f t="shared" ca="1" si="8"/>
        <v>unique demonic obsidian greaves</v>
      </c>
    </row>
    <row r="17" spans="2:14" ht="12.75" customHeight="1" x14ac:dyDescent="0.3">
      <c r="B17" s="1">
        <f t="shared" ca="1" si="0"/>
        <v>9</v>
      </c>
      <c r="C17" s="1" t="str">
        <f t="shared" ca="1" si="1"/>
        <v>slender</v>
      </c>
      <c r="E17" s="1">
        <f t="shared" ca="1" si="2"/>
        <v>5</v>
      </c>
      <c r="F17" s="1" t="str">
        <f t="shared" ca="1" si="3"/>
        <v>gnomish</v>
      </c>
      <c r="G17" s="1" t="s">
        <v>2292</v>
      </c>
      <c r="H17" s="1">
        <f t="shared" ca="1" si="4"/>
        <v>16</v>
      </c>
      <c r="I17" s="1" t="str">
        <f t="shared" ca="1" si="5"/>
        <v>silicon</v>
      </c>
      <c r="J17" s="1" t="s">
        <v>2370</v>
      </c>
      <c r="K17" s="1">
        <f t="shared" ca="1" si="6"/>
        <v>21</v>
      </c>
      <c r="L17" s="1" t="str">
        <f t="shared" ca="1" si="7"/>
        <v>spangenhelm</v>
      </c>
      <c r="N17" s="15" t="str">
        <f t="shared" ca="1" si="8"/>
        <v>slender gnomish silicon spangenhelm</v>
      </c>
    </row>
    <row r="18" spans="2:14" ht="12.75" customHeight="1" x14ac:dyDescent="0.3">
      <c r="B18" s="1">
        <f t="shared" ca="1" si="0"/>
        <v>10</v>
      </c>
      <c r="C18" s="1" t="str">
        <f t="shared" ca="1" si="1"/>
        <v>blessed</v>
      </c>
      <c r="E18" s="1">
        <f t="shared" ca="1" si="2"/>
        <v>8</v>
      </c>
      <c r="F18" s="1" t="str">
        <f t="shared" ca="1" si="3"/>
        <v>alien</v>
      </c>
      <c r="H18" s="1">
        <f t="shared" ca="1" si="4"/>
        <v>11</v>
      </c>
      <c r="I18" s="1" t="str">
        <f t="shared" ca="1" si="5"/>
        <v>gold</v>
      </c>
      <c r="J18" s="1" t="s">
        <v>2371</v>
      </c>
      <c r="K18" s="1">
        <f t="shared" ca="1" si="6"/>
        <v>22</v>
      </c>
      <c r="L18" s="1" t="str">
        <f t="shared" ca="1" si="7"/>
        <v>closed helm</v>
      </c>
      <c r="N18" s="15" t="str">
        <f t="shared" ca="1" si="8"/>
        <v>blessed alien gold closed helm</v>
      </c>
    </row>
    <row r="19" spans="2:14" ht="12.75" customHeight="1" x14ac:dyDescent="0.3">
      <c r="B19" s="1">
        <f t="shared" ca="1" si="0"/>
        <v>10</v>
      </c>
      <c r="C19" s="1" t="str">
        <f t="shared" ca="1" si="1"/>
        <v>blessed</v>
      </c>
      <c r="E19" s="1">
        <f t="shared" ca="1" si="2"/>
        <v>4</v>
      </c>
      <c r="F19" s="1" t="str">
        <f t="shared" ca="1" si="3"/>
        <v>human</v>
      </c>
      <c r="H19" s="1">
        <f t="shared" ca="1" si="4"/>
        <v>14</v>
      </c>
      <c r="I19" s="1" t="str">
        <f t="shared" ca="1" si="5"/>
        <v>leather</v>
      </c>
      <c r="J19" s="1" t="s">
        <v>2372</v>
      </c>
      <c r="K19" s="1">
        <f t="shared" ca="1" si="6"/>
        <v>14</v>
      </c>
      <c r="L19" s="1" t="str">
        <f t="shared" ca="1" si="7"/>
        <v>targe</v>
      </c>
      <c r="N19" s="15" t="str">
        <f t="shared" ca="1" si="8"/>
        <v>blessed human leather targe</v>
      </c>
    </row>
    <row r="20" spans="2:14" ht="12.75" customHeight="1" x14ac:dyDescent="0.3">
      <c r="B20" s="1">
        <f t="shared" ca="1" si="0"/>
        <v>9</v>
      </c>
      <c r="C20" s="1" t="str">
        <f t="shared" ca="1" si="1"/>
        <v>slender</v>
      </c>
      <c r="E20" s="1">
        <f t="shared" ca="1" si="2"/>
        <v>1</v>
      </c>
      <c r="F20" s="1" t="str">
        <f t="shared" ca="1" si="3"/>
        <v>giantforged</v>
      </c>
      <c r="H20" s="1">
        <f t="shared" ca="1" si="4"/>
        <v>14</v>
      </c>
      <c r="I20" s="1" t="str">
        <f t="shared" ca="1" si="5"/>
        <v>leather</v>
      </c>
      <c r="J20" s="1" t="s">
        <v>2373</v>
      </c>
      <c r="K20" s="1">
        <f t="shared" ca="1" si="6"/>
        <v>17</v>
      </c>
      <c r="L20" s="1" t="str">
        <f t="shared" ca="1" si="7"/>
        <v>gauntlets</v>
      </c>
      <c r="N20" s="16" t="str">
        <f t="shared" ca="1" si="8"/>
        <v>slender giantforged leather gauntlets</v>
      </c>
    </row>
    <row r="21" spans="2:14" ht="12.75" customHeight="1" x14ac:dyDescent="0.3">
      <c r="J21" s="1" t="s">
        <v>2374</v>
      </c>
      <c r="N21" s="20"/>
    </row>
    <row r="22" spans="2:14" ht="12.75" customHeight="1" x14ac:dyDescent="0.3">
      <c r="J22" s="1" t="s">
        <v>2375</v>
      </c>
    </row>
    <row r="23" spans="2:14" ht="12.75" customHeight="1" x14ac:dyDescent="0.3">
      <c r="J23" s="1" t="s">
        <v>2376</v>
      </c>
    </row>
    <row r="24" spans="2:14" ht="12.75" customHeight="1" x14ac:dyDescent="0.3">
      <c r="J24" s="1" t="s">
        <v>2377</v>
      </c>
    </row>
    <row r="25" spans="2:14" ht="12.75" customHeight="1" x14ac:dyDescent="0.3">
      <c r="J25" s="1" t="s">
        <v>2378</v>
      </c>
    </row>
    <row r="26" spans="2:14" ht="12.75" customHeight="1" x14ac:dyDescent="0.3">
      <c r="J26" s="1" t="s">
        <v>2379</v>
      </c>
    </row>
    <row r="27" spans="2:14" ht="12.75" customHeight="1" x14ac:dyDescent="0.3"/>
    <row r="28" spans="2:14" ht="12.75" customHeight="1" x14ac:dyDescent="0.3"/>
    <row r="29" spans="2:14" ht="12.75" customHeight="1" x14ac:dyDescent="0.3"/>
    <row r="30" spans="2:14" ht="12.75" customHeight="1" x14ac:dyDescent="0.3"/>
    <row r="31" spans="2:14" ht="12.75" customHeight="1" x14ac:dyDescent="0.3"/>
    <row r="32" spans="2:14" ht="12.75" customHeight="1" x14ac:dyDescent="0.3"/>
    <row r="33" ht="12.75" customHeight="1" x14ac:dyDescent="0.3"/>
    <row r="34" ht="12.75" customHeight="1" x14ac:dyDescent="0.3"/>
    <row r="35" ht="12.75" customHeight="1" x14ac:dyDescent="0.3"/>
    <row r="36" ht="12.75" customHeight="1" x14ac:dyDescent="0.3"/>
    <row r="37" ht="12.75" customHeight="1" x14ac:dyDescent="0.3"/>
    <row r="38" ht="12.75" customHeight="1" x14ac:dyDescent="0.3"/>
    <row r="39" ht="12.75" customHeight="1" x14ac:dyDescent="0.3"/>
    <row r="40" ht="12.75" customHeight="1" x14ac:dyDescent="0.3"/>
    <row r="41" ht="12.75" customHeight="1" x14ac:dyDescent="0.3"/>
    <row r="42" ht="12.75" customHeight="1" x14ac:dyDescent="0.3"/>
    <row r="43" ht="12.75" customHeight="1" x14ac:dyDescent="0.3"/>
    <row r="44" ht="12.75" customHeight="1" x14ac:dyDescent="0.3"/>
    <row r="45" ht="12.75" customHeight="1" x14ac:dyDescent="0.3"/>
    <row r="46" ht="12.75" customHeight="1" x14ac:dyDescent="0.3"/>
    <row r="47" ht="12.75" customHeight="1" x14ac:dyDescent="0.3"/>
    <row r="48"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row r="56" ht="12.75" customHeight="1" x14ac:dyDescent="0.3"/>
    <row r="57" ht="12.75" customHeight="1" x14ac:dyDescent="0.3"/>
    <row r="58" ht="12.75" customHeight="1" x14ac:dyDescent="0.3"/>
    <row r="59" ht="12.75" customHeight="1" x14ac:dyDescent="0.3"/>
    <row r="60" ht="12.75" customHeight="1" x14ac:dyDescent="0.3"/>
    <row r="61" ht="12.75" customHeight="1" x14ac:dyDescent="0.3"/>
    <row r="62" ht="12.75" customHeight="1" x14ac:dyDescent="0.3"/>
    <row r="63" ht="12.75" customHeight="1" x14ac:dyDescent="0.3"/>
    <row r="64"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1000"/>
  <sheetViews>
    <sheetView workbookViewId="0"/>
  </sheetViews>
  <sheetFormatPr defaultColWidth="14.44140625" defaultRowHeight="15" customHeight="1" x14ac:dyDescent="0.3"/>
  <cols>
    <col min="1" max="1" width="11.5546875" customWidth="1"/>
    <col min="2" max="3" width="11.5546875" hidden="1" customWidth="1"/>
    <col min="4" max="4" width="11.5546875" customWidth="1"/>
    <col min="5" max="6" width="11.5546875" hidden="1" customWidth="1"/>
    <col min="7" max="7" width="11.5546875" customWidth="1"/>
    <col min="8" max="9" width="11.5546875" hidden="1" customWidth="1"/>
    <col min="10" max="10" width="11.5546875" customWidth="1"/>
    <col min="11" max="12" width="11.5546875" hidden="1" customWidth="1"/>
    <col min="13" max="13" width="11.5546875" customWidth="1"/>
    <col min="14" max="15" width="11.5546875" hidden="1" customWidth="1"/>
    <col min="16" max="16" width="11.5546875" customWidth="1"/>
    <col min="17" max="18" width="11.5546875" hidden="1" customWidth="1"/>
    <col min="19" max="24" width="11.5546875" customWidth="1"/>
    <col min="25" max="26" width="8.6640625" customWidth="1"/>
  </cols>
  <sheetData>
    <row r="1" spans="1:24" ht="12.75" customHeight="1" x14ac:dyDescent="0.3">
      <c r="A1" s="1" t="s">
        <v>2380</v>
      </c>
      <c r="D1" s="1" t="s">
        <v>2381</v>
      </c>
      <c r="G1" s="1" t="s">
        <v>2382</v>
      </c>
      <c r="J1" s="1" t="s">
        <v>2383</v>
      </c>
      <c r="M1" s="1" t="s">
        <v>2384</v>
      </c>
      <c r="P1" s="1" t="s">
        <v>2385</v>
      </c>
      <c r="S1" s="1" t="s">
        <v>2386</v>
      </c>
      <c r="T1" s="1" t="s">
        <v>2387</v>
      </c>
      <c r="U1" s="1" t="s">
        <v>2388</v>
      </c>
      <c r="V1" s="1" t="s">
        <v>2389</v>
      </c>
    </row>
    <row r="2" spans="1:24" ht="12.75" customHeight="1" x14ac:dyDescent="0.3">
      <c r="A2" s="1" t="s">
        <v>2390</v>
      </c>
      <c r="D2" s="1" t="s">
        <v>2391</v>
      </c>
      <c r="G2" s="1" t="s">
        <v>2392</v>
      </c>
      <c r="J2" s="1" t="s">
        <v>2209</v>
      </c>
      <c r="M2" s="1" t="s">
        <v>2393</v>
      </c>
      <c r="P2" s="1" t="s">
        <v>2394</v>
      </c>
      <c r="S2" s="1" t="s">
        <v>2395</v>
      </c>
      <c r="T2" s="1" t="s">
        <v>2396</v>
      </c>
      <c r="U2" s="1" t="s">
        <v>2397</v>
      </c>
      <c r="V2" s="1" t="s">
        <v>2398</v>
      </c>
    </row>
    <row r="3" spans="1:24" ht="12.75" customHeight="1" x14ac:dyDescent="0.3">
      <c r="A3" s="1" t="s">
        <v>2399</v>
      </c>
      <c r="D3" s="1" t="s">
        <v>2400</v>
      </c>
      <c r="G3" s="1" t="s">
        <v>2401</v>
      </c>
      <c r="J3" s="1" t="s">
        <v>758</v>
      </c>
      <c r="M3" s="1" t="s">
        <v>2402</v>
      </c>
      <c r="P3" s="1" t="s">
        <v>2403</v>
      </c>
      <c r="S3" s="1" t="s">
        <v>2404</v>
      </c>
      <c r="T3" s="1" t="s">
        <v>2405</v>
      </c>
      <c r="U3" s="1" t="s">
        <v>2402</v>
      </c>
    </row>
    <row r="4" spans="1:24" ht="12.75" customHeight="1" x14ac:dyDescent="0.3">
      <c r="A4" s="1" t="s">
        <v>2406</v>
      </c>
      <c r="D4" s="1" t="s">
        <v>2407</v>
      </c>
      <c r="G4" s="1" t="s">
        <v>2408</v>
      </c>
      <c r="J4" s="1" t="s">
        <v>495</v>
      </c>
      <c r="M4" s="1" t="s">
        <v>2409</v>
      </c>
      <c r="P4" s="1" t="s">
        <v>2410</v>
      </c>
      <c r="S4" s="1" t="s">
        <v>2411</v>
      </c>
      <c r="T4" s="1" t="s">
        <v>2412</v>
      </c>
      <c r="U4" s="1" t="s">
        <v>2413</v>
      </c>
    </row>
    <row r="5" spans="1:24" ht="12.75" customHeight="1" x14ac:dyDescent="0.3">
      <c r="A5" s="1" t="s">
        <v>2414</v>
      </c>
      <c r="G5" s="1" t="s">
        <v>511</v>
      </c>
      <c r="J5" s="1" t="s">
        <v>2415</v>
      </c>
      <c r="M5" s="1" t="s">
        <v>2416</v>
      </c>
      <c r="P5" s="1" t="s">
        <v>2417</v>
      </c>
      <c r="S5" s="1" t="s">
        <v>2418</v>
      </c>
      <c r="T5" s="1" t="s">
        <v>2419</v>
      </c>
      <c r="U5" s="1" t="s">
        <v>2420</v>
      </c>
    </row>
    <row r="6" spans="1:24" ht="12.75" customHeight="1" x14ac:dyDescent="0.3">
      <c r="A6" s="1" t="s">
        <v>2421</v>
      </c>
      <c r="G6" s="1" t="s">
        <v>523</v>
      </c>
      <c r="J6" s="1" t="s">
        <v>515</v>
      </c>
      <c r="M6" s="1" t="s">
        <v>2422</v>
      </c>
      <c r="S6" s="1" t="s">
        <v>2423</v>
      </c>
    </row>
    <row r="7" spans="1:24" ht="12.75" customHeight="1" x14ac:dyDescent="0.3">
      <c r="A7" s="1" t="s">
        <v>2424</v>
      </c>
      <c r="J7" s="1" t="s">
        <v>554</v>
      </c>
      <c r="S7" s="1" t="s">
        <v>2425</v>
      </c>
    </row>
    <row r="8" spans="1:24" ht="12.75" customHeight="1" x14ac:dyDescent="0.3">
      <c r="S8" s="1" t="s">
        <v>2426</v>
      </c>
    </row>
    <row r="9" spans="1:24" ht="12.75" customHeight="1" x14ac:dyDescent="0.3">
      <c r="S9" s="1" t="s">
        <v>2427</v>
      </c>
      <c r="X9" s="1" t="s">
        <v>2428</v>
      </c>
    </row>
    <row r="10" spans="1:24" ht="12.75" customHeight="1" x14ac:dyDescent="0.3">
      <c r="S10" s="1" t="s">
        <v>772</v>
      </c>
      <c r="X10" s="1" t="s">
        <v>2429</v>
      </c>
    </row>
    <row r="11" spans="1:24" ht="12.75" customHeight="1" x14ac:dyDescent="0.3">
      <c r="S11" s="1" t="s">
        <v>2430</v>
      </c>
    </row>
    <row r="12" spans="1:24" ht="12.75" customHeight="1" x14ac:dyDescent="0.3">
      <c r="S12" s="1" t="s">
        <v>2431</v>
      </c>
    </row>
    <row r="13" spans="1:24" ht="12.75" customHeight="1" x14ac:dyDescent="0.3">
      <c r="S13" s="1" t="s">
        <v>2432</v>
      </c>
    </row>
    <row r="14" spans="1:24" ht="12.75" customHeight="1" x14ac:dyDescent="0.3">
      <c r="S14" s="1" t="s">
        <v>2433</v>
      </c>
    </row>
    <row r="15" spans="1:24" ht="12.75" customHeight="1" x14ac:dyDescent="0.3"/>
    <row r="16" spans="1:24" ht="12.75" customHeight="1" x14ac:dyDescent="0.3"/>
    <row r="17" ht="12.75" customHeight="1" x14ac:dyDescent="0.3"/>
    <row r="18" ht="12.75" customHeight="1" x14ac:dyDescent="0.3"/>
    <row r="19" ht="12.75" customHeight="1" x14ac:dyDescent="0.3"/>
    <row r="20" ht="12.75" customHeight="1" x14ac:dyDescent="0.3"/>
    <row r="21" ht="12.75" customHeight="1" x14ac:dyDescent="0.3"/>
    <row r="22" ht="12.75" customHeight="1" x14ac:dyDescent="0.3"/>
    <row r="23" ht="12.75" customHeight="1" x14ac:dyDescent="0.3"/>
    <row r="24" ht="12.75" customHeight="1" x14ac:dyDescent="0.3"/>
    <row r="25" ht="12.75" customHeight="1" x14ac:dyDescent="0.3"/>
    <row r="26" ht="12.75" customHeight="1" x14ac:dyDescent="0.3"/>
    <row r="27" ht="12.75" customHeight="1" x14ac:dyDescent="0.3"/>
    <row r="28" ht="12.75" customHeight="1" x14ac:dyDescent="0.3"/>
    <row r="29" ht="12.75" customHeight="1" x14ac:dyDescent="0.3"/>
    <row r="30" ht="12.75" customHeight="1" x14ac:dyDescent="0.3"/>
    <row r="31" ht="12.75" customHeight="1" x14ac:dyDescent="0.3"/>
    <row r="32" ht="12.75" customHeight="1" x14ac:dyDescent="0.3"/>
    <row r="33" ht="12.75" customHeight="1" x14ac:dyDescent="0.3"/>
    <row r="34" ht="12.75" customHeight="1" x14ac:dyDescent="0.3"/>
    <row r="35" ht="12.75" customHeight="1" x14ac:dyDescent="0.3"/>
    <row r="36" ht="12.75" customHeight="1" x14ac:dyDescent="0.3"/>
    <row r="37" ht="12.75" customHeight="1" x14ac:dyDescent="0.3"/>
    <row r="38" ht="12.75" customHeight="1" x14ac:dyDescent="0.3"/>
    <row r="39" ht="12.75" customHeight="1" x14ac:dyDescent="0.3"/>
    <row r="40" ht="12.75" customHeight="1" x14ac:dyDescent="0.3"/>
    <row r="41" ht="12.75" customHeight="1" x14ac:dyDescent="0.3"/>
    <row r="42" ht="12.75" customHeight="1" x14ac:dyDescent="0.3"/>
    <row r="43" ht="12.75" customHeight="1" x14ac:dyDescent="0.3"/>
    <row r="44" ht="12.75" customHeight="1" x14ac:dyDescent="0.3"/>
    <row r="45" ht="12.75" customHeight="1" x14ac:dyDescent="0.3"/>
    <row r="46" ht="12.75" customHeight="1" x14ac:dyDescent="0.3"/>
    <row r="47" ht="12.75" customHeight="1" x14ac:dyDescent="0.3"/>
    <row r="48"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row r="56" ht="12.75" customHeight="1" x14ac:dyDescent="0.3"/>
    <row r="57" ht="12.75" customHeight="1" x14ac:dyDescent="0.3"/>
    <row r="58" ht="12.75" customHeight="1" x14ac:dyDescent="0.3"/>
    <row r="59" ht="12.75" customHeight="1" x14ac:dyDescent="0.3"/>
    <row r="60" ht="12.75" customHeight="1" x14ac:dyDescent="0.3"/>
    <row r="61" ht="12.75" customHeight="1" x14ac:dyDescent="0.3"/>
    <row r="62" ht="12.75" customHeight="1" x14ac:dyDescent="0.3"/>
    <row r="63" ht="12.75" customHeight="1" x14ac:dyDescent="0.3"/>
    <row r="64"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Y1000"/>
  <sheetViews>
    <sheetView workbookViewId="0"/>
  </sheetViews>
  <sheetFormatPr defaultColWidth="14.44140625" defaultRowHeight="15" customHeight="1" x14ac:dyDescent="0.3"/>
  <cols>
    <col min="1" max="1" width="24.109375" customWidth="1"/>
    <col min="2" max="2" width="23.88671875" customWidth="1"/>
    <col min="3" max="25" width="11.5546875" customWidth="1"/>
    <col min="26" max="26" width="8.6640625" customWidth="1"/>
  </cols>
  <sheetData>
    <row r="1" spans="1:25" ht="12.75" customHeight="1" x14ac:dyDescent="0.3">
      <c r="D1" s="1" t="s">
        <v>2434</v>
      </c>
      <c r="F1" s="1" t="s">
        <v>2435</v>
      </c>
      <c r="I1" s="1" t="s">
        <v>2436</v>
      </c>
      <c r="L1" s="1" t="s">
        <v>471</v>
      </c>
      <c r="O1" s="1" t="s">
        <v>2437</v>
      </c>
      <c r="R1" s="1" t="s">
        <v>2438</v>
      </c>
      <c r="U1" s="1" t="s">
        <v>2439</v>
      </c>
    </row>
    <row r="2" spans="1:25" ht="12.75" customHeight="1" x14ac:dyDescent="0.3">
      <c r="A2" s="1" t="s">
        <v>2440</v>
      </c>
      <c r="B2" s="20" t="str">
        <f ca="1">CONCATENATE("The ",D2, " ",H2)</f>
        <v>The topaz pot</v>
      </c>
      <c r="D2" s="1" t="str">
        <f ca="1">Gem!C1</f>
        <v>topaz</v>
      </c>
      <c r="F2" s="1" t="s">
        <v>2441</v>
      </c>
      <c r="G2" s="1">
        <f t="shared" ref="G2:G6" ca="1" si="0">RANDBETWEEN(1, COUNTA($F$2:$F$99))</f>
        <v>22</v>
      </c>
      <c r="H2" s="1" t="str">
        <f t="shared" ref="H2:H6" ca="1" si="1">OFFSET($F$1,G2,0)</f>
        <v>pot</v>
      </c>
      <c r="I2" s="1" t="s">
        <v>2442</v>
      </c>
      <c r="J2" s="1">
        <f t="shared" ref="J2:J6" ca="1" si="2">RANDBETWEEN(1, COUNTA($I$2:$I$27))</f>
        <v>1</v>
      </c>
      <c r="K2" s="1" t="str">
        <f t="shared" ref="K2:K6" ca="1" si="3">OFFSET($I$1,J2,0)</f>
        <v>winking</v>
      </c>
      <c r="L2" s="1" t="s">
        <v>2443</v>
      </c>
      <c r="M2" s="1">
        <f t="shared" ref="M2:M6" ca="1" si="4">RANDBETWEEN(1, COUNTA($L$2:$L$27))</f>
        <v>14</v>
      </c>
      <c r="N2" s="1" t="str">
        <f t="shared" ref="N2:N6" ca="1" si="5">OFFSET($L$1,M2,0)</f>
        <v>wyvern</v>
      </c>
      <c r="O2" s="1" t="s">
        <v>2444</v>
      </c>
      <c r="P2" s="1">
        <f t="shared" ref="P2:P6" ca="1" si="6">RANDBETWEEN(1, COUNTA($O$2:$O$99))</f>
        <v>5</v>
      </c>
      <c r="Q2" s="1" t="str">
        <f t="shared" ref="Q2:Q6" ca="1" si="7">OFFSET($O$1,P2,0)</f>
        <v>duke</v>
      </c>
      <c r="R2" s="1" t="s">
        <v>2445</v>
      </c>
      <c r="S2" s="1">
        <f t="shared" ref="S2:S6" ca="1" si="8">RANDBETWEEN(1, COUNTA($R$2:$R$27))</f>
        <v>4</v>
      </c>
      <c r="T2" s="1" t="str">
        <f t="shared" ref="T2:T6" ca="1" si="9">OFFSET($R$1,S2,0)</f>
        <v>new</v>
      </c>
      <c r="U2" s="1" t="s">
        <v>2446</v>
      </c>
      <c r="V2" s="1">
        <f t="shared" ref="V2:V6" ca="1" si="10">RANDBETWEEN(1, COUNTA($U$2:$U$27))</f>
        <v>15</v>
      </c>
      <c r="W2" s="1" t="str">
        <f t="shared" ref="W2:W6" ca="1" si="11">OFFSET($U$1,V2,0)</f>
        <v>garden</v>
      </c>
      <c r="Y2" s="1" t="s">
        <v>2447</v>
      </c>
    </row>
    <row r="3" spans="1:25" ht="12.75" customHeight="1" x14ac:dyDescent="0.3">
      <c r="A3" s="1" t="s">
        <v>2448</v>
      </c>
      <c r="B3" s="20" t="str">
        <f ca="1">CONCATENATE("The ",K2," ",N2)</f>
        <v>The winking wyvern</v>
      </c>
      <c r="D3" s="1" t="str">
        <f ca="1">Gem!D1</f>
        <v>morganite</v>
      </c>
      <c r="F3" s="1" t="s">
        <v>2449</v>
      </c>
      <c r="G3" s="1">
        <f t="shared" ca="1" si="0"/>
        <v>19</v>
      </c>
      <c r="H3" s="1" t="str">
        <f t="shared" ca="1" si="1"/>
        <v>bottle</v>
      </c>
      <c r="I3" s="1" t="s">
        <v>2450</v>
      </c>
      <c r="J3" s="1">
        <f t="shared" ca="1" si="2"/>
        <v>26</v>
      </c>
      <c r="K3" s="1" t="str">
        <f t="shared" ca="1" si="3"/>
        <v>lucky</v>
      </c>
      <c r="L3" s="1" t="s">
        <v>2451</v>
      </c>
      <c r="M3" s="1">
        <f t="shared" ca="1" si="4"/>
        <v>1</v>
      </c>
      <c r="N3" s="1" t="str">
        <f t="shared" ca="1" si="5"/>
        <v>horse</v>
      </c>
      <c r="O3" s="1" t="s">
        <v>2452</v>
      </c>
      <c r="P3" s="1">
        <f t="shared" ca="1" si="6"/>
        <v>39</v>
      </c>
      <c r="Q3" s="1" t="str">
        <f t="shared" ca="1" si="7"/>
        <v>journeyman</v>
      </c>
      <c r="R3" s="1" t="s">
        <v>2453</v>
      </c>
      <c r="S3" s="1">
        <f t="shared" ca="1" si="8"/>
        <v>17</v>
      </c>
      <c r="T3" s="1" t="str">
        <f t="shared" ca="1" si="9"/>
        <v>forgotten</v>
      </c>
      <c r="U3" s="1" t="s">
        <v>623</v>
      </c>
      <c r="V3" s="1">
        <f t="shared" ca="1" si="10"/>
        <v>13</v>
      </c>
      <c r="W3" s="1" t="str">
        <f t="shared" ca="1" si="11"/>
        <v>repose</v>
      </c>
    </row>
    <row r="4" spans="1:25" ht="12.75" customHeight="1" x14ac:dyDescent="0.3">
      <c r="A4" s="1" t="s">
        <v>2454</v>
      </c>
      <c r="B4" s="20" t="str">
        <f ca="1">CONCATENATE("The ",N6," and the ",Q6)</f>
        <v>The archon and the knight</v>
      </c>
      <c r="D4" s="1" t="str">
        <f ca="1">Gem!E1</f>
        <v>tsavorite</v>
      </c>
      <c r="F4" s="1" t="s">
        <v>2455</v>
      </c>
      <c r="G4" s="1">
        <f t="shared" ca="1" si="0"/>
        <v>30</v>
      </c>
      <c r="H4" s="1" t="str">
        <f t="shared" ca="1" si="1"/>
        <v>anvil</v>
      </c>
      <c r="I4" s="1" t="s">
        <v>2456</v>
      </c>
      <c r="J4" s="1">
        <f t="shared" ca="1" si="2"/>
        <v>1</v>
      </c>
      <c r="K4" s="1" t="str">
        <f t="shared" ca="1" si="3"/>
        <v>winking</v>
      </c>
      <c r="L4" s="1" t="s">
        <v>2457</v>
      </c>
      <c r="M4" s="1">
        <f t="shared" ca="1" si="4"/>
        <v>11</v>
      </c>
      <c r="N4" s="1" t="str">
        <f t="shared" ca="1" si="5"/>
        <v>angel</v>
      </c>
      <c r="O4" s="1" t="s">
        <v>1852</v>
      </c>
      <c r="P4" s="1">
        <f t="shared" ca="1" si="6"/>
        <v>41</v>
      </c>
      <c r="Q4" s="1" t="str">
        <f t="shared" ca="1" si="7"/>
        <v>miller</v>
      </c>
      <c r="R4" s="1" t="s">
        <v>1227</v>
      </c>
      <c r="S4" s="1">
        <f t="shared" ca="1" si="8"/>
        <v>1</v>
      </c>
      <c r="T4" s="1" t="str">
        <f t="shared" ca="1" si="9"/>
        <v>gleaming</v>
      </c>
      <c r="U4" s="1" t="s">
        <v>2458</v>
      </c>
      <c r="V4" s="1">
        <f t="shared" ca="1" si="10"/>
        <v>15</v>
      </c>
      <c r="W4" s="1" t="str">
        <f t="shared" ca="1" si="11"/>
        <v>garden</v>
      </c>
    </row>
    <row r="5" spans="1:25" ht="12.75" customHeight="1" x14ac:dyDescent="0.3">
      <c r="A5" s="1" t="s">
        <v>2459</v>
      </c>
      <c r="B5" s="20" t="str">
        <f ca="1">CONCATENATE("The ",T2, " ",H5)</f>
        <v>The new couch</v>
      </c>
      <c r="D5" s="1" t="str">
        <f ca="1">Gem!F1</f>
        <v>diamond</v>
      </c>
      <c r="F5" s="1" t="s">
        <v>2460</v>
      </c>
      <c r="G5" s="1">
        <f t="shared" ca="1" si="0"/>
        <v>26</v>
      </c>
      <c r="H5" s="1" t="str">
        <f t="shared" ca="1" si="1"/>
        <v>couch</v>
      </c>
      <c r="I5" s="1" t="s">
        <v>2461</v>
      </c>
      <c r="J5" s="1">
        <f t="shared" ca="1" si="2"/>
        <v>14</v>
      </c>
      <c r="K5" s="1" t="str">
        <f t="shared" ca="1" si="3"/>
        <v>snoring</v>
      </c>
      <c r="L5" s="1" t="s">
        <v>1714</v>
      </c>
      <c r="M5" s="1">
        <f t="shared" ca="1" si="4"/>
        <v>10</v>
      </c>
      <c r="N5" s="1" t="str">
        <f t="shared" ca="1" si="5"/>
        <v>demon</v>
      </c>
      <c r="O5" s="1" t="s">
        <v>2462</v>
      </c>
      <c r="P5" s="1">
        <f t="shared" ca="1" si="6"/>
        <v>21</v>
      </c>
      <c r="Q5" s="1" t="str">
        <f t="shared" ca="1" si="7"/>
        <v>merchant</v>
      </c>
      <c r="R5" s="1" t="s">
        <v>2463</v>
      </c>
      <c r="S5" s="1">
        <f t="shared" ca="1" si="8"/>
        <v>11</v>
      </c>
      <c r="T5" s="1" t="str">
        <f t="shared" ca="1" si="9"/>
        <v>warm</v>
      </c>
      <c r="U5" s="1" t="s">
        <v>2464</v>
      </c>
      <c r="V5" s="1">
        <f t="shared" ca="1" si="10"/>
        <v>14</v>
      </c>
      <c r="W5" s="1" t="str">
        <f t="shared" ca="1" si="11"/>
        <v>keep</v>
      </c>
    </row>
    <row r="6" spans="1:25" ht="12.75" customHeight="1" x14ac:dyDescent="0.3">
      <c r="A6" s="1" t="s">
        <v>2465</v>
      </c>
      <c r="B6" s="20" t="str">
        <f ca="1">CONCATENATE("The ",Q5, "'s ",H6)</f>
        <v>The merchant's barrel</v>
      </c>
      <c r="D6" s="1" t="str">
        <f ca="1">Gem!G1</f>
        <v>topaz</v>
      </c>
      <c r="F6" s="1" t="s">
        <v>2466</v>
      </c>
      <c r="G6" s="1">
        <f t="shared" ca="1" si="0"/>
        <v>7</v>
      </c>
      <c r="H6" s="1" t="str">
        <f t="shared" ca="1" si="1"/>
        <v>barrel</v>
      </c>
      <c r="I6" s="1" t="s">
        <v>2467</v>
      </c>
      <c r="J6" s="1">
        <f t="shared" ca="1" si="2"/>
        <v>14</v>
      </c>
      <c r="K6" s="1" t="str">
        <f t="shared" ca="1" si="3"/>
        <v>snoring</v>
      </c>
      <c r="L6" s="1" t="s">
        <v>1730</v>
      </c>
      <c r="M6" s="1">
        <f t="shared" ca="1" si="4"/>
        <v>12</v>
      </c>
      <c r="N6" s="1" t="str">
        <f t="shared" ca="1" si="5"/>
        <v>archon</v>
      </c>
      <c r="O6" s="1" t="s">
        <v>2468</v>
      </c>
      <c r="P6" s="1">
        <f t="shared" ca="1" si="6"/>
        <v>20</v>
      </c>
      <c r="Q6" s="1" t="str">
        <f t="shared" ca="1" si="7"/>
        <v>knight</v>
      </c>
      <c r="R6" s="1" t="s">
        <v>2469</v>
      </c>
      <c r="S6" s="1">
        <f t="shared" ca="1" si="8"/>
        <v>7</v>
      </c>
      <c r="T6" s="1" t="str">
        <f t="shared" ca="1" si="9"/>
        <v>enchanted</v>
      </c>
      <c r="U6" s="1" t="s">
        <v>633</v>
      </c>
      <c r="V6" s="1">
        <f t="shared" ca="1" si="10"/>
        <v>16</v>
      </c>
      <c r="W6" s="1" t="str">
        <f t="shared" ca="1" si="11"/>
        <v>room</v>
      </c>
    </row>
    <row r="7" spans="1:25" ht="12.75" customHeight="1" x14ac:dyDescent="0.3">
      <c r="A7" s="1" t="s">
        <v>2470</v>
      </c>
      <c r="B7" s="20" t="str">
        <f ca="1">CONCATENATE("The ",Q4, "'s ",W2)</f>
        <v>The miller's garden</v>
      </c>
      <c r="D7" s="1" t="str">
        <f ca="1">Gem!H1</f>
        <v>peridot</v>
      </c>
      <c r="F7" s="1" t="s">
        <v>2471</v>
      </c>
      <c r="I7" s="1" t="s">
        <v>1227</v>
      </c>
      <c r="L7" s="1" t="s">
        <v>1743</v>
      </c>
      <c r="O7" s="1" t="s">
        <v>2472</v>
      </c>
      <c r="R7" s="1" t="s">
        <v>2473</v>
      </c>
      <c r="U7" s="1" t="s">
        <v>2474</v>
      </c>
    </row>
    <row r="8" spans="1:25" ht="12.75" customHeight="1" x14ac:dyDescent="0.3">
      <c r="A8" s="1" t="s">
        <v>2475</v>
      </c>
      <c r="B8" s="20" t="str">
        <f ca="1">CONCATENATE("The ",T3, " ",W3)</f>
        <v>The forgotten repose</v>
      </c>
      <c r="D8" s="1" t="str">
        <f ca="1">Gem!I1</f>
        <v>jade</v>
      </c>
      <c r="F8" s="1" t="s">
        <v>2476</v>
      </c>
      <c r="I8" s="1" t="s">
        <v>2463</v>
      </c>
      <c r="L8" s="1" t="s">
        <v>1757</v>
      </c>
      <c r="O8" s="1" t="s">
        <v>2477</v>
      </c>
      <c r="R8" s="1" t="s">
        <v>2478</v>
      </c>
      <c r="U8" s="1" t="s">
        <v>695</v>
      </c>
    </row>
    <row r="9" spans="1:25" ht="12.75" customHeight="1" x14ac:dyDescent="0.3">
      <c r="F9" s="1" t="s">
        <v>2479</v>
      </c>
      <c r="I9" s="1" t="s">
        <v>2480</v>
      </c>
      <c r="L9" s="1" t="s">
        <v>1769</v>
      </c>
      <c r="O9" s="1" t="s">
        <v>2481</v>
      </c>
      <c r="R9" s="1" t="s">
        <v>2482</v>
      </c>
      <c r="U9" s="1" t="s">
        <v>2483</v>
      </c>
    </row>
    <row r="10" spans="1:25" ht="12.75" customHeight="1" x14ac:dyDescent="0.3">
      <c r="A10" s="1" t="s">
        <v>2484</v>
      </c>
      <c r="B10" s="29" t="str">
        <f ca="1">OFFSET(B1,(RANDBETWEEN(1,COUNTA(B2:B8))),0)</f>
        <v>The merchant's barrel</v>
      </c>
      <c r="F10" s="1" t="s">
        <v>2485</v>
      </c>
      <c r="I10" s="1" t="s">
        <v>334</v>
      </c>
      <c r="L10" s="1" t="s">
        <v>1708</v>
      </c>
      <c r="O10" s="1" t="s">
        <v>2486</v>
      </c>
      <c r="R10" s="1" t="s">
        <v>2487</v>
      </c>
      <c r="U10" s="1" t="s">
        <v>2488</v>
      </c>
    </row>
    <row r="11" spans="1:25" ht="12.75" customHeight="1" x14ac:dyDescent="0.3">
      <c r="F11" s="1" t="s">
        <v>2489</v>
      </c>
      <c r="I11" s="1" t="s">
        <v>2490</v>
      </c>
      <c r="L11" s="1" t="s">
        <v>1724</v>
      </c>
      <c r="O11" s="1" t="s">
        <v>2491</v>
      </c>
      <c r="R11" s="1" t="s">
        <v>2492</v>
      </c>
      <c r="U11" s="1" t="s">
        <v>2493</v>
      </c>
    </row>
    <row r="12" spans="1:25" ht="12.75" customHeight="1" x14ac:dyDescent="0.3">
      <c r="F12" s="1" t="s">
        <v>2494</v>
      </c>
      <c r="I12" s="1" t="s">
        <v>2495</v>
      </c>
      <c r="L12" s="1" t="s">
        <v>1705</v>
      </c>
      <c r="O12" s="1" t="s">
        <v>2496</v>
      </c>
      <c r="R12" s="1" t="s">
        <v>2497</v>
      </c>
      <c r="U12" s="1" t="s">
        <v>2498</v>
      </c>
    </row>
    <row r="13" spans="1:25" ht="12.75" customHeight="1" x14ac:dyDescent="0.3">
      <c r="F13" s="1" t="s">
        <v>2499</v>
      </c>
      <c r="I13" s="1" t="s">
        <v>2500</v>
      </c>
      <c r="L13" s="1" t="s">
        <v>1804</v>
      </c>
      <c r="O13" s="1" t="s">
        <v>2501</v>
      </c>
      <c r="R13" s="1" t="s">
        <v>2502</v>
      </c>
      <c r="U13" s="1" t="s">
        <v>2503</v>
      </c>
    </row>
    <row r="14" spans="1:25" ht="12.75" customHeight="1" x14ac:dyDescent="0.3">
      <c r="F14" s="1" t="s">
        <v>2504</v>
      </c>
      <c r="I14" s="1" t="s">
        <v>2505</v>
      </c>
      <c r="L14" s="1" t="s">
        <v>2506</v>
      </c>
      <c r="O14" s="1" t="s">
        <v>2507</v>
      </c>
      <c r="R14" s="1" t="s">
        <v>2508</v>
      </c>
      <c r="U14" s="1" t="s">
        <v>2509</v>
      </c>
    </row>
    <row r="15" spans="1:25" ht="12.75" customHeight="1" x14ac:dyDescent="0.3">
      <c r="F15" s="1" t="s">
        <v>2510</v>
      </c>
      <c r="I15" s="1" t="s">
        <v>2511</v>
      </c>
      <c r="L15" s="1" t="s">
        <v>1823</v>
      </c>
      <c r="O15" s="1" t="s">
        <v>2512</v>
      </c>
      <c r="R15" s="1" t="s">
        <v>2259</v>
      </c>
      <c r="U15" s="1" t="s">
        <v>726</v>
      </c>
    </row>
    <row r="16" spans="1:25" ht="12.75" customHeight="1" x14ac:dyDescent="0.3">
      <c r="F16" s="1" t="s">
        <v>2483</v>
      </c>
      <c r="I16" s="1" t="s">
        <v>2513</v>
      </c>
      <c r="L16" s="1" t="s">
        <v>1736</v>
      </c>
      <c r="O16" s="1" t="s">
        <v>2514</v>
      </c>
      <c r="R16" s="1" t="s">
        <v>2276</v>
      </c>
      <c r="U16" s="1" t="s">
        <v>730</v>
      </c>
    </row>
    <row r="17" spans="6:21" ht="12.75" customHeight="1" x14ac:dyDescent="0.3">
      <c r="F17" s="1" t="s">
        <v>2515</v>
      </c>
      <c r="I17" s="1" t="s">
        <v>2516</v>
      </c>
      <c r="L17" s="1" t="s">
        <v>1835</v>
      </c>
      <c r="O17" s="1" t="s">
        <v>2517</v>
      </c>
      <c r="R17" s="1" t="s">
        <v>2518</v>
      </c>
      <c r="U17" s="1" t="s">
        <v>2519</v>
      </c>
    </row>
    <row r="18" spans="6:21" ht="12.75" customHeight="1" x14ac:dyDescent="0.3">
      <c r="F18" s="1" t="s">
        <v>2520</v>
      </c>
      <c r="I18" s="1" t="s">
        <v>2473</v>
      </c>
      <c r="L18" s="1" t="s">
        <v>1840</v>
      </c>
      <c r="O18" s="1" t="s">
        <v>2521</v>
      </c>
      <c r="R18" s="1" t="s">
        <v>2522</v>
      </c>
    </row>
    <row r="19" spans="6:21" ht="12.75" customHeight="1" x14ac:dyDescent="0.3">
      <c r="F19" s="1" t="s">
        <v>2523</v>
      </c>
      <c r="I19" s="1" t="s">
        <v>2524</v>
      </c>
      <c r="L19" s="1" t="s">
        <v>1844</v>
      </c>
      <c r="O19" s="1" t="s">
        <v>2525</v>
      </c>
      <c r="R19" s="1" t="s">
        <v>2526</v>
      </c>
    </row>
    <row r="20" spans="6:21" ht="12.75" customHeight="1" x14ac:dyDescent="0.3">
      <c r="F20" s="1" t="s">
        <v>2527</v>
      </c>
      <c r="I20" s="1" t="s">
        <v>2528</v>
      </c>
      <c r="L20" s="1" t="s">
        <v>1848</v>
      </c>
      <c r="O20" s="1" t="s">
        <v>2506</v>
      </c>
    </row>
    <row r="21" spans="6:21" ht="12.75" customHeight="1" x14ac:dyDescent="0.3">
      <c r="F21" s="1" t="s">
        <v>1583</v>
      </c>
      <c r="I21" s="1" t="s">
        <v>2529</v>
      </c>
      <c r="L21" s="1" t="s">
        <v>1855</v>
      </c>
      <c r="O21" s="1" t="s">
        <v>2530</v>
      </c>
    </row>
    <row r="22" spans="6:21" ht="12.75" customHeight="1" x14ac:dyDescent="0.3">
      <c r="F22" s="1" t="s">
        <v>2531</v>
      </c>
      <c r="I22" s="1" t="s">
        <v>2532</v>
      </c>
      <c r="L22" s="1" t="s">
        <v>1858</v>
      </c>
      <c r="O22" s="1" t="s">
        <v>2533</v>
      </c>
    </row>
    <row r="23" spans="6:21" ht="12.75" customHeight="1" x14ac:dyDescent="0.3">
      <c r="F23" s="1" t="s">
        <v>2494</v>
      </c>
      <c r="I23" s="1" t="s">
        <v>2534</v>
      </c>
      <c r="L23" s="1" t="s">
        <v>1739</v>
      </c>
      <c r="O23" s="1" t="s">
        <v>2535</v>
      </c>
    </row>
    <row r="24" spans="6:21" ht="12.75" customHeight="1" x14ac:dyDescent="0.3">
      <c r="F24" s="1" t="s">
        <v>2536</v>
      </c>
      <c r="I24" s="1" t="s">
        <v>2537</v>
      </c>
      <c r="L24" s="1" t="s">
        <v>1870</v>
      </c>
      <c r="O24" s="1" t="s">
        <v>2538</v>
      </c>
    </row>
    <row r="25" spans="6:21" ht="12.75" customHeight="1" x14ac:dyDescent="0.3">
      <c r="F25" s="1" t="s">
        <v>2539</v>
      </c>
      <c r="I25" s="1" t="s">
        <v>2540</v>
      </c>
      <c r="L25" s="1" t="s">
        <v>1873</v>
      </c>
      <c r="O25" s="1" t="s">
        <v>2541</v>
      </c>
    </row>
    <row r="26" spans="6:21" ht="12.75" customHeight="1" x14ac:dyDescent="0.3">
      <c r="F26" s="1" t="s">
        <v>2542</v>
      </c>
      <c r="I26" s="1" t="s">
        <v>1727</v>
      </c>
      <c r="L26" s="1" t="s">
        <v>1787</v>
      </c>
      <c r="O26" s="1" t="s">
        <v>2543</v>
      </c>
    </row>
    <row r="27" spans="6:21" ht="12.75" customHeight="1" x14ac:dyDescent="0.3">
      <c r="F27" s="1" t="s">
        <v>2544</v>
      </c>
      <c r="I27" s="1" t="s">
        <v>2508</v>
      </c>
      <c r="L27" s="1" t="s">
        <v>1882</v>
      </c>
      <c r="O27" s="1" t="s">
        <v>2545</v>
      </c>
    </row>
    <row r="28" spans="6:21" ht="12.75" customHeight="1" x14ac:dyDescent="0.3">
      <c r="F28" s="1" t="s">
        <v>2546</v>
      </c>
      <c r="I28" s="1" t="s">
        <v>2259</v>
      </c>
      <c r="L28" s="1" t="s">
        <v>1884</v>
      </c>
      <c r="O28" s="1" t="s">
        <v>2547</v>
      </c>
    </row>
    <row r="29" spans="6:21" ht="12.75" customHeight="1" x14ac:dyDescent="0.3">
      <c r="F29" s="1" t="s">
        <v>2548</v>
      </c>
      <c r="I29" s="1" t="s">
        <v>2276</v>
      </c>
      <c r="L29" s="1" t="s">
        <v>1886</v>
      </c>
      <c r="O29" s="1" t="s">
        <v>2549</v>
      </c>
    </row>
    <row r="30" spans="6:21" ht="12.75" customHeight="1" x14ac:dyDescent="0.3">
      <c r="F30" s="1" t="s">
        <v>1548</v>
      </c>
      <c r="L30" s="1" t="s">
        <v>1780</v>
      </c>
      <c r="O30" s="1" t="s">
        <v>2550</v>
      </c>
    </row>
    <row r="31" spans="6:21" ht="12.75" customHeight="1" x14ac:dyDescent="0.3">
      <c r="F31" s="1" t="s">
        <v>697</v>
      </c>
      <c r="L31" s="1" t="s">
        <v>1751</v>
      </c>
      <c r="O31" s="1" t="s">
        <v>2551</v>
      </c>
    </row>
    <row r="32" spans="6:21" ht="12.75" customHeight="1" x14ac:dyDescent="0.3">
      <c r="F32" s="1" t="s">
        <v>2552</v>
      </c>
      <c r="L32" s="1" t="s">
        <v>2553</v>
      </c>
      <c r="O32" s="1" t="s">
        <v>2554</v>
      </c>
    </row>
    <row r="33" spans="6:15" ht="12.75" customHeight="1" x14ac:dyDescent="0.3">
      <c r="F33" s="1" t="s">
        <v>2555</v>
      </c>
      <c r="L33" s="1" t="s">
        <v>1892</v>
      </c>
      <c r="O33" s="1" t="s">
        <v>2556</v>
      </c>
    </row>
    <row r="34" spans="6:15" ht="12.75" customHeight="1" x14ac:dyDescent="0.3">
      <c r="F34" s="1" t="s">
        <v>2557</v>
      </c>
      <c r="L34" s="1" t="s">
        <v>1896</v>
      </c>
      <c r="O34" s="1" t="s">
        <v>2558</v>
      </c>
    </row>
    <row r="35" spans="6:15" ht="12.75" customHeight="1" x14ac:dyDescent="0.3">
      <c r="F35" s="1" t="s">
        <v>2559</v>
      </c>
      <c r="L35" s="1" t="s">
        <v>1872</v>
      </c>
      <c r="O35" s="1" t="s">
        <v>2560</v>
      </c>
    </row>
    <row r="36" spans="6:15" ht="12.75" customHeight="1" x14ac:dyDescent="0.3">
      <c r="F36" s="1" t="s">
        <v>758</v>
      </c>
      <c r="L36" s="1" t="s">
        <v>1861</v>
      </c>
      <c r="O36" s="1" t="s">
        <v>2561</v>
      </c>
    </row>
    <row r="37" spans="6:15" ht="12.75" customHeight="1" x14ac:dyDescent="0.3">
      <c r="F37" s="1" t="s">
        <v>554</v>
      </c>
      <c r="L37" s="1" t="s">
        <v>2562</v>
      </c>
      <c r="O37" s="1" t="s">
        <v>2563</v>
      </c>
    </row>
    <row r="38" spans="6:15" ht="12.75" customHeight="1" x14ac:dyDescent="0.3">
      <c r="F38" s="1" t="s">
        <v>2564</v>
      </c>
      <c r="L38" s="1" t="s">
        <v>2565</v>
      </c>
      <c r="O38" s="1" t="s">
        <v>2566</v>
      </c>
    </row>
    <row r="39" spans="6:15" ht="12.75" customHeight="1" x14ac:dyDescent="0.3">
      <c r="F39" s="1" t="s">
        <v>2567</v>
      </c>
      <c r="L39" s="1" t="s">
        <v>1740</v>
      </c>
      <c r="O39" s="1" t="s">
        <v>2568</v>
      </c>
    </row>
    <row r="40" spans="6:15" ht="12.75" customHeight="1" x14ac:dyDescent="0.3">
      <c r="F40" s="1" t="s">
        <v>788</v>
      </c>
      <c r="L40" s="1" t="s">
        <v>1878</v>
      </c>
      <c r="O40" s="1" t="s">
        <v>2569</v>
      </c>
    </row>
    <row r="41" spans="6:15" ht="12.75" customHeight="1" x14ac:dyDescent="0.3">
      <c r="F41" s="1" t="s">
        <v>768</v>
      </c>
      <c r="L41" s="1" t="s">
        <v>1906</v>
      </c>
      <c r="O41" s="1" t="s">
        <v>2570</v>
      </c>
    </row>
    <row r="42" spans="6:15" ht="12.75" customHeight="1" x14ac:dyDescent="0.3">
      <c r="F42" s="1" t="s">
        <v>773</v>
      </c>
      <c r="L42" s="1" t="s">
        <v>1802</v>
      </c>
      <c r="O42" s="1" t="s">
        <v>2571</v>
      </c>
    </row>
    <row r="43" spans="6:15" ht="12.75" customHeight="1" x14ac:dyDescent="0.3">
      <c r="F43" s="1" t="s">
        <v>2572</v>
      </c>
      <c r="L43" s="1" t="s">
        <v>1909</v>
      </c>
      <c r="O43" s="1" t="s">
        <v>2573</v>
      </c>
    </row>
    <row r="44" spans="6:15" ht="12.75" customHeight="1" x14ac:dyDescent="0.3">
      <c r="F44" s="1" t="s">
        <v>2574</v>
      </c>
      <c r="L44" s="1" t="s">
        <v>1830</v>
      </c>
      <c r="O44" s="1" t="s">
        <v>2575</v>
      </c>
    </row>
    <row r="45" spans="6:15" ht="12.75" customHeight="1" x14ac:dyDescent="0.3">
      <c r="F45" s="1" t="s">
        <v>2576</v>
      </c>
      <c r="L45" s="1" t="s">
        <v>2577</v>
      </c>
      <c r="O45" s="1" t="s">
        <v>2578</v>
      </c>
    </row>
    <row r="46" spans="6:15" ht="12.75" customHeight="1" x14ac:dyDescent="0.3">
      <c r="F46" s="1" t="s">
        <v>2579</v>
      </c>
      <c r="L46" s="1" t="s">
        <v>1740</v>
      </c>
      <c r="O46" s="1" t="s">
        <v>2580</v>
      </c>
    </row>
    <row r="47" spans="6:15" ht="12.75" customHeight="1" x14ac:dyDescent="0.3">
      <c r="F47" s="1" t="s">
        <v>1611</v>
      </c>
      <c r="L47" s="1" t="s">
        <v>2581</v>
      </c>
      <c r="O47" s="1" t="s">
        <v>1578</v>
      </c>
    </row>
    <row r="48" spans="6:15" ht="12.75" customHeight="1" x14ac:dyDescent="0.3">
      <c r="F48" s="1" t="s">
        <v>2582</v>
      </c>
      <c r="L48" s="1" t="s">
        <v>2583</v>
      </c>
      <c r="O48" s="1" t="s">
        <v>2584</v>
      </c>
    </row>
    <row r="49" spans="12:15" ht="12.75" customHeight="1" x14ac:dyDescent="0.3">
      <c r="L49" s="1" t="s">
        <v>2553</v>
      </c>
      <c r="O49" s="1" t="s">
        <v>2585</v>
      </c>
    </row>
    <row r="50" spans="12:15" ht="12.75" customHeight="1" x14ac:dyDescent="0.3">
      <c r="L50" s="1" t="s">
        <v>2586</v>
      </c>
      <c r="O50" s="1" t="s">
        <v>2587</v>
      </c>
    </row>
    <row r="51" spans="12:15" ht="12.75" customHeight="1" x14ac:dyDescent="0.3">
      <c r="L51" s="1" t="s">
        <v>2588</v>
      </c>
      <c r="O51" s="1" t="s">
        <v>2589</v>
      </c>
    </row>
    <row r="52" spans="12:15" ht="12.75" customHeight="1" x14ac:dyDescent="0.3">
      <c r="L52" s="1" t="s">
        <v>2590</v>
      </c>
      <c r="O52" s="1" t="s">
        <v>2591</v>
      </c>
    </row>
    <row r="53" spans="12:15" ht="12.75" customHeight="1" x14ac:dyDescent="0.3">
      <c r="L53" s="1" t="s">
        <v>2592</v>
      </c>
      <c r="O53" s="1" t="s">
        <v>2593</v>
      </c>
    </row>
    <row r="54" spans="12:15" ht="12.75" customHeight="1" x14ac:dyDescent="0.3">
      <c r="L54" s="1" t="s">
        <v>2594</v>
      </c>
    </row>
    <row r="55" spans="12:15" ht="12.75" customHeight="1" x14ac:dyDescent="0.3">
      <c r="L55" s="1" t="s">
        <v>2595</v>
      </c>
    </row>
    <row r="56" spans="12:15" ht="12.75" customHeight="1" x14ac:dyDescent="0.3">
      <c r="L56" s="1" t="s">
        <v>2596</v>
      </c>
    </row>
    <row r="57" spans="12:15" ht="12.75" customHeight="1" x14ac:dyDescent="0.3">
      <c r="L57" s="1" t="s">
        <v>2597</v>
      </c>
    </row>
    <row r="58" spans="12:15" ht="12.75" customHeight="1" x14ac:dyDescent="0.3">
      <c r="L58" s="1" t="s">
        <v>2598</v>
      </c>
    </row>
    <row r="59" spans="12:15" ht="12.75" customHeight="1" x14ac:dyDescent="0.3"/>
    <row r="60" spans="12:15" ht="12.75" customHeight="1" x14ac:dyDescent="0.3"/>
    <row r="61" spans="12:15" ht="12.75" customHeight="1" x14ac:dyDescent="0.3"/>
    <row r="62" spans="12:15" ht="12.75" customHeight="1" x14ac:dyDescent="0.3"/>
    <row r="63" spans="12:15" ht="12.75" customHeight="1" x14ac:dyDescent="0.3"/>
    <row r="64" spans="12:15"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M1000"/>
  <sheetViews>
    <sheetView workbookViewId="0"/>
  </sheetViews>
  <sheetFormatPr defaultColWidth="14.44140625" defaultRowHeight="15" customHeight="1" x14ac:dyDescent="0.3"/>
  <cols>
    <col min="1" max="1" width="12.44140625" customWidth="1"/>
    <col min="2" max="3" width="11.5546875" hidden="1" customWidth="1"/>
    <col min="4" max="4" width="12.5546875" customWidth="1"/>
    <col min="5" max="6" width="11.5546875" hidden="1" customWidth="1"/>
    <col min="7" max="7" width="12.5546875" customWidth="1"/>
    <col min="8" max="9" width="11.5546875" hidden="1" customWidth="1"/>
    <col min="10" max="10" width="11.5546875" customWidth="1"/>
    <col min="11" max="11" width="23.88671875" customWidth="1"/>
    <col min="12" max="12" width="11.5546875" customWidth="1"/>
    <col min="13" max="13" width="71" customWidth="1"/>
    <col min="14" max="26" width="8.6640625" customWidth="1"/>
  </cols>
  <sheetData>
    <row r="1" spans="1:13" ht="12.75" customHeight="1" x14ac:dyDescent="0.3">
      <c r="A1" s="1" t="s">
        <v>1939</v>
      </c>
      <c r="D1" s="1" t="s">
        <v>2599</v>
      </c>
      <c r="G1" s="1" t="s">
        <v>2600</v>
      </c>
      <c r="L1" s="1" t="s">
        <v>807</v>
      </c>
    </row>
    <row r="2" spans="1:13" ht="12.75" customHeight="1" x14ac:dyDescent="0.3">
      <c r="A2" s="1" t="s">
        <v>2601</v>
      </c>
      <c r="B2" s="1">
        <f t="shared" ref="B2:B43" ca="1" si="0">RANDBETWEEN(1, (COUNTA($A$2:$A$400)))</f>
        <v>31</v>
      </c>
      <c r="C2" s="1" t="str">
        <f t="shared" ref="C2:C43" ca="1" si="1">OFFSET($A$1,$B2,0)</f>
        <v>Mad</v>
      </c>
      <c r="D2" s="1" t="s">
        <v>2602</v>
      </c>
      <c r="E2" s="1">
        <f t="shared" ref="E2:E43" ca="1" si="2">RANDBETWEEN(1, (COUNTA($D$2:$D$400)))</f>
        <v>29</v>
      </c>
      <c r="F2" s="20" t="str">
        <f t="shared" ref="F2:F43" ca="1" si="3">OFFSET($D$1,$E2,0)</f>
        <v>pig</v>
      </c>
      <c r="G2" s="1" t="s">
        <v>2603</v>
      </c>
      <c r="H2" s="1">
        <f t="shared" ref="H2:H43" ca="1" si="4">RANDBETWEEN(1, (COUNTA($G$2:$G$400)))</f>
        <v>24</v>
      </c>
      <c r="I2" s="1" t="str">
        <f t="shared" ref="I2:I43" ca="1" si="5">OFFSET($G$1,$H2,0)</f>
        <v>elemental</v>
      </c>
      <c r="K2" s="1" t="str">
        <f t="shared" ref="K2:K43" ca="1" si="6">CONCATENATE(C2, " ", F2, " ", I2)</f>
        <v>Mad pig elemental</v>
      </c>
      <c r="L2" s="1">
        <f>COUNTA($A$2:$A$200)*COUNTA($G$2:$G$200)*COUNTA($D$2:$D$200)</f>
        <v>127440</v>
      </c>
    </row>
    <row r="3" spans="1:13" ht="12.75" customHeight="1" x14ac:dyDescent="0.3">
      <c r="A3" s="1" t="s">
        <v>2604</v>
      </c>
      <c r="B3" s="1">
        <f t="shared" ca="1" si="0"/>
        <v>13</v>
      </c>
      <c r="C3" s="1" t="str">
        <f t="shared" ca="1" si="1"/>
        <v>Demanding</v>
      </c>
      <c r="D3" s="1" t="s">
        <v>2451</v>
      </c>
      <c r="E3" s="1">
        <f t="shared" ca="1" si="2"/>
        <v>26</v>
      </c>
      <c r="F3" s="1" t="str">
        <f t="shared" ca="1" si="3"/>
        <v>anal</v>
      </c>
      <c r="G3" s="1" t="s">
        <v>1546</v>
      </c>
      <c r="H3" s="1">
        <f t="shared" ca="1" si="4"/>
        <v>11</v>
      </c>
      <c r="I3" s="1" t="str">
        <f t="shared" ca="1" si="5"/>
        <v>bandit</v>
      </c>
      <c r="K3" s="1" t="str">
        <f t="shared" ca="1" si="6"/>
        <v>Demanding anal bandit</v>
      </c>
      <c r="M3" s="1" t="s">
        <v>2605</v>
      </c>
    </row>
    <row r="4" spans="1:13" ht="12.75" customHeight="1" x14ac:dyDescent="0.3">
      <c r="A4" s="1" t="s">
        <v>2606</v>
      </c>
      <c r="B4" s="1">
        <f t="shared" ca="1" si="0"/>
        <v>39</v>
      </c>
      <c r="C4" s="1" t="str">
        <f t="shared" ca="1" si="1"/>
        <v>Crazy</v>
      </c>
      <c r="D4" s="1" t="s">
        <v>2566</v>
      </c>
      <c r="E4" s="1">
        <f t="shared" ca="1" si="2"/>
        <v>9</v>
      </c>
      <c r="F4" s="20" t="str">
        <f t="shared" ca="1" si="3"/>
        <v>ass</v>
      </c>
      <c r="G4" s="1" t="s">
        <v>2607</v>
      </c>
      <c r="H4" s="1">
        <f t="shared" ca="1" si="4"/>
        <v>3</v>
      </c>
      <c r="I4" s="1" t="str">
        <f t="shared" ca="1" si="5"/>
        <v>kisser</v>
      </c>
      <c r="K4" s="1" t="str">
        <f t="shared" ca="1" si="6"/>
        <v>Crazy ass kisser</v>
      </c>
      <c r="M4" s="1" t="s">
        <v>2608</v>
      </c>
    </row>
    <row r="5" spans="1:13" ht="12.75" customHeight="1" x14ac:dyDescent="0.3">
      <c r="A5" s="1" t="s">
        <v>2609</v>
      </c>
      <c r="B5" s="1">
        <f t="shared" ca="1" si="0"/>
        <v>8</v>
      </c>
      <c r="C5" s="1" t="str">
        <f t="shared" ca="1" si="1"/>
        <v>Old</v>
      </c>
      <c r="D5" s="1" t="s">
        <v>2610</v>
      </c>
      <c r="E5" s="1">
        <f t="shared" ca="1" si="2"/>
        <v>39</v>
      </c>
      <c r="F5" s="1" t="str">
        <f t="shared" ca="1" si="3"/>
        <v>crap</v>
      </c>
      <c r="G5" s="1" t="s">
        <v>1266</v>
      </c>
      <c r="H5" s="1">
        <f t="shared" ca="1" si="4"/>
        <v>5</v>
      </c>
      <c r="I5" s="1" t="str">
        <f t="shared" ca="1" si="5"/>
        <v>maggot</v>
      </c>
      <c r="K5" s="1" t="str">
        <f t="shared" ca="1" si="6"/>
        <v>Old crap maggot</v>
      </c>
    </row>
    <row r="6" spans="1:13" ht="12.75" customHeight="1" x14ac:dyDescent="0.3">
      <c r="A6" s="1" t="s">
        <v>2611</v>
      </c>
      <c r="B6" s="1">
        <f t="shared" ca="1" si="0"/>
        <v>3</v>
      </c>
      <c r="C6" s="1" t="str">
        <f t="shared" ca="1" si="1"/>
        <v>Catastrophic</v>
      </c>
      <c r="D6" s="1" t="s">
        <v>2612</v>
      </c>
      <c r="E6" s="1">
        <f t="shared" ca="1" si="2"/>
        <v>5</v>
      </c>
      <c r="F6" s="20" t="str">
        <f t="shared" ca="1" si="3"/>
        <v>worm</v>
      </c>
      <c r="G6" s="1" t="s">
        <v>2613</v>
      </c>
      <c r="H6" s="1">
        <f t="shared" ca="1" si="4"/>
        <v>44</v>
      </c>
      <c r="I6" s="1" t="str">
        <f t="shared" ca="1" si="5"/>
        <v>ballerina</v>
      </c>
      <c r="K6" s="1" t="str">
        <f t="shared" ca="1" si="6"/>
        <v>Catastrophic worm ballerina</v>
      </c>
      <c r="M6" s="1" t="s">
        <v>2614</v>
      </c>
    </row>
    <row r="7" spans="1:13" ht="12.75" customHeight="1" x14ac:dyDescent="0.3">
      <c r="A7" s="1" t="s">
        <v>2615</v>
      </c>
      <c r="B7" s="1">
        <f t="shared" ca="1" si="0"/>
        <v>35</v>
      </c>
      <c r="C7" s="1" t="str">
        <f t="shared" ca="1" si="1"/>
        <v>Dreadful</v>
      </c>
      <c r="D7" s="1" t="s">
        <v>2616</v>
      </c>
      <c r="E7" s="1">
        <f t="shared" ca="1" si="2"/>
        <v>34</v>
      </c>
      <c r="F7" s="20" t="str">
        <f t="shared" ca="1" si="3"/>
        <v>sewer</v>
      </c>
      <c r="G7" s="1" t="s">
        <v>2617</v>
      </c>
      <c r="H7" s="1">
        <f t="shared" ca="1" si="4"/>
        <v>2</v>
      </c>
      <c r="I7" s="1" t="str">
        <f t="shared" ca="1" si="5"/>
        <v>fucker</v>
      </c>
      <c r="K7" s="1" t="str">
        <f t="shared" ca="1" si="6"/>
        <v>Dreadful sewer fucker</v>
      </c>
      <c r="M7" s="1" t="s">
        <v>2618</v>
      </c>
    </row>
    <row r="8" spans="1:13" ht="12.75" customHeight="1" x14ac:dyDescent="0.3">
      <c r="A8" s="1" t="s">
        <v>2619</v>
      </c>
      <c r="B8" s="1">
        <f t="shared" ca="1" si="0"/>
        <v>42</v>
      </c>
      <c r="C8" s="1" t="str">
        <f t="shared" ca="1" si="1"/>
        <v>Snobby</v>
      </c>
      <c r="D8" s="1" t="s">
        <v>1811</v>
      </c>
      <c r="E8" s="1">
        <f t="shared" ca="1" si="2"/>
        <v>16</v>
      </c>
      <c r="F8" s="20" t="str">
        <f t="shared" ca="1" si="3"/>
        <v>butt</v>
      </c>
      <c r="G8" s="1" t="s">
        <v>2620</v>
      </c>
      <c r="H8" s="1">
        <f t="shared" ca="1" si="4"/>
        <v>10</v>
      </c>
      <c r="I8" s="1" t="str">
        <f t="shared" ca="1" si="5"/>
        <v>ravager</v>
      </c>
      <c r="K8" s="1" t="str">
        <f t="shared" ca="1" si="6"/>
        <v>Snobby butt ravager</v>
      </c>
    </row>
    <row r="9" spans="1:13" ht="12.75" customHeight="1" x14ac:dyDescent="0.3">
      <c r="A9" s="1" t="s">
        <v>578</v>
      </c>
      <c r="B9" s="1">
        <f t="shared" ca="1" si="0"/>
        <v>44</v>
      </c>
      <c r="C9" s="1" t="str">
        <f t="shared" ca="1" si="1"/>
        <v>Gruesome</v>
      </c>
      <c r="D9" s="1" t="s">
        <v>2621</v>
      </c>
      <c r="E9" s="1">
        <f t="shared" ca="1" si="2"/>
        <v>2</v>
      </c>
      <c r="F9" s="1" t="str">
        <f t="shared" ca="1" si="3"/>
        <v>goat</v>
      </c>
      <c r="G9" s="1" t="s">
        <v>2622</v>
      </c>
      <c r="H9" s="1">
        <f t="shared" ca="1" si="4"/>
        <v>6</v>
      </c>
      <c r="I9" s="1" t="str">
        <f t="shared" ca="1" si="5"/>
        <v>bastard</v>
      </c>
      <c r="K9" s="1" t="str">
        <f t="shared" ca="1" si="6"/>
        <v>Gruesome goat bastard</v>
      </c>
    </row>
    <row r="10" spans="1:13" ht="12.75" customHeight="1" x14ac:dyDescent="0.3">
      <c r="A10" s="1" t="s">
        <v>2623</v>
      </c>
      <c r="B10" s="1">
        <f t="shared" ca="1" si="0"/>
        <v>47</v>
      </c>
      <c r="C10" s="1" t="str">
        <f t="shared" ca="1" si="1"/>
        <v>Nightmarish</v>
      </c>
      <c r="D10" s="1" t="s">
        <v>2624</v>
      </c>
      <c r="E10" s="1">
        <f t="shared" ca="1" si="2"/>
        <v>12</v>
      </c>
      <c r="F10" s="20" t="str">
        <f t="shared" ca="1" si="3"/>
        <v>turd</v>
      </c>
      <c r="G10" s="1" t="s">
        <v>2625</v>
      </c>
      <c r="H10" s="1">
        <f t="shared" ca="1" si="4"/>
        <v>7</v>
      </c>
      <c r="I10" s="1" t="str">
        <f t="shared" ca="1" si="5"/>
        <v>leper</v>
      </c>
      <c r="K10" s="1" t="str">
        <f t="shared" ca="1" si="6"/>
        <v>Nightmarish turd leper</v>
      </c>
    </row>
    <row r="11" spans="1:13" ht="12.75" customHeight="1" x14ac:dyDescent="0.3">
      <c r="A11" s="1" t="s">
        <v>2626</v>
      </c>
      <c r="B11" s="1">
        <f t="shared" ca="1" si="0"/>
        <v>19</v>
      </c>
      <c r="C11" s="1" t="str">
        <f t="shared" ca="1" si="1"/>
        <v>Gutless</v>
      </c>
      <c r="D11" s="1" t="s">
        <v>2627</v>
      </c>
      <c r="E11" s="1">
        <f t="shared" ca="1" si="2"/>
        <v>7</v>
      </c>
      <c r="F11" s="20" t="str">
        <f t="shared" ca="1" si="3"/>
        <v>virgin</v>
      </c>
      <c r="G11" s="1" t="s">
        <v>2628</v>
      </c>
      <c r="H11" s="1">
        <f t="shared" ca="1" si="4"/>
        <v>49</v>
      </c>
      <c r="I11" s="1" t="str">
        <f t="shared" ca="1" si="5"/>
        <v>cultist</v>
      </c>
      <c r="K11" s="1" t="str">
        <f t="shared" ca="1" si="6"/>
        <v>Gutless virgin cultist</v>
      </c>
    </row>
    <row r="12" spans="1:13" ht="12.75" customHeight="1" x14ac:dyDescent="0.3">
      <c r="A12" s="1" t="s">
        <v>2629</v>
      </c>
      <c r="B12" s="1">
        <f t="shared" ca="1" si="0"/>
        <v>53</v>
      </c>
      <c r="C12" s="1" t="str">
        <f t="shared" ca="1" si="1"/>
        <v>Wretched</v>
      </c>
      <c r="D12" s="1" t="s">
        <v>2630</v>
      </c>
      <c r="E12" s="1">
        <f t="shared" ca="1" si="2"/>
        <v>27</v>
      </c>
      <c r="F12" s="1" t="str">
        <f t="shared" ca="1" si="3"/>
        <v>fish</v>
      </c>
      <c r="G12" s="1" t="s">
        <v>2631</v>
      </c>
      <c r="H12" s="1">
        <f t="shared" ca="1" si="4"/>
        <v>22</v>
      </c>
      <c r="I12" s="1" t="str">
        <f t="shared" ca="1" si="5"/>
        <v>fiend</v>
      </c>
      <c r="K12" s="1" t="str">
        <f t="shared" ca="1" si="6"/>
        <v>Wretched fish fiend</v>
      </c>
    </row>
    <row r="13" spans="1:13" ht="12.75" customHeight="1" x14ac:dyDescent="0.3">
      <c r="A13" s="1" t="s">
        <v>2632</v>
      </c>
      <c r="B13" s="1">
        <f t="shared" ca="1" si="0"/>
        <v>32</v>
      </c>
      <c r="C13" s="1" t="str">
        <f t="shared" ca="1" si="1"/>
        <v>Deranged</v>
      </c>
      <c r="D13" s="1" t="s">
        <v>2633</v>
      </c>
      <c r="E13" s="1">
        <f t="shared" ca="1" si="2"/>
        <v>36</v>
      </c>
      <c r="F13" s="20" t="str">
        <f t="shared" ca="1" si="3"/>
        <v>bottom</v>
      </c>
      <c r="G13" s="1" t="s">
        <v>2634</v>
      </c>
      <c r="H13" s="1">
        <f t="shared" ca="1" si="4"/>
        <v>33</v>
      </c>
      <c r="I13" s="1" t="str">
        <f t="shared" ca="1" si="5"/>
        <v>fart</v>
      </c>
      <c r="K13" s="1" t="str">
        <f t="shared" ca="1" si="6"/>
        <v>Deranged bottom fart</v>
      </c>
    </row>
    <row r="14" spans="1:13" ht="12.75" customHeight="1" x14ac:dyDescent="0.3">
      <c r="A14" s="1" t="s">
        <v>2635</v>
      </c>
      <c r="B14" s="1">
        <f t="shared" ca="1" si="0"/>
        <v>24</v>
      </c>
      <c r="C14" s="1" t="str">
        <f t="shared" ca="1" si="1"/>
        <v>Stinking</v>
      </c>
      <c r="D14" s="1" t="s">
        <v>2636</v>
      </c>
      <c r="E14" s="1">
        <f t="shared" ca="1" si="2"/>
        <v>8</v>
      </c>
      <c r="F14" s="1" t="str">
        <f t="shared" ca="1" si="3"/>
        <v>boot</v>
      </c>
      <c r="G14" s="1" t="s">
        <v>2637</v>
      </c>
      <c r="H14" s="1">
        <f t="shared" ca="1" si="4"/>
        <v>31</v>
      </c>
      <c r="I14" s="1" t="str">
        <f t="shared" ca="1" si="5"/>
        <v>leech</v>
      </c>
      <c r="K14" s="1" t="str">
        <f t="shared" ca="1" si="6"/>
        <v>Stinking boot leech</v>
      </c>
    </row>
    <row r="15" spans="1:13" ht="12.75" customHeight="1" x14ac:dyDescent="0.3">
      <c r="A15" s="1" t="s">
        <v>2638</v>
      </c>
      <c r="B15" s="1">
        <f t="shared" ca="1" si="0"/>
        <v>9</v>
      </c>
      <c r="C15" s="1" t="str">
        <f t="shared" ca="1" si="1"/>
        <v>Baby</v>
      </c>
      <c r="D15" s="1" t="s">
        <v>2639</v>
      </c>
      <c r="E15" s="1">
        <f t="shared" ca="1" si="2"/>
        <v>7</v>
      </c>
      <c r="F15" s="20" t="str">
        <f t="shared" ca="1" si="3"/>
        <v>virgin</v>
      </c>
      <c r="G15" s="1" t="s">
        <v>2640</v>
      </c>
      <c r="H15" s="1">
        <f t="shared" ca="1" si="4"/>
        <v>36</v>
      </c>
      <c r="I15" s="1" t="str">
        <f t="shared" ca="1" si="5"/>
        <v>buster</v>
      </c>
      <c r="K15" s="1" t="str">
        <f t="shared" ca="1" si="6"/>
        <v>Baby virgin buster</v>
      </c>
    </row>
    <row r="16" spans="1:13" ht="12.75" customHeight="1" x14ac:dyDescent="0.3">
      <c r="A16" s="1" t="s">
        <v>2641</v>
      </c>
      <c r="B16" s="1">
        <f t="shared" ca="1" si="0"/>
        <v>16</v>
      </c>
      <c r="C16" s="1" t="str">
        <f t="shared" ca="1" si="1"/>
        <v>Insulting</v>
      </c>
      <c r="D16" s="1" t="s">
        <v>2642</v>
      </c>
      <c r="E16" s="1">
        <f t="shared" ca="1" si="2"/>
        <v>19</v>
      </c>
      <c r="F16" s="20" t="str">
        <f t="shared" ca="1" si="3"/>
        <v>demon</v>
      </c>
      <c r="G16" s="1" t="s">
        <v>2643</v>
      </c>
      <c r="H16" s="1">
        <f t="shared" ca="1" si="4"/>
        <v>25</v>
      </c>
      <c r="I16" s="1" t="str">
        <f t="shared" ca="1" si="5"/>
        <v>slut</v>
      </c>
      <c r="K16" s="1" t="str">
        <f t="shared" ca="1" si="6"/>
        <v>Insulting demon slut</v>
      </c>
    </row>
    <row r="17" spans="1:11" ht="12.75" customHeight="1" x14ac:dyDescent="0.3">
      <c r="A17" s="1" t="s">
        <v>2644</v>
      </c>
      <c r="B17" s="1">
        <f t="shared" ca="1" si="0"/>
        <v>14</v>
      </c>
      <c r="C17" s="1" t="str">
        <f t="shared" ca="1" si="1"/>
        <v>Demeaning</v>
      </c>
      <c r="D17" s="1" t="s">
        <v>2645</v>
      </c>
      <c r="E17" s="1">
        <f t="shared" ca="1" si="2"/>
        <v>6</v>
      </c>
      <c r="F17" s="20" t="str">
        <f t="shared" ca="1" si="3"/>
        <v>trash</v>
      </c>
      <c r="G17" s="1" t="s">
        <v>2646</v>
      </c>
      <c r="H17" s="1">
        <f t="shared" ca="1" si="4"/>
        <v>1</v>
      </c>
      <c r="I17" s="1" t="str">
        <f t="shared" ca="1" si="5"/>
        <v>licker</v>
      </c>
      <c r="K17" s="1" t="str">
        <f t="shared" ca="1" si="6"/>
        <v>Demeaning trash licker</v>
      </c>
    </row>
    <row r="18" spans="1:11" ht="12.75" customHeight="1" x14ac:dyDescent="0.3">
      <c r="A18" s="1" t="s">
        <v>2647</v>
      </c>
      <c r="B18" s="1">
        <f t="shared" ca="1" si="0"/>
        <v>31</v>
      </c>
      <c r="C18" s="1" t="str">
        <f t="shared" ca="1" si="1"/>
        <v>Mad</v>
      </c>
      <c r="D18" s="1" t="s">
        <v>2648</v>
      </c>
      <c r="E18" s="1">
        <f t="shared" ca="1" si="2"/>
        <v>25</v>
      </c>
      <c r="F18" s="20" t="str">
        <f t="shared" ca="1" si="3"/>
        <v>hobo</v>
      </c>
      <c r="G18" s="1" t="s">
        <v>2649</v>
      </c>
      <c r="H18" s="1">
        <f t="shared" ca="1" si="4"/>
        <v>13</v>
      </c>
      <c r="I18" s="1" t="str">
        <f t="shared" ca="1" si="5"/>
        <v>monkey</v>
      </c>
      <c r="K18" s="1" t="str">
        <f t="shared" ca="1" si="6"/>
        <v>Mad hobo monkey</v>
      </c>
    </row>
    <row r="19" spans="1:11" ht="12.75" customHeight="1" x14ac:dyDescent="0.3">
      <c r="A19" s="1" t="s">
        <v>2629</v>
      </c>
      <c r="B19" s="1">
        <f t="shared" ca="1" si="0"/>
        <v>24</v>
      </c>
      <c r="C19" s="1" t="str">
        <f t="shared" ca="1" si="1"/>
        <v>Stinking</v>
      </c>
      <c r="D19" s="1" t="s">
        <v>2583</v>
      </c>
      <c r="E19" s="1">
        <f t="shared" ca="1" si="2"/>
        <v>10</v>
      </c>
      <c r="F19" s="20" t="str">
        <f t="shared" ca="1" si="3"/>
        <v>bum</v>
      </c>
      <c r="G19" s="1" t="s">
        <v>2650</v>
      </c>
      <c r="H19" s="1">
        <f t="shared" ca="1" si="4"/>
        <v>40</v>
      </c>
      <c r="I19" s="1" t="str">
        <f t="shared" ca="1" si="5"/>
        <v>burrower</v>
      </c>
      <c r="K19" s="1" t="str">
        <f t="shared" ca="1" si="6"/>
        <v>Stinking bum burrower</v>
      </c>
    </row>
    <row r="20" spans="1:11" ht="12.75" customHeight="1" x14ac:dyDescent="0.3">
      <c r="A20" s="1" t="s">
        <v>2651</v>
      </c>
      <c r="B20" s="1">
        <f t="shared" ca="1" si="0"/>
        <v>20</v>
      </c>
      <c r="C20" s="1" t="str">
        <f t="shared" ca="1" si="1"/>
        <v>Childish</v>
      </c>
      <c r="D20" s="1" t="s">
        <v>1724</v>
      </c>
      <c r="E20" s="1">
        <f t="shared" ca="1" si="2"/>
        <v>22</v>
      </c>
      <c r="F20" s="20" t="str">
        <f t="shared" ca="1" si="3"/>
        <v>beggar</v>
      </c>
      <c r="G20" s="1" t="s">
        <v>2652</v>
      </c>
      <c r="H20" s="1">
        <f t="shared" ca="1" si="4"/>
        <v>5</v>
      </c>
      <c r="I20" s="1" t="str">
        <f t="shared" ca="1" si="5"/>
        <v>maggot</v>
      </c>
      <c r="K20" s="1" t="str">
        <f t="shared" ca="1" si="6"/>
        <v>Childish beggar maggot</v>
      </c>
    </row>
    <row r="21" spans="1:11" ht="12.75" customHeight="1" x14ac:dyDescent="0.3">
      <c r="A21" s="1" t="s">
        <v>2653</v>
      </c>
      <c r="B21" s="1">
        <f t="shared" ca="1" si="0"/>
        <v>51</v>
      </c>
      <c r="C21" s="1" t="str">
        <f t="shared" ca="1" si="1"/>
        <v>Anal</v>
      </c>
      <c r="D21" s="1" t="s">
        <v>2654</v>
      </c>
      <c r="E21" s="1">
        <f t="shared" ca="1" si="2"/>
        <v>23</v>
      </c>
      <c r="F21" s="1" t="str">
        <f t="shared" ca="1" si="3"/>
        <v>shit</v>
      </c>
      <c r="G21" s="1" t="s">
        <v>2655</v>
      </c>
      <c r="H21" s="1">
        <f t="shared" ca="1" si="4"/>
        <v>42</v>
      </c>
      <c r="I21" s="1" t="str">
        <f t="shared" ca="1" si="5"/>
        <v>addict</v>
      </c>
      <c r="K21" s="1" t="str">
        <f t="shared" ca="1" si="6"/>
        <v>Anal shit addict</v>
      </c>
    </row>
    <row r="22" spans="1:11" ht="12.75" customHeight="1" x14ac:dyDescent="0.3">
      <c r="A22" s="1" t="s">
        <v>2656</v>
      </c>
      <c r="B22" s="1">
        <f t="shared" ca="1" si="0"/>
        <v>21</v>
      </c>
      <c r="C22" s="1" t="str">
        <f t="shared" ca="1" si="1"/>
        <v>Devious</v>
      </c>
      <c r="D22" s="1" t="s">
        <v>2657</v>
      </c>
      <c r="E22" s="1">
        <f t="shared" ca="1" si="2"/>
        <v>22</v>
      </c>
      <c r="F22" s="20" t="str">
        <f t="shared" ca="1" si="3"/>
        <v>beggar</v>
      </c>
      <c r="G22" s="1" t="s">
        <v>2658</v>
      </c>
      <c r="H22" s="1">
        <f t="shared" ca="1" si="4"/>
        <v>24</v>
      </c>
      <c r="I22" s="1" t="str">
        <f t="shared" ca="1" si="5"/>
        <v>elemental</v>
      </c>
      <c r="K22" s="1" t="str">
        <f t="shared" ca="1" si="6"/>
        <v>Devious beggar elemental</v>
      </c>
    </row>
    <row r="23" spans="1:11" ht="12.75" customHeight="1" x14ac:dyDescent="0.3">
      <c r="A23" s="1" t="s">
        <v>2659</v>
      </c>
      <c r="B23" s="1">
        <f t="shared" ca="1" si="0"/>
        <v>10</v>
      </c>
      <c r="C23" s="1" t="str">
        <f t="shared" ca="1" si="1"/>
        <v>Halfwit</v>
      </c>
      <c r="D23" s="1" t="s">
        <v>2514</v>
      </c>
      <c r="E23" s="1">
        <f t="shared" ca="1" si="2"/>
        <v>4</v>
      </c>
      <c r="F23" s="20" t="str">
        <f t="shared" ca="1" si="3"/>
        <v>baby</v>
      </c>
      <c r="G23" s="1" t="s">
        <v>2660</v>
      </c>
      <c r="H23" s="1">
        <f t="shared" ca="1" si="4"/>
        <v>3</v>
      </c>
      <c r="I23" s="1" t="str">
        <f t="shared" ca="1" si="5"/>
        <v>kisser</v>
      </c>
      <c r="K23" s="1" t="str">
        <f t="shared" ca="1" si="6"/>
        <v>Halfwit baby kisser</v>
      </c>
    </row>
    <row r="24" spans="1:11" ht="12.75" customHeight="1" x14ac:dyDescent="0.3">
      <c r="A24" s="1" t="s">
        <v>1969</v>
      </c>
      <c r="B24" s="1">
        <f t="shared" ca="1" si="0"/>
        <v>40</v>
      </c>
      <c r="C24" s="1" t="str">
        <f t="shared" ca="1" si="1"/>
        <v>Flowery</v>
      </c>
      <c r="D24" s="1" t="s">
        <v>2661</v>
      </c>
      <c r="E24" s="1">
        <f t="shared" ca="1" si="2"/>
        <v>32</v>
      </c>
      <c r="F24" s="20" t="str">
        <f t="shared" ca="1" si="3"/>
        <v>toddler</v>
      </c>
      <c r="G24" s="1" t="s">
        <v>2662</v>
      </c>
      <c r="H24" s="1">
        <f t="shared" ca="1" si="4"/>
        <v>55</v>
      </c>
      <c r="I24" s="1" t="str">
        <f t="shared" ca="1" si="5"/>
        <v>junky</v>
      </c>
      <c r="K24" s="1" t="str">
        <f t="shared" ca="1" si="6"/>
        <v>Flowery toddler junky</v>
      </c>
    </row>
    <row r="25" spans="1:11" ht="12.75" customHeight="1" x14ac:dyDescent="0.3">
      <c r="A25" s="1" t="s">
        <v>2663</v>
      </c>
      <c r="B25" s="1">
        <f t="shared" ca="1" si="0"/>
        <v>32</v>
      </c>
      <c r="C25" s="1" t="str">
        <f t="shared" ca="1" si="1"/>
        <v>Deranged</v>
      </c>
      <c r="D25" s="1" t="s">
        <v>2664</v>
      </c>
      <c r="E25" s="1">
        <f t="shared" ca="1" si="2"/>
        <v>40</v>
      </c>
      <c r="F25" s="20" t="str">
        <f t="shared" ca="1" si="3"/>
        <v>junk</v>
      </c>
      <c r="G25" s="1" t="s">
        <v>1844</v>
      </c>
      <c r="H25" s="1">
        <f t="shared" ca="1" si="4"/>
        <v>37</v>
      </c>
      <c r="I25" s="1" t="str">
        <f t="shared" ca="1" si="5"/>
        <v>bitch</v>
      </c>
      <c r="K25" s="1" t="str">
        <f t="shared" ca="1" si="6"/>
        <v>Deranged junk bitch</v>
      </c>
    </row>
    <row r="26" spans="1:11" ht="12.75" customHeight="1" x14ac:dyDescent="0.3">
      <c r="A26" s="1" t="s">
        <v>2665</v>
      </c>
      <c r="B26" s="1">
        <f t="shared" ca="1" si="0"/>
        <v>17</v>
      </c>
      <c r="C26" s="1" t="str">
        <f t="shared" ca="1" si="1"/>
        <v>Bungled</v>
      </c>
      <c r="D26" s="1" t="s">
        <v>2666</v>
      </c>
      <c r="E26" s="1">
        <f t="shared" ca="1" si="2"/>
        <v>6</v>
      </c>
      <c r="F26" s="1" t="str">
        <f t="shared" ca="1" si="3"/>
        <v>trash</v>
      </c>
      <c r="G26" s="1" t="s">
        <v>2667</v>
      </c>
      <c r="H26" s="1">
        <f t="shared" ca="1" si="4"/>
        <v>39</v>
      </c>
      <c r="I26" s="1" t="str">
        <f t="shared" ca="1" si="5"/>
        <v>muncher</v>
      </c>
      <c r="K26" s="1" t="str">
        <f t="shared" ca="1" si="6"/>
        <v>Bungled trash muncher</v>
      </c>
    </row>
    <row r="27" spans="1:11" ht="12.75" customHeight="1" x14ac:dyDescent="0.3">
      <c r="A27" s="1" t="s">
        <v>2619</v>
      </c>
      <c r="B27" s="1">
        <f t="shared" ca="1" si="0"/>
        <v>36</v>
      </c>
      <c r="C27" s="1" t="str">
        <f t="shared" ca="1" si="1"/>
        <v>Thoughtless</v>
      </c>
      <c r="D27" s="1" t="s">
        <v>2668</v>
      </c>
      <c r="E27" s="1">
        <f t="shared" ca="1" si="2"/>
        <v>31</v>
      </c>
      <c r="F27" s="1" t="str">
        <f t="shared" ca="1" si="3"/>
        <v>cunt</v>
      </c>
      <c r="G27" s="1" t="s">
        <v>2669</v>
      </c>
      <c r="H27" s="1">
        <f t="shared" ca="1" si="4"/>
        <v>4</v>
      </c>
      <c r="I27" s="1" t="str">
        <f t="shared" ca="1" si="5"/>
        <v>hag</v>
      </c>
      <c r="K27" s="1" t="str">
        <f t="shared" ca="1" si="6"/>
        <v>Thoughtless cunt hag</v>
      </c>
    </row>
    <row r="28" spans="1:11" ht="12.75" customHeight="1" x14ac:dyDescent="0.3">
      <c r="A28" s="1" t="s">
        <v>2670</v>
      </c>
      <c r="B28" s="1">
        <f t="shared" ca="1" si="0"/>
        <v>2</v>
      </c>
      <c r="C28" s="1" t="str">
        <f t="shared" ca="1" si="1"/>
        <v>Whining</v>
      </c>
      <c r="D28" s="1" t="s">
        <v>2671</v>
      </c>
      <c r="E28" s="1">
        <f t="shared" ca="1" si="2"/>
        <v>17</v>
      </c>
      <c r="F28" s="1" t="str">
        <f t="shared" ca="1" si="3"/>
        <v>butthole</v>
      </c>
      <c r="G28" s="1" t="s">
        <v>2672</v>
      </c>
      <c r="H28" s="1">
        <f t="shared" ca="1" si="4"/>
        <v>42</v>
      </c>
      <c r="I28" s="1" t="str">
        <f t="shared" ca="1" si="5"/>
        <v>addict</v>
      </c>
      <c r="K28" s="1" t="str">
        <f t="shared" ca="1" si="6"/>
        <v>Whining butthole addict</v>
      </c>
    </row>
    <row r="29" spans="1:11" ht="12.75" customHeight="1" x14ac:dyDescent="0.3">
      <c r="A29" s="1" t="s">
        <v>2673</v>
      </c>
      <c r="B29" s="1">
        <f t="shared" ca="1" si="0"/>
        <v>1</v>
      </c>
      <c r="C29" s="1" t="str">
        <f t="shared" ca="1" si="1"/>
        <v>Cretinous</v>
      </c>
      <c r="D29" s="1" t="s">
        <v>1855</v>
      </c>
      <c r="E29" s="1">
        <f t="shared" ca="1" si="2"/>
        <v>34</v>
      </c>
      <c r="F29" s="20" t="str">
        <f t="shared" ca="1" si="3"/>
        <v>sewer</v>
      </c>
      <c r="G29" s="1" t="s">
        <v>2587</v>
      </c>
      <c r="H29" s="1">
        <f t="shared" ca="1" si="4"/>
        <v>56</v>
      </c>
      <c r="I29" s="1" t="str">
        <f t="shared" ca="1" si="5"/>
        <v>insect</v>
      </c>
      <c r="K29" s="1" t="str">
        <f t="shared" ca="1" si="6"/>
        <v>Cretinous sewer insect</v>
      </c>
    </row>
    <row r="30" spans="1:11" ht="12.75" customHeight="1" x14ac:dyDescent="0.3">
      <c r="A30" s="1" t="s">
        <v>2674</v>
      </c>
      <c r="B30" s="1">
        <f t="shared" ca="1" si="0"/>
        <v>49</v>
      </c>
      <c r="C30" s="1" t="str">
        <f t="shared" ca="1" si="1"/>
        <v>Bloated</v>
      </c>
      <c r="D30" s="1" t="s">
        <v>2675</v>
      </c>
      <c r="E30" s="1">
        <f t="shared" ca="1" si="2"/>
        <v>16</v>
      </c>
      <c r="F30" s="20" t="str">
        <f t="shared" ca="1" si="3"/>
        <v>butt</v>
      </c>
      <c r="G30" s="1" t="s">
        <v>2676</v>
      </c>
      <c r="H30" s="1">
        <f t="shared" ca="1" si="4"/>
        <v>45</v>
      </c>
      <c r="I30" s="1" t="str">
        <f t="shared" ca="1" si="5"/>
        <v>strangler</v>
      </c>
      <c r="K30" s="1" t="str">
        <f t="shared" ca="1" si="6"/>
        <v>Bloated butt strangler</v>
      </c>
    </row>
    <row r="31" spans="1:11" ht="12.75" customHeight="1" x14ac:dyDescent="0.3">
      <c r="A31" s="1" t="s">
        <v>2677</v>
      </c>
      <c r="B31" s="1">
        <f t="shared" ca="1" si="0"/>
        <v>4</v>
      </c>
      <c r="C31" s="1" t="str">
        <f t="shared" ca="1" si="1"/>
        <v>Mangy</v>
      </c>
      <c r="D31" s="1" t="s">
        <v>2457</v>
      </c>
      <c r="E31" s="1">
        <f t="shared" ca="1" si="2"/>
        <v>20</v>
      </c>
      <c r="F31" s="20" t="str">
        <f t="shared" ca="1" si="3"/>
        <v>snot</v>
      </c>
      <c r="G31" s="1" t="s">
        <v>2658</v>
      </c>
      <c r="H31" s="1">
        <f t="shared" ca="1" si="4"/>
        <v>57</v>
      </c>
      <c r="I31" s="1" t="str">
        <f t="shared" ca="1" si="5"/>
        <v>douche</v>
      </c>
      <c r="K31" s="1" t="str">
        <f t="shared" ca="1" si="6"/>
        <v>Mangy snot douche</v>
      </c>
    </row>
    <row r="32" spans="1:11" ht="12.75" customHeight="1" x14ac:dyDescent="0.3">
      <c r="A32" s="1" t="s">
        <v>2678</v>
      </c>
      <c r="B32" s="1">
        <f t="shared" ca="1" si="0"/>
        <v>45</v>
      </c>
      <c r="C32" s="1" t="str">
        <f t="shared" ca="1" si="1"/>
        <v>Petty</v>
      </c>
      <c r="D32" s="1" t="s">
        <v>2679</v>
      </c>
      <c r="E32" s="1">
        <f t="shared" ca="1" si="2"/>
        <v>28</v>
      </c>
      <c r="F32" s="20" t="str">
        <f t="shared" ca="1" si="3"/>
        <v>zombie</v>
      </c>
      <c r="G32" s="1" t="s">
        <v>2680</v>
      </c>
      <c r="H32" s="1">
        <f t="shared" ca="1" si="4"/>
        <v>11</v>
      </c>
      <c r="I32" s="1" t="str">
        <f t="shared" ca="1" si="5"/>
        <v>bandit</v>
      </c>
      <c r="K32" s="1" t="str">
        <f t="shared" ca="1" si="6"/>
        <v>Petty zombie bandit</v>
      </c>
    </row>
    <row r="33" spans="1:11" ht="12.75" customHeight="1" x14ac:dyDescent="0.3">
      <c r="A33" s="1" t="s">
        <v>2681</v>
      </c>
      <c r="B33" s="1">
        <f t="shared" ca="1" si="0"/>
        <v>17</v>
      </c>
      <c r="C33" s="1" t="str">
        <f t="shared" ca="1" si="1"/>
        <v>Bungled</v>
      </c>
      <c r="D33" s="1" t="s">
        <v>2682</v>
      </c>
      <c r="E33" s="1">
        <f t="shared" ca="1" si="2"/>
        <v>40</v>
      </c>
      <c r="F33" s="1" t="str">
        <f t="shared" ca="1" si="3"/>
        <v>junk</v>
      </c>
      <c r="G33" s="1" t="s">
        <v>2683</v>
      </c>
      <c r="H33" s="1">
        <f t="shared" ca="1" si="4"/>
        <v>14</v>
      </c>
      <c r="I33" s="1" t="str">
        <f t="shared" ca="1" si="5"/>
        <v>baboon</v>
      </c>
      <c r="K33" s="1" t="str">
        <f t="shared" ca="1" si="6"/>
        <v>Bungled junk baboon</v>
      </c>
    </row>
    <row r="34" spans="1:11" ht="12.75" customHeight="1" x14ac:dyDescent="0.3">
      <c r="A34" s="1" t="s">
        <v>2684</v>
      </c>
      <c r="B34" s="1">
        <f t="shared" ca="1" si="0"/>
        <v>51</v>
      </c>
      <c r="C34" s="1" t="str">
        <f t="shared" ca="1" si="1"/>
        <v>Anal</v>
      </c>
      <c r="D34" s="1" t="s">
        <v>2685</v>
      </c>
      <c r="E34" s="1">
        <f t="shared" ca="1" si="2"/>
        <v>24</v>
      </c>
      <c r="F34" s="1" t="str">
        <f t="shared" ca="1" si="3"/>
        <v>toad</v>
      </c>
      <c r="G34" s="1" t="s">
        <v>2686</v>
      </c>
      <c r="H34" s="1">
        <f t="shared" ca="1" si="4"/>
        <v>6</v>
      </c>
      <c r="I34" s="1" t="str">
        <f t="shared" ca="1" si="5"/>
        <v>bastard</v>
      </c>
      <c r="K34" s="1" t="str">
        <f t="shared" ca="1" si="6"/>
        <v>Anal toad bastard</v>
      </c>
    </row>
    <row r="35" spans="1:11" ht="12.75" customHeight="1" x14ac:dyDescent="0.3">
      <c r="A35" s="1" t="s">
        <v>2017</v>
      </c>
      <c r="B35" s="1">
        <f t="shared" ca="1" si="0"/>
        <v>17</v>
      </c>
      <c r="C35" s="1" t="str">
        <f t="shared" ca="1" si="1"/>
        <v>Bungled</v>
      </c>
      <c r="D35" s="1" t="s">
        <v>1722</v>
      </c>
      <c r="E35" s="1">
        <f t="shared" ca="1" si="2"/>
        <v>3</v>
      </c>
      <c r="F35" s="20" t="str">
        <f t="shared" ca="1" si="3"/>
        <v>mother</v>
      </c>
      <c r="G35" s="1" t="s">
        <v>2687</v>
      </c>
      <c r="H35" s="1">
        <f t="shared" ca="1" si="4"/>
        <v>51</v>
      </c>
      <c r="I35" s="1" t="str">
        <f t="shared" ca="1" si="5"/>
        <v>thief</v>
      </c>
      <c r="K35" s="1" t="str">
        <f t="shared" ca="1" si="6"/>
        <v>Bungled mother thief</v>
      </c>
    </row>
    <row r="36" spans="1:11" ht="12.75" customHeight="1" x14ac:dyDescent="0.3">
      <c r="A36" s="1" t="s">
        <v>2688</v>
      </c>
      <c r="B36" s="1">
        <f t="shared" ca="1" si="0"/>
        <v>24</v>
      </c>
      <c r="C36" s="1" t="str">
        <f t="shared" ca="1" si="1"/>
        <v>Stinking</v>
      </c>
      <c r="D36" s="1" t="s">
        <v>2689</v>
      </c>
      <c r="E36" s="1">
        <f t="shared" ca="1" si="2"/>
        <v>13</v>
      </c>
      <c r="F36" s="20" t="str">
        <f t="shared" ca="1" si="3"/>
        <v>lard</v>
      </c>
      <c r="G36" s="1" t="s">
        <v>1613</v>
      </c>
      <c r="H36" s="1">
        <f t="shared" ca="1" si="4"/>
        <v>45</v>
      </c>
      <c r="I36" s="1" t="str">
        <f t="shared" ca="1" si="5"/>
        <v>strangler</v>
      </c>
      <c r="K36" s="1" t="str">
        <f t="shared" ca="1" si="6"/>
        <v>Stinking lard strangler</v>
      </c>
    </row>
    <row r="37" spans="1:11" ht="12.75" customHeight="1" x14ac:dyDescent="0.3">
      <c r="A37" s="1" t="s">
        <v>2690</v>
      </c>
      <c r="B37" s="1">
        <f t="shared" ca="1" si="0"/>
        <v>10</v>
      </c>
      <c r="C37" s="1" t="str">
        <f t="shared" ca="1" si="1"/>
        <v>Halfwit</v>
      </c>
      <c r="D37" s="1" t="s">
        <v>691</v>
      </c>
      <c r="E37" s="1">
        <f t="shared" ca="1" si="2"/>
        <v>12</v>
      </c>
      <c r="F37" s="20" t="str">
        <f t="shared" ca="1" si="3"/>
        <v>turd</v>
      </c>
      <c r="G37" s="1" t="s">
        <v>1608</v>
      </c>
      <c r="H37" s="1">
        <f t="shared" ca="1" si="4"/>
        <v>6</v>
      </c>
      <c r="I37" s="1" t="str">
        <f t="shared" ca="1" si="5"/>
        <v>bastard</v>
      </c>
      <c r="K37" s="1" t="str">
        <f t="shared" ca="1" si="6"/>
        <v>Halfwit turd bastard</v>
      </c>
    </row>
    <row r="38" spans="1:11" ht="12.75" customHeight="1" x14ac:dyDescent="0.3">
      <c r="A38" s="1" t="s">
        <v>2691</v>
      </c>
      <c r="B38" s="1">
        <f t="shared" ca="1" si="0"/>
        <v>19</v>
      </c>
      <c r="C38" s="1" t="str">
        <f t="shared" ca="1" si="1"/>
        <v>Gutless</v>
      </c>
      <c r="D38" s="1" t="s">
        <v>2692</v>
      </c>
      <c r="E38" s="1">
        <f t="shared" ca="1" si="2"/>
        <v>10</v>
      </c>
      <c r="F38" s="20" t="str">
        <f t="shared" ca="1" si="3"/>
        <v>bum</v>
      </c>
      <c r="G38" s="1" t="s">
        <v>2692</v>
      </c>
      <c r="H38" s="1">
        <f t="shared" ca="1" si="4"/>
        <v>35</v>
      </c>
      <c r="I38" s="1" t="str">
        <f t="shared" ca="1" si="5"/>
        <v>bait</v>
      </c>
      <c r="K38" s="1" t="str">
        <f t="shared" ca="1" si="6"/>
        <v>Gutless bum bait</v>
      </c>
    </row>
    <row r="39" spans="1:11" ht="12.75" customHeight="1" x14ac:dyDescent="0.3">
      <c r="A39" s="1" t="s">
        <v>2693</v>
      </c>
      <c r="B39" s="1">
        <f t="shared" ca="1" si="0"/>
        <v>34</v>
      </c>
      <c r="C39" s="1" t="str">
        <f t="shared" ca="1" si="1"/>
        <v>Royal</v>
      </c>
      <c r="D39" s="1" t="s">
        <v>2694</v>
      </c>
      <c r="E39" s="1">
        <f t="shared" ca="1" si="2"/>
        <v>3</v>
      </c>
      <c r="F39" s="1" t="str">
        <f t="shared" ca="1" si="3"/>
        <v>mother</v>
      </c>
      <c r="G39" s="1" t="s">
        <v>2695</v>
      </c>
      <c r="H39" s="1">
        <f t="shared" ca="1" si="4"/>
        <v>33</v>
      </c>
      <c r="I39" s="1" t="str">
        <f t="shared" ca="1" si="5"/>
        <v>fart</v>
      </c>
      <c r="K39" s="1" t="str">
        <f t="shared" ca="1" si="6"/>
        <v>Royal mother fart</v>
      </c>
    </row>
    <row r="40" spans="1:11" ht="12.75" customHeight="1" x14ac:dyDescent="0.3">
      <c r="A40" s="1" t="s">
        <v>1966</v>
      </c>
      <c r="B40" s="1">
        <f t="shared" ca="1" si="0"/>
        <v>14</v>
      </c>
      <c r="C40" s="1" t="str">
        <f t="shared" ca="1" si="1"/>
        <v>Demeaning</v>
      </c>
      <c r="D40" s="1" t="s">
        <v>2696</v>
      </c>
      <c r="E40" s="1">
        <f t="shared" ca="1" si="2"/>
        <v>34</v>
      </c>
      <c r="F40" s="20" t="str">
        <f t="shared" ca="1" si="3"/>
        <v>sewer</v>
      </c>
      <c r="G40" s="1" t="s">
        <v>2697</v>
      </c>
      <c r="H40" s="1">
        <f t="shared" ca="1" si="4"/>
        <v>20</v>
      </c>
      <c r="I40" s="1" t="str">
        <f t="shared" ca="1" si="5"/>
        <v>mongrel</v>
      </c>
      <c r="K40" s="1" t="str">
        <f t="shared" ca="1" si="6"/>
        <v>Demeaning sewer mongrel</v>
      </c>
    </row>
    <row r="41" spans="1:11" ht="12.75" customHeight="1" x14ac:dyDescent="0.3">
      <c r="A41" s="1" t="s">
        <v>2698</v>
      </c>
      <c r="B41" s="1">
        <f t="shared" ca="1" si="0"/>
        <v>43</v>
      </c>
      <c r="C41" s="1" t="str">
        <f t="shared" ca="1" si="1"/>
        <v>Sinister</v>
      </c>
      <c r="D41" s="1" t="s">
        <v>2699</v>
      </c>
      <c r="E41" s="1">
        <f t="shared" ca="1" si="2"/>
        <v>34</v>
      </c>
      <c r="F41" s="1" t="str">
        <f t="shared" ca="1" si="3"/>
        <v>sewer</v>
      </c>
      <c r="G41" s="1" t="s">
        <v>2700</v>
      </c>
      <c r="H41" s="1">
        <f t="shared" ca="1" si="4"/>
        <v>56</v>
      </c>
      <c r="I41" s="1" t="str">
        <f t="shared" ca="1" si="5"/>
        <v>insect</v>
      </c>
      <c r="K41" s="1" t="str">
        <f t="shared" ca="1" si="6"/>
        <v>Sinister sewer insect</v>
      </c>
    </row>
    <row r="42" spans="1:11" ht="12.75" customHeight="1" x14ac:dyDescent="0.3">
      <c r="A42" s="1" t="s">
        <v>2701</v>
      </c>
      <c r="B42" s="1">
        <f t="shared" ca="1" si="0"/>
        <v>19</v>
      </c>
      <c r="C42" s="1" t="str">
        <f t="shared" ca="1" si="1"/>
        <v>Gutless</v>
      </c>
      <c r="E42" s="1">
        <f t="shared" ca="1" si="2"/>
        <v>40</v>
      </c>
      <c r="F42" s="20" t="str">
        <f t="shared" ca="1" si="3"/>
        <v>junk</v>
      </c>
      <c r="G42" s="1" t="s">
        <v>1567</v>
      </c>
      <c r="H42" s="1">
        <f t="shared" ca="1" si="4"/>
        <v>7</v>
      </c>
      <c r="I42" s="1" t="str">
        <f t="shared" ca="1" si="5"/>
        <v>leper</v>
      </c>
      <c r="K42" s="1" t="str">
        <f t="shared" ca="1" si="6"/>
        <v>Gutless junk leper</v>
      </c>
    </row>
    <row r="43" spans="1:11" ht="12.75" customHeight="1" x14ac:dyDescent="0.3">
      <c r="A43" s="1" t="s">
        <v>2702</v>
      </c>
      <c r="B43" s="1">
        <f t="shared" ca="1" si="0"/>
        <v>16</v>
      </c>
      <c r="C43" s="1" t="str">
        <f t="shared" ca="1" si="1"/>
        <v>Insulting</v>
      </c>
      <c r="E43" s="1">
        <f t="shared" ca="1" si="2"/>
        <v>29</v>
      </c>
      <c r="F43" s="1" t="str">
        <f t="shared" ca="1" si="3"/>
        <v>pig</v>
      </c>
      <c r="G43" s="1" t="s">
        <v>2703</v>
      </c>
      <c r="H43" s="1">
        <f t="shared" ca="1" si="4"/>
        <v>59</v>
      </c>
      <c r="I43" s="1" t="str">
        <f t="shared" ca="1" si="5"/>
        <v>boggart</v>
      </c>
      <c r="K43" s="1" t="str">
        <f t="shared" ca="1" si="6"/>
        <v>Insulting pig boggart</v>
      </c>
    </row>
    <row r="44" spans="1:11" ht="12.75" customHeight="1" x14ac:dyDescent="0.3">
      <c r="A44" s="1" t="s">
        <v>2704</v>
      </c>
      <c r="G44" s="1" t="s">
        <v>2551</v>
      </c>
    </row>
    <row r="45" spans="1:11" ht="12.75" customHeight="1" x14ac:dyDescent="0.3">
      <c r="A45" s="1" t="s">
        <v>2705</v>
      </c>
      <c r="G45" s="1" t="s">
        <v>2706</v>
      </c>
    </row>
    <row r="46" spans="1:11" ht="12.75" customHeight="1" x14ac:dyDescent="0.3">
      <c r="A46" s="1" t="s">
        <v>2707</v>
      </c>
      <c r="G46" s="1" t="s">
        <v>2708</v>
      </c>
    </row>
    <row r="47" spans="1:11" ht="12.75" customHeight="1" x14ac:dyDescent="0.3">
      <c r="A47" s="1" t="s">
        <v>2709</v>
      </c>
      <c r="G47" s="1" t="s">
        <v>1714</v>
      </c>
    </row>
    <row r="48" spans="1:11" ht="12.75" customHeight="1" x14ac:dyDescent="0.3">
      <c r="A48" s="1" t="s">
        <v>2710</v>
      </c>
      <c r="G48" s="1" t="s">
        <v>1730</v>
      </c>
    </row>
    <row r="49" spans="1:7" ht="12.75" customHeight="1" x14ac:dyDescent="0.3">
      <c r="A49" s="1" t="s">
        <v>2711</v>
      </c>
      <c r="G49" s="1" t="s">
        <v>2685</v>
      </c>
    </row>
    <row r="50" spans="1:7" ht="12.75" customHeight="1" x14ac:dyDescent="0.3">
      <c r="A50" s="1" t="s">
        <v>2712</v>
      </c>
      <c r="G50" s="1" t="s">
        <v>2713</v>
      </c>
    </row>
    <row r="51" spans="1:7" ht="12.75" customHeight="1" x14ac:dyDescent="0.3">
      <c r="A51" s="1" t="s">
        <v>2714</v>
      </c>
      <c r="G51" s="1" t="s">
        <v>2715</v>
      </c>
    </row>
    <row r="52" spans="1:7" ht="12.75" customHeight="1" x14ac:dyDescent="0.3">
      <c r="A52" s="1" t="s">
        <v>2716</v>
      </c>
      <c r="G52" s="1" t="s">
        <v>2477</v>
      </c>
    </row>
    <row r="53" spans="1:7" ht="12.75" customHeight="1" x14ac:dyDescent="0.3">
      <c r="A53" s="1" t="s">
        <v>2717</v>
      </c>
      <c r="G53" s="1" t="s">
        <v>2697</v>
      </c>
    </row>
    <row r="54" spans="1:7" ht="12.75" customHeight="1" x14ac:dyDescent="0.3">
      <c r="A54" s="1" t="s">
        <v>1680</v>
      </c>
      <c r="G54" s="1" t="s">
        <v>2718</v>
      </c>
    </row>
    <row r="55" spans="1:7" ht="12.75" customHeight="1" x14ac:dyDescent="0.3">
      <c r="A55" s="1" t="s">
        <v>2719</v>
      </c>
      <c r="G55" s="1" t="s">
        <v>2720</v>
      </c>
    </row>
    <row r="56" spans="1:7" ht="12.75" customHeight="1" x14ac:dyDescent="0.3">
      <c r="G56" s="1" t="s">
        <v>2721</v>
      </c>
    </row>
    <row r="57" spans="1:7" ht="12.75" customHeight="1" x14ac:dyDescent="0.3">
      <c r="G57" s="1" t="s">
        <v>2722</v>
      </c>
    </row>
    <row r="58" spans="1:7" ht="12.75" customHeight="1" x14ac:dyDescent="0.3">
      <c r="G58" s="1" t="s">
        <v>2723</v>
      </c>
    </row>
    <row r="59" spans="1:7" ht="12.75" customHeight="1" x14ac:dyDescent="0.3">
      <c r="G59" s="1" t="s">
        <v>2724</v>
      </c>
    </row>
    <row r="60" spans="1:7" ht="12.75" customHeight="1" x14ac:dyDescent="0.3">
      <c r="G60" s="1" t="s">
        <v>2725</v>
      </c>
    </row>
    <row r="61" spans="1:7" ht="12.75" customHeight="1" x14ac:dyDescent="0.3"/>
    <row r="62" spans="1:7" ht="12.75" customHeight="1" x14ac:dyDescent="0.3"/>
    <row r="63" spans="1:7" ht="12.75" customHeight="1" x14ac:dyDescent="0.3"/>
    <row r="64" spans="1:7"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C1000"/>
  <sheetViews>
    <sheetView workbookViewId="0"/>
  </sheetViews>
  <sheetFormatPr defaultColWidth="14.44140625" defaultRowHeight="15" customHeight="1" x14ac:dyDescent="0.3"/>
  <cols>
    <col min="1" max="1" width="125.5546875" customWidth="1"/>
    <col min="2" max="2" width="3.44140625" customWidth="1"/>
    <col min="3" max="3" width="115.5546875" customWidth="1"/>
    <col min="4" max="5" width="11.5546875" customWidth="1"/>
    <col min="6" max="25" width="8.6640625" customWidth="1"/>
  </cols>
  <sheetData>
    <row r="1" spans="1:3" ht="13.5" customHeight="1" x14ac:dyDescent="0.3">
      <c r="A1" s="20"/>
      <c r="B1" s="20"/>
      <c r="C1" s="20" t="s">
        <v>2726</v>
      </c>
    </row>
    <row r="2" spans="1:3" ht="13.5" customHeight="1" x14ac:dyDescent="0.3">
      <c r="A2" s="20" t="s">
        <v>2727</v>
      </c>
      <c r="B2" s="20">
        <f t="shared" ref="B2:B6" ca="1" si="0">RANDBETWEEN(1,(COUNTA($A$2:$A$1000)))</f>
        <v>77</v>
      </c>
      <c r="C2" s="20" t="str">
        <f t="shared" ref="C2:C6" ca="1" si="1">OFFSET($A$1,$B2,0)</f>
        <v>Up to one dead creature of the DM's choice from your backstory who is dead is brought back to life.</v>
      </c>
    </row>
    <row r="3" spans="1:3" ht="13.5" customHeight="1" x14ac:dyDescent="0.3">
      <c r="A3" s="20" t="s">
        <v>2728</v>
      </c>
      <c r="B3" s="20">
        <f t="shared" ca="1" si="0"/>
        <v>31</v>
      </c>
      <c r="C3" s="20" t="str">
        <f t="shared" ca="1" si="1"/>
        <v>You regain your lowest-level expended spell slot.</v>
      </c>
    </row>
    <row r="4" spans="1:3" ht="13.5" customHeight="1" x14ac:dyDescent="0.3">
      <c r="A4" s="20" t="s">
        <v>2729</v>
      </c>
      <c r="B4" s="20">
        <f t="shared" ca="1" si="0"/>
        <v>61</v>
      </c>
      <c r="C4" s="20" t="str">
        <f t="shared" ca="1" si="1"/>
        <v>Your gender is reversed. A Remove Curse spell can end this effect.</v>
      </c>
    </row>
    <row r="5" spans="1:3" ht="13.5" customHeight="1" x14ac:dyDescent="0.3">
      <c r="A5" s="40" t="s">
        <v>2730</v>
      </c>
      <c r="B5" s="20">
        <f t="shared" ca="1" si="0"/>
        <v>45</v>
      </c>
      <c r="C5" s="20" t="str">
        <f t="shared" ca="1" si="1"/>
        <v>You cast Fly on a random creature within 60 feet of you.</v>
      </c>
    </row>
    <row r="6" spans="1:3" ht="13.5" customHeight="1" x14ac:dyDescent="0.3">
      <c r="A6" s="40" t="s">
        <v>2731</v>
      </c>
      <c r="B6" s="20">
        <f t="shared" ca="1" si="0"/>
        <v>73</v>
      </c>
      <c r="C6" s="20" t="str">
        <f t="shared" ca="1" si="1"/>
        <v>You are sent forward in time, and reappear in your current location at the beginning of your next round.</v>
      </c>
    </row>
    <row r="7" spans="1:3" ht="13.5" customHeight="1" x14ac:dyDescent="0.3">
      <c r="A7" s="20" t="str">
        <f ca="1">CONCATENATE("You grow ", RANDBETWEEN(1,10)," inches.")</f>
        <v>You grow 4 inches.</v>
      </c>
      <c r="B7" s="20"/>
      <c r="C7" s="20"/>
    </row>
    <row r="8" spans="1:3" ht="13.5" customHeight="1" x14ac:dyDescent="0.3">
      <c r="A8" s="20" t="str">
        <f ca="1">CONCATENATE("You shrink ", RANDBETWEEN(1,10)," inches.")</f>
        <v>You shrink 2 inches.</v>
      </c>
      <c r="B8" s="20"/>
      <c r="C8" s="20" t="s">
        <v>2732</v>
      </c>
    </row>
    <row r="9" spans="1:3" ht="13.5" customHeight="1" x14ac:dyDescent="0.3">
      <c r="A9" s="40" t="s">
        <v>2733</v>
      </c>
      <c r="B9" s="20">
        <f t="shared" ref="B9:B13" ca="1" si="2">RANDBETWEEN(1,(COUNTA($A$2:$A$52)))</f>
        <v>20</v>
      </c>
      <c r="C9" s="20" t="str">
        <f t="shared" ref="C9:C13" ca="1" si="3">OFFSET($A$1,$B9,0)</f>
        <v>You become 8 years younger</v>
      </c>
    </row>
    <row r="10" spans="1:3" ht="13.5" customHeight="1" x14ac:dyDescent="0.3">
      <c r="A10" s="20" t="s">
        <v>2734</v>
      </c>
      <c r="B10" s="20">
        <f t="shared" ca="1" si="2"/>
        <v>12</v>
      </c>
      <c r="C10" s="20" t="str">
        <f t="shared" ca="1" si="3"/>
        <v>Creatures have disadvantage on saving throws against the next spell you cast in the next minute that involves a saving throw.</v>
      </c>
    </row>
    <row r="11" spans="1:3" ht="13.5" customHeight="1" x14ac:dyDescent="0.3">
      <c r="A11" s="20" t="s">
        <v>2735</v>
      </c>
      <c r="B11" s="20">
        <f t="shared" ca="1" si="2"/>
        <v>46</v>
      </c>
      <c r="C11" s="20" t="str">
        <f t="shared" ca="1" si="3"/>
        <v>You become invisible for the next minute. During that time, other creatures can't hear you. The invisibility ends if you attack or cast a spell.</v>
      </c>
    </row>
    <row r="12" spans="1:3" ht="13.5" customHeight="1" x14ac:dyDescent="0.3">
      <c r="A12" s="40" t="s">
        <v>2736</v>
      </c>
      <c r="B12" s="20">
        <f t="shared" ca="1" si="2"/>
        <v>25</v>
      </c>
      <c r="C12" s="20" t="str">
        <f t="shared" ca="1" si="3"/>
        <v>A unicorn controlled by the DM appears in a space within 5 feet of you, then disappears 1 minute later.</v>
      </c>
    </row>
    <row r="13" spans="1:3" ht="13.5" customHeight="1" x14ac:dyDescent="0.3">
      <c r="A13" s="20" t="s">
        <v>2737</v>
      </c>
      <c r="B13" s="20">
        <f t="shared" ca="1" si="2"/>
        <v>10</v>
      </c>
      <c r="C13" s="20" t="str">
        <f t="shared" ca="1" si="3"/>
        <v>You grow a long beard made of feathers that remains until you sneeze, at which point the feathers explode out from your face.</v>
      </c>
    </row>
    <row r="14" spans="1:3" ht="13.5" customHeight="1" x14ac:dyDescent="0.3">
      <c r="A14" s="40" t="s">
        <v>2738</v>
      </c>
      <c r="B14" s="20"/>
      <c r="C14" s="20"/>
    </row>
    <row r="15" spans="1:3" ht="13.5" customHeight="1" x14ac:dyDescent="0.3">
      <c r="A15" s="20" t="s">
        <v>2739</v>
      </c>
      <c r="B15" s="20"/>
      <c r="C15" s="20"/>
    </row>
    <row r="16" spans="1:3" ht="13.5" customHeight="1" x14ac:dyDescent="0.3">
      <c r="A16" s="20" t="s">
        <v>2740</v>
      </c>
      <c r="B16" s="20"/>
      <c r="C16" s="20"/>
    </row>
    <row r="17" spans="1:3" ht="13.5" customHeight="1" x14ac:dyDescent="0.3">
      <c r="A17" s="20" t="s">
        <v>2741</v>
      </c>
      <c r="B17" s="20"/>
      <c r="C17" s="20"/>
    </row>
    <row r="18" spans="1:3" ht="13.5" customHeight="1" x14ac:dyDescent="0.3">
      <c r="A18" s="20" t="s">
        <v>2742</v>
      </c>
      <c r="B18" s="20"/>
      <c r="C18" s="20"/>
    </row>
    <row r="19" spans="1:3" ht="13.5" customHeight="1" x14ac:dyDescent="0.3">
      <c r="A19" s="20" t="s">
        <v>2743</v>
      </c>
      <c r="B19" s="20"/>
      <c r="C19" s="20"/>
    </row>
    <row r="20" spans="1:3" ht="13.5" customHeight="1" x14ac:dyDescent="0.3">
      <c r="A20" s="20" t="str">
        <f ca="1">CONCATENATE("You age ", RANDBETWEEN(1,10)," years.")</f>
        <v>You age 10 years.</v>
      </c>
      <c r="B20" s="20"/>
      <c r="C20" s="20"/>
    </row>
    <row r="21" spans="1:3" ht="13.5" customHeight="1" x14ac:dyDescent="0.3">
      <c r="A21" s="41" t="str">
        <f ca="1">CONCATENATE("You become ", RANDBETWEEN(1,10)," years younger")</f>
        <v>You become 8 years younger</v>
      </c>
      <c r="B21" s="20"/>
      <c r="C21" s="20"/>
    </row>
    <row r="22" spans="1:3" ht="13.5" customHeight="1" x14ac:dyDescent="0.3">
      <c r="A22" s="20" t="str">
        <f ca="1">CONCATENATE("You regain ", RANDBETWEEN(1,10)+RANDBETWEEN(1,10)," hit points.")</f>
        <v>You regain 18 hit points.</v>
      </c>
      <c r="B22" s="20"/>
      <c r="C22" s="20"/>
    </row>
    <row r="23" spans="1:3" ht="13.5" customHeight="1" x14ac:dyDescent="0.3">
      <c r="A23" s="20" t="s">
        <v>2744</v>
      </c>
      <c r="B23" s="20"/>
      <c r="C23" s="20"/>
    </row>
    <row r="24" spans="1:3" ht="13.5" customHeight="1" x14ac:dyDescent="0.3">
      <c r="A24" s="20" t="s">
        <v>2745</v>
      </c>
      <c r="B24" s="20"/>
      <c r="C24" s="20"/>
    </row>
    <row r="25" spans="1:3" ht="13.5" customHeight="1" x14ac:dyDescent="0.3">
      <c r="A25" s="40" t="s">
        <v>2746</v>
      </c>
      <c r="B25" s="20"/>
      <c r="C25" s="20"/>
    </row>
    <row r="26" spans="1:3" ht="13.5" customHeight="1" x14ac:dyDescent="0.3">
      <c r="A26" s="20" t="s">
        <v>2747</v>
      </c>
      <c r="B26" s="20"/>
      <c r="C26" s="20"/>
    </row>
    <row r="27" spans="1:3" ht="13.5" customHeight="1" x14ac:dyDescent="0.3">
      <c r="A27" s="20" t="s">
        <v>2748</v>
      </c>
      <c r="B27" s="20"/>
      <c r="C27" s="20"/>
    </row>
    <row r="28" spans="1:3" ht="13.5" customHeight="1" x14ac:dyDescent="0.3">
      <c r="A28" s="40" t="s">
        <v>2749</v>
      </c>
      <c r="B28" s="20"/>
      <c r="C28" s="20"/>
    </row>
    <row r="29" spans="1:3" ht="13.5" customHeight="1" x14ac:dyDescent="0.3">
      <c r="A29" s="20" t="str">
        <f ca="1">CONCATENATE("You are immune to being intoxicated by alcohol for the next ", RANDBETWEEN(1,6)+RANDBETWEEN(1,6)+RANDBETWEEN(1,6)+RANDBETWEEN(1,6)+RANDBETWEEN(1,6)," days.")</f>
        <v>You are immune to being intoxicated by alcohol for the next 21 days.</v>
      </c>
      <c r="B29" s="20"/>
      <c r="C29" s="20"/>
    </row>
    <row r="30" spans="1:3" ht="13.5" customHeight="1" x14ac:dyDescent="0.3">
      <c r="A30" s="20" t="s">
        <v>2750</v>
      </c>
      <c r="B30" s="20"/>
      <c r="C30" s="20"/>
    </row>
    <row r="31" spans="1:3" ht="13.5" customHeight="1" x14ac:dyDescent="0.3">
      <c r="A31" s="20" t="s">
        <v>2751</v>
      </c>
      <c r="B31" s="20"/>
      <c r="C31" s="20"/>
    </row>
    <row r="32" spans="1:3" ht="13.5" customHeight="1" x14ac:dyDescent="0.3">
      <c r="A32" s="20" t="s">
        <v>2752</v>
      </c>
      <c r="B32" s="20"/>
      <c r="C32" s="20"/>
    </row>
    <row r="33" spans="1:3" ht="13.5" customHeight="1" x14ac:dyDescent="0.3">
      <c r="A33" s="20" t="s">
        <v>2753</v>
      </c>
      <c r="B33" s="20"/>
      <c r="C33" s="20"/>
    </row>
    <row r="34" spans="1:3" ht="13.5" customHeight="1" x14ac:dyDescent="0.3">
      <c r="A34" s="40" t="s">
        <v>2754</v>
      </c>
      <c r="B34" s="20"/>
      <c r="C34" s="20"/>
    </row>
    <row r="35" spans="1:3" ht="13.5" customHeight="1" x14ac:dyDescent="0.3">
      <c r="A35" s="20" t="str">
        <f ca="1">CONCATENATE("Up to three creatures you choose within 30 feet of you take ", RANDBETWEEN(1,10)+RANDBETWEEN(1,10)+RANDBETWEEN(1,10)+RANDBETWEEN(1,10)," lightning damage.")</f>
        <v>Up to three creatures you choose within 30 feet of you take 10 lightning damage.</v>
      </c>
      <c r="B35" s="20"/>
      <c r="C35" s="20"/>
    </row>
    <row r="36" spans="1:3" ht="13.5" customHeight="1" x14ac:dyDescent="0.3">
      <c r="A36" s="20" t="s">
        <v>2755</v>
      </c>
      <c r="B36" s="20"/>
      <c r="C36" s="20"/>
    </row>
    <row r="37" spans="1:3" ht="13.5" customHeight="1" x14ac:dyDescent="0.3">
      <c r="A37" s="20" t="s">
        <v>2756</v>
      </c>
      <c r="B37" s="20"/>
      <c r="C37" s="20"/>
    </row>
    <row r="38" spans="1:3" ht="13.5" customHeight="1" x14ac:dyDescent="0.3">
      <c r="A38" s="20" t="s">
        <v>2757</v>
      </c>
      <c r="B38" s="20"/>
      <c r="C38" s="20"/>
    </row>
    <row r="39" spans="1:3" ht="13.5" customHeight="1" x14ac:dyDescent="0.3">
      <c r="A39" s="20" t="str">
        <f ca="1">CONCATENATE("A random creature within 60 feet of you becomes poisoned for ",RANDBETWEEN(1,4)," hours.")</f>
        <v>A random creature within 60 feet of you becomes poisoned for 3 hours.</v>
      </c>
      <c r="B39" s="20"/>
      <c r="C39" s="20"/>
    </row>
    <row r="40" spans="1:3" ht="13.5" customHeight="1" x14ac:dyDescent="0.3">
      <c r="A40" s="20" t="s">
        <v>2758</v>
      </c>
      <c r="B40" s="20"/>
      <c r="C40" s="20"/>
    </row>
    <row r="41" spans="1:3" ht="13.5" customHeight="1" x14ac:dyDescent="0.3">
      <c r="A41" s="40" t="s">
        <v>2759</v>
      </c>
      <c r="B41" s="20"/>
      <c r="C41" s="20"/>
    </row>
    <row r="42" spans="1:3" ht="13.5" customHeight="1" x14ac:dyDescent="0.3">
      <c r="A42" s="20" t="s">
        <v>2760</v>
      </c>
      <c r="B42" s="20"/>
      <c r="C42" s="20"/>
    </row>
    <row r="43" spans="1:3" ht="13.5" customHeight="1" x14ac:dyDescent="0.3">
      <c r="A43" s="20" t="s">
        <v>2761</v>
      </c>
      <c r="B43" s="20"/>
      <c r="C43" s="20"/>
    </row>
    <row r="44" spans="1:3" ht="13.5" customHeight="1" x14ac:dyDescent="0.3">
      <c r="A44" s="20" t="str">
        <f ca="1">CONCATENATE("Each creature within 30 feet of you takes ", RANDBETWEEN(1,10)," necrotic damage. You regain hit points equal to the sum of the necrotic damage dealt.")</f>
        <v>Each creature within 30 feet of you takes 9 necrotic damage. You regain hit points equal to the sum of the necrotic damage dealt.</v>
      </c>
      <c r="B44" s="20"/>
      <c r="C44" s="20"/>
    </row>
    <row r="45" spans="1:3" ht="13.5" customHeight="1" x14ac:dyDescent="0.3">
      <c r="A45" s="40" t="s">
        <v>2762</v>
      </c>
      <c r="B45" s="20"/>
      <c r="C45" s="20"/>
    </row>
    <row r="46" spans="1:3" ht="13.5" customHeight="1" x14ac:dyDescent="0.3">
      <c r="A46" s="40" t="s">
        <v>2763</v>
      </c>
      <c r="B46" s="20"/>
      <c r="C46" s="20"/>
    </row>
    <row r="47" spans="1:3" ht="13.5" customHeight="1" x14ac:dyDescent="0.3">
      <c r="A47" s="20" t="s">
        <v>2764</v>
      </c>
      <c r="B47" s="20"/>
      <c r="C47" s="20"/>
    </row>
    <row r="48" spans="1:3" ht="13.5" customHeight="1" x14ac:dyDescent="0.3">
      <c r="A48" s="40" t="s">
        <v>2765</v>
      </c>
      <c r="B48" s="20"/>
      <c r="C48" s="20"/>
    </row>
    <row r="49" spans="1:3" ht="13.5" customHeight="1" x14ac:dyDescent="0.3">
      <c r="A49" s="20" t="s">
        <v>2766</v>
      </c>
      <c r="B49" s="20"/>
      <c r="C49" s="20"/>
    </row>
    <row r="50" spans="1:3" ht="13.5" customHeight="1" x14ac:dyDescent="0.3">
      <c r="A50" s="20" t="s">
        <v>2767</v>
      </c>
      <c r="B50" s="20"/>
      <c r="C50" s="20"/>
    </row>
    <row r="51" spans="1:3" ht="13.5" customHeight="1" x14ac:dyDescent="0.3">
      <c r="A51" s="20" t="s">
        <v>2768</v>
      </c>
      <c r="B51" s="20"/>
      <c r="C51" s="20"/>
    </row>
    <row r="52" spans="1:3" ht="13.5" customHeight="1" x14ac:dyDescent="0.3">
      <c r="A52" s="20" t="s">
        <v>2769</v>
      </c>
      <c r="B52" s="20"/>
      <c r="C52" s="20"/>
    </row>
    <row r="53" spans="1:3" ht="13.5" customHeight="1" x14ac:dyDescent="0.3">
      <c r="A53" s="42" t="s">
        <v>2770</v>
      </c>
      <c r="B53" s="43" t="s">
        <v>2771</v>
      </c>
      <c r="C53" s="43"/>
    </row>
    <row r="54" spans="1:3" ht="13.5" customHeight="1" x14ac:dyDescent="0.3">
      <c r="A54" s="41" t="s">
        <v>2772</v>
      </c>
      <c r="B54" s="20" t="s">
        <v>2773</v>
      </c>
      <c r="C54" s="20"/>
    </row>
    <row r="55" spans="1:3" ht="13.5" customHeight="1" x14ac:dyDescent="0.3">
      <c r="A55" s="41" t="s">
        <v>2774</v>
      </c>
      <c r="B55" s="20"/>
      <c r="C55" s="20"/>
    </row>
    <row r="56" spans="1:3" ht="13.5" customHeight="1" x14ac:dyDescent="0.3">
      <c r="A56" s="41" t="s">
        <v>2775</v>
      </c>
      <c r="B56" s="20"/>
      <c r="C56" s="20"/>
    </row>
    <row r="57" spans="1:3" ht="13.5" customHeight="1" x14ac:dyDescent="0.3">
      <c r="A57" s="41" t="s">
        <v>2776</v>
      </c>
      <c r="B57" s="20"/>
      <c r="C57" s="20"/>
    </row>
    <row r="58" spans="1:3" ht="13.5" customHeight="1" x14ac:dyDescent="0.3">
      <c r="A58" s="41" t="s">
        <v>2777</v>
      </c>
      <c r="B58" s="20"/>
      <c r="C58" s="20"/>
    </row>
    <row r="59" spans="1:3" ht="13.5" customHeight="1" x14ac:dyDescent="0.3">
      <c r="A59" s="41" t="s">
        <v>2778</v>
      </c>
      <c r="B59" s="20"/>
      <c r="C59" s="20"/>
    </row>
    <row r="60" spans="1:3" ht="13.5" customHeight="1" x14ac:dyDescent="0.3">
      <c r="A60" s="41" t="s">
        <v>2779</v>
      </c>
      <c r="B60" s="20"/>
      <c r="C60" s="20"/>
    </row>
    <row r="61" spans="1:3" ht="13.5" customHeight="1" x14ac:dyDescent="0.3">
      <c r="A61" s="41" t="s">
        <v>2780</v>
      </c>
      <c r="B61" s="20"/>
      <c r="C61" s="20"/>
    </row>
    <row r="62" spans="1:3" ht="13.5" customHeight="1" x14ac:dyDescent="0.3">
      <c r="A62" s="41" t="s">
        <v>2781</v>
      </c>
      <c r="B62" s="20"/>
      <c r="C62" s="20"/>
    </row>
    <row r="63" spans="1:3" ht="13.5" customHeight="1" x14ac:dyDescent="0.3">
      <c r="A63" s="41" t="s">
        <v>2782</v>
      </c>
      <c r="B63" s="20"/>
      <c r="C63" s="20"/>
    </row>
    <row r="64" spans="1:3" ht="13.5" customHeight="1" x14ac:dyDescent="0.3">
      <c r="A64" s="41" t="s">
        <v>2783</v>
      </c>
      <c r="B64" s="20"/>
      <c r="C64" s="20"/>
    </row>
    <row r="65" spans="1:3" ht="13.5" customHeight="1" x14ac:dyDescent="0.3">
      <c r="A65" s="41" t="s">
        <v>2784</v>
      </c>
      <c r="B65" s="44"/>
      <c r="C65" s="44"/>
    </row>
    <row r="66" spans="1:3" ht="13.5" customHeight="1" x14ac:dyDescent="0.3">
      <c r="A66" s="41" t="s">
        <v>2785</v>
      </c>
      <c r="B66" s="44"/>
      <c r="C66" s="44"/>
    </row>
    <row r="67" spans="1:3" ht="13.5" customHeight="1" x14ac:dyDescent="0.3">
      <c r="A67" s="41" t="s">
        <v>2786</v>
      </c>
      <c r="B67" s="44"/>
      <c r="C67" s="44"/>
    </row>
    <row r="68" spans="1:3" ht="13.5" customHeight="1" x14ac:dyDescent="0.3">
      <c r="A68" s="41" t="s">
        <v>2787</v>
      </c>
      <c r="B68" s="44"/>
      <c r="C68" s="44"/>
    </row>
    <row r="69" spans="1:3" ht="13.5" customHeight="1" x14ac:dyDescent="0.3">
      <c r="A69" s="41" t="s">
        <v>2788</v>
      </c>
      <c r="B69" s="44"/>
      <c r="C69" s="44"/>
    </row>
    <row r="70" spans="1:3" ht="13.5" customHeight="1" x14ac:dyDescent="0.3">
      <c r="A70" s="41" t="str">
        <f ca="1">CONCATENATE(RANDBETWEEN(1,10)+RANDBETWEEN(1,10)+RANDBETWEEN(1,10)+RANDBETWEEN(1,10)+RANDBETWEEN(1,10), " mice appear all around you. They follow you for an hour, then skittle toward the horizon.")</f>
        <v>16 mice appear all around you. They follow you for an hour, then skittle toward the horizon.</v>
      </c>
    </row>
    <row r="71" spans="1:3" ht="13.5" customHeight="1" x14ac:dyDescent="0.3">
      <c r="A71" s="41" t="s">
        <v>2789</v>
      </c>
    </row>
    <row r="72" spans="1:3" ht="13.5" customHeight="1" x14ac:dyDescent="0.3">
      <c r="A72" s="41" t="s">
        <v>2790</v>
      </c>
    </row>
    <row r="73" spans="1:3" ht="13.5" customHeight="1" x14ac:dyDescent="0.3">
      <c r="A73" s="41" t="str">
        <f ca="1">CONCATENATE("Your shadow leaves and acts on its own for ", RANDBETWEEN(1, 8), " days.")</f>
        <v>Your shadow leaves and acts on its own for 4 days.</v>
      </c>
    </row>
    <row r="74" spans="1:3" ht="13.5" customHeight="1" x14ac:dyDescent="0.3">
      <c r="A74" s="41" t="s">
        <v>2791</v>
      </c>
    </row>
    <row r="75" spans="1:3" ht="13.5" customHeight="1" x14ac:dyDescent="0.3">
      <c r="A75" s="41" t="s">
        <v>2792</v>
      </c>
    </row>
    <row r="76" spans="1:3" ht="13.5" customHeight="1" x14ac:dyDescent="0.3">
      <c r="A76" s="41" t="s">
        <v>2793</v>
      </c>
    </row>
    <row r="77" spans="1:3" ht="13.5" customHeight="1" x14ac:dyDescent="0.3">
      <c r="A77" s="41" t="s">
        <v>2794</v>
      </c>
    </row>
    <row r="78" spans="1:3" ht="13.5" customHeight="1" x14ac:dyDescent="0.3">
      <c r="A78" s="41" t="s">
        <v>2795</v>
      </c>
    </row>
    <row r="79" spans="1:3" ht="13.5" customHeight="1" x14ac:dyDescent="0.3">
      <c r="A79" s="41" t="str">
        <f ca="1">CONCATENATE(RANDBETWEEN(1, 100), " pieces of chalk of various colors appear in the unnocupied space nearest to you.")</f>
        <v>39 pieces of chalk of various colors appear in the unnocupied space nearest to you.</v>
      </c>
    </row>
    <row r="80" spans="1:3" ht="13.5" customHeight="1" x14ac:dyDescent="0.3">
      <c r="A80" s="41" t="str">
        <f ca="1">CONCATENATE("The space within 10ft of your current location becomes a Wild Magic zone for ", RANDBETWEEN(1, 4)+1, " hours.")</f>
        <v>The space within 10ft of your current location becomes a Wild Magic zone for 2 hours.</v>
      </c>
    </row>
    <row r="81" spans="1:1" ht="13.5" customHeight="1" x14ac:dyDescent="0.3">
      <c r="A81" s="41" t="str">
        <f ca="1">CONCATENATE("The space within 10ft of your current location becomes an antimagic zone for ", RANDBETWEEN(1, 4)+1, " hours.")</f>
        <v>The space within 10ft of your current location becomes an antimagic zone for 2 hours.</v>
      </c>
    </row>
    <row r="82" spans="1:1" ht="13.5" customHeight="1" x14ac:dyDescent="0.3">
      <c r="A82" s="41" t="str">
        <f ca="1">CONCATENATE("For ", RANDBETWEEN(2, 12), " hours you forget Common and learn another language of your choice.")</f>
        <v>For 8 hours you forget Common and learn another language of your choice.</v>
      </c>
    </row>
    <row r="83" spans="1:1" ht="13.5" customHeight="1" x14ac:dyDescent="0.3">
      <c r="A83" s="41" t="s">
        <v>2796</v>
      </c>
    </row>
    <row r="84" spans="1:1" ht="13.5" customHeight="1" x14ac:dyDescent="0.3">
      <c r="A84" s="41" t="s">
        <v>2797</v>
      </c>
    </row>
    <row r="85" spans="1:1" ht="13.5" customHeight="1" x14ac:dyDescent="0.3">
      <c r="A85" s="41" t="s">
        <v>2798</v>
      </c>
    </row>
    <row r="86" spans="1:1" ht="13.5" customHeight="1" x14ac:dyDescent="0.3">
      <c r="A86" s="41"/>
    </row>
    <row r="87" spans="1:1" ht="13.5" customHeight="1" x14ac:dyDescent="0.3">
      <c r="A87" s="41"/>
    </row>
    <row r="88" spans="1:1" ht="13.5" customHeight="1" x14ac:dyDescent="0.3">
      <c r="A88" s="41"/>
    </row>
    <row r="89" spans="1:1" ht="13.5" customHeight="1" x14ac:dyDescent="0.3">
      <c r="A89" s="41"/>
    </row>
    <row r="90" spans="1:1" ht="13.5" customHeight="1" x14ac:dyDescent="0.3">
      <c r="A90" s="41"/>
    </row>
    <row r="91" spans="1:1" ht="13.5" customHeight="1" x14ac:dyDescent="0.3">
      <c r="A91" s="41"/>
    </row>
    <row r="92" spans="1:1" ht="13.5" customHeight="1" x14ac:dyDescent="0.3">
      <c r="A92" s="41"/>
    </row>
    <row r="93" spans="1:1" ht="13.5" customHeight="1" x14ac:dyDescent="0.3">
      <c r="A93" s="41"/>
    </row>
    <row r="94" spans="1:1" ht="13.5" customHeight="1" x14ac:dyDescent="0.3">
      <c r="A94" s="41"/>
    </row>
    <row r="95" spans="1:1" ht="13.5" customHeight="1" x14ac:dyDescent="0.3">
      <c r="A95" s="41"/>
    </row>
    <row r="96" spans="1:1" ht="13.5" customHeight="1" x14ac:dyDescent="0.3">
      <c r="A96" s="41"/>
    </row>
    <row r="97" spans="1:1" ht="13.5" customHeight="1" x14ac:dyDescent="0.3">
      <c r="A97" s="41"/>
    </row>
    <row r="98" spans="1:1" ht="12.75" customHeight="1" x14ac:dyDescent="0.3">
      <c r="A98" s="41"/>
    </row>
    <row r="99" spans="1:1" ht="12.75" customHeight="1" x14ac:dyDescent="0.3">
      <c r="A99" s="41"/>
    </row>
    <row r="100" spans="1:1" ht="12.75" customHeight="1" x14ac:dyDescent="0.3">
      <c r="A100" s="41"/>
    </row>
    <row r="101" spans="1:1" ht="12.75" customHeight="1" x14ac:dyDescent="0.3">
      <c r="A101" s="41"/>
    </row>
    <row r="102" spans="1:1" ht="12.75" customHeight="1" x14ac:dyDescent="0.3">
      <c r="A102" s="41"/>
    </row>
    <row r="103" spans="1:1" ht="12.75" customHeight="1" x14ac:dyDescent="0.3">
      <c r="A103" s="41"/>
    </row>
    <row r="104" spans="1:1" ht="12.75" customHeight="1" x14ac:dyDescent="0.3">
      <c r="A104" s="41"/>
    </row>
    <row r="105" spans="1:1" ht="12.75" customHeight="1" x14ac:dyDescent="0.3">
      <c r="A105" s="41"/>
    </row>
    <row r="106" spans="1:1" ht="12.75" customHeight="1" x14ac:dyDescent="0.3">
      <c r="A106" s="41"/>
    </row>
    <row r="107" spans="1:1" ht="12.75" customHeight="1" x14ac:dyDescent="0.3">
      <c r="A107" s="41"/>
    </row>
    <row r="108" spans="1:1" ht="12.75" customHeight="1" x14ac:dyDescent="0.3">
      <c r="A108" s="41"/>
    </row>
    <row r="109" spans="1:1" ht="12.75" customHeight="1" x14ac:dyDescent="0.3">
      <c r="A109" s="41"/>
    </row>
    <row r="110" spans="1:1" ht="12.75" customHeight="1" x14ac:dyDescent="0.3">
      <c r="A110" s="41"/>
    </row>
    <row r="111" spans="1:1" ht="12.75" customHeight="1" x14ac:dyDescent="0.3">
      <c r="A111" s="41"/>
    </row>
    <row r="112" spans="1:1" ht="12.75" customHeight="1" x14ac:dyDescent="0.3">
      <c r="A112" s="41"/>
    </row>
    <row r="113" spans="1:1" ht="12.75" customHeight="1" x14ac:dyDescent="0.3">
      <c r="A113" s="41"/>
    </row>
    <row r="114" spans="1:1" ht="12.75" customHeight="1" x14ac:dyDescent="0.3">
      <c r="A114" s="41"/>
    </row>
    <row r="115" spans="1:1" ht="12.75" customHeight="1" x14ac:dyDescent="0.3">
      <c r="A115" s="41"/>
    </row>
    <row r="116" spans="1:1" ht="12.75" customHeight="1" x14ac:dyDescent="0.3">
      <c r="A116" s="41"/>
    </row>
    <row r="117" spans="1:1" ht="12.75" customHeight="1" x14ac:dyDescent="0.3">
      <c r="A117" s="41"/>
    </row>
    <row r="118" spans="1:1" ht="12.75" customHeight="1" x14ac:dyDescent="0.3">
      <c r="A118" s="41"/>
    </row>
    <row r="119" spans="1:1" ht="12.75" customHeight="1" x14ac:dyDescent="0.3">
      <c r="A119" s="41"/>
    </row>
    <row r="120" spans="1:1" ht="12.75" customHeight="1" x14ac:dyDescent="0.3">
      <c r="A120" s="41"/>
    </row>
    <row r="121" spans="1:1" ht="12.75" customHeight="1" x14ac:dyDescent="0.3">
      <c r="A121" s="41"/>
    </row>
    <row r="122" spans="1:1" ht="12.75" customHeight="1" x14ac:dyDescent="0.3">
      <c r="A122" s="41"/>
    </row>
    <row r="123" spans="1:1" ht="12.75" customHeight="1" x14ac:dyDescent="0.3">
      <c r="A123" s="41"/>
    </row>
    <row r="124" spans="1:1" ht="12.75" customHeight="1" x14ac:dyDescent="0.3">
      <c r="A124" s="41"/>
    </row>
    <row r="125" spans="1:1" ht="12.75" customHeight="1" x14ac:dyDescent="0.3">
      <c r="A125" s="41"/>
    </row>
    <row r="126" spans="1:1" ht="12.75" customHeight="1" x14ac:dyDescent="0.3">
      <c r="A126" s="41"/>
    </row>
    <row r="127" spans="1:1" ht="12.75" customHeight="1" x14ac:dyDescent="0.3">
      <c r="A127" s="41"/>
    </row>
    <row r="128" spans="1:1" ht="12.75" customHeight="1" x14ac:dyDescent="0.3">
      <c r="A128" s="41"/>
    </row>
    <row r="129" spans="1:1" ht="12.75" customHeight="1" x14ac:dyDescent="0.3">
      <c r="A129" s="41"/>
    </row>
    <row r="130" spans="1:1" ht="12.75" customHeight="1" x14ac:dyDescent="0.3">
      <c r="A130" s="41"/>
    </row>
    <row r="131" spans="1:1" ht="12.75" customHeight="1" x14ac:dyDescent="0.3">
      <c r="A131" s="41"/>
    </row>
    <row r="132" spans="1:1" ht="12.75" customHeight="1" x14ac:dyDescent="0.3">
      <c r="A132" s="41"/>
    </row>
    <row r="133" spans="1:1" ht="12.75" customHeight="1" x14ac:dyDescent="0.3">
      <c r="A133" s="41"/>
    </row>
    <row r="134" spans="1:1" ht="12.75" customHeight="1" x14ac:dyDescent="0.3">
      <c r="A134" s="41"/>
    </row>
    <row r="135" spans="1:1" ht="12.75" customHeight="1" x14ac:dyDescent="0.3">
      <c r="A135" s="41"/>
    </row>
    <row r="136" spans="1:1" ht="12.75" customHeight="1" x14ac:dyDescent="0.3">
      <c r="A136" s="41"/>
    </row>
    <row r="137" spans="1:1" ht="12.75" customHeight="1" x14ac:dyDescent="0.3">
      <c r="A137" s="41"/>
    </row>
    <row r="138" spans="1:1" ht="12.75" customHeight="1" x14ac:dyDescent="0.3">
      <c r="A138" s="41"/>
    </row>
    <row r="139" spans="1:1" ht="12.75" customHeight="1" x14ac:dyDescent="0.3">
      <c r="A139" s="41"/>
    </row>
    <row r="140" spans="1:1" ht="12.75" customHeight="1" x14ac:dyDescent="0.3">
      <c r="A140" s="41"/>
    </row>
    <row r="141" spans="1:1" ht="12.75" customHeight="1" x14ac:dyDescent="0.3">
      <c r="A141" s="41"/>
    </row>
    <row r="142" spans="1:1" ht="12.75" customHeight="1" x14ac:dyDescent="0.3">
      <c r="A142" s="41"/>
    </row>
    <row r="143" spans="1:1" ht="12.75" customHeight="1" x14ac:dyDescent="0.3">
      <c r="A143" s="41"/>
    </row>
    <row r="144" spans="1:1" ht="12.75" customHeight="1" x14ac:dyDescent="0.3">
      <c r="A144" s="41"/>
    </row>
    <row r="145" spans="1:1" ht="12.75" customHeight="1" x14ac:dyDescent="0.3">
      <c r="A145" s="41"/>
    </row>
    <row r="146" spans="1:1" ht="12.75" customHeight="1" x14ac:dyDescent="0.3">
      <c r="A146" s="41"/>
    </row>
    <row r="147" spans="1:1" ht="12.75" customHeight="1" x14ac:dyDescent="0.3">
      <c r="A147" s="41"/>
    </row>
    <row r="148" spans="1:1" ht="12.75" customHeight="1" x14ac:dyDescent="0.3">
      <c r="A148" s="41"/>
    </row>
    <row r="149" spans="1:1" ht="12.75" customHeight="1" x14ac:dyDescent="0.3">
      <c r="A149" s="41"/>
    </row>
    <row r="150" spans="1:1" ht="12.75" customHeight="1" x14ac:dyDescent="0.3">
      <c r="A150" s="41"/>
    </row>
    <row r="151" spans="1:1" ht="12.75" customHeight="1" x14ac:dyDescent="0.3">
      <c r="A151" s="41"/>
    </row>
    <row r="152" spans="1:1" ht="12.75" customHeight="1" x14ac:dyDescent="0.3">
      <c r="A152" s="41"/>
    </row>
    <row r="153" spans="1:1" ht="12.75" customHeight="1" x14ac:dyDescent="0.3">
      <c r="A153" s="41"/>
    </row>
    <row r="154" spans="1:1" ht="12.75" customHeight="1" x14ac:dyDescent="0.3">
      <c r="A154" s="41"/>
    </row>
    <row r="155" spans="1:1" ht="12.75" customHeight="1" x14ac:dyDescent="0.3">
      <c r="A155" s="41"/>
    </row>
    <row r="156" spans="1:1" ht="12.75" customHeight="1" x14ac:dyDescent="0.3">
      <c r="A156" s="41"/>
    </row>
    <row r="157" spans="1:1" ht="12.75" customHeight="1" x14ac:dyDescent="0.3">
      <c r="A157" s="41"/>
    </row>
    <row r="158" spans="1:1" ht="12.75" customHeight="1" x14ac:dyDescent="0.3">
      <c r="A158" s="41"/>
    </row>
    <row r="159" spans="1:1" ht="12.75" customHeight="1" x14ac:dyDescent="0.3">
      <c r="A159" s="41"/>
    </row>
    <row r="160" spans="1:1" ht="12.75" customHeight="1" x14ac:dyDescent="0.3">
      <c r="A160" s="41"/>
    </row>
    <row r="161" spans="1:1" ht="12.75" customHeight="1" x14ac:dyDescent="0.3">
      <c r="A161" s="41"/>
    </row>
    <row r="162" spans="1:1" ht="12.75" customHeight="1" x14ac:dyDescent="0.3">
      <c r="A162" s="41"/>
    </row>
    <row r="163" spans="1:1" ht="12.75" customHeight="1" x14ac:dyDescent="0.3">
      <c r="A163" s="41"/>
    </row>
    <row r="164" spans="1:1" ht="12.75" customHeight="1" x14ac:dyDescent="0.3">
      <c r="A164" s="41"/>
    </row>
    <row r="165" spans="1:1" ht="12.75" customHeight="1" x14ac:dyDescent="0.3">
      <c r="A165" s="41"/>
    </row>
    <row r="166" spans="1:1" ht="12.75" customHeight="1" x14ac:dyDescent="0.3">
      <c r="A166" s="41"/>
    </row>
    <row r="167" spans="1:1" ht="12.75" customHeight="1" x14ac:dyDescent="0.3">
      <c r="A167" s="41"/>
    </row>
    <row r="168" spans="1:1" ht="12.75" customHeight="1" x14ac:dyDescent="0.3">
      <c r="A168" s="41"/>
    </row>
    <row r="169" spans="1:1" ht="12.75" customHeight="1" x14ac:dyDescent="0.3">
      <c r="A169" s="41"/>
    </row>
    <row r="170" spans="1:1" ht="12.75" customHeight="1" x14ac:dyDescent="0.3">
      <c r="A170" s="41"/>
    </row>
    <row r="171" spans="1:1" ht="12.75" customHeight="1" x14ac:dyDescent="0.3">
      <c r="A171" s="41"/>
    </row>
    <row r="172" spans="1:1" ht="12.75" customHeight="1" x14ac:dyDescent="0.3">
      <c r="A172" s="41"/>
    </row>
    <row r="173" spans="1:1" ht="12.75" customHeight="1" x14ac:dyDescent="0.3">
      <c r="A173" s="41"/>
    </row>
    <row r="174" spans="1:1" ht="12.75" customHeight="1" x14ac:dyDescent="0.3">
      <c r="A174" s="41"/>
    </row>
    <row r="175" spans="1:1" ht="12.75" customHeight="1" x14ac:dyDescent="0.3">
      <c r="A175" s="41"/>
    </row>
    <row r="176" spans="1:1" ht="12.75" customHeight="1" x14ac:dyDescent="0.3">
      <c r="A176" s="41"/>
    </row>
    <row r="177" spans="1:1" ht="12.75" customHeight="1" x14ac:dyDescent="0.3">
      <c r="A177" s="41"/>
    </row>
    <row r="178" spans="1:1" ht="12.75" customHeight="1" x14ac:dyDescent="0.3">
      <c r="A178" s="41"/>
    </row>
    <row r="179" spans="1:1" ht="12.75" customHeight="1" x14ac:dyDescent="0.3">
      <c r="A179" s="41"/>
    </row>
    <row r="180" spans="1:1" ht="12.75" customHeight="1" x14ac:dyDescent="0.3">
      <c r="A180" s="41"/>
    </row>
    <row r="181" spans="1:1" ht="12.75" customHeight="1" x14ac:dyDescent="0.3">
      <c r="A181" s="41"/>
    </row>
    <row r="182" spans="1:1" ht="12.75" customHeight="1" x14ac:dyDescent="0.3">
      <c r="A182" s="41"/>
    </row>
    <row r="183" spans="1:1" ht="12.75" customHeight="1" x14ac:dyDescent="0.3">
      <c r="A183" s="41"/>
    </row>
    <row r="184" spans="1:1" ht="12.75" customHeight="1" x14ac:dyDescent="0.3">
      <c r="A184" s="41"/>
    </row>
    <row r="185" spans="1:1" ht="12.75" customHeight="1" x14ac:dyDescent="0.3">
      <c r="A185" s="41"/>
    </row>
    <row r="186" spans="1:1" ht="12.75" customHeight="1" x14ac:dyDescent="0.3">
      <c r="A186" s="41"/>
    </row>
    <row r="187" spans="1:1" ht="12.75" customHeight="1" x14ac:dyDescent="0.3">
      <c r="A187" s="41"/>
    </row>
    <row r="188" spans="1:1" ht="12.75" customHeight="1" x14ac:dyDescent="0.3">
      <c r="A188" s="41"/>
    </row>
    <row r="189" spans="1:1" ht="12.75" customHeight="1" x14ac:dyDescent="0.3">
      <c r="A189" s="41"/>
    </row>
    <row r="190" spans="1:1" ht="12.75" customHeight="1" x14ac:dyDescent="0.3">
      <c r="A190" s="41"/>
    </row>
    <row r="191" spans="1:1" ht="12.75" customHeight="1" x14ac:dyDescent="0.3">
      <c r="A191" s="41"/>
    </row>
    <row r="192" spans="1:1" ht="12.75" customHeight="1" x14ac:dyDescent="0.3">
      <c r="A192" s="41"/>
    </row>
    <row r="193" spans="1:2" ht="12.75" customHeight="1" x14ac:dyDescent="0.3">
      <c r="A193" s="41"/>
    </row>
    <row r="194" spans="1:2" ht="12.75" customHeight="1" x14ac:dyDescent="0.3">
      <c r="A194" s="41"/>
    </row>
    <row r="195" spans="1:2" ht="12.75" customHeight="1" x14ac:dyDescent="0.3">
      <c r="A195" s="41"/>
    </row>
    <row r="196" spans="1:2" ht="12.75" customHeight="1" x14ac:dyDescent="0.3">
      <c r="A196" s="41"/>
      <c r="B196" s="20"/>
    </row>
    <row r="197" spans="1:2" ht="12.75" customHeight="1" x14ac:dyDescent="0.3">
      <c r="A197" s="41"/>
      <c r="B197" s="20"/>
    </row>
    <row r="198" spans="1:2" ht="12.75" customHeight="1" x14ac:dyDescent="0.3">
      <c r="A198" s="41"/>
      <c r="B198" s="20"/>
    </row>
    <row r="199" spans="1:2" ht="12.75" customHeight="1" x14ac:dyDescent="0.3">
      <c r="A199" s="41"/>
      <c r="B199" s="20"/>
    </row>
    <row r="200" spans="1:2" ht="12.75" customHeight="1" x14ac:dyDescent="0.3">
      <c r="A200" s="41"/>
      <c r="B200" s="20"/>
    </row>
    <row r="201" spans="1:2" ht="12.75" customHeight="1" x14ac:dyDescent="0.3">
      <c r="A201" s="41"/>
      <c r="B201" s="20"/>
    </row>
    <row r="202" spans="1:2" ht="12.75" customHeight="1" x14ac:dyDescent="0.3">
      <c r="A202" s="41"/>
      <c r="B202" s="20"/>
    </row>
    <row r="203" spans="1:2" ht="12.75" customHeight="1" x14ac:dyDescent="0.3">
      <c r="A203" s="41"/>
      <c r="B203" s="20"/>
    </row>
    <row r="204" spans="1:2" ht="12.75" customHeight="1" x14ac:dyDescent="0.3">
      <c r="A204" s="41"/>
      <c r="B204" s="20"/>
    </row>
    <row r="205" spans="1:2" ht="12.75" customHeight="1" x14ac:dyDescent="0.3">
      <c r="A205" s="41"/>
      <c r="B205" s="20"/>
    </row>
    <row r="206" spans="1:2" ht="12.75" customHeight="1" x14ac:dyDescent="0.3">
      <c r="A206" s="41"/>
      <c r="B206" s="20"/>
    </row>
    <row r="207" spans="1:2" ht="12.75" customHeight="1" x14ac:dyDescent="0.3">
      <c r="A207" s="41"/>
      <c r="B207" s="20"/>
    </row>
    <row r="208" spans="1:2" ht="12.75" customHeight="1" x14ac:dyDescent="0.3">
      <c r="A208" s="41"/>
      <c r="B208" s="20"/>
    </row>
    <row r="209" spans="1:2" ht="12.75" customHeight="1" x14ac:dyDescent="0.3">
      <c r="A209" s="41"/>
      <c r="B209" s="20"/>
    </row>
    <row r="210" spans="1:2" ht="12.75" customHeight="1" x14ac:dyDescent="0.3">
      <c r="A210" s="41"/>
      <c r="B210" s="20"/>
    </row>
    <row r="211" spans="1:2" ht="12.75" customHeight="1" x14ac:dyDescent="0.3">
      <c r="A211" s="41"/>
      <c r="B211" s="20"/>
    </row>
    <row r="212" spans="1:2" ht="12.75" customHeight="1" x14ac:dyDescent="0.3">
      <c r="A212" s="41"/>
      <c r="B212" s="20"/>
    </row>
    <row r="213" spans="1:2" ht="12.75" customHeight="1" x14ac:dyDescent="0.3">
      <c r="A213" s="41"/>
      <c r="B213" s="20"/>
    </row>
    <row r="214" spans="1:2" ht="12.75" customHeight="1" x14ac:dyDescent="0.3">
      <c r="A214" s="41"/>
      <c r="B214" s="20"/>
    </row>
    <row r="215" spans="1:2" ht="12.75" customHeight="1" x14ac:dyDescent="0.3">
      <c r="A215" s="41"/>
      <c r="B215" s="20"/>
    </row>
    <row r="216" spans="1:2" ht="12.75" customHeight="1" x14ac:dyDescent="0.3">
      <c r="A216" s="41"/>
      <c r="B216" s="20"/>
    </row>
    <row r="217" spans="1:2" ht="12.75" customHeight="1" x14ac:dyDescent="0.3">
      <c r="A217" s="41"/>
      <c r="B217" s="20"/>
    </row>
    <row r="218" spans="1:2" ht="12.75" customHeight="1" x14ac:dyDescent="0.3">
      <c r="A218" s="41"/>
      <c r="B218" s="20"/>
    </row>
    <row r="219" spans="1:2" ht="12.75" customHeight="1" x14ac:dyDescent="0.3">
      <c r="A219" s="41"/>
      <c r="B219" s="20"/>
    </row>
    <row r="220" spans="1:2" ht="12.75" customHeight="1" x14ac:dyDescent="0.3">
      <c r="A220" s="41"/>
      <c r="B220" s="20"/>
    </row>
    <row r="221" spans="1:2" ht="12.75" customHeight="1" x14ac:dyDescent="0.3">
      <c r="A221" s="41"/>
      <c r="B221" s="20"/>
    </row>
    <row r="222" spans="1:2" ht="12.75" customHeight="1" x14ac:dyDescent="0.3">
      <c r="A222" s="41"/>
      <c r="B222" s="20"/>
    </row>
    <row r="223" spans="1:2" ht="12.75" customHeight="1" x14ac:dyDescent="0.3">
      <c r="A223" s="41"/>
      <c r="B223" s="20"/>
    </row>
    <row r="224" spans="1:2" ht="12.75" customHeight="1" x14ac:dyDescent="0.3">
      <c r="A224" s="41"/>
      <c r="B224" s="20"/>
    </row>
    <row r="225" spans="1:2" ht="12.75" customHeight="1" x14ac:dyDescent="0.3">
      <c r="A225" s="41"/>
      <c r="B225" s="20"/>
    </row>
    <row r="226" spans="1:2" ht="12.75" customHeight="1" x14ac:dyDescent="0.3">
      <c r="A226" s="41"/>
      <c r="B226" s="20"/>
    </row>
    <row r="227" spans="1:2" ht="12.75" customHeight="1" x14ac:dyDescent="0.3">
      <c r="A227" s="41"/>
      <c r="B227" s="20"/>
    </row>
    <row r="228" spans="1:2" ht="12.75" customHeight="1" x14ac:dyDescent="0.3">
      <c r="A228" s="41"/>
      <c r="B228" s="20"/>
    </row>
    <row r="229" spans="1:2" ht="12.75" customHeight="1" x14ac:dyDescent="0.3">
      <c r="A229" s="41"/>
      <c r="B229" s="20"/>
    </row>
    <row r="230" spans="1:2" ht="12.75" customHeight="1" x14ac:dyDescent="0.3">
      <c r="A230" s="41"/>
      <c r="B230" s="20"/>
    </row>
    <row r="231" spans="1:2" ht="12.75" customHeight="1" x14ac:dyDescent="0.3">
      <c r="A231" s="41"/>
      <c r="B231" s="20"/>
    </row>
    <row r="232" spans="1:2" ht="12.75" customHeight="1" x14ac:dyDescent="0.3">
      <c r="A232" s="41"/>
      <c r="B232" s="20"/>
    </row>
    <row r="233" spans="1:2" ht="12.75" customHeight="1" x14ac:dyDescent="0.3">
      <c r="A233" s="41"/>
      <c r="B233" s="20"/>
    </row>
    <row r="234" spans="1:2" ht="12.75" customHeight="1" x14ac:dyDescent="0.3">
      <c r="A234" s="41"/>
      <c r="B234" s="20"/>
    </row>
    <row r="235" spans="1:2" ht="12.75" customHeight="1" x14ac:dyDescent="0.3">
      <c r="A235" s="41"/>
      <c r="B235" s="20"/>
    </row>
    <row r="236" spans="1:2" ht="12.75" customHeight="1" x14ac:dyDescent="0.3">
      <c r="A236" s="41"/>
      <c r="B236" s="20"/>
    </row>
    <row r="237" spans="1:2" ht="12.75" customHeight="1" x14ac:dyDescent="0.3">
      <c r="A237" s="41"/>
      <c r="B237" s="20"/>
    </row>
    <row r="238" spans="1:2" ht="12.75" customHeight="1" x14ac:dyDescent="0.3">
      <c r="A238" s="41"/>
      <c r="B238" s="20"/>
    </row>
    <row r="239" spans="1:2" ht="12.75" customHeight="1" x14ac:dyDescent="0.3">
      <c r="A239" s="41"/>
      <c r="B239" s="20"/>
    </row>
    <row r="240" spans="1:2" ht="12.75" customHeight="1" x14ac:dyDescent="0.3">
      <c r="A240" s="41"/>
      <c r="B240" s="20"/>
    </row>
    <row r="241" spans="1:2" ht="12.75" customHeight="1" x14ac:dyDescent="0.3">
      <c r="A241" s="41"/>
      <c r="B241" s="20"/>
    </row>
    <row r="242" spans="1:2" ht="12.75" customHeight="1" x14ac:dyDescent="0.3">
      <c r="A242" s="41"/>
      <c r="B242" s="20"/>
    </row>
    <row r="243" spans="1:2" ht="12.75" customHeight="1" x14ac:dyDescent="0.3">
      <c r="A243" s="41"/>
      <c r="B243" s="20"/>
    </row>
    <row r="244" spans="1:2" ht="12.75" customHeight="1" x14ac:dyDescent="0.3">
      <c r="A244" s="41"/>
      <c r="B244" s="20"/>
    </row>
    <row r="245" spans="1:2" ht="12.75" customHeight="1" x14ac:dyDescent="0.3">
      <c r="A245" s="41"/>
      <c r="B245" s="20"/>
    </row>
    <row r="246" spans="1:2" ht="12.75" customHeight="1" x14ac:dyDescent="0.3">
      <c r="A246" s="41"/>
      <c r="B246" s="20"/>
    </row>
    <row r="247" spans="1:2" ht="12.75" customHeight="1" x14ac:dyDescent="0.3">
      <c r="A247" s="41"/>
      <c r="B247" s="20"/>
    </row>
    <row r="248" spans="1:2" ht="12.75" customHeight="1" x14ac:dyDescent="0.3">
      <c r="A248" s="41"/>
      <c r="B248" s="20"/>
    </row>
    <row r="249" spans="1:2" ht="12.75" customHeight="1" x14ac:dyDescent="0.3">
      <c r="A249" s="41"/>
      <c r="B249" s="20"/>
    </row>
    <row r="250" spans="1:2" ht="12.75" customHeight="1" x14ac:dyDescent="0.3">
      <c r="A250" s="41"/>
      <c r="B250" s="20"/>
    </row>
    <row r="251" spans="1:2" ht="12.75" customHeight="1" x14ac:dyDescent="0.3">
      <c r="A251" s="41"/>
      <c r="B251" s="20"/>
    </row>
    <row r="252" spans="1:2" ht="12.75" customHeight="1" x14ac:dyDescent="0.3">
      <c r="A252" s="41"/>
      <c r="B252" s="20"/>
    </row>
    <row r="253" spans="1:2" ht="12.75" customHeight="1" x14ac:dyDescent="0.3">
      <c r="A253" s="41"/>
      <c r="B253" s="20"/>
    </row>
    <row r="254" spans="1:2" ht="12.75" customHeight="1" x14ac:dyDescent="0.3">
      <c r="A254" s="41"/>
      <c r="B254" s="20"/>
    </row>
    <row r="255" spans="1:2" ht="12.75" customHeight="1" x14ac:dyDescent="0.3">
      <c r="A255" s="41"/>
      <c r="B255" s="20"/>
    </row>
    <row r="256" spans="1:2" ht="12.75" customHeight="1" x14ac:dyDescent="0.3">
      <c r="A256" s="41"/>
      <c r="B256" s="20"/>
    </row>
    <row r="257" spans="1:2" ht="12.75" customHeight="1" x14ac:dyDescent="0.3">
      <c r="A257" s="41"/>
      <c r="B257" s="20"/>
    </row>
    <row r="258" spans="1:2" ht="12.75" customHeight="1" x14ac:dyDescent="0.3">
      <c r="A258" s="41"/>
      <c r="B258" s="20"/>
    </row>
    <row r="259" spans="1:2" ht="12.75" customHeight="1" x14ac:dyDescent="0.3">
      <c r="A259" s="41"/>
      <c r="B259" s="20"/>
    </row>
    <row r="260" spans="1:2" ht="12.75" customHeight="1" x14ac:dyDescent="0.3">
      <c r="A260" s="41"/>
      <c r="B260" s="20"/>
    </row>
    <row r="261" spans="1:2" ht="12.75" customHeight="1" x14ac:dyDescent="0.3">
      <c r="A261" s="41"/>
      <c r="B261" s="20"/>
    </row>
    <row r="262" spans="1:2" ht="12.75" customHeight="1" x14ac:dyDescent="0.3">
      <c r="A262" s="41"/>
      <c r="B262" s="20"/>
    </row>
    <row r="263" spans="1:2" ht="12.75" customHeight="1" x14ac:dyDescent="0.3">
      <c r="A263" s="41"/>
      <c r="B263" s="20"/>
    </row>
    <row r="264" spans="1:2" ht="12.75" customHeight="1" x14ac:dyDescent="0.3">
      <c r="A264" s="41"/>
      <c r="B264" s="20"/>
    </row>
    <row r="265" spans="1:2" ht="12.75" customHeight="1" x14ac:dyDescent="0.3">
      <c r="A265" s="41"/>
      <c r="B265" s="20"/>
    </row>
    <row r="266" spans="1:2" ht="12.75" customHeight="1" x14ac:dyDescent="0.3">
      <c r="A266" s="41"/>
      <c r="B266" s="20"/>
    </row>
    <row r="267" spans="1:2" ht="12.75" customHeight="1" x14ac:dyDescent="0.3">
      <c r="A267" s="41"/>
      <c r="B267" s="20"/>
    </row>
    <row r="268" spans="1:2" ht="12.75" customHeight="1" x14ac:dyDescent="0.3">
      <c r="A268" s="41"/>
      <c r="B268" s="20"/>
    </row>
    <row r="269" spans="1:2" ht="12.75" customHeight="1" x14ac:dyDescent="0.3">
      <c r="A269" s="41"/>
      <c r="B269" s="20"/>
    </row>
    <row r="270" spans="1:2" ht="12.75" customHeight="1" x14ac:dyDescent="0.3">
      <c r="A270" s="41"/>
      <c r="B270" s="20"/>
    </row>
    <row r="271" spans="1:2" ht="12.75" customHeight="1" x14ac:dyDescent="0.3">
      <c r="A271" s="41"/>
      <c r="B271" s="20"/>
    </row>
    <row r="272" spans="1:2" ht="12.75" customHeight="1" x14ac:dyDescent="0.3">
      <c r="A272" s="41"/>
      <c r="B272" s="20"/>
    </row>
    <row r="273" spans="1:2" ht="12.75" customHeight="1" x14ac:dyDescent="0.3">
      <c r="A273" s="41"/>
      <c r="B273" s="20"/>
    </row>
    <row r="274" spans="1:2" ht="12.75" customHeight="1" x14ac:dyDescent="0.3">
      <c r="A274" s="41"/>
      <c r="B274" s="20"/>
    </row>
    <row r="275" spans="1:2" ht="12.75" customHeight="1" x14ac:dyDescent="0.3">
      <c r="A275" s="41"/>
      <c r="B275" s="20"/>
    </row>
    <row r="276" spans="1:2" ht="12.75" customHeight="1" x14ac:dyDescent="0.3">
      <c r="A276" s="41"/>
      <c r="B276" s="20"/>
    </row>
    <row r="277" spans="1:2" ht="12.75" customHeight="1" x14ac:dyDescent="0.3">
      <c r="A277" s="41"/>
      <c r="B277" s="20"/>
    </row>
    <row r="278" spans="1:2" ht="12.75" customHeight="1" x14ac:dyDescent="0.3">
      <c r="A278" s="41"/>
      <c r="B278" s="20"/>
    </row>
    <row r="279" spans="1:2" ht="12.75" customHeight="1" x14ac:dyDescent="0.3">
      <c r="A279" s="41"/>
      <c r="B279" s="20"/>
    </row>
    <row r="280" spans="1:2" ht="12.75" customHeight="1" x14ac:dyDescent="0.3">
      <c r="A280" s="41"/>
      <c r="B280" s="20"/>
    </row>
    <row r="281" spans="1:2" ht="12.75" customHeight="1" x14ac:dyDescent="0.3">
      <c r="A281" s="41"/>
      <c r="B281" s="20"/>
    </row>
    <row r="282" spans="1:2" ht="12.75" customHeight="1" x14ac:dyDescent="0.3">
      <c r="A282" s="41"/>
      <c r="B282" s="20"/>
    </row>
    <row r="283" spans="1:2" ht="12.75" customHeight="1" x14ac:dyDescent="0.3">
      <c r="A283" s="41"/>
      <c r="B283" s="20"/>
    </row>
    <row r="284" spans="1:2" ht="12.75" customHeight="1" x14ac:dyDescent="0.3">
      <c r="A284" s="41"/>
      <c r="B284" s="20"/>
    </row>
    <row r="285" spans="1:2" ht="12.75" customHeight="1" x14ac:dyDescent="0.3">
      <c r="A285" s="41"/>
      <c r="B285" s="20"/>
    </row>
    <row r="286" spans="1:2" ht="12.75" customHeight="1" x14ac:dyDescent="0.3">
      <c r="A286" s="41"/>
      <c r="B286" s="20"/>
    </row>
    <row r="287" spans="1:2" ht="12.75" customHeight="1" x14ac:dyDescent="0.3">
      <c r="A287" s="41"/>
      <c r="B287" s="20"/>
    </row>
    <row r="288" spans="1:2" ht="12.75" customHeight="1" x14ac:dyDescent="0.3">
      <c r="A288" s="41"/>
      <c r="B288" s="20"/>
    </row>
    <row r="289" spans="1:2" ht="12.75" customHeight="1" x14ac:dyDescent="0.3">
      <c r="A289" s="41"/>
      <c r="B289" s="20"/>
    </row>
    <row r="290" spans="1:2" ht="12.75" customHeight="1" x14ac:dyDescent="0.3">
      <c r="A290" s="41"/>
      <c r="B290" s="20"/>
    </row>
    <row r="291" spans="1:2" ht="12.75" customHeight="1" x14ac:dyDescent="0.3">
      <c r="A291" s="41"/>
      <c r="B291" s="20"/>
    </row>
    <row r="292" spans="1:2" ht="12.75" customHeight="1" x14ac:dyDescent="0.3">
      <c r="A292" s="41"/>
      <c r="B292" s="20"/>
    </row>
    <row r="293" spans="1:2" ht="12.75" customHeight="1" x14ac:dyDescent="0.3">
      <c r="A293" s="41"/>
      <c r="B293" s="20"/>
    </row>
    <row r="294" spans="1:2" ht="12.75" customHeight="1" x14ac:dyDescent="0.3">
      <c r="A294" s="41"/>
      <c r="B294" s="20"/>
    </row>
    <row r="295" spans="1:2" ht="12.75" customHeight="1" x14ac:dyDescent="0.3">
      <c r="A295" s="41"/>
      <c r="B295" s="20"/>
    </row>
    <row r="296" spans="1:2" ht="12.75" customHeight="1" x14ac:dyDescent="0.3">
      <c r="A296" s="41"/>
      <c r="B296" s="20"/>
    </row>
    <row r="297" spans="1:2" ht="12.75" customHeight="1" x14ac:dyDescent="0.3">
      <c r="A297" s="41"/>
      <c r="B297" s="20"/>
    </row>
    <row r="298" spans="1:2" ht="12.75" customHeight="1" x14ac:dyDescent="0.3">
      <c r="A298" s="41"/>
      <c r="B298" s="20"/>
    </row>
    <row r="299" spans="1:2" ht="12.75" customHeight="1" x14ac:dyDescent="0.3">
      <c r="A299" s="41"/>
      <c r="B299" s="20"/>
    </row>
    <row r="300" spans="1:2" ht="12.75" customHeight="1" x14ac:dyDescent="0.3">
      <c r="A300" s="41"/>
      <c r="B300" s="20"/>
    </row>
    <row r="301" spans="1:2" ht="12.75" customHeight="1" x14ac:dyDescent="0.3">
      <c r="A301" s="41"/>
      <c r="B301" s="20"/>
    </row>
    <row r="302" spans="1:2" ht="12.75" customHeight="1" x14ac:dyDescent="0.3">
      <c r="A302" s="41"/>
      <c r="B302" s="20"/>
    </row>
    <row r="303" spans="1:2" ht="12.75" customHeight="1" x14ac:dyDescent="0.3">
      <c r="A303" s="41"/>
      <c r="B303" s="20"/>
    </row>
    <row r="304" spans="1:2" ht="12.75" customHeight="1" x14ac:dyDescent="0.3">
      <c r="A304" s="41"/>
      <c r="B304" s="20"/>
    </row>
    <row r="305" spans="1:2" ht="12.75" customHeight="1" x14ac:dyDescent="0.3">
      <c r="A305" s="41"/>
      <c r="B305" s="20"/>
    </row>
    <row r="306" spans="1:2" ht="12.75" customHeight="1" x14ac:dyDescent="0.3">
      <c r="A306" s="41"/>
      <c r="B306" s="20"/>
    </row>
    <row r="307" spans="1:2" ht="12.75" customHeight="1" x14ac:dyDescent="0.3">
      <c r="A307" s="41"/>
      <c r="B307" s="20"/>
    </row>
    <row r="308" spans="1:2" ht="12.75" customHeight="1" x14ac:dyDescent="0.3">
      <c r="A308" s="41"/>
      <c r="B308" s="20"/>
    </row>
    <row r="309" spans="1:2" ht="12.75" customHeight="1" x14ac:dyDescent="0.3">
      <c r="A309" s="41"/>
      <c r="B309" s="20"/>
    </row>
    <row r="310" spans="1:2" ht="12.75" customHeight="1" x14ac:dyDescent="0.3">
      <c r="A310" s="41"/>
      <c r="B310" s="20"/>
    </row>
    <row r="311" spans="1:2" ht="12.75" customHeight="1" x14ac:dyDescent="0.3">
      <c r="A311" s="41"/>
      <c r="B311" s="20"/>
    </row>
    <row r="312" spans="1:2" ht="12.75" customHeight="1" x14ac:dyDescent="0.3">
      <c r="A312" s="41"/>
      <c r="B312" s="20"/>
    </row>
    <row r="313" spans="1:2" ht="12.75" customHeight="1" x14ac:dyDescent="0.3">
      <c r="A313" s="41"/>
      <c r="B313" s="20"/>
    </row>
    <row r="314" spans="1:2" ht="12.75" customHeight="1" x14ac:dyDescent="0.3">
      <c r="A314" s="41"/>
      <c r="B314" s="20"/>
    </row>
    <row r="315" spans="1:2" ht="12.75" customHeight="1" x14ac:dyDescent="0.3">
      <c r="A315" s="41"/>
      <c r="B315" s="20"/>
    </row>
    <row r="316" spans="1:2" ht="12.75" customHeight="1" x14ac:dyDescent="0.3">
      <c r="A316" s="41"/>
      <c r="B316" s="20"/>
    </row>
    <row r="317" spans="1:2" ht="12.75" customHeight="1" x14ac:dyDescent="0.3">
      <c r="A317" s="41"/>
      <c r="B317" s="20"/>
    </row>
    <row r="318" spans="1:2" ht="12.75" customHeight="1" x14ac:dyDescent="0.3">
      <c r="A318" s="41"/>
      <c r="B318" s="20"/>
    </row>
    <row r="319" spans="1:2" ht="12.75" customHeight="1" x14ac:dyDescent="0.3">
      <c r="A319" s="41"/>
      <c r="B319" s="20"/>
    </row>
    <row r="320" spans="1:2" ht="12.75" customHeight="1" x14ac:dyDescent="0.3">
      <c r="A320" s="41"/>
      <c r="B320" s="20"/>
    </row>
    <row r="321" spans="1:2" ht="12.75" customHeight="1" x14ac:dyDescent="0.3">
      <c r="A321" s="41"/>
      <c r="B321" s="20"/>
    </row>
    <row r="322" spans="1:2" ht="12.75" customHeight="1" x14ac:dyDescent="0.3">
      <c r="A322" s="41"/>
      <c r="B322" s="20"/>
    </row>
    <row r="323" spans="1:2" ht="12.75" customHeight="1" x14ac:dyDescent="0.3">
      <c r="A323" s="41"/>
      <c r="B323" s="20"/>
    </row>
    <row r="324" spans="1:2" ht="12.75" customHeight="1" x14ac:dyDescent="0.3">
      <c r="A324" s="41"/>
      <c r="B324" s="20"/>
    </row>
    <row r="325" spans="1:2" ht="12.75" customHeight="1" x14ac:dyDescent="0.3">
      <c r="A325" s="41"/>
      <c r="B325" s="20"/>
    </row>
    <row r="326" spans="1:2" ht="12.75" customHeight="1" x14ac:dyDescent="0.3">
      <c r="A326" s="41"/>
      <c r="B326" s="20"/>
    </row>
    <row r="327" spans="1:2" ht="12.75" customHeight="1" x14ac:dyDescent="0.3">
      <c r="A327" s="41"/>
      <c r="B327" s="20"/>
    </row>
    <row r="328" spans="1:2" ht="12.75" customHeight="1" x14ac:dyDescent="0.3">
      <c r="A328" s="41"/>
      <c r="B328" s="20"/>
    </row>
    <row r="329" spans="1:2" ht="12.75" customHeight="1" x14ac:dyDescent="0.3">
      <c r="A329" s="41"/>
      <c r="B329" s="20"/>
    </row>
    <row r="330" spans="1:2" ht="12.75" customHeight="1" x14ac:dyDescent="0.3">
      <c r="A330" s="41"/>
      <c r="B330" s="20"/>
    </row>
    <row r="331" spans="1:2" ht="12.75" customHeight="1" x14ac:dyDescent="0.3">
      <c r="A331" s="41"/>
      <c r="B331" s="20"/>
    </row>
    <row r="332" spans="1:2" ht="12.75" customHeight="1" x14ac:dyDescent="0.3">
      <c r="A332" s="41"/>
      <c r="B332" s="20"/>
    </row>
    <row r="333" spans="1:2" ht="12.75" customHeight="1" x14ac:dyDescent="0.3">
      <c r="A333" s="41"/>
      <c r="B333" s="20"/>
    </row>
    <row r="334" spans="1:2" ht="12.75" customHeight="1" x14ac:dyDescent="0.3">
      <c r="A334" s="41"/>
      <c r="B334" s="20"/>
    </row>
    <row r="335" spans="1:2" ht="12.75" customHeight="1" x14ac:dyDescent="0.3">
      <c r="A335" s="41"/>
      <c r="B335" s="20"/>
    </row>
    <row r="336" spans="1:2" ht="12.75" customHeight="1" x14ac:dyDescent="0.3">
      <c r="A336" s="41"/>
      <c r="B336" s="20"/>
    </row>
    <row r="337" spans="1:2" ht="12.75" customHeight="1" x14ac:dyDescent="0.3">
      <c r="A337" s="41"/>
      <c r="B337" s="20"/>
    </row>
    <row r="338" spans="1:2" ht="12.75" customHeight="1" x14ac:dyDescent="0.3">
      <c r="A338" s="41"/>
      <c r="B338" s="20"/>
    </row>
    <row r="339" spans="1:2" ht="12.75" customHeight="1" x14ac:dyDescent="0.3">
      <c r="A339" s="41"/>
      <c r="B339" s="20"/>
    </row>
    <row r="340" spans="1:2" ht="12.75" customHeight="1" x14ac:dyDescent="0.3">
      <c r="A340" s="41"/>
      <c r="B340" s="20"/>
    </row>
    <row r="341" spans="1:2" ht="12.75" customHeight="1" x14ac:dyDescent="0.3">
      <c r="A341" s="41"/>
      <c r="B341" s="20"/>
    </row>
    <row r="342" spans="1:2" ht="12.75" customHeight="1" x14ac:dyDescent="0.3">
      <c r="A342" s="41"/>
      <c r="B342" s="20"/>
    </row>
    <row r="343" spans="1:2" ht="12.75" customHeight="1" x14ac:dyDescent="0.3">
      <c r="A343" s="41"/>
      <c r="B343" s="20"/>
    </row>
    <row r="344" spans="1:2" ht="12.75" customHeight="1" x14ac:dyDescent="0.3">
      <c r="A344" s="41"/>
      <c r="B344" s="20"/>
    </row>
    <row r="345" spans="1:2" ht="12.75" customHeight="1" x14ac:dyDescent="0.3">
      <c r="A345" s="41"/>
      <c r="B345" s="20"/>
    </row>
    <row r="346" spans="1:2" ht="12.75" customHeight="1" x14ac:dyDescent="0.3">
      <c r="A346" s="41"/>
      <c r="B346" s="20"/>
    </row>
    <row r="347" spans="1:2" ht="12.75" customHeight="1" x14ac:dyDescent="0.3">
      <c r="A347" s="41"/>
      <c r="B347" s="20"/>
    </row>
    <row r="348" spans="1:2" ht="12.75" customHeight="1" x14ac:dyDescent="0.3">
      <c r="A348" s="41"/>
      <c r="B348" s="20"/>
    </row>
    <row r="349" spans="1:2" ht="12.75" customHeight="1" x14ac:dyDescent="0.3">
      <c r="A349" s="41"/>
      <c r="B349" s="20"/>
    </row>
    <row r="350" spans="1:2" ht="12.75" customHeight="1" x14ac:dyDescent="0.3">
      <c r="A350" s="41"/>
      <c r="B350" s="20"/>
    </row>
    <row r="351" spans="1:2" ht="12.75" customHeight="1" x14ac:dyDescent="0.3">
      <c r="A351" s="41"/>
      <c r="B351" s="20"/>
    </row>
    <row r="352" spans="1:2" ht="12.75" customHeight="1" x14ac:dyDescent="0.3">
      <c r="A352" s="41"/>
      <c r="B352" s="20"/>
    </row>
    <row r="353" spans="1:2" ht="12.75" customHeight="1" x14ac:dyDescent="0.3">
      <c r="A353" s="41"/>
      <c r="B353" s="20"/>
    </row>
    <row r="354" spans="1:2" ht="12.75" customHeight="1" x14ac:dyDescent="0.3">
      <c r="A354" s="41"/>
      <c r="B354" s="20"/>
    </row>
    <row r="355" spans="1:2" ht="12.75" customHeight="1" x14ac:dyDescent="0.3">
      <c r="A355" s="41"/>
      <c r="B355" s="20"/>
    </row>
    <row r="356" spans="1:2" ht="12.75" customHeight="1" x14ac:dyDescent="0.3">
      <c r="A356" s="41"/>
      <c r="B356" s="20"/>
    </row>
    <row r="357" spans="1:2" ht="12.75" customHeight="1" x14ac:dyDescent="0.3">
      <c r="A357" s="41"/>
      <c r="B357" s="20"/>
    </row>
    <row r="358" spans="1:2" ht="12.75" customHeight="1" x14ac:dyDescent="0.3">
      <c r="A358" s="41"/>
      <c r="B358" s="20"/>
    </row>
    <row r="359" spans="1:2" ht="12.75" customHeight="1" x14ac:dyDescent="0.3">
      <c r="A359" s="41"/>
      <c r="B359" s="20"/>
    </row>
    <row r="360" spans="1:2" ht="12.75" customHeight="1" x14ac:dyDescent="0.3"/>
    <row r="361" spans="1:2" ht="12.75" customHeight="1" x14ac:dyDescent="0.3">
      <c r="A361" s="20"/>
      <c r="B361" s="20"/>
    </row>
    <row r="362" spans="1:2" ht="12.75" customHeight="1" x14ac:dyDescent="0.3">
      <c r="A362" s="20"/>
      <c r="B362" s="20"/>
    </row>
    <row r="363" spans="1:2" ht="12.75" customHeight="1" x14ac:dyDescent="0.3">
      <c r="A363" s="20"/>
      <c r="B363" s="20"/>
    </row>
    <row r="364" spans="1:2" ht="12.75" customHeight="1" x14ac:dyDescent="0.3">
      <c r="A364" s="20"/>
      <c r="B364" s="20"/>
    </row>
    <row r="365" spans="1:2" ht="12.75" customHeight="1" x14ac:dyDescent="0.3">
      <c r="A365" s="20"/>
      <c r="B365" s="20"/>
    </row>
    <row r="366" spans="1:2" ht="12.75" customHeight="1" x14ac:dyDescent="0.3">
      <c r="A366" s="20"/>
      <c r="B366" s="20"/>
    </row>
    <row r="367" spans="1:2" ht="12.75" customHeight="1" x14ac:dyDescent="0.3">
      <c r="A367" s="20"/>
      <c r="B367" s="20"/>
    </row>
    <row r="368" spans="1:2" ht="12.75" customHeight="1" x14ac:dyDescent="0.3">
      <c r="A368" s="20"/>
      <c r="B368" s="20"/>
    </row>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hyperlinks>
    <hyperlink ref="A5" r:id="rId1" xr:uid="{00000000-0004-0000-2600-000000000000}"/>
    <hyperlink ref="A6" r:id="rId2" xr:uid="{00000000-0004-0000-2600-000001000000}"/>
    <hyperlink ref="A9" r:id="rId3" xr:uid="{00000000-0004-0000-2600-000002000000}"/>
    <hyperlink ref="A12" r:id="rId4" xr:uid="{00000000-0004-0000-2600-000003000000}"/>
    <hyperlink ref="A14" r:id="rId5" xr:uid="{00000000-0004-0000-2600-000004000000}"/>
    <hyperlink ref="A25" r:id="rId6" xr:uid="{00000000-0004-0000-2600-000005000000}"/>
    <hyperlink ref="A28" r:id="rId7" xr:uid="{00000000-0004-0000-2600-000006000000}"/>
    <hyperlink ref="A34" r:id="rId8" xr:uid="{00000000-0004-0000-2600-000007000000}"/>
    <hyperlink ref="A41" r:id="rId9" xr:uid="{00000000-0004-0000-2600-000008000000}"/>
    <hyperlink ref="A45" r:id="rId10" xr:uid="{00000000-0004-0000-2600-000009000000}"/>
    <hyperlink ref="A46" r:id="rId11" xr:uid="{00000000-0004-0000-2600-00000A000000}"/>
    <hyperlink ref="A48" r:id="rId12" xr:uid="{00000000-0004-0000-2600-00000B000000}"/>
  </hyperlinks>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Z1000"/>
  <sheetViews>
    <sheetView workbookViewId="0"/>
  </sheetViews>
  <sheetFormatPr defaultColWidth="14.44140625" defaultRowHeight="15" customHeight="1" x14ac:dyDescent="0.3"/>
  <cols>
    <col min="1" max="1" width="11.5546875" customWidth="1"/>
    <col min="2" max="2" width="80.44140625" customWidth="1"/>
    <col min="3" max="3" width="10.109375" customWidth="1"/>
    <col min="4" max="4" width="79" customWidth="1"/>
    <col min="5" max="6" width="11.5546875" customWidth="1"/>
    <col min="7" max="26" width="8.6640625" customWidth="1"/>
  </cols>
  <sheetData>
    <row r="1" spans="1:26" ht="12.75" customHeight="1" x14ac:dyDescent="0.3"/>
    <row r="2" spans="1:26" ht="12.75" customHeight="1" x14ac:dyDescent="0.3">
      <c r="B2" s="41" t="s">
        <v>2799</v>
      </c>
      <c r="C2" s="1">
        <f t="shared" ref="C2:C13" ca="1" si="0">RANDBETWEEN(1,(COUNTA($B$2:$B$1000)))</f>
        <v>97</v>
      </c>
      <c r="D2" s="20" t="str">
        <f t="shared" ref="D2:D13" ca="1" si="1">OFFSET($B$1,$C2,0)</f>
        <v>A tiny mechanical crab or spider that moves about when it’s not being observed</v>
      </c>
    </row>
    <row r="3" spans="1:26" ht="12.75" customHeight="1" x14ac:dyDescent="0.3">
      <c r="B3" s="41" t="s">
        <v>2800</v>
      </c>
      <c r="C3" s="1">
        <f t="shared" ca="1" si="0"/>
        <v>348</v>
      </c>
      <c r="D3" s="20" t="str">
        <f t="shared" ca="1" si="1"/>
        <v>A tiny stirge encased in amber</v>
      </c>
    </row>
    <row r="4" spans="1:26" ht="12.75" customHeight="1" x14ac:dyDescent="0.3">
      <c r="B4" s="41" t="s">
        <v>2801</v>
      </c>
      <c r="C4" s="1">
        <f t="shared" ca="1" si="0"/>
        <v>223</v>
      </c>
      <c r="D4" s="20" t="str">
        <f t="shared" ca="1" si="1"/>
        <v>The wooden hand of a notorious pirate</v>
      </c>
    </row>
    <row r="5" spans="1:26" ht="12.75" customHeight="1" x14ac:dyDescent="0.3">
      <c r="B5" s="41" t="s">
        <v>2802</v>
      </c>
      <c r="C5" s="1">
        <f t="shared" ca="1" si="0"/>
        <v>23</v>
      </c>
      <c r="D5" s="20" t="str">
        <f t="shared" ca="1" si="1"/>
        <v>A brass orb etched with strange runes</v>
      </c>
    </row>
    <row r="6" spans="1:26" ht="12.75" customHeight="1" x14ac:dyDescent="0.3">
      <c r="B6" s="41" t="s">
        <v>2803</v>
      </c>
      <c r="C6" s="1">
        <f t="shared" ca="1" si="0"/>
        <v>123</v>
      </c>
      <c r="D6" s="20" t="str">
        <f t="shared" ca="1" si="1"/>
        <v>A stone smoking pipe that never needs lighting.</v>
      </c>
    </row>
    <row r="7" spans="1:26" ht="12.75" customHeight="1" x14ac:dyDescent="0.3">
      <c r="B7" s="41" t="s">
        <v>2804</v>
      </c>
      <c r="C7" s="1">
        <f t="shared" ca="1" si="0"/>
        <v>206</v>
      </c>
      <c r="D7" s="20" t="str">
        <f t="shared" ca="1" si="1"/>
        <v>A wig from someone executed by beheading</v>
      </c>
    </row>
    <row r="8" spans="1:26" ht="12.75" customHeight="1" x14ac:dyDescent="0.3">
      <c r="B8" s="41" t="s">
        <v>2805</v>
      </c>
      <c r="C8" s="1">
        <f t="shared" ca="1" si="0"/>
        <v>85</v>
      </c>
      <c r="D8" s="20" t="str">
        <f t="shared" ca="1" si="1"/>
        <v>A diary with seven missing pages</v>
      </c>
    </row>
    <row r="9" spans="1:26" ht="12.75" customHeight="1" x14ac:dyDescent="0.3">
      <c r="A9" s="1"/>
      <c r="B9" s="41" t="s">
        <v>2806</v>
      </c>
      <c r="C9" s="1">
        <f t="shared" ca="1" si="0"/>
        <v>157</v>
      </c>
      <c r="D9" s="20" t="str">
        <f t="shared" ca="1" si="1"/>
        <v>A cloudy chunk of glass that is said to hold a spark of breath from a blue dragon.</v>
      </c>
      <c r="E9" s="1"/>
      <c r="F9" s="1"/>
      <c r="G9" s="1"/>
      <c r="H9" s="1"/>
      <c r="I9" s="1"/>
      <c r="J9" s="1"/>
      <c r="K9" s="1"/>
      <c r="L9" s="1"/>
      <c r="M9" s="1"/>
      <c r="N9" s="1"/>
      <c r="O9" s="1"/>
      <c r="P9" s="1"/>
      <c r="Q9" s="1"/>
      <c r="R9" s="1"/>
      <c r="S9" s="1"/>
      <c r="T9" s="1"/>
      <c r="U9" s="1"/>
      <c r="V9" s="1"/>
      <c r="W9" s="1"/>
      <c r="X9" s="1"/>
      <c r="Y9" s="1"/>
      <c r="Z9" s="1"/>
    </row>
    <row r="10" spans="1:26" ht="12.75" customHeight="1" x14ac:dyDescent="0.3">
      <c r="A10" s="1"/>
      <c r="B10" s="41" t="s">
        <v>2807</v>
      </c>
      <c r="C10" s="1">
        <f t="shared" ca="1" si="0"/>
        <v>136</v>
      </c>
      <c r="D10" s="20" t="str">
        <f t="shared" ca="1" si="1"/>
        <v>A small, clay square with an unknown rune etched into one side.</v>
      </c>
      <c r="E10" s="1"/>
      <c r="F10" s="1"/>
      <c r="G10" s="1"/>
      <c r="H10" s="1"/>
      <c r="I10" s="1"/>
      <c r="J10" s="1"/>
      <c r="K10" s="1"/>
      <c r="L10" s="1"/>
      <c r="M10" s="1"/>
      <c r="N10" s="1"/>
      <c r="O10" s="1"/>
      <c r="P10" s="1"/>
      <c r="Q10" s="1"/>
      <c r="R10" s="1"/>
      <c r="S10" s="1"/>
      <c r="T10" s="1"/>
      <c r="U10" s="1"/>
      <c r="V10" s="1"/>
      <c r="W10" s="1"/>
      <c r="X10" s="1"/>
      <c r="Y10" s="1"/>
      <c r="Z10" s="1"/>
    </row>
    <row r="11" spans="1:26" ht="12.75" customHeight="1" x14ac:dyDescent="0.3">
      <c r="A11" s="1"/>
      <c r="B11" s="41" t="s">
        <v>2808</v>
      </c>
      <c r="C11" s="1">
        <f t="shared" ca="1" si="0"/>
        <v>117</v>
      </c>
      <c r="D11" s="20" t="str">
        <f t="shared" ca="1" si="1"/>
        <v>A conch shell which is always damp and constantly drips saltwater.</v>
      </c>
      <c r="E11" s="1"/>
      <c r="F11" s="1"/>
      <c r="G11" s="1"/>
      <c r="H11" s="1"/>
      <c r="I11" s="1"/>
      <c r="J11" s="1"/>
      <c r="K11" s="1"/>
      <c r="L11" s="1"/>
      <c r="M11" s="1"/>
      <c r="N11" s="1"/>
      <c r="O11" s="1"/>
      <c r="P11" s="1"/>
      <c r="Q11" s="1"/>
      <c r="R11" s="1"/>
      <c r="S11" s="1"/>
      <c r="T11" s="1"/>
      <c r="U11" s="1"/>
      <c r="V11" s="1"/>
      <c r="W11" s="1"/>
      <c r="X11" s="1"/>
      <c r="Y11" s="1"/>
      <c r="Z11" s="1"/>
    </row>
    <row r="12" spans="1:26" ht="12.75" customHeight="1" x14ac:dyDescent="0.3">
      <c r="A12" s="1"/>
      <c r="B12" s="41" t="s">
        <v>2809</v>
      </c>
      <c r="C12" s="1">
        <f t="shared" ca="1" si="0"/>
        <v>71</v>
      </c>
      <c r="D12" s="20" t="str">
        <f t="shared" ca="1" si="1"/>
        <v>A fragment of a beautiful song, written as musical notes on two pieces of parchment</v>
      </c>
      <c r="E12" s="1"/>
      <c r="F12" s="1"/>
      <c r="G12" s="1"/>
      <c r="H12" s="1"/>
      <c r="I12" s="1"/>
      <c r="J12" s="1"/>
      <c r="K12" s="1"/>
      <c r="L12" s="1"/>
      <c r="M12" s="1"/>
      <c r="N12" s="1"/>
      <c r="O12" s="1"/>
      <c r="P12" s="1"/>
      <c r="Q12" s="1"/>
      <c r="R12" s="1"/>
      <c r="S12" s="1"/>
      <c r="T12" s="1"/>
      <c r="U12" s="1"/>
      <c r="V12" s="1"/>
      <c r="W12" s="1"/>
      <c r="X12" s="1"/>
      <c r="Y12" s="1"/>
      <c r="Z12" s="1"/>
    </row>
    <row r="13" spans="1:26" ht="12.75" customHeight="1" x14ac:dyDescent="0.3">
      <c r="A13" s="1"/>
      <c r="B13" s="41" t="s">
        <v>2810</v>
      </c>
      <c r="C13" s="1">
        <f t="shared" ca="1" si="0"/>
        <v>56</v>
      </c>
      <c r="D13" s="20" t="str">
        <f t="shared" ca="1" si="1"/>
        <v>An old key</v>
      </c>
      <c r="E13" s="1"/>
      <c r="F13" s="1"/>
      <c r="G13" s="1"/>
      <c r="H13" s="1"/>
      <c r="I13" s="1"/>
      <c r="J13" s="1"/>
      <c r="K13" s="1"/>
      <c r="L13" s="1"/>
      <c r="M13" s="1"/>
      <c r="N13" s="1"/>
      <c r="O13" s="1"/>
      <c r="P13" s="1"/>
      <c r="Q13" s="1"/>
      <c r="R13" s="1"/>
      <c r="S13" s="1"/>
      <c r="T13" s="1"/>
      <c r="U13" s="1"/>
      <c r="V13" s="1"/>
      <c r="W13" s="1"/>
      <c r="X13" s="1"/>
      <c r="Y13" s="1"/>
      <c r="Z13" s="1"/>
    </row>
    <row r="14" spans="1:26" ht="12.75" customHeight="1" x14ac:dyDescent="0.3">
      <c r="A14" s="1"/>
      <c r="B14" s="41" t="s">
        <v>2811</v>
      </c>
      <c r="C14" s="18">
        <f ca="1">RANDBETWEEN(1,(COUNTA($B$2:$B$1000)))</f>
        <v>152</v>
      </c>
      <c r="D14" s="17" t="str">
        <f ca="1">OFFSET($B$1,$C14,0)</f>
        <v>A sealed red leather envelope that you haven’t been able to open. It smells of campfire.</v>
      </c>
      <c r="E14" s="1"/>
      <c r="F14" s="1"/>
      <c r="G14" s="1"/>
      <c r="H14" s="1"/>
      <c r="I14" s="1"/>
      <c r="J14" s="1"/>
      <c r="K14" s="1"/>
      <c r="L14" s="1"/>
      <c r="M14" s="1"/>
      <c r="N14" s="1"/>
      <c r="O14" s="1"/>
      <c r="P14" s="1"/>
      <c r="Q14" s="1"/>
      <c r="R14" s="1"/>
      <c r="S14" s="1"/>
      <c r="T14" s="1"/>
      <c r="U14" s="1"/>
      <c r="V14" s="1"/>
      <c r="W14" s="1"/>
      <c r="X14" s="1"/>
      <c r="Y14" s="1"/>
      <c r="Z14" s="1"/>
    </row>
    <row r="15" spans="1:26" ht="12.75" customHeight="1" x14ac:dyDescent="0.3">
      <c r="A15" s="1"/>
      <c r="B15" s="41" t="s">
        <v>2812</v>
      </c>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x14ac:dyDescent="0.3">
      <c r="A16" s="1"/>
      <c r="B16" s="41" t="s">
        <v>2813</v>
      </c>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x14ac:dyDescent="0.3">
      <c r="A17" s="1"/>
      <c r="B17" s="41" t="s">
        <v>2814</v>
      </c>
      <c r="C17" s="1"/>
      <c r="D17" s="1" t="s">
        <v>2815</v>
      </c>
      <c r="E17" s="1"/>
      <c r="F17" s="1"/>
      <c r="G17" s="1"/>
      <c r="H17" s="1"/>
      <c r="I17" s="1"/>
      <c r="J17" s="1"/>
      <c r="K17" s="1"/>
      <c r="L17" s="1"/>
      <c r="M17" s="1"/>
      <c r="N17" s="1"/>
      <c r="O17" s="1"/>
      <c r="P17" s="1"/>
      <c r="Q17" s="1"/>
      <c r="R17" s="1"/>
      <c r="S17" s="1"/>
      <c r="T17" s="1"/>
      <c r="U17" s="1"/>
      <c r="V17" s="1"/>
      <c r="W17" s="1"/>
      <c r="X17" s="1"/>
      <c r="Y17" s="1"/>
      <c r="Z17" s="1"/>
    </row>
    <row r="18" spans="1:26" ht="12.75" hidden="1" customHeight="1" x14ac:dyDescent="0.3">
      <c r="A18" s="1"/>
      <c r="B18" s="41" t="s">
        <v>2816</v>
      </c>
      <c r="C18" s="1"/>
      <c r="D18" s="1"/>
      <c r="E18" s="1"/>
      <c r="F18" s="1"/>
      <c r="G18" s="1"/>
      <c r="H18" s="1"/>
      <c r="I18" s="1"/>
      <c r="J18" s="1"/>
      <c r="K18" s="1"/>
      <c r="L18" s="1"/>
      <c r="M18" s="1"/>
      <c r="N18" s="1"/>
      <c r="O18" s="1"/>
      <c r="P18" s="1"/>
      <c r="Q18" s="1"/>
      <c r="R18" s="1"/>
      <c r="S18" s="1"/>
      <c r="T18" s="1"/>
      <c r="U18" s="1"/>
      <c r="V18" s="1"/>
      <c r="W18" s="1"/>
      <c r="X18" s="1"/>
      <c r="Y18" s="1"/>
      <c r="Z18" s="1"/>
    </row>
    <row r="19" spans="1:26" ht="12.75" hidden="1" customHeight="1" x14ac:dyDescent="0.3">
      <c r="A19" s="1"/>
      <c r="B19" s="41" t="s">
        <v>2817</v>
      </c>
      <c r="C19" s="1"/>
      <c r="D19" s="1"/>
      <c r="E19" s="1"/>
      <c r="F19" s="1"/>
      <c r="G19" s="1"/>
      <c r="H19" s="1"/>
      <c r="I19" s="1"/>
      <c r="J19" s="1"/>
      <c r="K19" s="1"/>
      <c r="L19" s="1"/>
      <c r="M19" s="1"/>
      <c r="N19" s="1"/>
      <c r="O19" s="1"/>
      <c r="P19" s="1"/>
      <c r="Q19" s="1"/>
      <c r="R19" s="1"/>
      <c r="S19" s="1"/>
      <c r="T19" s="1"/>
      <c r="U19" s="1"/>
      <c r="V19" s="1"/>
      <c r="W19" s="1"/>
      <c r="X19" s="1"/>
      <c r="Y19" s="1"/>
      <c r="Z19" s="1"/>
    </row>
    <row r="20" spans="1:26" ht="12.75" hidden="1" customHeight="1" x14ac:dyDescent="0.3">
      <c r="A20" s="1"/>
      <c r="B20" s="41" t="s">
        <v>2818</v>
      </c>
      <c r="C20" s="1"/>
      <c r="D20" s="1"/>
      <c r="E20" s="1"/>
      <c r="F20" s="1"/>
      <c r="G20" s="1"/>
      <c r="H20" s="1"/>
      <c r="I20" s="1"/>
      <c r="J20" s="1"/>
      <c r="K20" s="1"/>
      <c r="L20" s="1"/>
      <c r="M20" s="1"/>
      <c r="N20" s="1"/>
      <c r="O20" s="1"/>
      <c r="P20" s="1"/>
      <c r="Q20" s="1"/>
      <c r="R20" s="1"/>
      <c r="S20" s="1"/>
      <c r="T20" s="1"/>
      <c r="U20" s="1"/>
      <c r="V20" s="1"/>
      <c r="W20" s="1"/>
      <c r="X20" s="1"/>
      <c r="Y20" s="1"/>
      <c r="Z20" s="1"/>
    </row>
    <row r="21" spans="1:26" ht="12.75" hidden="1" customHeight="1" x14ac:dyDescent="0.3">
      <c r="A21" s="1"/>
      <c r="B21" s="41" t="s">
        <v>2819</v>
      </c>
      <c r="C21" s="1"/>
      <c r="D21" s="1"/>
      <c r="E21" s="1"/>
      <c r="F21" s="1"/>
      <c r="G21" s="1"/>
      <c r="H21" s="1"/>
      <c r="I21" s="1"/>
      <c r="J21" s="1"/>
      <c r="K21" s="1"/>
      <c r="L21" s="1"/>
      <c r="M21" s="1"/>
      <c r="N21" s="1"/>
      <c r="O21" s="1"/>
      <c r="P21" s="1"/>
      <c r="Q21" s="1"/>
      <c r="R21" s="1"/>
      <c r="S21" s="1"/>
      <c r="T21" s="1"/>
      <c r="U21" s="1"/>
      <c r="V21" s="1"/>
      <c r="W21" s="1"/>
      <c r="X21" s="1"/>
      <c r="Y21" s="1"/>
      <c r="Z21" s="1"/>
    </row>
    <row r="22" spans="1:26" ht="12.75" hidden="1" customHeight="1" x14ac:dyDescent="0.3">
      <c r="A22" s="1"/>
      <c r="B22" s="41" t="s">
        <v>2820</v>
      </c>
      <c r="C22" s="1"/>
      <c r="D22" s="1"/>
      <c r="E22" s="1"/>
      <c r="F22" s="1"/>
      <c r="G22" s="1"/>
      <c r="H22" s="1"/>
      <c r="I22" s="1"/>
      <c r="J22" s="1"/>
      <c r="K22" s="1"/>
      <c r="L22" s="1"/>
      <c r="M22" s="1"/>
      <c r="N22" s="1"/>
      <c r="O22" s="1"/>
      <c r="P22" s="1"/>
      <c r="Q22" s="1"/>
      <c r="R22" s="1"/>
      <c r="S22" s="1"/>
      <c r="T22" s="1"/>
      <c r="U22" s="1"/>
      <c r="V22" s="1"/>
      <c r="W22" s="1"/>
      <c r="X22" s="1"/>
      <c r="Y22" s="1"/>
      <c r="Z22" s="1"/>
    </row>
    <row r="23" spans="1:26" ht="12.75" hidden="1" customHeight="1" x14ac:dyDescent="0.3">
      <c r="A23" s="1"/>
      <c r="B23" s="41" t="s">
        <v>2821</v>
      </c>
      <c r="C23" s="1"/>
      <c r="D23" s="1"/>
      <c r="E23" s="1"/>
      <c r="F23" s="1"/>
      <c r="G23" s="1"/>
      <c r="H23" s="1"/>
      <c r="I23" s="1"/>
      <c r="J23" s="1"/>
      <c r="K23" s="1"/>
      <c r="L23" s="1"/>
      <c r="M23" s="1"/>
      <c r="N23" s="1"/>
      <c r="O23" s="1"/>
      <c r="P23" s="1"/>
      <c r="Q23" s="1"/>
      <c r="R23" s="1"/>
      <c r="S23" s="1"/>
      <c r="T23" s="1"/>
      <c r="U23" s="1"/>
      <c r="V23" s="1"/>
      <c r="W23" s="1"/>
      <c r="X23" s="1"/>
      <c r="Y23" s="1"/>
      <c r="Z23" s="1"/>
    </row>
    <row r="24" spans="1:26" ht="12.75" hidden="1" customHeight="1" x14ac:dyDescent="0.3">
      <c r="A24" s="1"/>
      <c r="B24" s="41" t="s">
        <v>2822</v>
      </c>
      <c r="C24" s="1"/>
      <c r="D24" s="1"/>
      <c r="E24" s="1"/>
      <c r="F24" s="1"/>
      <c r="G24" s="1"/>
      <c r="H24" s="1"/>
      <c r="I24" s="1"/>
      <c r="J24" s="1"/>
      <c r="K24" s="1"/>
      <c r="L24" s="1"/>
      <c r="M24" s="1"/>
      <c r="N24" s="1"/>
      <c r="O24" s="1"/>
      <c r="P24" s="1"/>
      <c r="Q24" s="1"/>
      <c r="R24" s="1"/>
      <c r="S24" s="1"/>
      <c r="T24" s="1"/>
      <c r="U24" s="1"/>
      <c r="V24" s="1"/>
      <c r="W24" s="1"/>
      <c r="X24" s="1"/>
      <c r="Y24" s="1"/>
      <c r="Z24" s="1"/>
    </row>
    <row r="25" spans="1:26" ht="12.75" hidden="1" customHeight="1" x14ac:dyDescent="0.3">
      <c r="A25" s="1"/>
      <c r="B25" s="41" t="s">
        <v>2823</v>
      </c>
      <c r="C25" s="1"/>
      <c r="D25" s="1"/>
      <c r="E25" s="1"/>
      <c r="F25" s="1"/>
      <c r="G25" s="1"/>
      <c r="H25" s="1"/>
      <c r="I25" s="1"/>
      <c r="J25" s="1"/>
      <c r="K25" s="1"/>
      <c r="L25" s="1"/>
      <c r="M25" s="1"/>
      <c r="N25" s="1"/>
      <c r="O25" s="1"/>
      <c r="P25" s="1"/>
      <c r="Q25" s="1"/>
      <c r="R25" s="1"/>
      <c r="S25" s="1"/>
      <c r="T25" s="1"/>
      <c r="U25" s="1"/>
      <c r="V25" s="1"/>
      <c r="W25" s="1"/>
      <c r="X25" s="1"/>
      <c r="Y25" s="1"/>
      <c r="Z25" s="1"/>
    </row>
    <row r="26" spans="1:26" ht="12.75" hidden="1" customHeight="1" x14ac:dyDescent="0.3">
      <c r="A26" s="1"/>
      <c r="B26" s="41" t="s">
        <v>2824</v>
      </c>
      <c r="C26" s="1"/>
      <c r="D26" s="1"/>
      <c r="E26" s="1"/>
      <c r="F26" s="1"/>
      <c r="G26" s="1"/>
      <c r="H26" s="1"/>
      <c r="I26" s="1"/>
      <c r="J26" s="1"/>
      <c r="K26" s="1"/>
      <c r="L26" s="1"/>
      <c r="M26" s="1"/>
      <c r="N26" s="1"/>
      <c r="O26" s="1"/>
      <c r="P26" s="1"/>
      <c r="Q26" s="1"/>
      <c r="R26" s="1"/>
      <c r="S26" s="1"/>
      <c r="T26" s="1"/>
      <c r="U26" s="1"/>
      <c r="V26" s="1"/>
      <c r="W26" s="1"/>
      <c r="X26" s="1"/>
      <c r="Y26" s="1"/>
      <c r="Z26" s="1"/>
    </row>
    <row r="27" spans="1:26" ht="12.75" hidden="1" customHeight="1" x14ac:dyDescent="0.3">
      <c r="A27" s="1"/>
      <c r="B27" s="41" t="s">
        <v>2825</v>
      </c>
      <c r="C27" s="1"/>
      <c r="D27" s="1"/>
      <c r="E27" s="1"/>
      <c r="F27" s="1"/>
      <c r="G27" s="1"/>
      <c r="H27" s="1"/>
      <c r="I27" s="1"/>
      <c r="J27" s="1"/>
      <c r="K27" s="1"/>
      <c r="L27" s="1"/>
      <c r="M27" s="1"/>
      <c r="N27" s="1"/>
      <c r="O27" s="1"/>
      <c r="P27" s="1"/>
      <c r="Q27" s="1"/>
      <c r="R27" s="1"/>
      <c r="S27" s="1"/>
      <c r="T27" s="1"/>
      <c r="U27" s="1"/>
      <c r="V27" s="1"/>
      <c r="W27" s="1"/>
      <c r="X27" s="1"/>
      <c r="Y27" s="1"/>
      <c r="Z27" s="1"/>
    </row>
    <row r="28" spans="1:26" ht="12.75" hidden="1" customHeight="1" x14ac:dyDescent="0.3">
      <c r="A28" s="1"/>
      <c r="B28" s="41" t="s">
        <v>2826</v>
      </c>
      <c r="C28" s="1"/>
      <c r="D28" s="1"/>
      <c r="E28" s="1"/>
      <c r="F28" s="1"/>
      <c r="G28" s="1"/>
      <c r="H28" s="1"/>
      <c r="I28" s="1"/>
      <c r="J28" s="1"/>
      <c r="K28" s="1"/>
      <c r="L28" s="1"/>
      <c r="M28" s="1"/>
      <c r="N28" s="1"/>
      <c r="O28" s="1"/>
      <c r="P28" s="1"/>
      <c r="Q28" s="1"/>
      <c r="R28" s="1"/>
      <c r="S28" s="1"/>
      <c r="T28" s="1"/>
      <c r="U28" s="1"/>
      <c r="V28" s="1"/>
      <c r="W28" s="1"/>
      <c r="X28" s="1"/>
      <c r="Y28" s="1"/>
      <c r="Z28" s="1"/>
    </row>
    <row r="29" spans="1:26" ht="12.75" hidden="1" customHeight="1" x14ac:dyDescent="0.3">
      <c r="A29" s="1"/>
      <c r="B29" s="41" t="s">
        <v>2827</v>
      </c>
      <c r="C29" s="1"/>
      <c r="D29" s="1"/>
      <c r="E29" s="1"/>
      <c r="F29" s="1"/>
      <c r="G29" s="1"/>
      <c r="H29" s="1"/>
      <c r="I29" s="1"/>
      <c r="J29" s="1"/>
      <c r="K29" s="1"/>
      <c r="L29" s="1"/>
      <c r="M29" s="1"/>
      <c r="N29" s="1"/>
      <c r="O29" s="1"/>
      <c r="P29" s="1"/>
      <c r="Q29" s="1"/>
      <c r="R29" s="1"/>
      <c r="S29" s="1"/>
      <c r="T29" s="1"/>
      <c r="U29" s="1"/>
      <c r="V29" s="1"/>
      <c r="W29" s="1"/>
      <c r="X29" s="1"/>
      <c r="Y29" s="1"/>
      <c r="Z29" s="1"/>
    </row>
    <row r="30" spans="1:26" ht="12.75" hidden="1" customHeight="1" x14ac:dyDescent="0.3">
      <c r="A30" s="1"/>
      <c r="B30" s="41" t="s">
        <v>2828</v>
      </c>
      <c r="C30" s="1"/>
      <c r="D30" s="1"/>
      <c r="E30" s="1"/>
      <c r="F30" s="1"/>
      <c r="G30" s="1"/>
      <c r="H30" s="1"/>
      <c r="I30" s="1"/>
      <c r="J30" s="1"/>
      <c r="K30" s="1"/>
      <c r="L30" s="1"/>
      <c r="M30" s="1"/>
      <c r="N30" s="1"/>
      <c r="O30" s="1"/>
      <c r="P30" s="1"/>
      <c r="Q30" s="1"/>
      <c r="R30" s="1"/>
      <c r="S30" s="1"/>
      <c r="T30" s="1"/>
      <c r="U30" s="1"/>
      <c r="V30" s="1"/>
      <c r="W30" s="1"/>
      <c r="X30" s="1"/>
      <c r="Y30" s="1"/>
      <c r="Z30" s="1"/>
    </row>
    <row r="31" spans="1:26" ht="12.75" hidden="1" customHeight="1" x14ac:dyDescent="0.3">
      <c r="A31" s="1"/>
      <c r="B31" s="41" t="s">
        <v>2829</v>
      </c>
      <c r="C31" s="1"/>
      <c r="D31" s="1"/>
      <c r="E31" s="1"/>
      <c r="F31" s="1"/>
      <c r="G31" s="1"/>
      <c r="H31" s="1"/>
      <c r="I31" s="1"/>
      <c r="J31" s="1"/>
      <c r="K31" s="1"/>
      <c r="L31" s="1"/>
      <c r="M31" s="1"/>
      <c r="N31" s="1"/>
      <c r="O31" s="1"/>
      <c r="P31" s="1"/>
      <c r="Q31" s="1"/>
      <c r="R31" s="1"/>
      <c r="S31" s="1"/>
      <c r="T31" s="1"/>
      <c r="U31" s="1"/>
      <c r="V31" s="1"/>
      <c r="W31" s="1"/>
      <c r="X31" s="1"/>
      <c r="Y31" s="1"/>
      <c r="Z31" s="1"/>
    </row>
    <row r="32" spans="1:26" ht="12.75" hidden="1" customHeight="1" x14ac:dyDescent="0.3">
      <c r="A32" s="1"/>
      <c r="B32" s="41" t="s">
        <v>2830</v>
      </c>
      <c r="C32" s="1"/>
      <c r="D32" s="1"/>
      <c r="E32" s="1"/>
      <c r="F32" s="1"/>
      <c r="G32" s="1"/>
      <c r="H32" s="1"/>
      <c r="I32" s="1"/>
      <c r="J32" s="1"/>
      <c r="K32" s="1"/>
      <c r="L32" s="1"/>
      <c r="M32" s="1"/>
      <c r="N32" s="1"/>
      <c r="O32" s="1"/>
      <c r="P32" s="1"/>
      <c r="Q32" s="1"/>
      <c r="R32" s="1"/>
      <c r="S32" s="1"/>
      <c r="T32" s="1"/>
      <c r="U32" s="1"/>
      <c r="V32" s="1"/>
      <c r="W32" s="1"/>
      <c r="X32" s="1"/>
      <c r="Y32" s="1"/>
      <c r="Z32" s="1"/>
    </row>
    <row r="33" spans="1:26" ht="12.75" hidden="1" customHeight="1" x14ac:dyDescent="0.3">
      <c r="A33" s="1"/>
      <c r="B33" s="41" t="s">
        <v>2831</v>
      </c>
      <c r="C33" s="1"/>
      <c r="D33" s="1"/>
      <c r="E33" s="1"/>
      <c r="F33" s="1"/>
      <c r="G33" s="1"/>
      <c r="H33" s="1"/>
      <c r="I33" s="1"/>
      <c r="J33" s="1"/>
      <c r="K33" s="1"/>
      <c r="L33" s="1"/>
      <c r="M33" s="1"/>
      <c r="N33" s="1"/>
      <c r="O33" s="1"/>
      <c r="P33" s="1"/>
      <c r="Q33" s="1"/>
      <c r="R33" s="1"/>
      <c r="S33" s="1"/>
      <c r="T33" s="1"/>
      <c r="U33" s="1"/>
      <c r="V33" s="1"/>
      <c r="W33" s="1"/>
      <c r="X33" s="1"/>
      <c r="Y33" s="1"/>
      <c r="Z33" s="1"/>
    </row>
    <row r="34" spans="1:26" ht="12.75" hidden="1" customHeight="1" x14ac:dyDescent="0.3">
      <c r="A34" s="1"/>
      <c r="B34" s="41" t="s">
        <v>2832</v>
      </c>
      <c r="C34" s="1"/>
      <c r="D34" s="1"/>
      <c r="E34" s="1"/>
      <c r="F34" s="1"/>
      <c r="G34" s="1"/>
      <c r="H34" s="1"/>
      <c r="I34" s="1"/>
      <c r="J34" s="1"/>
      <c r="K34" s="1"/>
      <c r="L34" s="1"/>
      <c r="M34" s="1"/>
      <c r="N34" s="1"/>
      <c r="O34" s="1"/>
      <c r="P34" s="1"/>
      <c r="Q34" s="1"/>
      <c r="R34" s="1"/>
      <c r="S34" s="1"/>
      <c r="T34" s="1"/>
      <c r="U34" s="1"/>
      <c r="V34" s="1"/>
      <c r="W34" s="1"/>
      <c r="X34" s="1"/>
      <c r="Y34" s="1"/>
      <c r="Z34" s="1"/>
    </row>
    <row r="35" spans="1:26" ht="12.75" hidden="1" customHeight="1" x14ac:dyDescent="0.3">
      <c r="A35" s="1"/>
      <c r="B35" s="41" t="s">
        <v>2833</v>
      </c>
      <c r="C35" s="1"/>
      <c r="D35" s="1"/>
      <c r="E35" s="1"/>
      <c r="F35" s="1"/>
      <c r="G35" s="1"/>
      <c r="H35" s="1"/>
      <c r="I35" s="1"/>
      <c r="J35" s="1"/>
      <c r="K35" s="1"/>
      <c r="L35" s="1"/>
      <c r="M35" s="1"/>
      <c r="N35" s="1"/>
      <c r="O35" s="1"/>
      <c r="P35" s="1"/>
      <c r="Q35" s="1"/>
      <c r="R35" s="1"/>
      <c r="S35" s="1"/>
      <c r="T35" s="1"/>
      <c r="U35" s="1"/>
      <c r="V35" s="1"/>
      <c r="W35" s="1"/>
      <c r="X35" s="1"/>
      <c r="Y35" s="1"/>
      <c r="Z35" s="1"/>
    </row>
    <row r="36" spans="1:26" ht="12.75" hidden="1" customHeight="1" x14ac:dyDescent="0.3">
      <c r="A36" s="1"/>
      <c r="B36" s="41" t="s">
        <v>2834</v>
      </c>
      <c r="C36" s="1"/>
      <c r="D36" s="1"/>
      <c r="E36" s="1"/>
      <c r="F36" s="1"/>
      <c r="G36" s="1"/>
      <c r="H36" s="1"/>
      <c r="I36" s="1"/>
      <c r="J36" s="1"/>
      <c r="K36" s="1"/>
      <c r="L36" s="1"/>
      <c r="M36" s="1"/>
      <c r="N36" s="1"/>
      <c r="O36" s="1"/>
      <c r="P36" s="1"/>
      <c r="Q36" s="1"/>
      <c r="R36" s="1"/>
      <c r="S36" s="1"/>
      <c r="T36" s="1"/>
      <c r="U36" s="1"/>
      <c r="V36" s="1"/>
      <c r="W36" s="1"/>
      <c r="X36" s="1"/>
      <c r="Y36" s="1"/>
      <c r="Z36" s="1"/>
    </row>
    <row r="37" spans="1:26" ht="12.75" hidden="1" customHeight="1" x14ac:dyDescent="0.3">
      <c r="A37" s="1"/>
      <c r="B37" s="41" t="s">
        <v>2835</v>
      </c>
      <c r="C37" s="1"/>
      <c r="D37" s="1"/>
      <c r="E37" s="1"/>
      <c r="F37" s="1"/>
      <c r="G37" s="1"/>
      <c r="H37" s="1"/>
      <c r="I37" s="1"/>
      <c r="J37" s="1"/>
      <c r="K37" s="1"/>
      <c r="L37" s="1"/>
      <c r="M37" s="1"/>
      <c r="N37" s="1"/>
      <c r="O37" s="1"/>
      <c r="P37" s="1"/>
      <c r="Q37" s="1"/>
      <c r="R37" s="1"/>
      <c r="S37" s="1"/>
      <c r="T37" s="1"/>
      <c r="U37" s="1"/>
      <c r="V37" s="1"/>
      <c r="W37" s="1"/>
      <c r="X37" s="1"/>
      <c r="Y37" s="1"/>
      <c r="Z37" s="1"/>
    </row>
    <row r="38" spans="1:26" ht="12.75" hidden="1" customHeight="1" x14ac:dyDescent="0.3">
      <c r="A38" s="1"/>
      <c r="B38" s="41" t="s">
        <v>2836</v>
      </c>
      <c r="C38" s="1"/>
      <c r="D38" s="1"/>
      <c r="E38" s="1"/>
      <c r="F38" s="1"/>
      <c r="G38" s="1"/>
      <c r="H38" s="1"/>
      <c r="I38" s="1"/>
      <c r="J38" s="1"/>
      <c r="K38" s="1"/>
      <c r="L38" s="1"/>
      <c r="M38" s="1"/>
      <c r="N38" s="1"/>
      <c r="O38" s="1"/>
      <c r="P38" s="1"/>
      <c r="Q38" s="1"/>
      <c r="R38" s="1"/>
      <c r="S38" s="1"/>
      <c r="T38" s="1"/>
      <c r="U38" s="1"/>
      <c r="V38" s="1"/>
      <c r="W38" s="1"/>
      <c r="X38" s="1"/>
      <c r="Y38" s="1"/>
      <c r="Z38" s="1"/>
    </row>
    <row r="39" spans="1:26" ht="12.75" hidden="1" customHeight="1" x14ac:dyDescent="0.3">
      <c r="A39" s="1"/>
      <c r="B39" s="41" t="s">
        <v>2837</v>
      </c>
      <c r="C39" s="1"/>
      <c r="D39" s="1"/>
      <c r="E39" s="1"/>
      <c r="F39" s="1"/>
      <c r="G39" s="1"/>
      <c r="H39" s="1"/>
      <c r="I39" s="1"/>
      <c r="J39" s="1"/>
      <c r="K39" s="1"/>
      <c r="L39" s="1"/>
      <c r="M39" s="1"/>
      <c r="N39" s="1"/>
      <c r="O39" s="1"/>
      <c r="P39" s="1"/>
      <c r="Q39" s="1"/>
      <c r="R39" s="1"/>
      <c r="S39" s="1"/>
      <c r="T39" s="1"/>
      <c r="U39" s="1"/>
      <c r="V39" s="1"/>
      <c r="W39" s="1"/>
      <c r="X39" s="1"/>
      <c r="Y39" s="1"/>
      <c r="Z39" s="1"/>
    </row>
    <row r="40" spans="1:26" ht="12.75" hidden="1" customHeight="1" x14ac:dyDescent="0.3">
      <c r="A40" s="1"/>
      <c r="B40" s="41" t="s">
        <v>2838</v>
      </c>
      <c r="C40" s="1"/>
      <c r="D40" s="1"/>
      <c r="E40" s="1"/>
      <c r="F40" s="1"/>
      <c r="G40" s="1"/>
      <c r="H40" s="1"/>
      <c r="I40" s="1"/>
      <c r="J40" s="1"/>
      <c r="K40" s="1"/>
      <c r="L40" s="1"/>
      <c r="M40" s="1"/>
      <c r="N40" s="1"/>
      <c r="O40" s="1"/>
      <c r="P40" s="1"/>
      <c r="Q40" s="1"/>
      <c r="R40" s="1"/>
      <c r="S40" s="1"/>
      <c r="T40" s="1"/>
      <c r="U40" s="1"/>
      <c r="V40" s="1"/>
      <c r="W40" s="1"/>
      <c r="X40" s="1"/>
      <c r="Y40" s="1"/>
      <c r="Z40" s="1"/>
    </row>
    <row r="41" spans="1:26" ht="12.75" hidden="1" customHeight="1" x14ac:dyDescent="0.3">
      <c r="A41" s="1"/>
      <c r="B41" s="41" t="s">
        <v>2839</v>
      </c>
      <c r="C41" s="1"/>
      <c r="D41" s="1"/>
      <c r="E41" s="1"/>
      <c r="F41" s="1"/>
      <c r="G41" s="1"/>
      <c r="H41" s="1"/>
      <c r="I41" s="1"/>
      <c r="J41" s="1"/>
      <c r="K41" s="1"/>
      <c r="L41" s="1"/>
      <c r="M41" s="1"/>
      <c r="N41" s="1"/>
      <c r="O41" s="1"/>
      <c r="P41" s="1"/>
      <c r="Q41" s="1"/>
      <c r="R41" s="1"/>
      <c r="S41" s="1"/>
      <c r="T41" s="1"/>
      <c r="U41" s="1"/>
      <c r="V41" s="1"/>
      <c r="W41" s="1"/>
      <c r="X41" s="1"/>
      <c r="Y41" s="1"/>
      <c r="Z41" s="1"/>
    </row>
    <row r="42" spans="1:26" ht="12.75" hidden="1" customHeight="1" x14ac:dyDescent="0.3">
      <c r="A42" s="1"/>
      <c r="B42" s="41" t="s">
        <v>2840</v>
      </c>
      <c r="C42" s="1"/>
      <c r="D42" s="1"/>
      <c r="E42" s="1"/>
      <c r="F42" s="1"/>
      <c r="G42" s="1"/>
      <c r="H42" s="1"/>
      <c r="I42" s="1"/>
      <c r="J42" s="1"/>
      <c r="K42" s="1"/>
      <c r="L42" s="1"/>
      <c r="M42" s="1"/>
      <c r="N42" s="1"/>
      <c r="O42" s="1"/>
      <c r="P42" s="1"/>
      <c r="Q42" s="1"/>
      <c r="R42" s="1"/>
      <c r="S42" s="1"/>
      <c r="T42" s="1"/>
      <c r="U42" s="1"/>
      <c r="V42" s="1"/>
      <c r="W42" s="1"/>
      <c r="X42" s="1"/>
      <c r="Y42" s="1"/>
      <c r="Z42" s="1"/>
    </row>
    <row r="43" spans="1:26" ht="12.75" hidden="1" customHeight="1" x14ac:dyDescent="0.3">
      <c r="A43" s="1"/>
      <c r="B43" s="41" t="s">
        <v>2841</v>
      </c>
      <c r="C43" s="1"/>
      <c r="D43" s="1"/>
      <c r="E43" s="1"/>
      <c r="F43" s="1"/>
      <c r="G43" s="1"/>
      <c r="H43" s="1"/>
      <c r="I43" s="1"/>
      <c r="J43" s="1"/>
      <c r="K43" s="1"/>
      <c r="L43" s="1"/>
      <c r="M43" s="1"/>
      <c r="N43" s="1"/>
      <c r="O43" s="1"/>
      <c r="P43" s="1"/>
      <c r="Q43" s="1"/>
      <c r="R43" s="1"/>
      <c r="S43" s="1"/>
      <c r="T43" s="1"/>
      <c r="U43" s="1"/>
      <c r="V43" s="1"/>
      <c r="W43" s="1"/>
      <c r="X43" s="1"/>
      <c r="Y43" s="1"/>
      <c r="Z43" s="1"/>
    </row>
    <row r="44" spans="1:26" ht="12.75" hidden="1" customHeight="1" x14ac:dyDescent="0.3">
      <c r="A44" s="1"/>
      <c r="B44" s="41" t="s">
        <v>2842</v>
      </c>
      <c r="C44" s="1"/>
      <c r="D44" s="1"/>
      <c r="E44" s="1"/>
      <c r="F44" s="1"/>
      <c r="G44" s="1"/>
      <c r="H44" s="1"/>
      <c r="I44" s="1"/>
      <c r="J44" s="1"/>
      <c r="K44" s="1"/>
      <c r="L44" s="1"/>
      <c r="M44" s="1"/>
      <c r="N44" s="1"/>
      <c r="O44" s="1"/>
      <c r="P44" s="1"/>
      <c r="Q44" s="1"/>
      <c r="R44" s="1"/>
      <c r="S44" s="1"/>
      <c r="T44" s="1"/>
      <c r="U44" s="1"/>
      <c r="V44" s="1"/>
      <c r="W44" s="1"/>
      <c r="X44" s="1"/>
      <c r="Y44" s="1"/>
      <c r="Z44" s="1"/>
    </row>
    <row r="45" spans="1:26" ht="12.75" hidden="1" customHeight="1" x14ac:dyDescent="0.3">
      <c r="A45" s="1"/>
      <c r="B45" s="41" t="s">
        <v>2843</v>
      </c>
      <c r="C45" s="1"/>
      <c r="D45" s="1"/>
      <c r="E45" s="1"/>
      <c r="F45" s="1"/>
      <c r="G45" s="1"/>
      <c r="H45" s="1"/>
      <c r="I45" s="1"/>
      <c r="J45" s="1"/>
      <c r="K45" s="1"/>
      <c r="L45" s="1"/>
      <c r="M45" s="1"/>
      <c r="N45" s="1"/>
      <c r="O45" s="1"/>
      <c r="P45" s="1"/>
      <c r="Q45" s="1"/>
      <c r="R45" s="1"/>
      <c r="S45" s="1"/>
      <c r="T45" s="1"/>
      <c r="U45" s="1"/>
      <c r="V45" s="1"/>
      <c r="W45" s="1"/>
      <c r="X45" s="1"/>
      <c r="Y45" s="1"/>
      <c r="Z45" s="1"/>
    </row>
    <row r="46" spans="1:26" ht="12.75" hidden="1" customHeight="1" x14ac:dyDescent="0.3">
      <c r="A46" s="1"/>
      <c r="B46" s="41" t="s">
        <v>2844</v>
      </c>
      <c r="C46" s="1"/>
      <c r="D46" s="1"/>
      <c r="E46" s="1"/>
      <c r="F46" s="1"/>
      <c r="G46" s="1"/>
      <c r="H46" s="1"/>
      <c r="I46" s="1"/>
      <c r="J46" s="1"/>
      <c r="K46" s="1"/>
      <c r="L46" s="1"/>
      <c r="M46" s="1"/>
      <c r="N46" s="1"/>
      <c r="O46" s="1"/>
      <c r="P46" s="1"/>
      <c r="Q46" s="1"/>
      <c r="R46" s="1"/>
      <c r="S46" s="1"/>
      <c r="T46" s="1"/>
      <c r="U46" s="1"/>
      <c r="V46" s="1"/>
      <c r="W46" s="1"/>
      <c r="X46" s="1"/>
      <c r="Y46" s="1"/>
      <c r="Z46" s="1"/>
    </row>
    <row r="47" spans="1:26" ht="12.75" hidden="1" customHeight="1" x14ac:dyDescent="0.3">
      <c r="A47" s="1"/>
      <c r="B47" s="41" t="s">
        <v>2845</v>
      </c>
      <c r="C47" s="1"/>
      <c r="D47" s="1"/>
      <c r="E47" s="1"/>
      <c r="F47" s="1"/>
      <c r="G47" s="1"/>
      <c r="H47" s="1"/>
      <c r="I47" s="1"/>
      <c r="J47" s="1"/>
      <c r="K47" s="1"/>
      <c r="L47" s="1"/>
      <c r="M47" s="1"/>
      <c r="N47" s="1"/>
      <c r="O47" s="1"/>
      <c r="P47" s="1"/>
      <c r="Q47" s="1"/>
      <c r="R47" s="1"/>
      <c r="S47" s="1"/>
      <c r="T47" s="1"/>
      <c r="U47" s="1"/>
      <c r="V47" s="1"/>
      <c r="W47" s="1"/>
      <c r="X47" s="1"/>
      <c r="Y47" s="1"/>
      <c r="Z47" s="1"/>
    </row>
    <row r="48" spans="1:26" ht="12.75" hidden="1" customHeight="1" x14ac:dyDescent="0.3">
      <c r="A48" s="1"/>
      <c r="B48" s="41" t="s">
        <v>2846</v>
      </c>
      <c r="C48" s="1"/>
      <c r="D48" s="1"/>
      <c r="E48" s="1"/>
      <c r="F48" s="1"/>
      <c r="G48" s="1"/>
      <c r="H48" s="1"/>
      <c r="I48" s="1"/>
      <c r="J48" s="1"/>
      <c r="K48" s="1"/>
      <c r="L48" s="1"/>
      <c r="M48" s="1"/>
      <c r="N48" s="1"/>
      <c r="O48" s="1"/>
      <c r="P48" s="1"/>
      <c r="Q48" s="1"/>
      <c r="R48" s="1"/>
      <c r="S48" s="1"/>
      <c r="T48" s="1"/>
      <c r="U48" s="1"/>
      <c r="V48" s="1"/>
      <c r="W48" s="1"/>
      <c r="X48" s="1"/>
      <c r="Y48" s="1"/>
      <c r="Z48" s="1"/>
    </row>
    <row r="49" spans="1:26" ht="12.75" hidden="1" customHeight="1" x14ac:dyDescent="0.3">
      <c r="A49" s="1"/>
      <c r="B49" s="41" t="s">
        <v>2847</v>
      </c>
      <c r="C49" s="1"/>
      <c r="D49" s="1"/>
      <c r="E49" s="1"/>
      <c r="F49" s="1"/>
      <c r="G49" s="1"/>
      <c r="H49" s="1"/>
      <c r="I49" s="1"/>
      <c r="J49" s="1"/>
      <c r="K49" s="1"/>
      <c r="L49" s="1"/>
      <c r="M49" s="1"/>
      <c r="N49" s="1"/>
      <c r="O49" s="1"/>
      <c r="P49" s="1"/>
      <c r="Q49" s="1"/>
      <c r="R49" s="1"/>
      <c r="S49" s="1"/>
      <c r="T49" s="1"/>
      <c r="U49" s="1"/>
      <c r="V49" s="1"/>
      <c r="W49" s="1"/>
      <c r="X49" s="1"/>
      <c r="Y49" s="1"/>
      <c r="Z49" s="1"/>
    </row>
    <row r="50" spans="1:26" ht="12.75" hidden="1" customHeight="1" x14ac:dyDescent="0.3">
      <c r="A50" s="1"/>
      <c r="B50" s="41" t="s">
        <v>2848</v>
      </c>
      <c r="C50" s="1"/>
      <c r="D50" s="1"/>
      <c r="E50" s="1"/>
      <c r="F50" s="1"/>
      <c r="G50" s="1"/>
      <c r="H50" s="1"/>
      <c r="I50" s="1"/>
      <c r="J50" s="1"/>
      <c r="K50" s="1"/>
      <c r="L50" s="1"/>
      <c r="M50" s="1"/>
      <c r="N50" s="1"/>
      <c r="O50" s="1"/>
      <c r="P50" s="1"/>
      <c r="Q50" s="1"/>
      <c r="R50" s="1"/>
      <c r="S50" s="1"/>
      <c r="T50" s="1"/>
      <c r="U50" s="1"/>
      <c r="V50" s="1"/>
      <c r="W50" s="1"/>
      <c r="X50" s="1"/>
      <c r="Y50" s="1"/>
      <c r="Z50" s="1"/>
    </row>
    <row r="51" spans="1:26" ht="12.75" hidden="1" customHeight="1" x14ac:dyDescent="0.3">
      <c r="A51" s="1"/>
      <c r="B51" s="41" t="s">
        <v>2849</v>
      </c>
      <c r="C51" s="1"/>
      <c r="D51" s="1"/>
      <c r="E51" s="1"/>
      <c r="F51" s="1"/>
      <c r="G51" s="1"/>
      <c r="H51" s="1"/>
      <c r="I51" s="1"/>
      <c r="J51" s="1"/>
      <c r="K51" s="1"/>
      <c r="L51" s="1"/>
      <c r="M51" s="1"/>
      <c r="N51" s="1"/>
      <c r="O51" s="1"/>
      <c r="P51" s="1"/>
      <c r="Q51" s="1"/>
      <c r="R51" s="1"/>
      <c r="S51" s="1"/>
      <c r="T51" s="1"/>
      <c r="U51" s="1"/>
      <c r="V51" s="1"/>
      <c r="W51" s="1"/>
      <c r="X51" s="1"/>
      <c r="Y51" s="1"/>
      <c r="Z51" s="1"/>
    </row>
    <row r="52" spans="1:26" ht="12.75" hidden="1" customHeight="1" x14ac:dyDescent="0.3">
      <c r="A52" s="1"/>
      <c r="B52" s="41" t="s">
        <v>2850</v>
      </c>
      <c r="C52" s="1"/>
      <c r="D52" s="1"/>
      <c r="E52" s="1"/>
      <c r="F52" s="1"/>
      <c r="G52" s="1"/>
      <c r="H52" s="1"/>
      <c r="I52" s="1"/>
      <c r="J52" s="1"/>
      <c r="K52" s="1"/>
      <c r="L52" s="1"/>
      <c r="M52" s="1"/>
      <c r="N52" s="1"/>
      <c r="O52" s="1"/>
      <c r="P52" s="1"/>
      <c r="Q52" s="1"/>
      <c r="R52" s="1"/>
      <c r="S52" s="1"/>
      <c r="T52" s="1"/>
      <c r="U52" s="1"/>
      <c r="V52" s="1"/>
      <c r="W52" s="1"/>
      <c r="X52" s="1"/>
      <c r="Y52" s="1"/>
      <c r="Z52" s="1"/>
    </row>
    <row r="53" spans="1:26" ht="12.75" hidden="1" customHeight="1" x14ac:dyDescent="0.3">
      <c r="A53" s="1"/>
      <c r="B53" s="41" t="s">
        <v>2851</v>
      </c>
      <c r="C53" s="1"/>
      <c r="D53" s="1"/>
      <c r="E53" s="1"/>
      <c r="F53" s="1"/>
      <c r="G53" s="1"/>
      <c r="H53" s="1"/>
      <c r="I53" s="1"/>
      <c r="J53" s="1"/>
      <c r="K53" s="1"/>
      <c r="L53" s="1"/>
      <c r="M53" s="1"/>
      <c r="N53" s="1"/>
      <c r="O53" s="1"/>
      <c r="P53" s="1"/>
      <c r="Q53" s="1"/>
      <c r="R53" s="1"/>
      <c r="S53" s="1"/>
      <c r="T53" s="1"/>
      <c r="U53" s="1"/>
      <c r="V53" s="1"/>
      <c r="W53" s="1"/>
      <c r="X53" s="1"/>
      <c r="Y53" s="1"/>
      <c r="Z53" s="1"/>
    </row>
    <row r="54" spans="1:26" ht="12.75" hidden="1" customHeight="1" x14ac:dyDescent="0.3">
      <c r="A54" s="1"/>
      <c r="B54" s="41" t="s">
        <v>2852</v>
      </c>
      <c r="C54" s="1"/>
      <c r="D54" s="1"/>
      <c r="E54" s="1"/>
      <c r="F54" s="1"/>
      <c r="G54" s="1"/>
      <c r="H54" s="1"/>
      <c r="I54" s="1"/>
      <c r="J54" s="1"/>
      <c r="K54" s="1"/>
      <c r="L54" s="1"/>
      <c r="M54" s="1"/>
      <c r="N54" s="1"/>
      <c r="O54" s="1"/>
      <c r="P54" s="1"/>
      <c r="Q54" s="1"/>
      <c r="R54" s="1"/>
      <c r="S54" s="1"/>
      <c r="T54" s="1"/>
      <c r="U54" s="1"/>
      <c r="V54" s="1"/>
      <c r="W54" s="1"/>
      <c r="X54" s="1"/>
      <c r="Y54" s="1"/>
      <c r="Z54" s="1"/>
    </row>
    <row r="55" spans="1:26" ht="12.75" hidden="1" customHeight="1" x14ac:dyDescent="0.3">
      <c r="A55" s="1"/>
      <c r="B55" s="41" t="s">
        <v>2853</v>
      </c>
      <c r="C55" s="1"/>
      <c r="D55" s="1"/>
      <c r="E55" s="1"/>
      <c r="F55" s="1"/>
      <c r="G55" s="1"/>
      <c r="H55" s="1"/>
      <c r="I55" s="1"/>
      <c r="J55" s="1"/>
      <c r="K55" s="1"/>
      <c r="L55" s="1"/>
      <c r="M55" s="1"/>
      <c r="N55" s="1"/>
      <c r="O55" s="1"/>
      <c r="P55" s="1"/>
      <c r="Q55" s="1"/>
      <c r="R55" s="1"/>
      <c r="S55" s="1"/>
      <c r="T55" s="1"/>
      <c r="U55" s="1"/>
      <c r="V55" s="1"/>
      <c r="W55" s="1"/>
      <c r="X55" s="1"/>
      <c r="Y55" s="1"/>
      <c r="Z55" s="1"/>
    </row>
    <row r="56" spans="1:26" ht="12.75" hidden="1" customHeight="1" x14ac:dyDescent="0.3">
      <c r="A56" s="1"/>
      <c r="B56" s="41" t="s">
        <v>2854</v>
      </c>
      <c r="C56" s="1"/>
      <c r="D56" s="1"/>
      <c r="E56" s="1"/>
      <c r="F56" s="1"/>
      <c r="G56" s="1"/>
      <c r="H56" s="1"/>
      <c r="I56" s="1"/>
      <c r="J56" s="1"/>
      <c r="K56" s="1"/>
      <c r="L56" s="1"/>
      <c r="M56" s="1"/>
      <c r="N56" s="1"/>
      <c r="O56" s="1"/>
      <c r="P56" s="1"/>
      <c r="Q56" s="1"/>
      <c r="R56" s="1"/>
      <c r="S56" s="1"/>
      <c r="T56" s="1"/>
      <c r="U56" s="1"/>
      <c r="V56" s="1"/>
      <c r="W56" s="1"/>
      <c r="X56" s="1"/>
      <c r="Y56" s="1"/>
      <c r="Z56" s="1"/>
    </row>
    <row r="57" spans="1:26" ht="12.75" hidden="1" customHeight="1" x14ac:dyDescent="0.3">
      <c r="A57" s="1"/>
      <c r="B57" s="41" t="s">
        <v>2855</v>
      </c>
      <c r="C57" s="1"/>
      <c r="D57" s="1"/>
      <c r="E57" s="1"/>
      <c r="F57" s="1"/>
      <c r="G57" s="1"/>
      <c r="H57" s="1"/>
      <c r="I57" s="1"/>
      <c r="J57" s="1"/>
      <c r="K57" s="1"/>
      <c r="L57" s="1"/>
      <c r="M57" s="1"/>
      <c r="N57" s="1"/>
      <c r="O57" s="1"/>
      <c r="P57" s="1"/>
      <c r="Q57" s="1"/>
      <c r="R57" s="1"/>
      <c r="S57" s="1"/>
      <c r="T57" s="1"/>
      <c r="U57" s="1"/>
      <c r="V57" s="1"/>
      <c r="W57" s="1"/>
      <c r="X57" s="1"/>
      <c r="Y57" s="1"/>
      <c r="Z57" s="1"/>
    </row>
    <row r="58" spans="1:26" ht="12.75" hidden="1" customHeight="1" x14ac:dyDescent="0.3">
      <c r="A58" s="1"/>
      <c r="B58" s="41" t="s">
        <v>2856</v>
      </c>
      <c r="C58" s="1"/>
      <c r="D58" s="1"/>
      <c r="E58" s="1"/>
      <c r="F58" s="1"/>
      <c r="G58" s="1"/>
      <c r="H58" s="1"/>
      <c r="I58" s="1"/>
      <c r="J58" s="1"/>
      <c r="K58" s="1"/>
      <c r="L58" s="1"/>
      <c r="M58" s="1"/>
      <c r="N58" s="1"/>
      <c r="O58" s="1"/>
      <c r="P58" s="1"/>
      <c r="Q58" s="1"/>
      <c r="R58" s="1"/>
      <c r="S58" s="1"/>
      <c r="T58" s="1"/>
      <c r="U58" s="1"/>
      <c r="V58" s="1"/>
      <c r="W58" s="1"/>
      <c r="X58" s="1"/>
      <c r="Y58" s="1"/>
      <c r="Z58" s="1"/>
    </row>
    <row r="59" spans="1:26" ht="12.75" hidden="1" customHeight="1" x14ac:dyDescent="0.3">
      <c r="A59" s="1"/>
      <c r="B59" s="41" t="s">
        <v>2857</v>
      </c>
      <c r="C59" s="1"/>
      <c r="D59" s="1"/>
      <c r="E59" s="1"/>
      <c r="F59" s="1"/>
      <c r="G59" s="1"/>
      <c r="H59" s="1"/>
      <c r="I59" s="1"/>
      <c r="J59" s="1"/>
      <c r="K59" s="1"/>
      <c r="L59" s="1"/>
      <c r="M59" s="1"/>
      <c r="N59" s="1"/>
      <c r="O59" s="1"/>
      <c r="P59" s="1"/>
      <c r="Q59" s="1"/>
      <c r="R59" s="1"/>
      <c r="S59" s="1"/>
      <c r="T59" s="1"/>
      <c r="U59" s="1"/>
      <c r="V59" s="1"/>
      <c r="W59" s="1"/>
      <c r="X59" s="1"/>
      <c r="Y59" s="1"/>
      <c r="Z59" s="1"/>
    </row>
    <row r="60" spans="1:26" ht="12.75" hidden="1" customHeight="1" x14ac:dyDescent="0.3">
      <c r="A60" s="1"/>
      <c r="B60" s="41" t="s">
        <v>2858</v>
      </c>
      <c r="C60" s="1"/>
      <c r="D60" s="1"/>
      <c r="E60" s="1"/>
      <c r="F60" s="1"/>
      <c r="G60" s="1"/>
      <c r="H60" s="1"/>
      <c r="I60" s="1"/>
      <c r="J60" s="1"/>
      <c r="K60" s="1"/>
      <c r="L60" s="1"/>
      <c r="M60" s="1"/>
      <c r="N60" s="1"/>
      <c r="O60" s="1"/>
      <c r="P60" s="1"/>
      <c r="Q60" s="1"/>
      <c r="R60" s="1"/>
      <c r="S60" s="1"/>
      <c r="T60" s="1"/>
      <c r="U60" s="1"/>
      <c r="V60" s="1"/>
      <c r="W60" s="1"/>
      <c r="X60" s="1"/>
      <c r="Y60" s="1"/>
      <c r="Z60" s="1"/>
    </row>
    <row r="61" spans="1:26" ht="12.75" hidden="1" customHeight="1" x14ac:dyDescent="0.3">
      <c r="A61" s="1"/>
      <c r="B61" s="41" t="s">
        <v>2859</v>
      </c>
      <c r="C61" s="1"/>
      <c r="D61" s="1"/>
      <c r="E61" s="1"/>
      <c r="F61" s="1"/>
      <c r="G61" s="1"/>
      <c r="H61" s="1"/>
      <c r="I61" s="1"/>
      <c r="J61" s="1"/>
      <c r="K61" s="1"/>
      <c r="L61" s="1"/>
      <c r="M61" s="1"/>
      <c r="N61" s="1"/>
      <c r="O61" s="1"/>
      <c r="P61" s="1"/>
      <c r="Q61" s="1"/>
      <c r="R61" s="1"/>
      <c r="S61" s="1"/>
      <c r="T61" s="1"/>
      <c r="U61" s="1"/>
      <c r="V61" s="1"/>
      <c r="W61" s="1"/>
      <c r="X61" s="1"/>
      <c r="Y61" s="1"/>
      <c r="Z61" s="1"/>
    </row>
    <row r="62" spans="1:26" ht="12.75" hidden="1" customHeight="1" x14ac:dyDescent="0.3">
      <c r="A62" s="1"/>
      <c r="B62" s="41" t="s">
        <v>2860</v>
      </c>
      <c r="C62" s="1"/>
      <c r="D62" s="1"/>
      <c r="E62" s="1"/>
      <c r="F62" s="1"/>
      <c r="G62" s="1"/>
      <c r="H62" s="1"/>
      <c r="I62" s="1"/>
      <c r="J62" s="1"/>
      <c r="K62" s="1"/>
      <c r="L62" s="1"/>
      <c r="M62" s="1"/>
      <c r="N62" s="1"/>
      <c r="O62" s="1"/>
      <c r="P62" s="1"/>
      <c r="Q62" s="1"/>
      <c r="R62" s="1"/>
      <c r="S62" s="1"/>
      <c r="T62" s="1"/>
      <c r="U62" s="1"/>
      <c r="V62" s="1"/>
      <c r="W62" s="1"/>
      <c r="X62" s="1"/>
      <c r="Y62" s="1"/>
      <c r="Z62" s="1"/>
    </row>
    <row r="63" spans="1:26" ht="12.75" hidden="1" customHeight="1" x14ac:dyDescent="0.3">
      <c r="A63" s="1"/>
      <c r="B63" s="41" t="s">
        <v>2861</v>
      </c>
      <c r="C63" s="1"/>
      <c r="D63" s="1"/>
      <c r="E63" s="1"/>
      <c r="F63" s="1"/>
      <c r="G63" s="1"/>
      <c r="H63" s="1"/>
      <c r="I63" s="1"/>
      <c r="J63" s="1"/>
      <c r="K63" s="1"/>
      <c r="L63" s="1"/>
      <c r="M63" s="1"/>
      <c r="N63" s="1"/>
      <c r="O63" s="1"/>
      <c r="P63" s="1"/>
      <c r="Q63" s="1"/>
      <c r="R63" s="1"/>
      <c r="S63" s="1"/>
      <c r="T63" s="1"/>
      <c r="U63" s="1"/>
      <c r="V63" s="1"/>
      <c r="W63" s="1"/>
      <c r="X63" s="1"/>
      <c r="Y63" s="1"/>
      <c r="Z63" s="1"/>
    </row>
    <row r="64" spans="1:26" ht="12.75" hidden="1" customHeight="1" x14ac:dyDescent="0.3">
      <c r="A64" s="1"/>
      <c r="B64" s="41" t="s">
        <v>2862</v>
      </c>
      <c r="C64" s="1"/>
      <c r="D64" s="1"/>
      <c r="E64" s="1"/>
      <c r="F64" s="1"/>
      <c r="G64" s="1"/>
      <c r="H64" s="1"/>
      <c r="I64" s="1"/>
      <c r="J64" s="1"/>
      <c r="K64" s="1"/>
      <c r="L64" s="1"/>
      <c r="M64" s="1"/>
      <c r="N64" s="1"/>
      <c r="O64" s="1"/>
      <c r="P64" s="1"/>
      <c r="Q64" s="1"/>
      <c r="R64" s="1"/>
      <c r="S64" s="1"/>
      <c r="T64" s="1"/>
      <c r="U64" s="1"/>
      <c r="V64" s="1"/>
      <c r="W64" s="1"/>
      <c r="X64" s="1"/>
      <c r="Y64" s="1"/>
      <c r="Z64" s="1"/>
    </row>
    <row r="65" spans="1:26" ht="12.75" hidden="1" customHeight="1" x14ac:dyDescent="0.3">
      <c r="A65" s="1"/>
      <c r="B65" s="41" t="s">
        <v>2863</v>
      </c>
      <c r="C65" s="1"/>
      <c r="D65" s="1"/>
      <c r="E65" s="1"/>
      <c r="F65" s="1"/>
      <c r="G65" s="1"/>
      <c r="H65" s="1"/>
      <c r="I65" s="1"/>
      <c r="J65" s="1"/>
      <c r="K65" s="1"/>
      <c r="L65" s="1"/>
      <c r="M65" s="1"/>
      <c r="N65" s="1"/>
      <c r="O65" s="1"/>
      <c r="P65" s="1"/>
      <c r="Q65" s="1"/>
      <c r="R65" s="1"/>
      <c r="S65" s="1"/>
      <c r="T65" s="1"/>
      <c r="U65" s="1"/>
      <c r="V65" s="1"/>
      <c r="W65" s="1"/>
      <c r="X65" s="1"/>
      <c r="Y65" s="1"/>
      <c r="Z65" s="1"/>
    </row>
    <row r="66" spans="1:26" ht="12.75" hidden="1" customHeight="1" x14ac:dyDescent="0.3">
      <c r="A66" s="1"/>
      <c r="B66" s="41" t="s">
        <v>2864</v>
      </c>
      <c r="C66" s="1"/>
      <c r="D66" s="1"/>
      <c r="E66" s="1"/>
      <c r="F66" s="1"/>
      <c r="G66" s="1"/>
      <c r="H66" s="1"/>
      <c r="I66" s="1"/>
      <c r="J66" s="1"/>
      <c r="K66" s="1"/>
      <c r="L66" s="1"/>
      <c r="M66" s="1"/>
      <c r="N66" s="1"/>
      <c r="O66" s="1"/>
      <c r="P66" s="1"/>
      <c r="Q66" s="1"/>
      <c r="R66" s="1"/>
      <c r="S66" s="1"/>
      <c r="T66" s="1"/>
      <c r="U66" s="1"/>
      <c r="V66" s="1"/>
      <c r="W66" s="1"/>
      <c r="X66" s="1"/>
      <c r="Y66" s="1"/>
      <c r="Z66" s="1"/>
    </row>
    <row r="67" spans="1:26" ht="12.75" hidden="1" customHeight="1" x14ac:dyDescent="0.3">
      <c r="A67" s="1"/>
      <c r="B67" s="41" t="s">
        <v>2865</v>
      </c>
      <c r="C67" s="1"/>
      <c r="D67" s="1"/>
      <c r="E67" s="1"/>
      <c r="F67" s="1"/>
      <c r="G67" s="1"/>
      <c r="H67" s="1"/>
      <c r="I67" s="1"/>
      <c r="J67" s="1"/>
      <c r="K67" s="1"/>
      <c r="L67" s="1"/>
      <c r="M67" s="1"/>
      <c r="N67" s="1"/>
      <c r="O67" s="1"/>
      <c r="P67" s="1"/>
      <c r="Q67" s="1"/>
      <c r="R67" s="1"/>
      <c r="S67" s="1"/>
      <c r="T67" s="1"/>
      <c r="U67" s="1"/>
      <c r="V67" s="1"/>
      <c r="W67" s="1"/>
      <c r="X67" s="1"/>
      <c r="Y67" s="1"/>
      <c r="Z67" s="1"/>
    </row>
    <row r="68" spans="1:26" ht="12.75" hidden="1" customHeight="1" x14ac:dyDescent="0.3">
      <c r="A68" s="1"/>
      <c r="B68" s="41" t="s">
        <v>2866</v>
      </c>
      <c r="C68" s="1"/>
      <c r="D68" s="1"/>
      <c r="E68" s="1"/>
      <c r="F68" s="1"/>
      <c r="G68" s="1"/>
      <c r="H68" s="1"/>
      <c r="I68" s="1"/>
      <c r="J68" s="1"/>
      <c r="K68" s="1"/>
      <c r="L68" s="1"/>
      <c r="M68" s="1"/>
      <c r="N68" s="1"/>
      <c r="O68" s="1"/>
      <c r="P68" s="1"/>
      <c r="Q68" s="1"/>
      <c r="R68" s="1"/>
      <c r="S68" s="1"/>
      <c r="T68" s="1"/>
      <c r="U68" s="1"/>
      <c r="V68" s="1"/>
      <c r="W68" s="1"/>
      <c r="X68" s="1"/>
      <c r="Y68" s="1"/>
      <c r="Z68" s="1"/>
    </row>
    <row r="69" spans="1:26" ht="12.75" hidden="1" customHeight="1" x14ac:dyDescent="0.3">
      <c r="A69" s="1"/>
      <c r="B69" s="41" t="s">
        <v>2867</v>
      </c>
      <c r="C69" s="1"/>
      <c r="D69" s="1"/>
      <c r="E69" s="1"/>
      <c r="F69" s="1"/>
      <c r="G69" s="1"/>
      <c r="H69" s="1"/>
      <c r="I69" s="1"/>
      <c r="J69" s="1"/>
      <c r="K69" s="1"/>
      <c r="L69" s="1"/>
      <c r="M69" s="1"/>
      <c r="N69" s="1"/>
      <c r="O69" s="1"/>
      <c r="P69" s="1"/>
      <c r="Q69" s="1"/>
      <c r="R69" s="1"/>
      <c r="S69" s="1"/>
      <c r="T69" s="1"/>
      <c r="U69" s="1"/>
      <c r="V69" s="1"/>
      <c r="W69" s="1"/>
      <c r="X69" s="1"/>
      <c r="Y69" s="1"/>
      <c r="Z69" s="1"/>
    </row>
    <row r="70" spans="1:26" ht="12.75" hidden="1" customHeight="1" x14ac:dyDescent="0.3">
      <c r="A70" s="1"/>
      <c r="B70" s="41" t="s">
        <v>2868</v>
      </c>
      <c r="C70" s="1"/>
      <c r="D70" s="1"/>
      <c r="E70" s="1"/>
      <c r="F70" s="1"/>
      <c r="G70" s="1"/>
      <c r="H70" s="1"/>
      <c r="I70" s="1"/>
      <c r="J70" s="1"/>
      <c r="K70" s="1"/>
      <c r="L70" s="1"/>
      <c r="M70" s="1"/>
      <c r="N70" s="1"/>
      <c r="O70" s="1"/>
      <c r="P70" s="1"/>
      <c r="Q70" s="1"/>
      <c r="R70" s="1"/>
      <c r="S70" s="1"/>
      <c r="T70" s="1"/>
      <c r="U70" s="1"/>
      <c r="V70" s="1"/>
      <c r="W70" s="1"/>
      <c r="X70" s="1"/>
      <c r="Y70" s="1"/>
      <c r="Z70" s="1"/>
    </row>
    <row r="71" spans="1:26" ht="12.75" hidden="1" customHeight="1" x14ac:dyDescent="0.3">
      <c r="A71" s="1"/>
      <c r="B71" s="41" t="s">
        <v>2869</v>
      </c>
      <c r="C71" s="1"/>
      <c r="D71" s="1"/>
      <c r="E71" s="1"/>
      <c r="F71" s="1"/>
      <c r="G71" s="1"/>
      <c r="H71" s="1"/>
      <c r="I71" s="1"/>
      <c r="J71" s="1"/>
      <c r="K71" s="1"/>
      <c r="L71" s="1"/>
      <c r="M71" s="1"/>
      <c r="N71" s="1"/>
      <c r="O71" s="1"/>
      <c r="P71" s="1"/>
      <c r="Q71" s="1"/>
      <c r="R71" s="1"/>
      <c r="S71" s="1"/>
      <c r="T71" s="1"/>
      <c r="U71" s="1"/>
      <c r="V71" s="1"/>
      <c r="W71" s="1"/>
      <c r="X71" s="1"/>
      <c r="Y71" s="1"/>
      <c r="Z71" s="1"/>
    </row>
    <row r="72" spans="1:26" ht="12.75" hidden="1" customHeight="1" x14ac:dyDescent="0.3">
      <c r="A72" s="1"/>
      <c r="B72" s="41" t="s">
        <v>2870</v>
      </c>
      <c r="C72" s="1"/>
      <c r="D72" s="1"/>
      <c r="E72" s="1"/>
      <c r="F72" s="1"/>
      <c r="G72" s="1"/>
      <c r="H72" s="1"/>
      <c r="I72" s="1"/>
      <c r="J72" s="1"/>
      <c r="K72" s="1"/>
      <c r="L72" s="1"/>
      <c r="M72" s="1"/>
      <c r="N72" s="1"/>
      <c r="O72" s="1"/>
      <c r="P72" s="1"/>
      <c r="Q72" s="1"/>
      <c r="R72" s="1"/>
      <c r="S72" s="1"/>
      <c r="T72" s="1"/>
      <c r="U72" s="1"/>
      <c r="V72" s="1"/>
      <c r="W72" s="1"/>
      <c r="X72" s="1"/>
      <c r="Y72" s="1"/>
      <c r="Z72" s="1"/>
    </row>
    <row r="73" spans="1:26" ht="12.75" hidden="1" customHeight="1" x14ac:dyDescent="0.3">
      <c r="A73" s="1"/>
      <c r="B73" s="41" t="s">
        <v>2871</v>
      </c>
      <c r="C73" s="1"/>
      <c r="D73" s="1"/>
      <c r="E73" s="1"/>
      <c r="F73" s="1"/>
      <c r="G73" s="1"/>
      <c r="H73" s="1"/>
      <c r="I73" s="1"/>
      <c r="J73" s="1"/>
      <c r="K73" s="1"/>
      <c r="L73" s="1"/>
      <c r="M73" s="1"/>
      <c r="N73" s="1"/>
      <c r="O73" s="1"/>
      <c r="P73" s="1"/>
      <c r="Q73" s="1"/>
      <c r="R73" s="1"/>
      <c r="S73" s="1"/>
      <c r="T73" s="1"/>
      <c r="U73" s="1"/>
      <c r="V73" s="1"/>
      <c r="W73" s="1"/>
      <c r="X73" s="1"/>
      <c r="Y73" s="1"/>
      <c r="Z73" s="1"/>
    </row>
    <row r="74" spans="1:26" ht="12.75" hidden="1" customHeight="1" x14ac:dyDescent="0.3">
      <c r="A74" s="1"/>
      <c r="B74" s="41" t="s">
        <v>2872</v>
      </c>
      <c r="C74" s="1"/>
      <c r="D74" s="1"/>
      <c r="E74" s="1"/>
      <c r="F74" s="1"/>
      <c r="G74" s="1"/>
      <c r="H74" s="1"/>
      <c r="I74" s="1"/>
      <c r="J74" s="1"/>
      <c r="K74" s="1"/>
      <c r="L74" s="1"/>
      <c r="M74" s="1"/>
      <c r="N74" s="1"/>
      <c r="O74" s="1"/>
      <c r="P74" s="1"/>
      <c r="Q74" s="1"/>
      <c r="R74" s="1"/>
      <c r="S74" s="1"/>
      <c r="T74" s="1"/>
      <c r="U74" s="1"/>
      <c r="V74" s="1"/>
      <c r="W74" s="1"/>
      <c r="X74" s="1"/>
      <c r="Y74" s="1"/>
      <c r="Z74" s="1"/>
    </row>
    <row r="75" spans="1:26" ht="12.75" hidden="1" customHeight="1" x14ac:dyDescent="0.3">
      <c r="A75" s="1"/>
      <c r="B75" s="41" t="s">
        <v>2873</v>
      </c>
      <c r="C75" s="1"/>
      <c r="D75" s="1"/>
      <c r="E75" s="1"/>
      <c r="F75" s="1"/>
      <c r="G75" s="1"/>
      <c r="H75" s="1"/>
      <c r="I75" s="1"/>
      <c r="J75" s="1"/>
      <c r="K75" s="1"/>
      <c r="L75" s="1"/>
      <c r="M75" s="1"/>
      <c r="N75" s="1"/>
      <c r="O75" s="1"/>
      <c r="P75" s="1"/>
      <c r="Q75" s="1"/>
      <c r="R75" s="1"/>
      <c r="S75" s="1"/>
      <c r="T75" s="1"/>
      <c r="U75" s="1"/>
      <c r="V75" s="1"/>
      <c r="W75" s="1"/>
      <c r="X75" s="1"/>
      <c r="Y75" s="1"/>
      <c r="Z75" s="1"/>
    </row>
    <row r="76" spans="1:26" ht="12.75" hidden="1" customHeight="1" x14ac:dyDescent="0.3">
      <c r="A76" s="1"/>
      <c r="B76" s="41" t="s">
        <v>2874</v>
      </c>
      <c r="C76" s="1"/>
      <c r="D76" s="1"/>
      <c r="E76" s="1"/>
      <c r="F76" s="1"/>
      <c r="G76" s="1"/>
      <c r="H76" s="1"/>
      <c r="I76" s="1"/>
      <c r="J76" s="1"/>
      <c r="K76" s="1"/>
      <c r="L76" s="1"/>
      <c r="M76" s="1"/>
      <c r="N76" s="1"/>
      <c r="O76" s="1"/>
      <c r="P76" s="1"/>
      <c r="Q76" s="1"/>
      <c r="R76" s="1"/>
      <c r="S76" s="1"/>
      <c r="T76" s="1"/>
      <c r="U76" s="1"/>
      <c r="V76" s="1"/>
      <c r="W76" s="1"/>
      <c r="X76" s="1"/>
      <c r="Y76" s="1"/>
      <c r="Z76" s="1"/>
    </row>
    <row r="77" spans="1:26" ht="12.75" hidden="1" customHeight="1" x14ac:dyDescent="0.3">
      <c r="A77" s="1"/>
      <c r="B77" s="41" t="s">
        <v>2875</v>
      </c>
      <c r="C77" s="1"/>
      <c r="D77" s="1"/>
      <c r="E77" s="1"/>
      <c r="F77" s="1"/>
      <c r="G77" s="1"/>
      <c r="H77" s="1"/>
      <c r="I77" s="1"/>
      <c r="J77" s="1"/>
      <c r="K77" s="1"/>
      <c r="L77" s="1"/>
      <c r="M77" s="1"/>
      <c r="N77" s="1"/>
      <c r="O77" s="1"/>
      <c r="P77" s="1"/>
      <c r="Q77" s="1"/>
      <c r="R77" s="1"/>
      <c r="S77" s="1"/>
      <c r="T77" s="1"/>
      <c r="U77" s="1"/>
      <c r="V77" s="1"/>
      <c r="W77" s="1"/>
      <c r="X77" s="1"/>
      <c r="Y77" s="1"/>
      <c r="Z77" s="1"/>
    </row>
    <row r="78" spans="1:26" ht="12.75" hidden="1" customHeight="1" x14ac:dyDescent="0.3">
      <c r="A78" s="1"/>
      <c r="B78" s="41" t="s">
        <v>2876</v>
      </c>
      <c r="C78" s="1"/>
      <c r="D78" s="1"/>
      <c r="E78" s="1"/>
      <c r="F78" s="1"/>
      <c r="G78" s="1"/>
      <c r="H78" s="1"/>
      <c r="I78" s="1"/>
      <c r="J78" s="1"/>
      <c r="K78" s="1"/>
      <c r="L78" s="1"/>
      <c r="M78" s="1"/>
      <c r="N78" s="1"/>
      <c r="O78" s="1"/>
      <c r="P78" s="1"/>
      <c r="Q78" s="1"/>
      <c r="R78" s="1"/>
      <c r="S78" s="1"/>
      <c r="T78" s="1"/>
      <c r="U78" s="1"/>
      <c r="V78" s="1"/>
      <c r="W78" s="1"/>
      <c r="X78" s="1"/>
      <c r="Y78" s="1"/>
      <c r="Z78" s="1"/>
    </row>
    <row r="79" spans="1:26" ht="12.75" hidden="1" customHeight="1" x14ac:dyDescent="0.3">
      <c r="A79" s="1"/>
      <c r="B79" s="41" t="s">
        <v>2877</v>
      </c>
      <c r="C79" s="1"/>
      <c r="D79" s="1"/>
      <c r="E79" s="1"/>
      <c r="F79" s="1"/>
      <c r="G79" s="1"/>
      <c r="H79" s="1"/>
      <c r="I79" s="1"/>
      <c r="J79" s="1"/>
      <c r="K79" s="1"/>
      <c r="L79" s="1"/>
      <c r="M79" s="1"/>
      <c r="N79" s="1"/>
      <c r="O79" s="1"/>
      <c r="P79" s="1"/>
      <c r="Q79" s="1"/>
      <c r="R79" s="1"/>
      <c r="S79" s="1"/>
      <c r="T79" s="1"/>
      <c r="U79" s="1"/>
      <c r="V79" s="1"/>
      <c r="W79" s="1"/>
      <c r="X79" s="1"/>
      <c r="Y79" s="1"/>
      <c r="Z79" s="1"/>
    </row>
    <row r="80" spans="1:26" ht="12.75" hidden="1" customHeight="1" x14ac:dyDescent="0.3">
      <c r="A80" s="1"/>
      <c r="B80" s="41" t="s">
        <v>2878</v>
      </c>
      <c r="C80" s="1"/>
      <c r="D80" s="1"/>
      <c r="E80" s="1"/>
      <c r="F80" s="1"/>
      <c r="G80" s="1"/>
      <c r="H80" s="1"/>
      <c r="I80" s="1"/>
      <c r="J80" s="1"/>
      <c r="K80" s="1"/>
      <c r="L80" s="1"/>
      <c r="M80" s="1"/>
      <c r="N80" s="1"/>
      <c r="O80" s="1"/>
      <c r="P80" s="1"/>
      <c r="Q80" s="1"/>
      <c r="R80" s="1"/>
      <c r="S80" s="1"/>
      <c r="T80" s="1"/>
      <c r="U80" s="1"/>
      <c r="V80" s="1"/>
      <c r="W80" s="1"/>
      <c r="X80" s="1"/>
      <c r="Y80" s="1"/>
      <c r="Z80" s="1"/>
    </row>
    <row r="81" spans="1:26" ht="12.75" hidden="1" customHeight="1" x14ac:dyDescent="0.3">
      <c r="A81" s="1"/>
      <c r="B81" s="41" t="s">
        <v>2879</v>
      </c>
      <c r="C81" s="1"/>
      <c r="D81" s="1"/>
      <c r="E81" s="1"/>
      <c r="F81" s="1"/>
      <c r="G81" s="1"/>
      <c r="H81" s="1"/>
      <c r="I81" s="1"/>
      <c r="J81" s="1"/>
      <c r="K81" s="1"/>
      <c r="L81" s="1"/>
      <c r="M81" s="1"/>
      <c r="N81" s="1"/>
      <c r="O81" s="1"/>
      <c r="P81" s="1"/>
      <c r="Q81" s="1"/>
      <c r="R81" s="1"/>
      <c r="S81" s="1"/>
      <c r="T81" s="1"/>
      <c r="U81" s="1"/>
      <c r="V81" s="1"/>
      <c r="W81" s="1"/>
      <c r="X81" s="1"/>
      <c r="Y81" s="1"/>
      <c r="Z81" s="1"/>
    </row>
    <row r="82" spans="1:26" ht="12.75" hidden="1" customHeight="1" x14ac:dyDescent="0.3">
      <c r="A82" s="1"/>
      <c r="B82" s="41" t="s">
        <v>2880</v>
      </c>
      <c r="C82" s="1"/>
      <c r="D82" s="1"/>
      <c r="E82" s="1"/>
      <c r="F82" s="1"/>
      <c r="G82" s="1"/>
      <c r="H82" s="1"/>
      <c r="I82" s="1"/>
      <c r="J82" s="1"/>
      <c r="K82" s="1"/>
      <c r="L82" s="1"/>
      <c r="M82" s="1"/>
      <c r="N82" s="1"/>
      <c r="O82" s="1"/>
      <c r="P82" s="1"/>
      <c r="Q82" s="1"/>
      <c r="R82" s="1"/>
      <c r="S82" s="1"/>
      <c r="T82" s="1"/>
      <c r="U82" s="1"/>
      <c r="V82" s="1"/>
      <c r="W82" s="1"/>
      <c r="X82" s="1"/>
      <c r="Y82" s="1"/>
      <c r="Z82" s="1"/>
    </row>
    <row r="83" spans="1:26" ht="12.75" hidden="1" customHeight="1" x14ac:dyDescent="0.3">
      <c r="A83" s="1"/>
      <c r="B83" s="41" t="s">
        <v>2881</v>
      </c>
      <c r="C83" s="1"/>
      <c r="D83" s="1"/>
      <c r="E83" s="1"/>
      <c r="F83" s="1"/>
      <c r="G83" s="1"/>
      <c r="H83" s="1"/>
      <c r="I83" s="1"/>
      <c r="J83" s="1"/>
      <c r="K83" s="1"/>
      <c r="L83" s="1"/>
      <c r="M83" s="1"/>
      <c r="N83" s="1"/>
      <c r="O83" s="1"/>
      <c r="P83" s="1"/>
      <c r="Q83" s="1"/>
      <c r="R83" s="1"/>
      <c r="S83" s="1"/>
      <c r="T83" s="1"/>
      <c r="U83" s="1"/>
      <c r="V83" s="1"/>
      <c r="W83" s="1"/>
      <c r="X83" s="1"/>
      <c r="Y83" s="1"/>
      <c r="Z83" s="1"/>
    </row>
    <row r="84" spans="1:26" ht="12.75" hidden="1" customHeight="1" x14ac:dyDescent="0.3">
      <c r="A84" s="1"/>
      <c r="B84" s="41" t="s">
        <v>2882</v>
      </c>
      <c r="C84" s="1"/>
      <c r="D84" s="1"/>
      <c r="E84" s="1"/>
      <c r="F84" s="1"/>
      <c r="G84" s="1"/>
      <c r="H84" s="1"/>
      <c r="I84" s="1"/>
      <c r="J84" s="1"/>
      <c r="K84" s="1"/>
      <c r="L84" s="1"/>
      <c r="M84" s="1"/>
      <c r="N84" s="1"/>
      <c r="O84" s="1"/>
      <c r="P84" s="1"/>
      <c r="Q84" s="1"/>
      <c r="R84" s="1"/>
      <c r="S84" s="1"/>
      <c r="T84" s="1"/>
      <c r="U84" s="1"/>
      <c r="V84" s="1"/>
      <c r="W84" s="1"/>
      <c r="X84" s="1"/>
      <c r="Y84" s="1"/>
      <c r="Z84" s="1"/>
    </row>
    <row r="85" spans="1:26" ht="12.75" hidden="1" customHeight="1" x14ac:dyDescent="0.3">
      <c r="A85" s="1"/>
      <c r="B85" s="41" t="s">
        <v>2883</v>
      </c>
      <c r="C85" s="1"/>
      <c r="D85" s="1"/>
      <c r="E85" s="1"/>
      <c r="F85" s="1"/>
      <c r="G85" s="1"/>
      <c r="H85" s="1"/>
      <c r="I85" s="1"/>
      <c r="J85" s="1"/>
      <c r="K85" s="1"/>
      <c r="L85" s="1"/>
      <c r="M85" s="1"/>
      <c r="N85" s="1"/>
      <c r="O85" s="1"/>
      <c r="P85" s="1"/>
      <c r="Q85" s="1"/>
      <c r="R85" s="1"/>
      <c r="S85" s="1"/>
      <c r="T85" s="1"/>
      <c r="U85" s="1"/>
      <c r="V85" s="1"/>
      <c r="W85" s="1"/>
      <c r="X85" s="1"/>
      <c r="Y85" s="1"/>
      <c r="Z85" s="1"/>
    </row>
    <row r="86" spans="1:26" ht="12.75" hidden="1" customHeight="1" x14ac:dyDescent="0.3">
      <c r="A86" s="1"/>
      <c r="B86" s="41" t="s">
        <v>2884</v>
      </c>
      <c r="C86" s="1"/>
      <c r="D86" s="1"/>
      <c r="E86" s="1"/>
      <c r="F86" s="1"/>
      <c r="G86" s="1"/>
      <c r="H86" s="1"/>
      <c r="I86" s="1"/>
      <c r="J86" s="1"/>
      <c r="K86" s="1"/>
      <c r="L86" s="1"/>
      <c r="M86" s="1"/>
      <c r="N86" s="1"/>
      <c r="O86" s="1"/>
      <c r="P86" s="1"/>
      <c r="Q86" s="1"/>
      <c r="R86" s="1"/>
      <c r="S86" s="1"/>
      <c r="T86" s="1"/>
      <c r="U86" s="1"/>
      <c r="V86" s="1"/>
      <c r="W86" s="1"/>
      <c r="X86" s="1"/>
      <c r="Y86" s="1"/>
      <c r="Z86" s="1"/>
    </row>
    <row r="87" spans="1:26" ht="12.75" hidden="1" customHeight="1" x14ac:dyDescent="0.3">
      <c r="A87" s="1"/>
      <c r="B87" s="41" t="s">
        <v>2885</v>
      </c>
      <c r="C87" s="1"/>
      <c r="D87" s="1"/>
      <c r="E87" s="1"/>
      <c r="F87" s="1"/>
      <c r="G87" s="1"/>
      <c r="H87" s="1"/>
      <c r="I87" s="1"/>
      <c r="J87" s="1"/>
      <c r="K87" s="1"/>
      <c r="L87" s="1"/>
      <c r="M87" s="1"/>
      <c r="N87" s="1"/>
      <c r="O87" s="1"/>
      <c r="P87" s="1"/>
      <c r="Q87" s="1"/>
      <c r="R87" s="1"/>
      <c r="S87" s="1"/>
      <c r="T87" s="1"/>
      <c r="U87" s="1"/>
      <c r="V87" s="1"/>
      <c r="W87" s="1"/>
      <c r="X87" s="1"/>
      <c r="Y87" s="1"/>
      <c r="Z87" s="1"/>
    </row>
    <row r="88" spans="1:26" ht="12.75" hidden="1" customHeight="1" x14ac:dyDescent="0.3">
      <c r="A88" s="1"/>
      <c r="B88" s="41" t="s">
        <v>2886</v>
      </c>
      <c r="C88" s="1"/>
      <c r="D88" s="1"/>
      <c r="E88" s="1"/>
      <c r="F88" s="1"/>
      <c r="G88" s="1"/>
      <c r="H88" s="1"/>
      <c r="I88" s="1"/>
      <c r="J88" s="1"/>
      <c r="K88" s="1"/>
      <c r="L88" s="1"/>
      <c r="M88" s="1"/>
      <c r="N88" s="1"/>
      <c r="O88" s="1"/>
      <c r="P88" s="1"/>
      <c r="Q88" s="1"/>
      <c r="R88" s="1"/>
      <c r="S88" s="1"/>
      <c r="T88" s="1"/>
      <c r="U88" s="1"/>
      <c r="V88" s="1"/>
      <c r="W88" s="1"/>
      <c r="X88" s="1"/>
      <c r="Y88" s="1"/>
      <c r="Z88" s="1"/>
    </row>
    <row r="89" spans="1:26" ht="12.75" hidden="1" customHeight="1" x14ac:dyDescent="0.3">
      <c r="A89" s="1"/>
      <c r="B89" s="41" t="s">
        <v>2887</v>
      </c>
      <c r="C89" s="1"/>
      <c r="D89" s="1"/>
      <c r="E89" s="1"/>
      <c r="F89" s="1"/>
      <c r="G89" s="1"/>
      <c r="H89" s="1"/>
      <c r="I89" s="1"/>
      <c r="J89" s="1"/>
      <c r="K89" s="1"/>
      <c r="L89" s="1"/>
      <c r="M89" s="1"/>
      <c r="N89" s="1"/>
      <c r="O89" s="1"/>
      <c r="P89" s="1"/>
      <c r="Q89" s="1"/>
      <c r="R89" s="1"/>
      <c r="S89" s="1"/>
      <c r="T89" s="1"/>
      <c r="U89" s="1"/>
      <c r="V89" s="1"/>
      <c r="W89" s="1"/>
      <c r="X89" s="1"/>
      <c r="Y89" s="1"/>
      <c r="Z89" s="1"/>
    </row>
    <row r="90" spans="1:26" ht="12.75" hidden="1" customHeight="1" x14ac:dyDescent="0.3">
      <c r="A90" s="1"/>
      <c r="B90" s="41" t="s">
        <v>2888</v>
      </c>
      <c r="C90" s="1"/>
      <c r="D90" s="1"/>
      <c r="E90" s="1"/>
      <c r="F90" s="1"/>
      <c r="G90" s="1"/>
      <c r="H90" s="1"/>
      <c r="I90" s="1"/>
      <c r="J90" s="1"/>
      <c r="K90" s="1"/>
      <c r="L90" s="1"/>
      <c r="M90" s="1"/>
      <c r="N90" s="1"/>
      <c r="O90" s="1"/>
      <c r="P90" s="1"/>
      <c r="Q90" s="1"/>
      <c r="R90" s="1"/>
      <c r="S90" s="1"/>
      <c r="T90" s="1"/>
      <c r="U90" s="1"/>
      <c r="V90" s="1"/>
      <c r="W90" s="1"/>
      <c r="X90" s="1"/>
      <c r="Y90" s="1"/>
      <c r="Z90" s="1"/>
    </row>
    <row r="91" spans="1:26" ht="12.75" hidden="1" customHeight="1" x14ac:dyDescent="0.3">
      <c r="A91" s="1"/>
      <c r="B91" s="41" t="s">
        <v>2889</v>
      </c>
      <c r="C91" s="1"/>
      <c r="D91" s="1"/>
      <c r="E91" s="1"/>
      <c r="F91" s="1"/>
      <c r="G91" s="1"/>
      <c r="H91" s="1"/>
      <c r="I91" s="1"/>
      <c r="J91" s="1"/>
      <c r="K91" s="1"/>
      <c r="L91" s="1"/>
      <c r="M91" s="1"/>
      <c r="N91" s="1"/>
      <c r="O91" s="1"/>
      <c r="P91" s="1"/>
      <c r="Q91" s="1"/>
      <c r="R91" s="1"/>
      <c r="S91" s="1"/>
      <c r="T91" s="1"/>
      <c r="U91" s="1"/>
      <c r="V91" s="1"/>
      <c r="W91" s="1"/>
      <c r="X91" s="1"/>
      <c r="Y91" s="1"/>
      <c r="Z91" s="1"/>
    </row>
    <row r="92" spans="1:26" ht="12.75" hidden="1" customHeight="1" x14ac:dyDescent="0.3">
      <c r="A92" s="1"/>
      <c r="B92" s="41" t="s">
        <v>2890</v>
      </c>
      <c r="C92" s="1"/>
      <c r="D92" s="1"/>
      <c r="E92" s="1"/>
      <c r="F92" s="1"/>
      <c r="G92" s="1"/>
      <c r="H92" s="1"/>
      <c r="I92" s="1"/>
      <c r="J92" s="1"/>
      <c r="K92" s="1"/>
      <c r="L92" s="1"/>
      <c r="M92" s="1"/>
      <c r="N92" s="1"/>
      <c r="O92" s="1"/>
      <c r="P92" s="1"/>
      <c r="Q92" s="1"/>
      <c r="R92" s="1"/>
      <c r="S92" s="1"/>
      <c r="T92" s="1"/>
      <c r="U92" s="1"/>
      <c r="V92" s="1"/>
      <c r="W92" s="1"/>
      <c r="X92" s="1"/>
      <c r="Y92" s="1"/>
      <c r="Z92" s="1"/>
    </row>
    <row r="93" spans="1:26" ht="12.75" hidden="1" customHeight="1" x14ac:dyDescent="0.3">
      <c r="A93" s="1"/>
      <c r="B93" s="41" t="s">
        <v>2891</v>
      </c>
      <c r="C93" s="1"/>
      <c r="D93" s="1"/>
      <c r="E93" s="1"/>
      <c r="F93" s="1"/>
      <c r="G93" s="1"/>
      <c r="H93" s="1"/>
      <c r="I93" s="1"/>
      <c r="J93" s="1"/>
      <c r="K93" s="1"/>
      <c r="L93" s="1"/>
      <c r="M93" s="1"/>
      <c r="N93" s="1"/>
      <c r="O93" s="1"/>
      <c r="P93" s="1"/>
      <c r="Q93" s="1"/>
      <c r="R93" s="1"/>
      <c r="S93" s="1"/>
      <c r="T93" s="1"/>
      <c r="U93" s="1"/>
      <c r="V93" s="1"/>
      <c r="W93" s="1"/>
      <c r="X93" s="1"/>
      <c r="Y93" s="1"/>
      <c r="Z93" s="1"/>
    </row>
    <row r="94" spans="1:26" ht="12.75" hidden="1" customHeight="1" x14ac:dyDescent="0.3">
      <c r="A94" s="1"/>
      <c r="B94" s="41" t="s">
        <v>2892</v>
      </c>
      <c r="C94" s="1"/>
      <c r="D94" s="1"/>
      <c r="E94" s="1"/>
      <c r="F94" s="1"/>
      <c r="G94" s="1"/>
      <c r="H94" s="1"/>
      <c r="I94" s="1"/>
      <c r="J94" s="1"/>
      <c r="K94" s="1"/>
      <c r="L94" s="1"/>
      <c r="M94" s="1"/>
      <c r="N94" s="1"/>
      <c r="O94" s="1"/>
      <c r="P94" s="1"/>
      <c r="Q94" s="1"/>
      <c r="R94" s="1"/>
      <c r="S94" s="1"/>
      <c r="T94" s="1"/>
      <c r="U94" s="1"/>
      <c r="V94" s="1"/>
      <c r="W94" s="1"/>
      <c r="X94" s="1"/>
      <c r="Y94" s="1"/>
      <c r="Z94" s="1"/>
    </row>
    <row r="95" spans="1:26" ht="12.75" hidden="1" customHeight="1" x14ac:dyDescent="0.3">
      <c r="A95" s="1"/>
      <c r="B95" s="41" t="s">
        <v>2893</v>
      </c>
      <c r="C95" s="1"/>
      <c r="D95" s="1"/>
      <c r="E95" s="1"/>
      <c r="F95" s="1"/>
      <c r="G95" s="1"/>
      <c r="H95" s="1"/>
      <c r="I95" s="1"/>
      <c r="J95" s="1"/>
      <c r="K95" s="1"/>
      <c r="L95" s="1"/>
      <c r="M95" s="1"/>
      <c r="N95" s="1"/>
      <c r="O95" s="1"/>
      <c r="P95" s="1"/>
      <c r="Q95" s="1"/>
      <c r="R95" s="1"/>
      <c r="S95" s="1"/>
      <c r="T95" s="1"/>
      <c r="U95" s="1"/>
      <c r="V95" s="1"/>
      <c r="W95" s="1"/>
      <c r="X95" s="1"/>
      <c r="Y95" s="1"/>
      <c r="Z95" s="1"/>
    </row>
    <row r="96" spans="1:26" ht="12.75" hidden="1" customHeight="1" x14ac:dyDescent="0.3">
      <c r="A96" s="1"/>
      <c r="B96" s="41" t="s">
        <v>2894</v>
      </c>
      <c r="C96" s="1"/>
      <c r="D96" s="1"/>
      <c r="E96" s="1"/>
      <c r="F96" s="1"/>
      <c r="G96" s="1"/>
      <c r="H96" s="1"/>
      <c r="I96" s="1"/>
      <c r="J96" s="1"/>
      <c r="K96" s="1"/>
      <c r="L96" s="1"/>
      <c r="M96" s="1"/>
      <c r="N96" s="1"/>
      <c r="O96" s="1"/>
      <c r="P96" s="1"/>
      <c r="Q96" s="1"/>
      <c r="R96" s="1"/>
      <c r="S96" s="1"/>
      <c r="T96" s="1"/>
      <c r="U96" s="1"/>
      <c r="V96" s="1"/>
      <c r="W96" s="1"/>
      <c r="X96" s="1"/>
      <c r="Y96" s="1"/>
      <c r="Z96" s="1"/>
    </row>
    <row r="97" spans="1:26" ht="12.75" hidden="1" customHeight="1" x14ac:dyDescent="0.3">
      <c r="A97" s="1"/>
      <c r="B97" s="41" t="s">
        <v>2895</v>
      </c>
      <c r="C97" s="1"/>
      <c r="D97" s="1"/>
      <c r="E97" s="1"/>
      <c r="F97" s="1"/>
      <c r="G97" s="1"/>
      <c r="H97" s="1"/>
      <c r="I97" s="1"/>
      <c r="J97" s="1"/>
      <c r="K97" s="1"/>
      <c r="L97" s="1"/>
      <c r="M97" s="1"/>
      <c r="N97" s="1"/>
      <c r="O97" s="1"/>
      <c r="P97" s="1"/>
      <c r="Q97" s="1"/>
      <c r="R97" s="1"/>
      <c r="S97" s="1"/>
      <c r="T97" s="1"/>
      <c r="U97" s="1"/>
      <c r="V97" s="1"/>
      <c r="W97" s="1"/>
      <c r="X97" s="1"/>
      <c r="Y97" s="1"/>
      <c r="Z97" s="1"/>
    </row>
    <row r="98" spans="1:26" ht="12.75" hidden="1" customHeight="1" x14ac:dyDescent="0.3">
      <c r="A98" s="1"/>
      <c r="B98" s="41" t="s">
        <v>2896</v>
      </c>
      <c r="C98" s="1"/>
      <c r="D98" s="1"/>
      <c r="E98" s="1"/>
      <c r="F98" s="1"/>
      <c r="G98" s="1"/>
      <c r="H98" s="1"/>
      <c r="I98" s="1"/>
      <c r="J98" s="1"/>
      <c r="K98" s="1"/>
      <c r="L98" s="1"/>
      <c r="M98" s="1"/>
      <c r="N98" s="1"/>
      <c r="O98" s="1"/>
      <c r="P98" s="1"/>
      <c r="Q98" s="1"/>
      <c r="R98" s="1"/>
      <c r="S98" s="1"/>
      <c r="T98" s="1"/>
      <c r="U98" s="1"/>
      <c r="V98" s="1"/>
      <c r="W98" s="1"/>
      <c r="X98" s="1"/>
      <c r="Y98" s="1"/>
      <c r="Z98" s="1"/>
    </row>
    <row r="99" spans="1:26" ht="12.75" hidden="1" customHeight="1" x14ac:dyDescent="0.3">
      <c r="A99" s="1"/>
      <c r="B99" s="41" t="s">
        <v>2897</v>
      </c>
      <c r="C99" s="1"/>
      <c r="D99" s="1"/>
      <c r="E99" s="1"/>
      <c r="F99" s="1"/>
      <c r="G99" s="1"/>
      <c r="H99" s="1"/>
      <c r="I99" s="1"/>
      <c r="J99" s="1"/>
      <c r="K99" s="1"/>
      <c r="L99" s="1"/>
      <c r="M99" s="1"/>
      <c r="N99" s="1"/>
      <c r="O99" s="1"/>
      <c r="P99" s="1"/>
      <c r="Q99" s="1"/>
      <c r="R99" s="1"/>
      <c r="S99" s="1"/>
      <c r="T99" s="1"/>
      <c r="U99" s="1"/>
      <c r="V99" s="1"/>
      <c r="W99" s="1"/>
      <c r="X99" s="1"/>
      <c r="Y99" s="1"/>
      <c r="Z99" s="1"/>
    </row>
    <row r="100" spans="1:26" ht="12.75" hidden="1" customHeight="1" x14ac:dyDescent="0.3">
      <c r="A100" s="1"/>
      <c r="B100" s="41" t="s">
        <v>2898</v>
      </c>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hidden="1" customHeight="1" x14ac:dyDescent="0.3">
      <c r="A101" s="1"/>
      <c r="B101" s="41" t="s">
        <v>2899</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hidden="1" customHeight="1" x14ac:dyDescent="0.3">
      <c r="A102" s="1"/>
      <c r="B102" s="41" t="s">
        <v>2900</v>
      </c>
      <c r="C102" s="1" t="s">
        <v>2901</v>
      </c>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hidden="1" customHeight="1" x14ac:dyDescent="0.3">
      <c r="A103" s="1"/>
      <c r="B103" s="41" t="s">
        <v>2902</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hidden="1" customHeight="1" x14ac:dyDescent="0.3">
      <c r="A104" s="1"/>
      <c r="B104" s="41" t="s">
        <v>2903</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hidden="1" customHeight="1" x14ac:dyDescent="0.3">
      <c r="A105" s="1"/>
      <c r="B105" s="41" t="s">
        <v>2904</v>
      </c>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hidden="1" customHeight="1" x14ac:dyDescent="0.3">
      <c r="A106" s="1"/>
      <c r="B106" s="41" t="s">
        <v>2905</v>
      </c>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hidden="1" customHeight="1" x14ac:dyDescent="0.3">
      <c r="A107" s="1"/>
      <c r="B107" s="41" t="s">
        <v>2906</v>
      </c>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hidden="1" customHeight="1" x14ac:dyDescent="0.3">
      <c r="A108" s="1"/>
      <c r="B108" s="41" t="s">
        <v>2907</v>
      </c>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hidden="1" customHeight="1" x14ac:dyDescent="0.3">
      <c r="A109" s="1"/>
      <c r="B109" s="41" t="s">
        <v>2908</v>
      </c>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hidden="1" customHeight="1" x14ac:dyDescent="0.3">
      <c r="A110" s="1"/>
      <c r="B110" s="41" t="s">
        <v>2909</v>
      </c>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hidden="1" customHeight="1" x14ac:dyDescent="0.3">
      <c r="A111" s="1"/>
      <c r="B111" s="41" t="s">
        <v>2910</v>
      </c>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hidden="1" customHeight="1" x14ac:dyDescent="0.3">
      <c r="A112" s="1"/>
      <c r="B112" s="41" t="s">
        <v>2911</v>
      </c>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hidden="1" customHeight="1" x14ac:dyDescent="0.3">
      <c r="A113" s="1"/>
      <c r="B113" s="41" t="s">
        <v>2912</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hidden="1" customHeight="1" x14ac:dyDescent="0.3">
      <c r="A114" s="1"/>
      <c r="B114" s="41" t="s">
        <v>2913</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hidden="1" customHeight="1" x14ac:dyDescent="0.3">
      <c r="A115" s="1"/>
      <c r="B115" s="41" t="s">
        <v>2914</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hidden="1" customHeight="1" x14ac:dyDescent="0.3">
      <c r="A116" s="1"/>
      <c r="B116" s="41" t="s">
        <v>2915</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hidden="1" customHeight="1" x14ac:dyDescent="0.3">
      <c r="A117" s="1"/>
      <c r="B117" s="41" t="s">
        <v>2916</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hidden="1" customHeight="1" x14ac:dyDescent="0.3">
      <c r="A118" s="1"/>
      <c r="B118" s="41" t="s">
        <v>2917</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hidden="1" customHeight="1" x14ac:dyDescent="0.3">
      <c r="A119" s="1"/>
      <c r="B119" s="41" t="s">
        <v>2918</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hidden="1" customHeight="1" x14ac:dyDescent="0.3">
      <c r="A120" s="1"/>
      <c r="B120" s="41" t="s">
        <v>2919</v>
      </c>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hidden="1" customHeight="1" x14ac:dyDescent="0.3">
      <c r="A121" s="1"/>
      <c r="B121" s="41" t="s">
        <v>2920</v>
      </c>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hidden="1" customHeight="1" x14ac:dyDescent="0.3">
      <c r="A122" s="1"/>
      <c r="B122" s="41" t="s">
        <v>2921</v>
      </c>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hidden="1" customHeight="1" x14ac:dyDescent="0.3">
      <c r="A123" s="1"/>
      <c r="B123" s="41" t="s">
        <v>2922</v>
      </c>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hidden="1" customHeight="1" x14ac:dyDescent="0.3">
      <c r="A124" s="1"/>
      <c r="B124" s="41" t="s">
        <v>2923</v>
      </c>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hidden="1" customHeight="1" x14ac:dyDescent="0.3">
      <c r="A125" s="1"/>
      <c r="B125" s="41" t="s">
        <v>2924</v>
      </c>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hidden="1" customHeight="1" x14ac:dyDescent="0.3">
      <c r="A126" s="1"/>
      <c r="B126" s="41" t="s">
        <v>2925</v>
      </c>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hidden="1" customHeight="1" x14ac:dyDescent="0.3">
      <c r="A127" s="1"/>
      <c r="B127" s="41" t="s">
        <v>2926</v>
      </c>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hidden="1" customHeight="1" x14ac:dyDescent="0.3">
      <c r="A128" s="1"/>
      <c r="B128" s="41" t="s">
        <v>2927</v>
      </c>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hidden="1" customHeight="1" x14ac:dyDescent="0.3">
      <c r="A129" s="1"/>
      <c r="B129" s="41" t="s">
        <v>2928</v>
      </c>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hidden="1" customHeight="1" x14ac:dyDescent="0.3">
      <c r="A130" s="1"/>
      <c r="B130" s="41" t="s">
        <v>2929</v>
      </c>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hidden="1" customHeight="1" x14ac:dyDescent="0.3">
      <c r="A131" s="1"/>
      <c r="B131" s="41" t="s">
        <v>2930</v>
      </c>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hidden="1" customHeight="1" x14ac:dyDescent="0.3">
      <c r="A132" s="1"/>
      <c r="B132" s="41" t="s">
        <v>2931</v>
      </c>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hidden="1" customHeight="1" x14ac:dyDescent="0.3">
      <c r="A133" s="1"/>
      <c r="B133" s="41" t="s">
        <v>2932</v>
      </c>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hidden="1" customHeight="1" x14ac:dyDescent="0.3">
      <c r="A134" s="1"/>
      <c r="B134" s="41" t="s">
        <v>2933</v>
      </c>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hidden="1" customHeight="1" x14ac:dyDescent="0.3">
      <c r="A135" s="1"/>
      <c r="B135" s="41" t="s">
        <v>2934</v>
      </c>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hidden="1" customHeight="1" x14ac:dyDescent="0.3">
      <c r="A136" s="1"/>
      <c r="B136" s="41" t="s">
        <v>2935</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hidden="1" customHeight="1" x14ac:dyDescent="0.3">
      <c r="A137" s="1"/>
      <c r="B137" s="41" t="s">
        <v>2936</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hidden="1" customHeight="1" x14ac:dyDescent="0.3">
      <c r="A138" s="1"/>
      <c r="B138" s="41" t="s">
        <v>2937</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hidden="1" customHeight="1" x14ac:dyDescent="0.3">
      <c r="A139" s="1"/>
      <c r="B139" s="41" t="s">
        <v>2938</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hidden="1" customHeight="1" x14ac:dyDescent="0.3">
      <c r="A140" s="1"/>
      <c r="B140" s="41" t="s">
        <v>2939</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hidden="1" customHeight="1" x14ac:dyDescent="0.3">
      <c r="A141" s="1"/>
      <c r="B141" s="41" t="s">
        <v>2940</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hidden="1" customHeight="1" x14ac:dyDescent="0.3">
      <c r="A142" s="1"/>
      <c r="B142" s="41" t="s">
        <v>2941</v>
      </c>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hidden="1" customHeight="1" x14ac:dyDescent="0.3">
      <c r="A143" s="1"/>
      <c r="B143" s="41" t="s">
        <v>2942</v>
      </c>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hidden="1" customHeight="1" x14ac:dyDescent="0.3">
      <c r="A144" s="1"/>
      <c r="B144" s="41" t="s">
        <v>2943</v>
      </c>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hidden="1" customHeight="1" x14ac:dyDescent="0.3">
      <c r="A145" s="1"/>
      <c r="B145" s="41" t="s">
        <v>2944</v>
      </c>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hidden="1" customHeight="1" x14ac:dyDescent="0.3">
      <c r="A146" s="1"/>
      <c r="B146" s="41" t="s">
        <v>2945</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hidden="1" customHeight="1" x14ac:dyDescent="0.3">
      <c r="A147" s="1"/>
      <c r="B147" s="41" t="s">
        <v>2946</v>
      </c>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hidden="1" customHeight="1" x14ac:dyDescent="0.3">
      <c r="A148" s="1"/>
      <c r="B148" s="41" t="s">
        <v>2947</v>
      </c>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hidden="1" customHeight="1" x14ac:dyDescent="0.3">
      <c r="A149" s="1"/>
      <c r="B149" s="41" t="s">
        <v>2948</v>
      </c>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hidden="1" customHeight="1" x14ac:dyDescent="0.3">
      <c r="A150" s="1"/>
      <c r="B150" s="41" t="s">
        <v>2949</v>
      </c>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hidden="1" customHeight="1" x14ac:dyDescent="0.3">
      <c r="A151" s="1"/>
      <c r="B151" s="41" t="s">
        <v>2950</v>
      </c>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hidden="1" customHeight="1" x14ac:dyDescent="0.3">
      <c r="A152" s="1"/>
      <c r="B152" s="41" t="s">
        <v>2951</v>
      </c>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hidden="1" customHeight="1" x14ac:dyDescent="0.3">
      <c r="A153" s="1"/>
      <c r="B153" s="41" t="s">
        <v>2952</v>
      </c>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hidden="1" customHeight="1" x14ac:dyDescent="0.3">
      <c r="A154" s="1"/>
      <c r="B154" s="41" t="s">
        <v>2953</v>
      </c>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hidden="1" customHeight="1" x14ac:dyDescent="0.3">
      <c r="A155" s="1"/>
      <c r="B155" s="41" t="s">
        <v>2954</v>
      </c>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hidden="1" customHeight="1" x14ac:dyDescent="0.3">
      <c r="A156" s="1"/>
      <c r="B156" s="41" t="s">
        <v>2955</v>
      </c>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hidden="1" customHeight="1" x14ac:dyDescent="0.3">
      <c r="A157" s="1"/>
      <c r="B157" s="41" t="s">
        <v>2956</v>
      </c>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hidden="1" customHeight="1" x14ac:dyDescent="0.3">
      <c r="A158" s="1"/>
      <c r="B158" s="41" t="s">
        <v>2957</v>
      </c>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hidden="1" customHeight="1" x14ac:dyDescent="0.3">
      <c r="A159" s="1"/>
      <c r="B159" s="41" t="s">
        <v>2958</v>
      </c>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hidden="1" customHeight="1" x14ac:dyDescent="0.3">
      <c r="A160" s="1"/>
      <c r="B160" s="41" t="s">
        <v>2959</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hidden="1" customHeight="1" x14ac:dyDescent="0.3">
      <c r="A161" s="1"/>
      <c r="B161" s="41" t="s">
        <v>2960</v>
      </c>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hidden="1" customHeight="1" x14ac:dyDescent="0.3">
      <c r="A162" s="1"/>
      <c r="B162" s="41" t="s">
        <v>2961</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hidden="1" customHeight="1" x14ac:dyDescent="0.3">
      <c r="A163" s="1"/>
      <c r="B163" s="41" t="s">
        <v>2962</v>
      </c>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hidden="1" customHeight="1" x14ac:dyDescent="0.3">
      <c r="A164" s="1"/>
      <c r="B164" s="41" t="s">
        <v>2963</v>
      </c>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hidden="1" customHeight="1" x14ac:dyDescent="0.3">
      <c r="A165" s="1"/>
      <c r="B165" s="41" t="s">
        <v>2964</v>
      </c>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hidden="1" customHeight="1" x14ac:dyDescent="0.3">
      <c r="A166" s="1"/>
      <c r="B166" s="41" t="s">
        <v>2965</v>
      </c>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hidden="1" customHeight="1" x14ac:dyDescent="0.3">
      <c r="A167" s="1"/>
      <c r="B167" s="41" t="s">
        <v>2966</v>
      </c>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hidden="1" customHeight="1" x14ac:dyDescent="0.3">
      <c r="A168" s="1"/>
      <c r="B168" s="41" t="s">
        <v>2967</v>
      </c>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hidden="1" customHeight="1" x14ac:dyDescent="0.3">
      <c r="A169" s="1"/>
      <c r="B169" s="41" t="s">
        <v>2968</v>
      </c>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hidden="1" customHeight="1" x14ac:dyDescent="0.3">
      <c r="A170" s="1"/>
      <c r="B170" s="41" t="s">
        <v>2969</v>
      </c>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hidden="1" customHeight="1" x14ac:dyDescent="0.3">
      <c r="A171" s="1"/>
      <c r="B171" s="41" t="s">
        <v>2970</v>
      </c>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hidden="1" customHeight="1" x14ac:dyDescent="0.3">
      <c r="A172" s="1"/>
      <c r="B172" s="41" t="s">
        <v>2971</v>
      </c>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hidden="1" customHeight="1" x14ac:dyDescent="0.3">
      <c r="A173" s="1"/>
      <c r="B173" s="41" t="s">
        <v>2972</v>
      </c>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hidden="1" customHeight="1" x14ac:dyDescent="0.3">
      <c r="A174" s="1"/>
      <c r="B174" s="41" t="s">
        <v>2973</v>
      </c>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hidden="1" customHeight="1" x14ac:dyDescent="0.3">
      <c r="A175" s="1"/>
      <c r="B175" s="41" t="s">
        <v>2974</v>
      </c>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hidden="1" customHeight="1" x14ac:dyDescent="0.3">
      <c r="A176" s="1"/>
      <c r="B176" s="41" t="s">
        <v>2975</v>
      </c>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hidden="1" customHeight="1" x14ac:dyDescent="0.3">
      <c r="A177" s="1"/>
      <c r="B177" s="41" t="s">
        <v>2976</v>
      </c>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hidden="1" customHeight="1" x14ac:dyDescent="0.3">
      <c r="A178" s="1"/>
      <c r="B178" s="41" t="s">
        <v>2977</v>
      </c>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hidden="1" customHeight="1" x14ac:dyDescent="0.3">
      <c r="A179" s="1"/>
      <c r="B179" s="41" t="s">
        <v>2978</v>
      </c>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hidden="1" customHeight="1" x14ac:dyDescent="0.3">
      <c r="A180" s="1"/>
      <c r="B180" s="41" t="s">
        <v>2979</v>
      </c>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hidden="1" customHeight="1" x14ac:dyDescent="0.3">
      <c r="A181" s="1"/>
      <c r="B181" s="41" t="s">
        <v>2980</v>
      </c>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hidden="1" customHeight="1" x14ac:dyDescent="0.3">
      <c r="A182" s="1"/>
      <c r="B182" s="41" t="s">
        <v>2981</v>
      </c>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hidden="1" customHeight="1" x14ac:dyDescent="0.3">
      <c r="A183" s="1"/>
      <c r="B183" s="41" t="s">
        <v>2982</v>
      </c>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hidden="1" customHeight="1" x14ac:dyDescent="0.3">
      <c r="A184" s="1"/>
      <c r="B184" s="41" t="s">
        <v>2983</v>
      </c>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hidden="1" customHeight="1" x14ac:dyDescent="0.3">
      <c r="A185" s="1"/>
      <c r="B185" s="41" t="s">
        <v>2984</v>
      </c>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hidden="1" customHeight="1" x14ac:dyDescent="0.3">
      <c r="A186" s="1"/>
      <c r="B186" s="41" t="s">
        <v>2985</v>
      </c>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hidden="1" customHeight="1" x14ac:dyDescent="0.3">
      <c r="A187" s="1"/>
      <c r="B187" s="41" t="s">
        <v>2986</v>
      </c>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hidden="1" customHeight="1" x14ac:dyDescent="0.3">
      <c r="A188" s="1"/>
      <c r="B188" s="41" t="s">
        <v>2987</v>
      </c>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hidden="1" customHeight="1" x14ac:dyDescent="0.3">
      <c r="A189" s="1"/>
      <c r="B189" s="41" t="s">
        <v>2988</v>
      </c>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hidden="1" customHeight="1" x14ac:dyDescent="0.3">
      <c r="A190" s="1"/>
      <c r="B190" s="41" t="s">
        <v>2989</v>
      </c>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hidden="1" customHeight="1" x14ac:dyDescent="0.3">
      <c r="A191" s="1"/>
      <c r="B191" s="41" t="s">
        <v>2990</v>
      </c>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hidden="1" customHeight="1" x14ac:dyDescent="0.3">
      <c r="A192" s="1"/>
      <c r="B192" s="41" t="s">
        <v>2991</v>
      </c>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hidden="1" customHeight="1" x14ac:dyDescent="0.3">
      <c r="A193" s="1"/>
      <c r="B193" s="41" t="s">
        <v>2992</v>
      </c>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hidden="1" customHeight="1" x14ac:dyDescent="0.3">
      <c r="A194" s="1"/>
      <c r="B194" s="41" t="s">
        <v>2993</v>
      </c>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hidden="1" customHeight="1" x14ac:dyDescent="0.3">
      <c r="A195" s="1"/>
      <c r="B195" s="41" t="s">
        <v>2994</v>
      </c>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hidden="1" customHeight="1" x14ac:dyDescent="0.3">
      <c r="A196" s="1"/>
      <c r="B196" s="41" t="s">
        <v>2995</v>
      </c>
      <c r="C196" s="20"/>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hidden="1" customHeight="1" x14ac:dyDescent="0.3">
      <c r="A197" s="1"/>
      <c r="B197" s="41" t="s">
        <v>2996</v>
      </c>
      <c r="C197" s="20"/>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hidden="1" customHeight="1" x14ac:dyDescent="0.3">
      <c r="A198" s="1"/>
      <c r="B198" s="41" t="s">
        <v>2997</v>
      </c>
      <c r="C198" s="20"/>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hidden="1" customHeight="1" x14ac:dyDescent="0.3">
      <c r="A199" s="1"/>
      <c r="B199" s="41" t="s">
        <v>2998</v>
      </c>
      <c r="C199" s="20"/>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hidden="1" customHeight="1" x14ac:dyDescent="0.3">
      <c r="A200" s="1"/>
      <c r="B200" s="41" t="s">
        <v>2999</v>
      </c>
      <c r="C200" s="20"/>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hidden="1" customHeight="1" x14ac:dyDescent="0.3">
      <c r="A201" s="1"/>
      <c r="B201" s="41" t="s">
        <v>3000</v>
      </c>
      <c r="C201" s="20"/>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hidden="1" customHeight="1" x14ac:dyDescent="0.3">
      <c r="A202" s="1"/>
      <c r="B202" s="41" t="s">
        <v>3001</v>
      </c>
      <c r="C202" s="20" t="s">
        <v>3002</v>
      </c>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hidden="1" customHeight="1" x14ac:dyDescent="0.3">
      <c r="A203" s="1"/>
      <c r="B203" s="41" t="s">
        <v>3003</v>
      </c>
      <c r="C203" s="20"/>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hidden="1" customHeight="1" x14ac:dyDescent="0.3">
      <c r="A204" s="1"/>
      <c r="B204" s="41" t="s">
        <v>3004</v>
      </c>
      <c r="C204" s="20"/>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hidden="1" customHeight="1" x14ac:dyDescent="0.3">
      <c r="A205" s="1"/>
      <c r="B205" s="41" t="s">
        <v>3005</v>
      </c>
      <c r="C205" s="20"/>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hidden="1" customHeight="1" x14ac:dyDescent="0.3">
      <c r="A206" s="1"/>
      <c r="B206" s="41" t="s">
        <v>3006</v>
      </c>
      <c r="C206" s="20"/>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hidden="1" customHeight="1" x14ac:dyDescent="0.3">
      <c r="A207" s="1"/>
      <c r="B207" s="41" t="s">
        <v>3007</v>
      </c>
      <c r="C207" s="20"/>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hidden="1" customHeight="1" x14ac:dyDescent="0.3">
      <c r="A208" s="1"/>
      <c r="B208" s="41" t="s">
        <v>3008</v>
      </c>
      <c r="C208" s="20"/>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hidden="1" customHeight="1" x14ac:dyDescent="0.3">
      <c r="A209" s="1"/>
      <c r="B209" s="41" t="s">
        <v>3009</v>
      </c>
      <c r="C209" s="20"/>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hidden="1" customHeight="1" x14ac:dyDescent="0.3">
      <c r="A210" s="1"/>
      <c r="B210" s="41" t="s">
        <v>3010</v>
      </c>
      <c r="C210" s="20"/>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hidden="1" customHeight="1" x14ac:dyDescent="0.3">
      <c r="A211" s="1"/>
      <c r="B211" s="41" t="s">
        <v>3011</v>
      </c>
      <c r="C211" s="20"/>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hidden="1" customHeight="1" x14ac:dyDescent="0.3">
      <c r="A212" s="1"/>
      <c r="B212" s="41" t="s">
        <v>3012</v>
      </c>
      <c r="C212" s="20"/>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hidden="1" customHeight="1" x14ac:dyDescent="0.3">
      <c r="A213" s="1"/>
      <c r="B213" s="41" t="s">
        <v>3013</v>
      </c>
      <c r="C213" s="20"/>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hidden="1" customHeight="1" x14ac:dyDescent="0.3">
      <c r="A214" s="1"/>
      <c r="B214" s="41" t="s">
        <v>3014</v>
      </c>
      <c r="C214" s="20"/>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hidden="1" customHeight="1" x14ac:dyDescent="0.3">
      <c r="A215" s="1"/>
      <c r="B215" s="41" t="s">
        <v>3015</v>
      </c>
      <c r="C215" s="20"/>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hidden="1" customHeight="1" x14ac:dyDescent="0.3">
      <c r="A216" s="1"/>
      <c r="B216" s="41" t="s">
        <v>3016</v>
      </c>
      <c r="C216" s="20"/>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hidden="1" customHeight="1" x14ac:dyDescent="0.3">
      <c r="A217" s="1"/>
      <c r="B217" s="41" t="s">
        <v>3017</v>
      </c>
      <c r="C217" s="20"/>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hidden="1" customHeight="1" x14ac:dyDescent="0.3">
      <c r="A218" s="1"/>
      <c r="B218" s="41" t="s">
        <v>3018</v>
      </c>
      <c r="C218" s="20"/>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hidden="1" customHeight="1" x14ac:dyDescent="0.3">
      <c r="A219" s="1"/>
      <c r="B219" s="41" t="s">
        <v>3019</v>
      </c>
      <c r="C219" s="20"/>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hidden="1" customHeight="1" x14ac:dyDescent="0.3">
      <c r="A220" s="1"/>
      <c r="B220" s="41" t="s">
        <v>3020</v>
      </c>
      <c r="C220" s="20"/>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hidden="1" customHeight="1" x14ac:dyDescent="0.3">
      <c r="A221" s="1"/>
      <c r="B221" s="41" t="s">
        <v>3021</v>
      </c>
      <c r="C221" s="20"/>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hidden="1" customHeight="1" x14ac:dyDescent="0.3">
      <c r="A222" s="1"/>
      <c r="B222" s="41" t="s">
        <v>3022</v>
      </c>
      <c r="C222" s="20"/>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hidden="1" customHeight="1" x14ac:dyDescent="0.3">
      <c r="A223" s="1"/>
      <c r="B223" s="41" t="s">
        <v>3023</v>
      </c>
      <c r="C223" s="20"/>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hidden="1" customHeight="1" x14ac:dyDescent="0.3">
      <c r="A224" s="1"/>
      <c r="B224" s="41" t="s">
        <v>3024</v>
      </c>
      <c r="C224" s="20"/>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hidden="1" customHeight="1" x14ac:dyDescent="0.3">
      <c r="A225" s="1"/>
      <c r="B225" s="41" t="s">
        <v>3025</v>
      </c>
      <c r="C225" s="20"/>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hidden="1" customHeight="1" x14ac:dyDescent="0.3">
      <c r="A226" s="1"/>
      <c r="B226" s="41" t="s">
        <v>3026</v>
      </c>
      <c r="C226" s="20"/>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hidden="1" customHeight="1" x14ac:dyDescent="0.3">
      <c r="A227" s="1"/>
      <c r="B227" s="41" t="s">
        <v>3027</v>
      </c>
      <c r="C227" s="20"/>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hidden="1" customHeight="1" x14ac:dyDescent="0.3">
      <c r="A228" s="1"/>
      <c r="B228" s="41" t="s">
        <v>3028</v>
      </c>
      <c r="C228" s="20"/>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hidden="1" customHeight="1" x14ac:dyDescent="0.3">
      <c r="A229" s="1"/>
      <c r="B229" s="41" t="s">
        <v>3029</v>
      </c>
      <c r="C229" s="20"/>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hidden="1" customHeight="1" x14ac:dyDescent="0.3">
      <c r="A230" s="1"/>
      <c r="B230" s="41" t="s">
        <v>3030</v>
      </c>
      <c r="C230" s="20"/>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hidden="1" customHeight="1" x14ac:dyDescent="0.3">
      <c r="A231" s="1"/>
      <c r="B231" s="41" t="s">
        <v>3031</v>
      </c>
      <c r="C231" s="20"/>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hidden="1" customHeight="1" x14ac:dyDescent="0.3">
      <c r="A232" s="1"/>
      <c r="B232" s="41" t="s">
        <v>3032</v>
      </c>
      <c r="C232" s="20"/>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hidden="1" customHeight="1" x14ac:dyDescent="0.3">
      <c r="A233" s="1"/>
      <c r="B233" s="41" t="s">
        <v>3033</v>
      </c>
      <c r="C233" s="20"/>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hidden="1" customHeight="1" x14ac:dyDescent="0.3">
      <c r="A234" s="1"/>
      <c r="B234" s="41" t="s">
        <v>3034</v>
      </c>
      <c r="C234" s="20"/>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hidden="1" customHeight="1" x14ac:dyDescent="0.3">
      <c r="A235" s="1"/>
      <c r="B235" s="41" t="s">
        <v>3035</v>
      </c>
      <c r="C235" s="20"/>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hidden="1" customHeight="1" x14ac:dyDescent="0.3">
      <c r="A236" s="1"/>
      <c r="B236" s="41" t="s">
        <v>3036</v>
      </c>
      <c r="C236" s="20"/>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hidden="1" customHeight="1" x14ac:dyDescent="0.3">
      <c r="A237" s="1"/>
      <c r="B237" s="41" t="s">
        <v>3037</v>
      </c>
      <c r="C237" s="20"/>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hidden="1" customHeight="1" x14ac:dyDescent="0.3">
      <c r="A238" s="1"/>
      <c r="B238" s="41" t="s">
        <v>3038</v>
      </c>
      <c r="C238" s="20"/>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hidden="1" customHeight="1" x14ac:dyDescent="0.3">
      <c r="A239" s="1"/>
      <c r="B239" s="41" t="s">
        <v>3039</v>
      </c>
      <c r="C239" s="20"/>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hidden="1" customHeight="1" x14ac:dyDescent="0.3">
      <c r="A240" s="1"/>
      <c r="B240" s="41" t="s">
        <v>3040</v>
      </c>
      <c r="C240" s="20"/>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hidden="1" customHeight="1" x14ac:dyDescent="0.3">
      <c r="A241" s="1"/>
      <c r="B241" s="41" t="s">
        <v>3041</v>
      </c>
      <c r="C241" s="20"/>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hidden="1" customHeight="1" x14ac:dyDescent="0.3">
      <c r="A242" s="1"/>
      <c r="B242" s="41" t="s">
        <v>3042</v>
      </c>
      <c r="C242" s="20"/>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hidden="1" customHeight="1" x14ac:dyDescent="0.3">
      <c r="A243" s="1"/>
      <c r="B243" s="41" t="s">
        <v>3043</v>
      </c>
      <c r="C243" s="20"/>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hidden="1" customHeight="1" x14ac:dyDescent="0.3">
      <c r="A244" s="1"/>
      <c r="B244" s="41" t="s">
        <v>3044</v>
      </c>
      <c r="C244" s="20"/>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hidden="1" customHeight="1" x14ac:dyDescent="0.3">
      <c r="A245" s="1"/>
      <c r="B245" s="41" t="s">
        <v>3045</v>
      </c>
      <c r="C245" s="20"/>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hidden="1" customHeight="1" x14ac:dyDescent="0.3">
      <c r="A246" s="1"/>
      <c r="B246" s="41" t="s">
        <v>3046</v>
      </c>
      <c r="C246" s="20"/>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hidden="1" customHeight="1" x14ac:dyDescent="0.3">
      <c r="A247" s="1"/>
      <c r="B247" s="41" t="s">
        <v>3047</v>
      </c>
      <c r="C247" s="20"/>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hidden="1" customHeight="1" x14ac:dyDescent="0.3">
      <c r="A248" s="1"/>
      <c r="B248" s="41" t="s">
        <v>3048</v>
      </c>
      <c r="C248" s="20"/>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hidden="1" customHeight="1" x14ac:dyDescent="0.3">
      <c r="A249" s="1"/>
      <c r="B249" s="41" t="s">
        <v>3049</v>
      </c>
      <c r="C249" s="20"/>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hidden="1" customHeight="1" x14ac:dyDescent="0.3">
      <c r="A250" s="1"/>
      <c r="B250" s="41" t="s">
        <v>3050</v>
      </c>
      <c r="C250" s="20"/>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hidden="1" customHeight="1" x14ac:dyDescent="0.3">
      <c r="A251" s="1"/>
      <c r="B251" s="41" t="s">
        <v>3051</v>
      </c>
      <c r="C251" s="20"/>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hidden="1" customHeight="1" x14ac:dyDescent="0.3">
      <c r="A252" s="1"/>
      <c r="B252" s="41" t="s">
        <v>3052</v>
      </c>
      <c r="C252" s="20" t="s">
        <v>3053</v>
      </c>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hidden="1" customHeight="1" x14ac:dyDescent="0.3">
      <c r="A253" s="1"/>
      <c r="B253" s="41" t="s">
        <v>3054</v>
      </c>
      <c r="C253" s="20"/>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hidden="1" customHeight="1" x14ac:dyDescent="0.3">
      <c r="A254" s="1"/>
      <c r="B254" s="41" t="s">
        <v>3055</v>
      </c>
      <c r="C254" s="20"/>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hidden="1" customHeight="1" x14ac:dyDescent="0.3">
      <c r="A255" s="1"/>
      <c r="B255" s="41" t="s">
        <v>3056</v>
      </c>
      <c r="C255" s="20"/>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hidden="1" customHeight="1" x14ac:dyDescent="0.3">
      <c r="A256" s="1"/>
      <c r="B256" s="41" t="s">
        <v>3057</v>
      </c>
      <c r="C256" s="20"/>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hidden="1" customHeight="1" x14ac:dyDescent="0.3">
      <c r="A257" s="1"/>
      <c r="B257" s="41" t="s">
        <v>3058</v>
      </c>
      <c r="C257" s="20"/>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hidden="1" customHeight="1" x14ac:dyDescent="0.3">
      <c r="A258" s="1"/>
      <c r="B258" s="41" t="s">
        <v>3059</v>
      </c>
      <c r="C258" s="20"/>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hidden="1" customHeight="1" x14ac:dyDescent="0.3">
      <c r="A259" s="1"/>
      <c r="B259" s="41" t="s">
        <v>3060</v>
      </c>
      <c r="C259" s="20"/>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hidden="1" customHeight="1" x14ac:dyDescent="0.3">
      <c r="A260" s="1"/>
      <c r="B260" s="41" t="s">
        <v>3061</v>
      </c>
      <c r="C260" s="20" t="s">
        <v>3062</v>
      </c>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hidden="1" customHeight="1" x14ac:dyDescent="0.3">
      <c r="A261" s="1"/>
      <c r="B261" s="41" t="s">
        <v>3063</v>
      </c>
      <c r="C261" s="20"/>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hidden="1" customHeight="1" x14ac:dyDescent="0.3">
      <c r="A262" s="1"/>
      <c r="B262" s="41" t="s">
        <v>3064</v>
      </c>
      <c r="C262" s="20"/>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hidden="1" customHeight="1" x14ac:dyDescent="0.3">
      <c r="A263" s="1"/>
      <c r="B263" s="41" t="s">
        <v>3065</v>
      </c>
      <c r="C263" s="20"/>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hidden="1" customHeight="1" x14ac:dyDescent="0.3">
      <c r="A264" s="1"/>
      <c r="B264" s="41" t="s">
        <v>3066</v>
      </c>
      <c r="C264" s="20"/>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hidden="1" customHeight="1" x14ac:dyDescent="0.3">
      <c r="A265" s="1"/>
      <c r="B265" s="41" t="s">
        <v>3067</v>
      </c>
      <c r="C265" s="20"/>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hidden="1" customHeight="1" x14ac:dyDescent="0.3">
      <c r="A266" s="1"/>
      <c r="B266" s="41" t="s">
        <v>3068</v>
      </c>
      <c r="C266" s="20"/>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hidden="1" customHeight="1" x14ac:dyDescent="0.3">
      <c r="A267" s="1"/>
      <c r="B267" s="41" t="s">
        <v>3069</v>
      </c>
      <c r="C267" s="20"/>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hidden="1" customHeight="1" x14ac:dyDescent="0.3">
      <c r="A268" s="1"/>
      <c r="B268" s="41" t="s">
        <v>3070</v>
      </c>
      <c r="C268" s="20"/>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hidden="1" customHeight="1" x14ac:dyDescent="0.3">
      <c r="A269" s="1"/>
      <c r="B269" s="41" t="s">
        <v>3071</v>
      </c>
      <c r="C269" s="20"/>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hidden="1" customHeight="1" x14ac:dyDescent="0.3">
      <c r="A270" s="1"/>
      <c r="B270" s="41" t="s">
        <v>2859</v>
      </c>
      <c r="C270" s="20"/>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hidden="1" customHeight="1" x14ac:dyDescent="0.3">
      <c r="A271" s="1"/>
      <c r="B271" s="41" t="s">
        <v>3072</v>
      </c>
      <c r="C271" s="20"/>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hidden="1" customHeight="1" x14ac:dyDescent="0.3">
      <c r="A272" s="1"/>
      <c r="B272" s="41" t="s">
        <v>3073</v>
      </c>
      <c r="C272" s="20"/>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hidden="1" customHeight="1" x14ac:dyDescent="0.3">
      <c r="A273" s="1"/>
      <c r="B273" s="41" t="s">
        <v>3074</v>
      </c>
      <c r="C273" s="20"/>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hidden="1" customHeight="1" x14ac:dyDescent="0.3">
      <c r="A274" s="1"/>
      <c r="B274" s="41" t="s">
        <v>3075</v>
      </c>
      <c r="C274" s="20"/>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hidden="1" customHeight="1" x14ac:dyDescent="0.3">
      <c r="A275" s="1"/>
      <c r="B275" s="41" t="s">
        <v>3076</v>
      </c>
      <c r="C275" s="20"/>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hidden="1" customHeight="1" x14ac:dyDescent="0.3">
      <c r="A276" s="1"/>
      <c r="B276" s="41" t="s">
        <v>3077</v>
      </c>
      <c r="C276" s="20"/>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hidden="1" customHeight="1" x14ac:dyDescent="0.3">
      <c r="A277" s="1"/>
      <c r="B277" s="41" t="s">
        <v>3078</v>
      </c>
      <c r="C277" s="20"/>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hidden="1" customHeight="1" x14ac:dyDescent="0.3">
      <c r="A278" s="1"/>
      <c r="B278" s="41" t="s">
        <v>3079</v>
      </c>
      <c r="C278" s="20"/>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hidden="1" customHeight="1" x14ac:dyDescent="0.3">
      <c r="A279" s="1"/>
      <c r="B279" s="41" t="s">
        <v>3080</v>
      </c>
      <c r="C279" s="20"/>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hidden="1" customHeight="1" x14ac:dyDescent="0.3">
      <c r="A280" s="1"/>
      <c r="B280" s="41" t="s">
        <v>3081</v>
      </c>
      <c r="C280" s="20"/>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hidden="1" customHeight="1" x14ac:dyDescent="0.3">
      <c r="A281" s="1"/>
      <c r="B281" s="41" t="s">
        <v>3082</v>
      </c>
      <c r="C281" s="20"/>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hidden="1" customHeight="1" x14ac:dyDescent="0.3">
      <c r="A282" s="1"/>
      <c r="B282" s="41" t="s">
        <v>3083</v>
      </c>
      <c r="C282" s="20"/>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hidden="1" customHeight="1" x14ac:dyDescent="0.3">
      <c r="A283" s="1"/>
      <c r="B283" s="41" t="s">
        <v>3084</v>
      </c>
      <c r="C283" s="20"/>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hidden="1" customHeight="1" x14ac:dyDescent="0.3">
      <c r="A284" s="1"/>
      <c r="B284" s="41" t="s">
        <v>3085</v>
      </c>
      <c r="C284" s="20"/>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hidden="1" customHeight="1" x14ac:dyDescent="0.3">
      <c r="A285" s="1"/>
      <c r="B285" s="41" t="s">
        <v>3086</v>
      </c>
      <c r="C285" s="20"/>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hidden="1" customHeight="1" x14ac:dyDescent="0.3">
      <c r="A286" s="1"/>
      <c r="B286" s="41" t="s">
        <v>3087</v>
      </c>
      <c r="C286" s="20"/>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hidden="1" customHeight="1" x14ac:dyDescent="0.3">
      <c r="A287" s="1"/>
      <c r="B287" s="41" t="s">
        <v>3088</v>
      </c>
      <c r="C287" s="20"/>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hidden="1" customHeight="1" x14ac:dyDescent="0.3">
      <c r="A288" s="1"/>
      <c r="B288" s="41" t="s">
        <v>3089</v>
      </c>
      <c r="C288" s="20"/>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hidden="1" customHeight="1" x14ac:dyDescent="0.3">
      <c r="A289" s="1"/>
      <c r="B289" s="41" t="s">
        <v>3090</v>
      </c>
      <c r="C289" s="20"/>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hidden="1" customHeight="1" x14ac:dyDescent="0.3">
      <c r="A290" s="1"/>
      <c r="B290" s="41" t="s">
        <v>3091</v>
      </c>
      <c r="C290" s="20"/>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hidden="1" customHeight="1" x14ac:dyDescent="0.3">
      <c r="A291" s="1"/>
      <c r="B291" s="41" t="s">
        <v>3092</v>
      </c>
      <c r="C291" s="20"/>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hidden="1" customHeight="1" x14ac:dyDescent="0.3">
      <c r="A292" s="1"/>
      <c r="B292" s="41" t="s">
        <v>3093</v>
      </c>
      <c r="C292" s="20"/>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hidden="1" customHeight="1" x14ac:dyDescent="0.3">
      <c r="A293" s="1"/>
      <c r="B293" s="41" t="s">
        <v>3094</v>
      </c>
      <c r="C293" s="20"/>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hidden="1" customHeight="1" x14ac:dyDescent="0.3">
      <c r="A294" s="1"/>
      <c r="B294" s="41" t="s">
        <v>3095</v>
      </c>
      <c r="C294" s="20"/>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hidden="1" customHeight="1" x14ac:dyDescent="0.3">
      <c r="A295" s="1"/>
      <c r="B295" s="41" t="s">
        <v>3096</v>
      </c>
      <c r="C295" s="20"/>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hidden="1" customHeight="1" x14ac:dyDescent="0.3">
      <c r="A296" s="1"/>
      <c r="B296" s="41" t="s">
        <v>3097</v>
      </c>
      <c r="C296" s="20"/>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hidden="1" customHeight="1" x14ac:dyDescent="0.3">
      <c r="A297" s="1"/>
      <c r="B297" s="41" t="s">
        <v>3098</v>
      </c>
      <c r="C297" s="20"/>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hidden="1" customHeight="1" x14ac:dyDescent="0.3">
      <c r="A298" s="1"/>
      <c r="B298" s="41" t="s">
        <v>3099</v>
      </c>
      <c r="C298" s="20"/>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hidden="1" customHeight="1" x14ac:dyDescent="0.3">
      <c r="A299" s="1"/>
      <c r="B299" s="41" t="s">
        <v>3100</v>
      </c>
      <c r="C299" s="20"/>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hidden="1" customHeight="1" x14ac:dyDescent="0.3">
      <c r="A300" s="1"/>
      <c r="B300" s="41" t="s">
        <v>3101</v>
      </c>
      <c r="C300" s="20"/>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hidden="1" customHeight="1" x14ac:dyDescent="0.3">
      <c r="A301" s="1"/>
      <c r="B301" s="41" t="s">
        <v>3102</v>
      </c>
      <c r="C301" s="20"/>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hidden="1" customHeight="1" x14ac:dyDescent="0.3">
      <c r="A302" s="1"/>
      <c r="B302" s="41" t="s">
        <v>3103</v>
      </c>
      <c r="C302" s="20"/>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hidden="1" customHeight="1" x14ac:dyDescent="0.3">
      <c r="A303" s="1"/>
      <c r="B303" s="41" t="s">
        <v>3104</v>
      </c>
      <c r="C303" s="20"/>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hidden="1" customHeight="1" x14ac:dyDescent="0.3">
      <c r="A304" s="1"/>
      <c r="B304" s="41" t="s">
        <v>3105</v>
      </c>
      <c r="C304" s="20"/>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hidden="1" customHeight="1" x14ac:dyDescent="0.3">
      <c r="A305" s="1"/>
      <c r="B305" s="41" t="s">
        <v>3106</v>
      </c>
      <c r="C305" s="20"/>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hidden="1" customHeight="1" x14ac:dyDescent="0.3">
      <c r="A306" s="1"/>
      <c r="B306" s="41" t="s">
        <v>3107</v>
      </c>
      <c r="C306" s="20"/>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hidden="1" customHeight="1" x14ac:dyDescent="0.3">
      <c r="A307" s="1"/>
      <c r="B307" s="41" t="s">
        <v>3108</v>
      </c>
      <c r="C307" s="20"/>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hidden="1" customHeight="1" x14ac:dyDescent="0.3">
      <c r="A308" s="1"/>
      <c r="B308" s="41" t="s">
        <v>3109</v>
      </c>
      <c r="C308" s="20"/>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hidden="1" customHeight="1" x14ac:dyDescent="0.3">
      <c r="A309" s="1"/>
      <c r="B309" s="41" t="s">
        <v>3110</v>
      </c>
      <c r="C309" s="20"/>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hidden="1" customHeight="1" x14ac:dyDescent="0.3">
      <c r="A310" s="1"/>
      <c r="B310" s="41" t="s">
        <v>3111</v>
      </c>
      <c r="C310" s="20"/>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hidden="1" customHeight="1" x14ac:dyDescent="0.3">
      <c r="A311" s="1"/>
      <c r="B311" s="41" t="s">
        <v>3112</v>
      </c>
      <c r="C311" s="20"/>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hidden="1" customHeight="1" x14ac:dyDescent="0.3">
      <c r="A312" s="1"/>
      <c r="B312" s="41" t="s">
        <v>3113</v>
      </c>
      <c r="C312" s="20"/>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hidden="1" customHeight="1" x14ac:dyDescent="0.3">
      <c r="A313" s="1"/>
      <c r="B313" s="41" t="s">
        <v>3114</v>
      </c>
      <c r="C313" s="20"/>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hidden="1" customHeight="1" x14ac:dyDescent="0.3">
      <c r="A314" s="1"/>
      <c r="B314" s="41" t="s">
        <v>3115</v>
      </c>
      <c r="C314" s="20"/>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hidden="1" customHeight="1" x14ac:dyDescent="0.3">
      <c r="A315" s="1"/>
      <c r="B315" s="41" t="s">
        <v>3116</v>
      </c>
      <c r="C315" s="20"/>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hidden="1" customHeight="1" x14ac:dyDescent="0.3">
      <c r="A316" s="1"/>
      <c r="B316" s="41" t="s">
        <v>3117</v>
      </c>
      <c r="C316" s="20"/>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hidden="1" customHeight="1" x14ac:dyDescent="0.3">
      <c r="A317" s="1"/>
      <c r="B317" s="41" t="s">
        <v>3118</v>
      </c>
      <c r="C317" s="20"/>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hidden="1" customHeight="1" x14ac:dyDescent="0.3">
      <c r="A318" s="1"/>
      <c r="B318" s="41" t="s">
        <v>3119</v>
      </c>
      <c r="C318" s="20"/>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hidden="1" customHeight="1" x14ac:dyDescent="0.3">
      <c r="A319" s="1"/>
      <c r="B319" s="41" t="s">
        <v>3120</v>
      </c>
      <c r="C319" s="20"/>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hidden="1" customHeight="1" x14ac:dyDescent="0.3">
      <c r="A320" s="1"/>
      <c r="B320" s="41" t="s">
        <v>3121</v>
      </c>
      <c r="C320" s="20"/>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hidden="1" customHeight="1" x14ac:dyDescent="0.3">
      <c r="A321" s="1"/>
      <c r="B321" s="41" t="s">
        <v>3122</v>
      </c>
      <c r="C321" s="20"/>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hidden="1" customHeight="1" x14ac:dyDescent="0.3">
      <c r="A322" s="1"/>
      <c r="B322" s="41" t="s">
        <v>3123</v>
      </c>
      <c r="C322" s="20"/>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hidden="1" customHeight="1" x14ac:dyDescent="0.3">
      <c r="A323" s="1"/>
      <c r="B323" s="41" t="s">
        <v>3124</v>
      </c>
      <c r="C323" s="20"/>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hidden="1" customHeight="1" x14ac:dyDescent="0.3">
      <c r="A324" s="1"/>
      <c r="B324" s="41" t="s">
        <v>3125</v>
      </c>
      <c r="C324" s="20"/>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hidden="1" customHeight="1" x14ac:dyDescent="0.3">
      <c r="A325" s="1"/>
      <c r="B325" s="41" t="s">
        <v>3126</v>
      </c>
      <c r="C325" s="20"/>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hidden="1" customHeight="1" x14ac:dyDescent="0.3">
      <c r="A326" s="1"/>
      <c r="B326" s="41" t="s">
        <v>3127</v>
      </c>
      <c r="C326" s="20"/>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hidden="1" customHeight="1" x14ac:dyDescent="0.3">
      <c r="A327" s="1"/>
      <c r="B327" s="41" t="s">
        <v>3128</v>
      </c>
      <c r="C327" s="20"/>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hidden="1" customHeight="1" x14ac:dyDescent="0.3">
      <c r="A328" s="1"/>
      <c r="B328" s="41" t="s">
        <v>3129</v>
      </c>
      <c r="C328" s="20"/>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hidden="1" customHeight="1" x14ac:dyDescent="0.3">
      <c r="A329" s="1"/>
      <c r="B329" s="41" t="s">
        <v>3130</v>
      </c>
      <c r="C329" s="20"/>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hidden="1" customHeight="1" x14ac:dyDescent="0.3">
      <c r="A330" s="1"/>
      <c r="B330" s="41" t="s">
        <v>3131</v>
      </c>
      <c r="C330" s="20"/>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hidden="1" customHeight="1" x14ac:dyDescent="0.3">
      <c r="A331" s="1"/>
      <c r="B331" s="41" t="s">
        <v>3132</v>
      </c>
      <c r="C331" s="20"/>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hidden="1" customHeight="1" x14ac:dyDescent="0.3">
      <c r="A332" s="1"/>
      <c r="B332" s="41" t="s">
        <v>3133</v>
      </c>
      <c r="C332" s="20"/>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hidden="1" customHeight="1" x14ac:dyDescent="0.3">
      <c r="A333" s="1"/>
      <c r="B333" s="41" t="s">
        <v>3134</v>
      </c>
      <c r="C333" s="20"/>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hidden="1" customHeight="1" x14ac:dyDescent="0.3">
      <c r="A334" s="1"/>
      <c r="B334" s="41" t="s">
        <v>3135</v>
      </c>
      <c r="C334" s="20"/>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hidden="1" customHeight="1" x14ac:dyDescent="0.3">
      <c r="A335" s="1"/>
      <c r="B335" s="41" t="s">
        <v>3136</v>
      </c>
      <c r="C335" s="20"/>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hidden="1" customHeight="1" x14ac:dyDescent="0.3">
      <c r="A336" s="1"/>
      <c r="B336" s="41" t="s">
        <v>3137</v>
      </c>
      <c r="C336" s="20"/>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hidden="1" customHeight="1" x14ac:dyDescent="0.3">
      <c r="A337" s="1"/>
      <c r="B337" s="41" t="s">
        <v>3138</v>
      </c>
      <c r="C337" s="20"/>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hidden="1" customHeight="1" x14ac:dyDescent="0.3">
      <c r="A338" s="1"/>
      <c r="B338" s="41" t="s">
        <v>3139</v>
      </c>
      <c r="C338" s="20"/>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hidden="1" customHeight="1" x14ac:dyDescent="0.3">
      <c r="A339" s="1"/>
      <c r="B339" s="41" t="s">
        <v>3140</v>
      </c>
      <c r="C339" s="20"/>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hidden="1" customHeight="1" x14ac:dyDescent="0.3">
      <c r="A340" s="1"/>
      <c r="B340" s="41" t="s">
        <v>3141</v>
      </c>
      <c r="C340" s="20"/>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hidden="1" customHeight="1" x14ac:dyDescent="0.3">
      <c r="A341" s="1"/>
      <c r="B341" s="41" t="s">
        <v>3142</v>
      </c>
      <c r="C341" s="20"/>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hidden="1" customHeight="1" x14ac:dyDescent="0.3">
      <c r="A342" s="1"/>
      <c r="B342" s="41" t="s">
        <v>3143</v>
      </c>
      <c r="C342" s="20"/>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hidden="1" customHeight="1" x14ac:dyDescent="0.3">
      <c r="A343" s="1"/>
      <c r="B343" s="41" t="s">
        <v>3144</v>
      </c>
      <c r="C343" s="20"/>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hidden="1" customHeight="1" x14ac:dyDescent="0.3">
      <c r="A344" s="1"/>
      <c r="B344" s="41" t="s">
        <v>3145</v>
      </c>
      <c r="C344" s="20"/>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hidden="1" customHeight="1" x14ac:dyDescent="0.3">
      <c r="A345" s="1"/>
      <c r="B345" s="41" t="s">
        <v>3146</v>
      </c>
      <c r="C345" s="20"/>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hidden="1" customHeight="1" x14ac:dyDescent="0.3">
      <c r="A346" s="1"/>
      <c r="B346" s="41" t="s">
        <v>3147</v>
      </c>
      <c r="C346" s="20"/>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hidden="1" customHeight="1" x14ac:dyDescent="0.3">
      <c r="A347" s="1"/>
      <c r="B347" s="41" t="s">
        <v>3148</v>
      </c>
      <c r="C347" s="20"/>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hidden="1" customHeight="1" x14ac:dyDescent="0.3">
      <c r="A348" s="1"/>
      <c r="B348" s="41" t="s">
        <v>3149</v>
      </c>
      <c r="C348" s="20"/>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hidden="1" customHeight="1" x14ac:dyDescent="0.3">
      <c r="A349" s="1"/>
      <c r="B349" s="41" t="s">
        <v>3150</v>
      </c>
      <c r="C349" s="20"/>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hidden="1" customHeight="1" x14ac:dyDescent="0.3">
      <c r="A350" s="1"/>
      <c r="B350" s="41" t="s">
        <v>3151</v>
      </c>
      <c r="C350" s="20"/>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hidden="1" customHeight="1" x14ac:dyDescent="0.3">
      <c r="A351" s="1"/>
      <c r="B351" s="41" t="s">
        <v>3152</v>
      </c>
      <c r="C351" s="20"/>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hidden="1" customHeight="1" x14ac:dyDescent="0.3">
      <c r="A352" s="1"/>
      <c r="B352" s="41" t="s">
        <v>3153</v>
      </c>
      <c r="C352" s="20"/>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hidden="1" customHeight="1" x14ac:dyDescent="0.3">
      <c r="A353" s="1"/>
      <c r="B353" s="41" t="s">
        <v>3154</v>
      </c>
      <c r="C353" s="20"/>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hidden="1" customHeight="1" x14ac:dyDescent="0.3">
      <c r="A354" s="1"/>
      <c r="B354" s="41" t="s">
        <v>3155</v>
      </c>
      <c r="C354" s="20"/>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hidden="1" customHeight="1" x14ac:dyDescent="0.3">
      <c r="A355" s="1"/>
      <c r="B355" s="41" t="s">
        <v>3156</v>
      </c>
      <c r="C355" s="20"/>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hidden="1" customHeight="1" x14ac:dyDescent="0.3">
      <c r="A356" s="1"/>
      <c r="B356" s="41" t="s">
        <v>3157</v>
      </c>
      <c r="C356" s="20"/>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hidden="1" customHeight="1" x14ac:dyDescent="0.3">
      <c r="A357" s="1"/>
      <c r="B357" s="41" t="s">
        <v>3158</v>
      </c>
      <c r="C357" s="20"/>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hidden="1" customHeight="1" x14ac:dyDescent="0.3">
      <c r="A358" s="1"/>
      <c r="B358" s="41" t="s">
        <v>3159</v>
      </c>
      <c r="C358" s="20"/>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3">
      <c r="A359" s="1"/>
      <c r="B359" s="41" t="s">
        <v>3160</v>
      </c>
      <c r="C359" s="20"/>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3">
      <c r="A360" s="1"/>
      <c r="B360" s="45" t="s">
        <v>3161</v>
      </c>
      <c r="C360" s="46" t="s">
        <v>3162</v>
      </c>
      <c r="D360" s="1" t="s">
        <v>3163</v>
      </c>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3">
      <c r="B361" s="20" t="s">
        <v>3164</v>
      </c>
      <c r="C361" s="20"/>
    </row>
    <row r="362" spans="1:26" ht="12.75" customHeight="1" x14ac:dyDescent="0.3">
      <c r="B362" s="20" t="s">
        <v>3165</v>
      </c>
      <c r="C362" s="20"/>
    </row>
    <row r="363" spans="1:26" ht="12.75" customHeight="1" x14ac:dyDescent="0.3">
      <c r="B363" s="20" t="s">
        <v>3166</v>
      </c>
      <c r="C363" s="20"/>
    </row>
    <row r="364" spans="1:26" ht="12.75" customHeight="1" x14ac:dyDescent="0.3">
      <c r="B364" s="20" t="s">
        <v>3167</v>
      </c>
      <c r="C364" s="20"/>
    </row>
    <row r="365" spans="1:26" ht="12.75" customHeight="1" x14ac:dyDescent="0.3">
      <c r="B365" s="20" t="s">
        <v>3168</v>
      </c>
      <c r="C365" s="20"/>
    </row>
    <row r="366" spans="1:26" ht="12.75" customHeight="1" x14ac:dyDescent="0.3">
      <c r="B366" s="20" t="s">
        <v>3169</v>
      </c>
      <c r="C366" s="20"/>
    </row>
    <row r="367" spans="1:26" ht="12.75" customHeight="1" x14ac:dyDescent="0.3">
      <c r="B367" s="20" t="s">
        <v>3170</v>
      </c>
      <c r="C367" s="20"/>
    </row>
    <row r="368" spans="1:26" ht="12.75" customHeight="1" x14ac:dyDescent="0.3">
      <c r="B368" s="20" t="s">
        <v>3171</v>
      </c>
      <c r="C368" s="20"/>
    </row>
    <row r="369" spans="2:2" ht="12.75" customHeight="1" x14ac:dyDescent="0.3">
      <c r="B369" s="20" t="s">
        <v>3172</v>
      </c>
    </row>
    <row r="370" spans="2:2" ht="12.75" customHeight="1" x14ac:dyDescent="0.3">
      <c r="B370" s="20" t="s">
        <v>3173</v>
      </c>
    </row>
    <row r="371" spans="2:2" ht="12.75" customHeight="1" x14ac:dyDescent="0.3">
      <c r="B371" s="20" t="s">
        <v>3174</v>
      </c>
    </row>
    <row r="372" spans="2:2" ht="12.75" customHeight="1" x14ac:dyDescent="0.3">
      <c r="B372" s="20" t="s">
        <v>3175</v>
      </c>
    </row>
    <row r="373" spans="2:2" ht="12.75" customHeight="1" x14ac:dyDescent="0.3">
      <c r="B373" s="20" t="s">
        <v>3176</v>
      </c>
    </row>
    <row r="374" spans="2:2" ht="12.75" customHeight="1" x14ac:dyDescent="0.3">
      <c r="B374" s="20" t="s">
        <v>3177</v>
      </c>
    </row>
    <row r="375" spans="2:2" ht="12.75" customHeight="1" x14ac:dyDescent="0.3">
      <c r="B375" s="20" t="s">
        <v>3178</v>
      </c>
    </row>
    <row r="376" spans="2:2" ht="12.75" customHeight="1" x14ac:dyDescent="0.3">
      <c r="B376" s="20" t="s">
        <v>3179</v>
      </c>
    </row>
    <row r="377" spans="2:2" ht="12.75" customHeight="1" x14ac:dyDescent="0.3">
      <c r="B377" s="20" t="s">
        <v>3180</v>
      </c>
    </row>
    <row r="378" spans="2:2" ht="12.75" customHeight="1" x14ac:dyDescent="0.3">
      <c r="B378" s="20" t="s">
        <v>3181</v>
      </c>
    </row>
    <row r="379" spans="2:2" ht="12.75" customHeight="1" x14ac:dyDescent="0.3">
      <c r="B379" s="20" t="s">
        <v>3182</v>
      </c>
    </row>
    <row r="380" spans="2:2" ht="12.75" customHeight="1" x14ac:dyDescent="0.3">
      <c r="B380" s="20" t="s">
        <v>3183</v>
      </c>
    </row>
    <row r="381" spans="2:2" ht="12.75" customHeight="1" x14ac:dyDescent="0.3">
      <c r="B381" s="20" t="str">
        <f ca="1">CONCATENATE("A statue of a ",ArcaneStuff!J2)</f>
        <v>A statue of a Cyan weasel with adhesive paws</v>
      </c>
    </row>
    <row r="382" spans="2:2" ht="12.75" customHeight="1" x14ac:dyDescent="0.3">
      <c r="B382" s="20" t="s">
        <v>3184</v>
      </c>
    </row>
    <row r="383" spans="2:2" ht="12.75" customHeight="1" x14ac:dyDescent="0.3">
      <c r="B383" s="20" t="s">
        <v>3185</v>
      </c>
    </row>
    <row r="384" spans="2:2" ht="12.75" customHeight="1" x14ac:dyDescent="0.3">
      <c r="B384" s="20" t="s">
        <v>3186</v>
      </c>
    </row>
    <row r="385" spans="2:2" ht="12.75" customHeight="1" x14ac:dyDescent="0.3">
      <c r="B385" s="20" t="s">
        <v>3187</v>
      </c>
    </row>
    <row r="386" spans="2:2" ht="12.75" customHeight="1" x14ac:dyDescent="0.3">
      <c r="B386" s="20" t="s">
        <v>3188</v>
      </c>
    </row>
    <row r="387" spans="2:2" ht="12.75" customHeight="1" x14ac:dyDescent="0.3">
      <c r="B387" s="20" t="s">
        <v>3189</v>
      </c>
    </row>
    <row r="388" spans="2:2" ht="12.75" customHeight="1" x14ac:dyDescent="0.3">
      <c r="B388" s="20" t="s">
        <v>3190</v>
      </c>
    </row>
    <row r="389" spans="2:2" ht="12.75" customHeight="1" x14ac:dyDescent="0.3">
      <c r="B389" s="20" t="s">
        <v>3191</v>
      </c>
    </row>
    <row r="390" spans="2:2" ht="12.75" customHeight="1" x14ac:dyDescent="0.3">
      <c r="B390" s="20" t="s">
        <v>3192</v>
      </c>
    </row>
    <row r="391" spans="2:2" ht="12.75" customHeight="1" x14ac:dyDescent="0.3">
      <c r="B391" s="20" t="s">
        <v>3193</v>
      </c>
    </row>
    <row r="392" spans="2:2" ht="12.75" customHeight="1" x14ac:dyDescent="0.3">
      <c r="B392" s="20" t="s">
        <v>3194</v>
      </c>
    </row>
    <row r="393" spans="2:2" ht="12.75" customHeight="1" x14ac:dyDescent="0.3">
      <c r="B393" s="20" t="s">
        <v>3195</v>
      </c>
    </row>
    <row r="394" spans="2:2" ht="12.75" customHeight="1" x14ac:dyDescent="0.3">
      <c r="B394" s="20" t="s">
        <v>3196</v>
      </c>
    </row>
    <row r="395" spans="2:2" ht="12.75" customHeight="1" x14ac:dyDescent="0.3">
      <c r="B395" s="20" t="s">
        <v>3197</v>
      </c>
    </row>
    <row r="396" spans="2:2" ht="12.75" customHeight="1" x14ac:dyDescent="0.3">
      <c r="B396" s="1" t="s">
        <v>3198</v>
      </c>
    </row>
    <row r="397" spans="2:2" ht="12.75" customHeight="1" x14ac:dyDescent="0.3">
      <c r="B397" s="1" t="s">
        <v>3199</v>
      </c>
    </row>
    <row r="398" spans="2:2" ht="12.75" customHeight="1" x14ac:dyDescent="0.3"/>
    <row r="399" spans="2:2" ht="12.75" customHeight="1" x14ac:dyDescent="0.3"/>
    <row r="400" spans="2:2"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U84"/>
  <sheetViews>
    <sheetView workbookViewId="0"/>
  </sheetViews>
  <sheetFormatPr defaultColWidth="14.44140625" defaultRowHeight="15" customHeight="1" x14ac:dyDescent="0.3"/>
  <cols>
    <col min="2" max="3" width="14.44140625" hidden="1"/>
    <col min="5" max="6" width="14.44140625" hidden="1"/>
    <col min="7" max="7" width="17.109375" customWidth="1"/>
    <col min="8" max="9" width="14.44140625" hidden="1"/>
    <col min="10" max="10" width="35.5546875" customWidth="1"/>
    <col min="13" max="14" width="14.44140625" hidden="1"/>
    <col min="16" max="17" width="14.44140625" hidden="1"/>
    <col min="18" max="18" width="20.109375" customWidth="1"/>
    <col min="19" max="20" width="14.44140625" hidden="1"/>
    <col min="21" max="21" width="35.5546875" customWidth="1"/>
  </cols>
  <sheetData>
    <row r="1" spans="1:21" x14ac:dyDescent="0.3">
      <c r="A1" s="1" t="s">
        <v>491</v>
      </c>
      <c r="B1" s="1"/>
      <c r="C1" s="1"/>
      <c r="D1" s="1" t="s">
        <v>471</v>
      </c>
      <c r="E1" s="1"/>
      <c r="F1" s="1"/>
      <c r="G1" s="1" t="s">
        <v>3200</v>
      </c>
      <c r="H1" s="1"/>
      <c r="I1" s="1"/>
      <c r="J1" s="1" t="s">
        <v>3201</v>
      </c>
      <c r="L1" s="1" t="s">
        <v>2247</v>
      </c>
      <c r="M1" s="1"/>
      <c r="N1" s="1"/>
      <c r="O1" s="1" t="s">
        <v>3202</v>
      </c>
      <c r="P1" s="1"/>
      <c r="Q1" s="1"/>
      <c r="R1" s="1" t="s">
        <v>3203</v>
      </c>
      <c r="U1" s="1" t="s">
        <v>3204</v>
      </c>
    </row>
    <row r="2" spans="1:21" x14ac:dyDescent="0.3">
      <c r="A2" s="1" t="s">
        <v>640</v>
      </c>
      <c r="B2" s="1">
        <f t="shared" ref="B2:B11" ca="1" si="0">RANDBETWEEN(1, COUNTA(A$2:A$200))</f>
        <v>17</v>
      </c>
      <c r="C2" s="1" t="str">
        <f t="shared" ref="C2:C11" ca="1" si="1">OFFSET(A$1,B2,0)</f>
        <v>Cyan</v>
      </c>
      <c r="D2" s="1" t="s">
        <v>3205</v>
      </c>
      <c r="E2" s="1">
        <f t="shared" ref="E2:E11" ca="1" si="2">RANDBETWEEN(1, COUNTA(D$2:D$200))</f>
        <v>26</v>
      </c>
      <c r="F2" s="1" t="str">
        <f t="shared" ref="F2:F11" ca="1" si="3">OFFSET(D$1,E2,0)</f>
        <v>weasel</v>
      </c>
      <c r="G2" s="1" t="s">
        <v>3206</v>
      </c>
      <c r="H2" s="1">
        <f t="shared" ref="H2:H11" ca="1" si="4">RANDBETWEEN(1, COUNTA(G$2:G$200))</f>
        <v>19</v>
      </c>
      <c r="I2" s="1" t="str">
        <f t="shared" ref="I2:I11" ca="1" si="5">OFFSET(G$1,H2,0)</f>
        <v>adhesive paws</v>
      </c>
      <c r="J2" s="1" t="str">
        <f t="shared" ref="J2:J11" ca="1" si="6">CONCATENATE(C2, " ",F2, " with ",I2)</f>
        <v>Cyan weasel with adhesive paws</v>
      </c>
      <c r="L2" s="1" t="s">
        <v>3207</v>
      </c>
      <c r="M2" s="1">
        <f t="shared" ref="M2:M4" ca="1" si="7">RANDBETWEEN(1, COUNTA(L$2:L$200))</f>
        <v>5</v>
      </c>
      <c r="N2" s="1" t="str">
        <f t="shared" ref="N2:N4" ca="1" si="8">OFFSET(L$1,M2,0)</f>
        <v>Wooden</v>
      </c>
      <c r="O2" s="1" t="s">
        <v>3208</v>
      </c>
      <c r="P2" s="1">
        <f t="shared" ref="P2:P4" ca="1" si="9">RANDBETWEEN(1, COUNTA(O$2:O$200))</f>
        <v>7</v>
      </c>
      <c r="Q2" s="1" t="str">
        <f t="shared" ref="Q2:Q4" ca="1" si="10">OFFSET(O$1,P2,0)</f>
        <v>amulet</v>
      </c>
      <c r="R2" s="1" t="s">
        <v>3209</v>
      </c>
      <c r="S2" s="1">
        <f t="shared" ref="S2:S4" ca="1" si="11">RANDBETWEEN(1, COUNTA(R$2:R$200))</f>
        <v>2</v>
      </c>
      <c r="T2" s="1" t="str">
        <f t="shared" ref="T2:T4" ca="1" si="12">OFFSET(R$1,S2,0)</f>
        <v>tribal drawings</v>
      </c>
      <c r="U2" s="1" t="str">
        <f t="shared" ref="U2:U4" ca="1" si="13">CONCATENATE(N2, " ",Q2, " with ",T2)</f>
        <v>Wooden amulet with tribal drawings</v>
      </c>
    </row>
    <row r="3" spans="1:21" x14ac:dyDescent="0.3">
      <c r="A3" s="1" t="s">
        <v>642</v>
      </c>
      <c r="B3" s="1">
        <f t="shared" ca="1" si="0"/>
        <v>21</v>
      </c>
      <c r="C3" s="1" t="str">
        <f t="shared" ca="1" si="1"/>
        <v>Tawny</v>
      </c>
      <c r="D3" s="1" t="s">
        <v>2581</v>
      </c>
      <c r="E3" s="1">
        <f t="shared" ca="1" si="2"/>
        <v>74</v>
      </c>
      <c r="F3" s="1" t="str">
        <f t="shared" ca="1" si="3"/>
        <v>golden marmoset</v>
      </c>
      <c r="G3" s="1" t="s">
        <v>3210</v>
      </c>
      <c r="H3" s="1">
        <f t="shared" ca="1" si="4"/>
        <v>21</v>
      </c>
      <c r="I3" s="1" t="str">
        <f t="shared" ca="1" si="5"/>
        <v>tusks</v>
      </c>
      <c r="J3" s="1" t="str">
        <f t="shared" ca="1" si="6"/>
        <v>Tawny golden marmoset with tusks</v>
      </c>
      <c r="L3" s="1" t="s">
        <v>601</v>
      </c>
      <c r="M3" s="1">
        <f t="shared" ca="1" si="7"/>
        <v>6</v>
      </c>
      <c r="N3" s="1" t="str">
        <f t="shared" ca="1" si="8"/>
        <v>Bronze</v>
      </c>
      <c r="O3" s="1" t="s">
        <v>3211</v>
      </c>
      <c r="P3" s="1">
        <f t="shared" ca="1" si="9"/>
        <v>7</v>
      </c>
      <c r="Q3" s="1" t="str">
        <f t="shared" ca="1" si="10"/>
        <v>amulet</v>
      </c>
      <c r="R3" s="1" t="s">
        <v>3212</v>
      </c>
      <c r="S3" s="1">
        <f t="shared" ca="1" si="11"/>
        <v>4</v>
      </c>
      <c r="T3" s="1" t="str">
        <f t="shared" ca="1" si="12"/>
        <v>a golden lattice</v>
      </c>
      <c r="U3" s="1" t="str">
        <f t="shared" ca="1" si="13"/>
        <v>Bronze amulet with a golden lattice</v>
      </c>
    </row>
    <row r="4" spans="1:21" x14ac:dyDescent="0.3">
      <c r="A4" s="1" t="s">
        <v>650</v>
      </c>
      <c r="B4" s="1">
        <f t="shared" ca="1" si="0"/>
        <v>17</v>
      </c>
      <c r="C4" s="1" t="str">
        <f t="shared" ca="1" si="1"/>
        <v>Cyan</v>
      </c>
      <c r="D4" s="1" t="s">
        <v>3213</v>
      </c>
      <c r="E4" s="1">
        <f t="shared" ca="1" si="2"/>
        <v>17</v>
      </c>
      <c r="F4" s="1" t="str">
        <f t="shared" ca="1" si="3"/>
        <v>crab</v>
      </c>
      <c r="G4" s="1" t="s">
        <v>3214</v>
      </c>
      <c r="H4" s="1">
        <f t="shared" ca="1" si="4"/>
        <v>12</v>
      </c>
      <c r="I4" s="1" t="str">
        <f t="shared" ca="1" si="5"/>
        <v>sharp claws</v>
      </c>
      <c r="J4" s="1" t="str">
        <f t="shared" ca="1" si="6"/>
        <v>Cyan crab with sharp claws</v>
      </c>
      <c r="L4" s="1" t="s">
        <v>609</v>
      </c>
      <c r="M4" s="1">
        <f t="shared" ca="1" si="7"/>
        <v>7</v>
      </c>
      <c r="N4" s="1" t="str">
        <f t="shared" ca="1" si="8"/>
        <v>Copper</v>
      </c>
      <c r="O4" s="1" t="s">
        <v>3215</v>
      </c>
      <c r="P4" s="1">
        <f t="shared" ca="1" si="9"/>
        <v>3</v>
      </c>
      <c r="Q4" s="1" t="str">
        <f t="shared" ca="1" si="10"/>
        <v>skull</v>
      </c>
      <c r="R4" s="1" t="s">
        <v>3216</v>
      </c>
      <c r="S4" s="1">
        <f t="shared" ca="1" si="11"/>
        <v>6</v>
      </c>
      <c r="T4" s="1" t="str">
        <f t="shared" ca="1" si="12"/>
        <v>thin mist coming out of it</v>
      </c>
      <c r="U4" s="1" t="str">
        <f t="shared" ca="1" si="13"/>
        <v>Copper skull with thin mist coming out of it</v>
      </c>
    </row>
    <row r="5" spans="1:21" x14ac:dyDescent="0.3">
      <c r="A5" s="1" t="s">
        <v>3217</v>
      </c>
      <c r="B5" s="1">
        <f t="shared" ca="1" si="0"/>
        <v>11</v>
      </c>
      <c r="C5" s="1" t="str">
        <f t="shared" ca="1" si="1"/>
        <v>Lilac</v>
      </c>
      <c r="D5" s="1" t="s">
        <v>3218</v>
      </c>
      <c r="E5" s="1">
        <f t="shared" ca="1" si="2"/>
        <v>45</v>
      </c>
      <c r="F5" s="1" t="str">
        <f t="shared" ca="1" si="3"/>
        <v>kakapo</v>
      </c>
      <c r="G5" s="1" t="s">
        <v>3219</v>
      </c>
      <c r="H5" s="1">
        <f t="shared" ca="1" si="4"/>
        <v>13</v>
      </c>
      <c r="I5" s="1" t="str">
        <f t="shared" ca="1" si="5"/>
        <v>tiny antlers</v>
      </c>
      <c r="J5" s="1" t="str">
        <f t="shared" ca="1" si="6"/>
        <v>Lilac kakapo with tiny antlers</v>
      </c>
      <c r="L5" s="1" t="s">
        <v>646</v>
      </c>
      <c r="M5" s="1"/>
      <c r="N5" s="1"/>
      <c r="O5" s="1" t="s">
        <v>3220</v>
      </c>
      <c r="P5" s="1"/>
      <c r="Q5" s="1"/>
      <c r="R5" s="1" t="s">
        <v>3221</v>
      </c>
    </row>
    <row r="6" spans="1:21" x14ac:dyDescent="0.3">
      <c r="A6" s="1" t="s">
        <v>2214</v>
      </c>
      <c r="B6" s="1">
        <f t="shared" ca="1" si="0"/>
        <v>12</v>
      </c>
      <c r="C6" s="1" t="str">
        <f t="shared" ca="1" si="1"/>
        <v>Purple</v>
      </c>
      <c r="D6" s="1" t="s">
        <v>3222</v>
      </c>
      <c r="E6" s="1">
        <f t="shared" ca="1" si="2"/>
        <v>64</v>
      </c>
      <c r="F6" s="1" t="str">
        <f t="shared" ca="1" si="3"/>
        <v>tarantula</v>
      </c>
      <c r="G6" s="1" t="s">
        <v>3223</v>
      </c>
      <c r="H6" s="1">
        <f t="shared" ca="1" si="4"/>
        <v>22</v>
      </c>
      <c r="I6" s="1" t="str">
        <f t="shared" ca="1" si="5"/>
        <v>ram horns</v>
      </c>
      <c r="J6" s="1" t="str">
        <f t="shared" ca="1" si="6"/>
        <v>Purple tarantula with ram horns</v>
      </c>
      <c r="L6" s="1" t="s">
        <v>3224</v>
      </c>
      <c r="N6" s="1"/>
      <c r="O6" s="1" t="s">
        <v>3225</v>
      </c>
      <c r="P6" s="1"/>
      <c r="Q6" s="1"/>
      <c r="R6" s="1" t="s">
        <v>3226</v>
      </c>
    </row>
    <row r="7" spans="1:21" x14ac:dyDescent="0.3">
      <c r="A7" s="1" t="s">
        <v>636</v>
      </c>
      <c r="B7" s="1">
        <f t="shared" ca="1" si="0"/>
        <v>20</v>
      </c>
      <c r="C7" s="1" t="str">
        <f t="shared" ca="1" si="1"/>
        <v>Cinnamon</v>
      </c>
      <c r="D7" s="1" t="s">
        <v>3227</v>
      </c>
      <c r="E7" s="1">
        <f t="shared" ca="1" si="2"/>
        <v>42</v>
      </c>
      <c r="F7" s="1" t="str">
        <f t="shared" ca="1" si="3"/>
        <v>porcupine</v>
      </c>
      <c r="G7" s="1" t="s">
        <v>3228</v>
      </c>
      <c r="H7" s="1">
        <f t="shared" ca="1" si="4"/>
        <v>17</v>
      </c>
      <c r="I7" s="1" t="str">
        <f t="shared" ca="1" si="5"/>
        <v>a stinger</v>
      </c>
      <c r="J7" s="1" t="str">
        <f t="shared" ca="1" si="6"/>
        <v>Cinnamon porcupine with a stinger</v>
      </c>
      <c r="L7" s="1" t="s">
        <v>3229</v>
      </c>
      <c r="M7" s="1"/>
      <c r="N7" s="1"/>
      <c r="O7" s="1" t="s">
        <v>3230</v>
      </c>
      <c r="P7" s="1"/>
      <c r="Q7" s="1"/>
      <c r="R7" s="1" t="s">
        <v>3231</v>
      </c>
    </row>
    <row r="8" spans="1:21" x14ac:dyDescent="0.3">
      <c r="A8" s="1" t="s">
        <v>648</v>
      </c>
      <c r="B8" s="1">
        <f t="shared" ca="1" si="0"/>
        <v>1</v>
      </c>
      <c r="C8" s="1" t="str">
        <f t="shared" ca="1" si="1"/>
        <v>White</v>
      </c>
      <c r="D8" s="1" t="s">
        <v>3232</v>
      </c>
      <c r="E8" s="1">
        <f t="shared" ca="1" si="2"/>
        <v>28</v>
      </c>
      <c r="F8" s="1" t="str">
        <f t="shared" ca="1" si="3"/>
        <v>pixie</v>
      </c>
      <c r="G8" s="1" t="s">
        <v>3233</v>
      </c>
      <c r="H8" s="1">
        <f t="shared" ca="1" si="4"/>
        <v>18</v>
      </c>
      <c r="I8" s="1" t="str">
        <f t="shared" ca="1" si="5"/>
        <v>an extra set of wings</v>
      </c>
      <c r="J8" s="1" t="str">
        <f t="shared" ca="1" si="6"/>
        <v>White pixie with an extra set of wings</v>
      </c>
      <c r="L8" s="1" t="s">
        <v>3234</v>
      </c>
      <c r="M8" s="1"/>
      <c r="O8" s="1" t="s">
        <v>3235</v>
      </c>
      <c r="P8" s="1"/>
      <c r="Q8" s="1"/>
      <c r="R8" s="1" t="s">
        <v>3236</v>
      </c>
    </row>
    <row r="9" spans="1:21" x14ac:dyDescent="0.3">
      <c r="A9" s="1" t="s">
        <v>3237</v>
      </c>
      <c r="B9" s="1">
        <f t="shared" ca="1" si="0"/>
        <v>8</v>
      </c>
      <c r="C9" s="1" t="str">
        <f t="shared" ca="1" si="1"/>
        <v>Phosphorescent</v>
      </c>
      <c r="D9" s="1" t="s">
        <v>3238</v>
      </c>
      <c r="E9" s="1">
        <f t="shared" ca="1" si="2"/>
        <v>51</v>
      </c>
      <c r="F9" s="1" t="str">
        <f t="shared" ca="1" si="3"/>
        <v>koala</v>
      </c>
      <c r="G9" s="1" t="s">
        <v>3239</v>
      </c>
      <c r="H9" s="1">
        <f t="shared" ca="1" si="4"/>
        <v>16</v>
      </c>
      <c r="I9" s="1" t="str">
        <f t="shared" ca="1" si="5"/>
        <v>glowing eyes</v>
      </c>
      <c r="J9" s="1" t="str">
        <f t="shared" ca="1" si="6"/>
        <v>Phosphorescent koala with glowing eyes</v>
      </c>
      <c r="L9" s="1" t="s">
        <v>3240</v>
      </c>
      <c r="M9" s="1"/>
      <c r="N9" s="1"/>
      <c r="O9" s="1" t="s">
        <v>3241</v>
      </c>
      <c r="P9" s="1"/>
      <c r="Q9" s="1"/>
      <c r="R9" s="1" t="s">
        <v>3242</v>
      </c>
    </row>
    <row r="10" spans="1:21" x14ac:dyDescent="0.3">
      <c r="A10" s="1" t="s">
        <v>1960</v>
      </c>
      <c r="B10" s="1">
        <f t="shared" ca="1" si="0"/>
        <v>5</v>
      </c>
      <c r="C10" s="1" t="str">
        <f t="shared" ca="1" si="1"/>
        <v>Red</v>
      </c>
      <c r="D10" s="1" t="s">
        <v>3243</v>
      </c>
      <c r="E10" s="1">
        <f t="shared" ca="1" si="2"/>
        <v>76</v>
      </c>
      <c r="F10" s="1" t="str">
        <f t="shared" ca="1" si="3"/>
        <v>dodo bird</v>
      </c>
      <c r="G10" s="1" t="s">
        <v>3244</v>
      </c>
      <c r="H10" s="1">
        <f t="shared" ca="1" si="4"/>
        <v>20</v>
      </c>
      <c r="I10" s="1" t="str">
        <f t="shared" ca="1" si="5"/>
        <v>no eyes</v>
      </c>
      <c r="J10" s="1" t="str">
        <f t="shared" ca="1" si="6"/>
        <v>Red dodo bird with no eyes</v>
      </c>
      <c r="L10" s="1" t="s">
        <v>620</v>
      </c>
      <c r="M10" s="1"/>
      <c r="N10" s="1"/>
      <c r="O10" s="1" t="s">
        <v>3245</v>
      </c>
      <c r="P10" s="1"/>
      <c r="Q10" s="1"/>
      <c r="R10" s="1" t="s">
        <v>3246</v>
      </c>
    </row>
    <row r="11" spans="1:21" x14ac:dyDescent="0.3">
      <c r="A11" s="1" t="s">
        <v>1956</v>
      </c>
      <c r="B11" s="1">
        <f t="shared" ca="1" si="0"/>
        <v>15</v>
      </c>
      <c r="C11" s="1" t="str">
        <f t="shared" ca="1" si="1"/>
        <v>Grey</v>
      </c>
      <c r="D11" s="1" t="s">
        <v>3247</v>
      </c>
      <c r="E11" s="1">
        <f t="shared" ca="1" si="2"/>
        <v>55</v>
      </c>
      <c r="F11" s="1" t="str">
        <f t="shared" ca="1" si="3"/>
        <v>fox</v>
      </c>
      <c r="G11" s="1" t="s">
        <v>3248</v>
      </c>
      <c r="H11" s="1">
        <f t="shared" ca="1" si="4"/>
        <v>21</v>
      </c>
      <c r="I11" s="1" t="str">
        <f t="shared" ca="1" si="5"/>
        <v>tusks</v>
      </c>
      <c r="J11" s="1" t="str">
        <f t="shared" ca="1" si="6"/>
        <v>Grey fox with tusks</v>
      </c>
      <c r="L11" s="1" t="s">
        <v>3249</v>
      </c>
      <c r="M11" s="1"/>
      <c r="N11" s="1"/>
      <c r="O11" s="1" t="s">
        <v>3250</v>
      </c>
      <c r="P11" s="1"/>
      <c r="Q11" s="1"/>
      <c r="R11" s="1" t="s">
        <v>3251</v>
      </c>
    </row>
    <row r="12" spans="1:21" x14ac:dyDescent="0.3">
      <c r="A12" s="1" t="s">
        <v>3252</v>
      </c>
      <c r="B12" s="1"/>
      <c r="C12" s="1"/>
      <c r="D12" s="1" t="s">
        <v>3253</v>
      </c>
      <c r="E12" s="1"/>
      <c r="F12" s="1"/>
      <c r="G12" s="1" t="s">
        <v>3254</v>
      </c>
      <c r="H12" s="1"/>
      <c r="I12" s="1"/>
      <c r="R12" s="1" t="s">
        <v>3255</v>
      </c>
    </row>
    <row r="13" spans="1:21" x14ac:dyDescent="0.3">
      <c r="A13" s="1" t="s">
        <v>2211</v>
      </c>
      <c r="B13" s="1"/>
      <c r="C13" s="1"/>
      <c r="D13" s="1" t="s">
        <v>3256</v>
      </c>
      <c r="E13" s="1"/>
      <c r="F13" s="1"/>
      <c r="G13" s="1" t="s">
        <v>3257</v>
      </c>
      <c r="H13" s="1"/>
      <c r="I13" s="1"/>
    </row>
    <row r="14" spans="1:21" x14ac:dyDescent="0.3">
      <c r="A14" s="1" t="s">
        <v>644</v>
      </c>
      <c r="B14" s="1"/>
      <c r="C14" s="1"/>
      <c r="D14" s="1" t="s">
        <v>3258</v>
      </c>
      <c r="E14" s="1"/>
      <c r="F14" s="1"/>
      <c r="G14" s="1" t="s">
        <v>3259</v>
      </c>
      <c r="H14" s="1"/>
      <c r="I14" s="1"/>
    </row>
    <row r="15" spans="1:21" x14ac:dyDescent="0.3">
      <c r="A15" s="1" t="s">
        <v>3260</v>
      </c>
      <c r="B15" s="1"/>
      <c r="C15" s="1"/>
      <c r="D15" s="1" t="s">
        <v>3261</v>
      </c>
      <c r="G15" s="1" t="s">
        <v>3262</v>
      </c>
    </row>
    <row r="16" spans="1:21" x14ac:dyDescent="0.3">
      <c r="A16" s="1" t="s">
        <v>1975</v>
      </c>
      <c r="B16" s="1"/>
      <c r="C16" s="1"/>
      <c r="D16" s="1" t="s">
        <v>3263</v>
      </c>
      <c r="G16" s="1" t="s">
        <v>3264</v>
      </c>
    </row>
    <row r="17" spans="1:7" x14ac:dyDescent="0.3">
      <c r="A17" s="1" t="s">
        <v>638</v>
      </c>
      <c r="B17" s="1"/>
      <c r="C17" s="1"/>
      <c r="D17" s="1" t="s">
        <v>3265</v>
      </c>
      <c r="G17" s="1" t="s">
        <v>3266</v>
      </c>
    </row>
    <row r="18" spans="1:7" x14ac:dyDescent="0.3">
      <c r="A18" s="1" t="s">
        <v>3267</v>
      </c>
      <c r="B18" s="1"/>
      <c r="C18" s="1"/>
      <c r="D18" s="1" t="s">
        <v>3268</v>
      </c>
      <c r="G18" s="1" t="s">
        <v>3269</v>
      </c>
    </row>
    <row r="19" spans="1:7" x14ac:dyDescent="0.3">
      <c r="A19" s="1" t="s">
        <v>3270</v>
      </c>
      <c r="B19" s="1"/>
      <c r="C19" s="1"/>
      <c r="D19" s="1" t="s">
        <v>3271</v>
      </c>
      <c r="G19" s="1" t="s">
        <v>3272</v>
      </c>
    </row>
    <row r="20" spans="1:7" x14ac:dyDescent="0.3">
      <c r="A20" s="1" t="s">
        <v>3273</v>
      </c>
      <c r="B20" s="1"/>
      <c r="C20" s="1"/>
      <c r="D20" s="1" t="s">
        <v>3274</v>
      </c>
      <c r="G20" s="1" t="s">
        <v>3275</v>
      </c>
    </row>
    <row r="21" spans="1:7" x14ac:dyDescent="0.3">
      <c r="A21" s="47" t="s">
        <v>3276</v>
      </c>
      <c r="B21" s="1"/>
      <c r="C21" s="1"/>
      <c r="D21" s="1" t="s">
        <v>3277</v>
      </c>
      <c r="G21" s="1" t="s">
        <v>3278</v>
      </c>
    </row>
    <row r="22" spans="1:7" x14ac:dyDescent="0.3">
      <c r="A22" s="1" t="s">
        <v>3279</v>
      </c>
      <c r="B22" s="1"/>
      <c r="C22" s="1"/>
      <c r="D22" s="1" t="s">
        <v>2664</v>
      </c>
      <c r="G22" s="1" t="s">
        <v>3280</v>
      </c>
    </row>
    <row r="23" spans="1:7" x14ac:dyDescent="0.3">
      <c r="B23" s="1"/>
      <c r="C23" s="1"/>
      <c r="D23" s="1" t="s">
        <v>3281</v>
      </c>
      <c r="G23" s="1" t="s">
        <v>3282</v>
      </c>
    </row>
    <row r="24" spans="1:7" x14ac:dyDescent="0.3">
      <c r="B24" s="1">
        <f ca="1">RANDBETWEEN(1, COUNTA(A$2:A$200))</f>
        <v>5</v>
      </c>
      <c r="C24" s="1" t="str">
        <f ca="1">OFFSET(A$1,B24,0)</f>
        <v>Red</v>
      </c>
      <c r="D24" s="1" t="s">
        <v>2451</v>
      </c>
      <c r="G24" s="1" t="str">
        <f ca="1">CONCATENATE(C24, " stripes")</f>
        <v>Red stripes</v>
      </c>
    </row>
    <row r="25" spans="1:7" x14ac:dyDescent="0.3">
      <c r="B25" s="1"/>
      <c r="C25" s="1"/>
      <c r="D25" s="1" t="s">
        <v>3283</v>
      </c>
    </row>
    <row r="26" spans="1:7" x14ac:dyDescent="0.3">
      <c r="B26" s="1"/>
      <c r="C26" s="1"/>
      <c r="D26" s="1" t="s">
        <v>791</v>
      </c>
    </row>
    <row r="27" spans="1:7" x14ac:dyDescent="0.3">
      <c r="B27" s="1"/>
      <c r="C27" s="1"/>
      <c r="D27" s="1" t="s">
        <v>3284</v>
      </c>
    </row>
    <row r="28" spans="1:7" x14ac:dyDescent="0.3">
      <c r="B28" s="1"/>
      <c r="C28" s="1"/>
      <c r="D28" s="1" t="s">
        <v>3285</v>
      </c>
    </row>
    <row r="29" spans="1:7" x14ac:dyDescent="0.3">
      <c r="B29" s="1"/>
      <c r="C29" s="1"/>
      <c r="D29" s="1" t="s">
        <v>3286</v>
      </c>
    </row>
    <row r="30" spans="1:7" x14ac:dyDescent="0.3">
      <c r="B30" s="1"/>
      <c r="C30" s="1"/>
      <c r="D30" s="1" t="s">
        <v>3287</v>
      </c>
    </row>
    <row r="31" spans="1:7" x14ac:dyDescent="0.3">
      <c r="B31" s="1"/>
      <c r="C31" s="1"/>
      <c r="D31" s="1" t="s">
        <v>1821</v>
      </c>
    </row>
    <row r="32" spans="1:7" x14ac:dyDescent="0.3">
      <c r="D32" s="1" t="s">
        <v>3288</v>
      </c>
    </row>
    <row r="33" spans="4:4" x14ac:dyDescent="0.3">
      <c r="D33" s="1" t="s">
        <v>3289</v>
      </c>
    </row>
    <row r="34" spans="4:4" x14ac:dyDescent="0.3">
      <c r="D34" s="1" t="s">
        <v>3290</v>
      </c>
    </row>
    <row r="35" spans="4:4" x14ac:dyDescent="0.3">
      <c r="D35" s="1" t="s">
        <v>3291</v>
      </c>
    </row>
    <row r="36" spans="4:4" x14ac:dyDescent="0.3">
      <c r="D36" s="1" t="s">
        <v>3292</v>
      </c>
    </row>
    <row r="37" spans="4:4" x14ac:dyDescent="0.3">
      <c r="D37" s="1" t="s">
        <v>3293</v>
      </c>
    </row>
    <row r="38" spans="4:4" x14ac:dyDescent="0.3">
      <c r="D38" s="1" t="s">
        <v>3294</v>
      </c>
    </row>
    <row r="39" spans="4:4" x14ac:dyDescent="0.3">
      <c r="D39" s="1" t="s">
        <v>3295</v>
      </c>
    </row>
    <row r="40" spans="4:4" x14ac:dyDescent="0.3">
      <c r="D40" s="1" t="s">
        <v>3296</v>
      </c>
    </row>
    <row r="41" spans="4:4" x14ac:dyDescent="0.3">
      <c r="D41" s="1" t="s">
        <v>3297</v>
      </c>
    </row>
    <row r="42" spans="4:4" x14ac:dyDescent="0.3">
      <c r="D42" s="1" t="s">
        <v>3298</v>
      </c>
    </row>
    <row r="43" spans="4:4" x14ac:dyDescent="0.3">
      <c r="D43" s="1" t="s">
        <v>3299</v>
      </c>
    </row>
    <row r="44" spans="4:4" x14ac:dyDescent="0.3">
      <c r="D44" s="1" t="s">
        <v>3300</v>
      </c>
    </row>
    <row r="45" spans="4:4" x14ac:dyDescent="0.3">
      <c r="D45" s="1" t="s">
        <v>3301</v>
      </c>
    </row>
    <row r="46" spans="4:4" x14ac:dyDescent="0.3">
      <c r="D46" s="1" t="s">
        <v>3302</v>
      </c>
    </row>
    <row r="47" spans="4:4" x14ac:dyDescent="0.3">
      <c r="D47" s="1" t="s">
        <v>2562</v>
      </c>
    </row>
    <row r="48" spans="4:4" x14ac:dyDescent="0.3">
      <c r="D48" s="1" t="s">
        <v>3303</v>
      </c>
    </row>
    <row r="49" spans="4:4" x14ac:dyDescent="0.3">
      <c r="D49" s="1" t="s">
        <v>3256</v>
      </c>
    </row>
    <row r="50" spans="4:4" x14ac:dyDescent="0.3">
      <c r="D50" s="1" t="s">
        <v>3304</v>
      </c>
    </row>
    <row r="51" spans="4:4" x14ac:dyDescent="0.3">
      <c r="D51" s="1" t="s">
        <v>2720</v>
      </c>
    </row>
    <row r="52" spans="4:4" x14ac:dyDescent="0.3">
      <c r="D52" s="1" t="s">
        <v>3305</v>
      </c>
    </row>
    <row r="53" spans="4:4" x14ac:dyDescent="0.3">
      <c r="D53" s="1" t="s">
        <v>3306</v>
      </c>
    </row>
    <row r="54" spans="4:4" x14ac:dyDescent="0.3">
      <c r="D54" s="1" t="s">
        <v>3307</v>
      </c>
    </row>
    <row r="55" spans="4:4" x14ac:dyDescent="0.3">
      <c r="D55" s="1" t="s">
        <v>3308</v>
      </c>
    </row>
    <row r="56" spans="4:4" x14ac:dyDescent="0.3">
      <c r="D56" s="1" t="s">
        <v>3309</v>
      </c>
    </row>
    <row r="57" spans="4:4" x14ac:dyDescent="0.3">
      <c r="D57" s="1" t="s">
        <v>3310</v>
      </c>
    </row>
    <row r="58" spans="4:4" x14ac:dyDescent="0.3">
      <c r="D58" s="1" t="s">
        <v>2602</v>
      </c>
    </row>
    <row r="59" spans="4:4" x14ac:dyDescent="0.3">
      <c r="D59" s="1" t="s">
        <v>3311</v>
      </c>
    </row>
    <row r="60" spans="4:4" x14ac:dyDescent="0.3">
      <c r="D60" s="1" t="s">
        <v>3312</v>
      </c>
    </row>
    <row r="61" spans="4:4" x14ac:dyDescent="0.3">
      <c r="D61" s="1" t="s">
        <v>3313</v>
      </c>
    </row>
    <row r="62" spans="4:4" x14ac:dyDescent="0.3">
      <c r="D62" s="1" t="s">
        <v>3314</v>
      </c>
    </row>
    <row r="63" spans="4:4" x14ac:dyDescent="0.3">
      <c r="D63" s="1" t="s">
        <v>3315</v>
      </c>
    </row>
    <row r="64" spans="4:4" x14ac:dyDescent="0.3">
      <c r="D64" s="1" t="s">
        <v>3316</v>
      </c>
    </row>
    <row r="65" spans="4:4" x14ac:dyDescent="0.3">
      <c r="D65" s="1" t="s">
        <v>3317</v>
      </c>
    </row>
    <row r="66" spans="4:4" x14ac:dyDescent="0.3">
      <c r="D66" s="1" t="s">
        <v>3318</v>
      </c>
    </row>
    <row r="67" spans="4:4" x14ac:dyDescent="0.3">
      <c r="D67" s="1" t="s">
        <v>3319</v>
      </c>
    </row>
    <row r="68" spans="4:4" x14ac:dyDescent="0.3">
      <c r="D68" s="1" t="s">
        <v>3320</v>
      </c>
    </row>
    <row r="69" spans="4:4" x14ac:dyDescent="0.3">
      <c r="D69" s="1" t="s">
        <v>3321</v>
      </c>
    </row>
    <row r="70" spans="4:4" x14ac:dyDescent="0.3">
      <c r="D70" s="1" t="s">
        <v>3322</v>
      </c>
    </row>
    <row r="71" spans="4:4" x14ac:dyDescent="0.3">
      <c r="D71" s="1" t="s">
        <v>3323</v>
      </c>
    </row>
    <row r="72" spans="4:4" x14ac:dyDescent="0.3">
      <c r="D72" s="1" t="s">
        <v>3324</v>
      </c>
    </row>
    <row r="73" spans="4:4" x14ac:dyDescent="0.3">
      <c r="D73" s="1" t="s">
        <v>3325</v>
      </c>
    </row>
    <row r="74" spans="4:4" x14ac:dyDescent="0.3">
      <c r="D74" s="1" t="s">
        <v>3326</v>
      </c>
    </row>
    <row r="75" spans="4:4" x14ac:dyDescent="0.3">
      <c r="D75" s="1" t="s">
        <v>3327</v>
      </c>
    </row>
    <row r="76" spans="4:4" x14ac:dyDescent="0.3">
      <c r="D76" s="1" t="s">
        <v>3328</v>
      </c>
    </row>
    <row r="77" spans="4:4" x14ac:dyDescent="0.3">
      <c r="D77" s="1" t="s">
        <v>3329</v>
      </c>
    </row>
    <row r="78" spans="4:4" x14ac:dyDescent="0.3">
      <c r="D78" s="1" t="s">
        <v>3330</v>
      </c>
    </row>
    <row r="79" spans="4:4" x14ac:dyDescent="0.3">
      <c r="D79" s="1" t="s">
        <v>3331</v>
      </c>
    </row>
    <row r="80" spans="4:4" x14ac:dyDescent="0.3">
      <c r="D80" s="1" t="s">
        <v>3332</v>
      </c>
    </row>
    <row r="81" spans="4:4" x14ac:dyDescent="0.3">
      <c r="D81" s="1" t="s">
        <v>3333</v>
      </c>
    </row>
    <row r="82" spans="4:4" x14ac:dyDescent="0.3">
      <c r="D82" s="1" t="s">
        <v>3334</v>
      </c>
    </row>
    <row r="83" spans="4:4" x14ac:dyDescent="0.3">
      <c r="D83" s="1" t="s">
        <v>3335</v>
      </c>
    </row>
    <row r="84" spans="4:4" x14ac:dyDescent="0.3">
      <c r="D84" s="1" t="s">
        <v>3336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M26"/>
  <sheetViews>
    <sheetView tabSelected="1" workbookViewId="0"/>
  </sheetViews>
  <sheetFormatPr defaultColWidth="14.44140625" defaultRowHeight="15" customHeight="1" x14ac:dyDescent="0.3"/>
  <cols>
    <col min="2" max="3" width="14.44140625" hidden="1"/>
    <col min="5" max="6" width="14.44140625" hidden="1"/>
    <col min="8" max="9" width="14.44140625" hidden="1"/>
    <col min="10" max="10" width="37" customWidth="1"/>
    <col min="11" max="12" width="14.44140625" hidden="1"/>
  </cols>
  <sheetData>
    <row r="1" spans="1:13" x14ac:dyDescent="0.3">
      <c r="A1" s="1" t="s">
        <v>3337</v>
      </c>
      <c r="B1" s="1"/>
      <c r="C1" s="1"/>
      <c r="D1" s="1" t="s">
        <v>3338</v>
      </c>
      <c r="E1" s="1"/>
      <c r="F1" s="1"/>
      <c r="G1" s="1" t="s">
        <v>3339</v>
      </c>
      <c r="H1" s="1"/>
      <c r="I1" s="1"/>
      <c r="J1" s="1" t="s">
        <v>3340</v>
      </c>
      <c r="M1" s="1" t="s">
        <v>3341</v>
      </c>
    </row>
    <row r="2" spans="1:13" x14ac:dyDescent="0.3">
      <c r="A2" s="1" t="s">
        <v>3342</v>
      </c>
      <c r="B2" s="1">
        <f t="shared" ref="B2:B4" ca="1" si="0">RANDBETWEEN(1, COUNTA(A$2:A$200))</f>
        <v>8</v>
      </c>
      <c r="C2" s="1" t="str">
        <f t="shared" ref="C2:C4" ca="1" si="1">OFFSET(A$1,B2,0)</f>
        <v>talking</v>
      </c>
      <c r="D2" s="1" t="s">
        <v>1699</v>
      </c>
      <c r="E2" s="18">
        <f t="shared" ref="E2:E4" ca="1" si="2">RANDBETWEEN(1, COUNTA(D$2:D$200))</f>
        <v>10</v>
      </c>
      <c r="F2" s="19" t="str">
        <f t="shared" ref="F2:F4" ca="1" si="3">OFFSET(D$1,E2,0)</f>
        <v>fern</v>
      </c>
      <c r="G2" s="1" t="s">
        <v>3343</v>
      </c>
      <c r="H2" s="18">
        <f t="shared" ref="H2:H4" ca="1" si="4">RANDBETWEEN(1, COUNTA(G$2:G$200))</f>
        <v>4</v>
      </c>
      <c r="I2" s="19" t="str">
        <f t="shared" ref="I2:I4" ca="1" si="5">OFFSET(G$1,H2,0)</f>
        <v>juice</v>
      </c>
      <c r="J2" s="1" t="s">
        <v>3344</v>
      </c>
      <c r="K2" s="18">
        <f t="shared" ref="K2:K4" ca="1" si="6">RANDBETWEEN(1, COUNTA(J$2:J$200))</f>
        <v>23</v>
      </c>
      <c r="L2" s="19" t="str">
        <f t="shared" ref="L2:L4" ca="1" si="7">OFFSET(J$1,K2,0)</f>
        <v>prevent petrification</v>
      </c>
      <c r="M2" s="1" t="str">
        <f t="shared" ref="M2:M4" ca="1" si="8">CONCATENATE("You find a ",C2, " ",F2, " that can be turned into a ", I2, " that will ", L2, ".")</f>
        <v>You find a talking fern that can be turned into a juice that will prevent petrification.</v>
      </c>
    </row>
    <row r="3" spans="1:13" x14ac:dyDescent="0.3">
      <c r="A3" s="1" t="s">
        <v>3345</v>
      </c>
      <c r="B3" s="1">
        <f t="shared" ca="1" si="0"/>
        <v>5</v>
      </c>
      <c r="C3" s="1" t="str">
        <f t="shared" ca="1" si="1"/>
        <v>squishy</v>
      </c>
      <c r="D3" s="1" t="s">
        <v>3346</v>
      </c>
      <c r="E3" s="18">
        <f t="shared" ca="1" si="2"/>
        <v>9</v>
      </c>
      <c r="F3" s="19" t="str">
        <f t="shared" ca="1" si="3"/>
        <v>fungus</v>
      </c>
      <c r="G3" s="1" t="s">
        <v>3347</v>
      </c>
      <c r="H3" s="18">
        <f t="shared" ca="1" si="4"/>
        <v>8</v>
      </c>
      <c r="I3" s="19" t="str">
        <f t="shared" ca="1" si="5"/>
        <v>inhaling vapor</v>
      </c>
      <c r="J3" s="1" t="s">
        <v>3348</v>
      </c>
      <c r="K3" s="18">
        <f t="shared" ca="1" si="6"/>
        <v>10</v>
      </c>
      <c r="L3" s="19" t="str">
        <f t="shared" ca="1" si="7"/>
        <v>prevent frostbite</v>
      </c>
      <c r="M3" s="1" t="str">
        <f t="shared" ca="1" si="8"/>
        <v>You find a squishy fungus that can be turned into a inhaling vapor that will prevent frostbite.</v>
      </c>
    </row>
    <row r="4" spans="1:13" x14ac:dyDescent="0.3">
      <c r="A4" s="1" t="s">
        <v>3349</v>
      </c>
      <c r="B4" s="1">
        <f t="shared" ca="1" si="0"/>
        <v>8</v>
      </c>
      <c r="C4" s="1" t="str">
        <f t="shared" ca="1" si="1"/>
        <v>talking</v>
      </c>
      <c r="D4" s="1" t="s">
        <v>3350</v>
      </c>
      <c r="E4" s="18">
        <f t="shared" ca="1" si="2"/>
        <v>6</v>
      </c>
      <c r="F4" s="19" t="str">
        <f t="shared" ca="1" si="3"/>
        <v>fruit</v>
      </c>
      <c r="G4" s="1" t="s">
        <v>3351</v>
      </c>
      <c r="H4" s="18">
        <f t="shared" ca="1" si="4"/>
        <v>3</v>
      </c>
      <c r="I4" s="19" t="str">
        <f t="shared" ca="1" si="5"/>
        <v>oil</v>
      </c>
      <c r="J4" s="1" t="s">
        <v>3352</v>
      </c>
      <c r="K4" s="18">
        <f t="shared" ca="1" si="6"/>
        <v>2</v>
      </c>
      <c r="L4" s="19" t="str">
        <f t="shared" ca="1" si="7"/>
        <v>soothe a burn</v>
      </c>
      <c r="M4" s="1" t="str">
        <f t="shared" ca="1" si="8"/>
        <v>You find a talking fruit that can be turned into a oil that will soothe a burn.</v>
      </c>
    </row>
    <row r="5" spans="1:13" x14ac:dyDescent="0.3">
      <c r="A5" s="1" t="s">
        <v>3353</v>
      </c>
      <c r="B5" s="1"/>
      <c r="C5" s="1"/>
      <c r="D5" s="1" t="s">
        <v>3354</v>
      </c>
      <c r="E5" s="1"/>
      <c r="F5" s="1"/>
      <c r="G5" s="1" t="s">
        <v>3355</v>
      </c>
      <c r="H5" s="1"/>
      <c r="I5" s="1"/>
      <c r="J5" s="1" t="s">
        <v>3356</v>
      </c>
    </row>
    <row r="6" spans="1:13" x14ac:dyDescent="0.3">
      <c r="A6" s="1" t="s">
        <v>3357</v>
      </c>
      <c r="B6" s="1"/>
      <c r="C6" s="1"/>
      <c r="D6" s="1" t="s">
        <v>3358</v>
      </c>
      <c r="E6" s="1"/>
      <c r="F6" s="1"/>
      <c r="G6" s="1" t="s">
        <v>3359</v>
      </c>
      <c r="H6" s="1"/>
      <c r="I6" s="1"/>
      <c r="J6" s="1" t="s">
        <v>3360</v>
      </c>
    </row>
    <row r="7" spans="1:13" x14ac:dyDescent="0.3">
      <c r="A7" s="1" t="s">
        <v>3361</v>
      </c>
      <c r="B7" s="1"/>
      <c r="C7" s="1"/>
      <c r="D7" s="1" t="s">
        <v>3362</v>
      </c>
      <c r="E7" s="1"/>
      <c r="F7" s="1"/>
      <c r="G7" s="1" t="s">
        <v>3363</v>
      </c>
      <c r="H7" s="1"/>
      <c r="I7" s="1"/>
      <c r="J7" s="1" t="s">
        <v>3364</v>
      </c>
    </row>
    <row r="8" spans="1:13" x14ac:dyDescent="0.3">
      <c r="A8" s="1" t="s">
        <v>3365</v>
      </c>
      <c r="B8" s="1"/>
      <c r="C8" s="1"/>
      <c r="D8" s="1" t="s">
        <v>3366</v>
      </c>
      <c r="E8" s="1"/>
      <c r="F8" s="1"/>
      <c r="G8" s="1" t="s">
        <v>3367</v>
      </c>
      <c r="H8" s="1"/>
      <c r="I8" s="1"/>
      <c r="J8" s="1" t="s">
        <v>3368</v>
      </c>
    </row>
    <row r="9" spans="1:13" x14ac:dyDescent="0.3">
      <c r="A9" s="1" t="s">
        <v>3369</v>
      </c>
      <c r="B9" s="1"/>
      <c r="C9" s="1"/>
      <c r="D9" s="1" t="s">
        <v>3370</v>
      </c>
      <c r="E9" s="1"/>
      <c r="F9" s="1"/>
      <c r="G9" s="1" t="s">
        <v>3371</v>
      </c>
      <c r="H9" s="1"/>
      <c r="I9" s="1"/>
      <c r="J9" s="1" t="s">
        <v>3372</v>
      </c>
    </row>
    <row r="10" spans="1:13" x14ac:dyDescent="0.3">
      <c r="A10" s="1" t="s">
        <v>3373</v>
      </c>
      <c r="B10" s="1"/>
      <c r="C10" s="1"/>
      <c r="D10" s="1" t="s">
        <v>3374</v>
      </c>
      <c r="J10" s="1" t="s">
        <v>3375</v>
      </c>
    </row>
    <row r="11" spans="1:13" x14ac:dyDescent="0.3">
      <c r="A11" s="1" t="s">
        <v>3376</v>
      </c>
      <c r="B11" s="1"/>
      <c r="C11" s="1"/>
      <c r="D11" s="1" t="s">
        <v>3377</v>
      </c>
      <c r="J11" s="1" t="s">
        <v>3378</v>
      </c>
    </row>
    <row r="12" spans="1:13" x14ac:dyDescent="0.3">
      <c r="A12" s="1" t="s">
        <v>3379</v>
      </c>
      <c r="B12" s="1"/>
      <c r="C12" s="1"/>
      <c r="D12" s="1" t="s">
        <v>1715</v>
      </c>
      <c r="J12" s="1" t="s">
        <v>3380</v>
      </c>
    </row>
    <row r="13" spans="1:13" x14ac:dyDescent="0.3">
      <c r="B13" s="1"/>
      <c r="C13" s="1"/>
      <c r="D13" s="1" t="s">
        <v>3381</v>
      </c>
      <c r="J13" s="1" t="s">
        <v>3382</v>
      </c>
    </row>
    <row r="14" spans="1:13" x14ac:dyDescent="0.3">
      <c r="B14" s="1"/>
      <c r="C14" s="1"/>
      <c r="D14" s="1" t="s">
        <v>1758</v>
      </c>
      <c r="J14" s="1" t="s">
        <v>3383</v>
      </c>
    </row>
    <row r="15" spans="1:13" x14ac:dyDescent="0.3">
      <c r="B15" s="1"/>
      <c r="C15" s="1"/>
      <c r="D15" s="1" t="s">
        <v>1770</v>
      </c>
      <c r="J15" s="1" t="s">
        <v>3384</v>
      </c>
    </row>
    <row r="16" spans="1:13" x14ac:dyDescent="0.3">
      <c r="B16" s="1"/>
      <c r="C16" s="1"/>
      <c r="D16" s="1" t="s">
        <v>3385</v>
      </c>
      <c r="J16" s="1" t="s">
        <v>3386</v>
      </c>
    </row>
    <row r="17" spans="2:10" x14ac:dyDescent="0.3">
      <c r="B17" s="1"/>
      <c r="C17" s="1"/>
      <c r="D17" s="1" t="s">
        <v>3387</v>
      </c>
      <c r="J17" s="1" t="s">
        <v>3388</v>
      </c>
    </row>
    <row r="18" spans="2:10" x14ac:dyDescent="0.3">
      <c r="B18" s="1"/>
      <c r="C18" s="1"/>
      <c r="D18" s="1" t="s">
        <v>3389</v>
      </c>
      <c r="J18" s="1" t="s">
        <v>3390</v>
      </c>
    </row>
    <row r="19" spans="2:10" x14ac:dyDescent="0.3">
      <c r="B19" s="1"/>
      <c r="C19" s="1"/>
      <c r="D19" s="1" t="s">
        <v>3391</v>
      </c>
      <c r="J19" s="1" t="s">
        <v>3392</v>
      </c>
    </row>
    <row r="20" spans="2:10" x14ac:dyDescent="0.3">
      <c r="B20" s="1"/>
      <c r="C20" s="1"/>
      <c r="D20" s="1" t="s">
        <v>3393</v>
      </c>
      <c r="J20" s="1" t="s">
        <v>3394</v>
      </c>
    </row>
    <row r="21" spans="2:10" x14ac:dyDescent="0.3">
      <c r="B21" s="1"/>
      <c r="C21" s="1"/>
      <c r="D21" s="1" t="s">
        <v>3395</v>
      </c>
      <c r="J21" s="1" t="s">
        <v>3396</v>
      </c>
    </row>
    <row r="22" spans="2:10" x14ac:dyDescent="0.3">
      <c r="B22" s="1"/>
      <c r="C22" s="1"/>
      <c r="D22" s="1" t="s">
        <v>3397</v>
      </c>
      <c r="J22" s="1" t="s">
        <v>3398</v>
      </c>
    </row>
    <row r="23" spans="2:10" x14ac:dyDescent="0.3">
      <c r="D23" s="1" t="s">
        <v>3399</v>
      </c>
      <c r="J23" s="1" t="s">
        <v>3400</v>
      </c>
    </row>
    <row r="24" spans="2:10" x14ac:dyDescent="0.3">
      <c r="J24" s="1" t="s">
        <v>3401</v>
      </c>
    </row>
    <row r="25" spans="2:10" x14ac:dyDescent="0.3">
      <c r="J25" s="1" t="s">
        <v>3402</v>
      </c>
    </row>
    <row r="26" spans="2:10" x14ac:dyDescent="0.3">
      <c r="J26" s="1" t="str">
        <f ca="1">CONCATENATE("restore ", RANDBETWEEN(1, 4)+1, " hit points")</f>
        <v>restore 2 hit points</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W22"/>
  <sheetViews>
    <sheetView workbookViewId="0"/>
  </sheetViews>
  <sheetFormatPr defaultColWidth="14.44140625" defaultRowHeight="15" customHeight="1" x14ac:dyDescent="0.3"/>
  <cols>
    <col min="2" max="2" width="3.33203125" hidden="1" customWidth="1"/>
    <col min="3" max="3" width="14.44140625" hidden="1"/>
    <col min="5" max="5" width="3.5546875" hidden="1" customWidth="1"/>
    <col min="6" max="6" width="14.44140625" hidden="1"/>
    <col min="7" max="7" width="18" customWidth="1"/>
    <col min="8" max="8" width="3" hidden="1" customWidth="1"/>
    <col min="9" max="9" width="14.44140625" hidden="1"/>
    <col min="10" max="10" width="17.44140625" customWidth="1"/>
    <col min="11" max="12" width="14.44140625" hidden="1"/>
    <col min="13" max="13" width="66.6640625" customWidth="1"/>
    <col min="15" max="15" width="3.109375" hidden="1" customWidth="1"/>
    <col min="16" max="16" width="14.44140625" hidden="1"/>
    <col min="17" max="17" width="17.6640625" customWidth="1"/>
    <col min="18" max="18" width="2.5546875" hidden="1" customWidth="1"/>
    <col min="19" max="19" width="19.44140625" hidden="1" customWidth="1"/>
    <col min="20" max="20" width="16.5546875" customWidth="1"/>
    <col min="21" max="21" width="2.5546875" hidden="1" customWidth="1"/>
    <col min="22" max="22" width="14.44140625" hidden="1"/>
    <col min="23" max="23" width="56.33203125" customWidth="1"/>
  </cols>
  <sheetData>
    <row r="1" spans="1:23" x14ac:dyDescent="0.3">
      <c r="A1" s="1" t="s">
        <v>3403</v>
      </c>
      <c r="B1" s="1"/>
      <c r="C1" s="1"/>
      <c r="D1" s="1" t="s">
        <v>3404</v>
      </c>
      <c r="E1" s="1"/>
      <c r="F1" s="1"/>
      <c r="G1" s="1" t="s">
        <v>3405</v>
      </c>
      <c r="H1" s="1"/>
      <c r="I1" s="1"/>
      <c r="J1" s="1" t="s">
        <v>3406</v>
      </c>
      <c r="N1" s="1" t="s">
        <v>3403</v>
      </c>
      <c r="O1" s="1"/>
      <c r="P1" s="1"/>
      <c r="Q1" s="1" t="s">
        <v>3407</v>
      </c>
      <c r="R1" s="1"/>
      <c r="S1" s="1"/>
      <c r="T1" s="1" t="s">
        <v>3406</v>
      </c>
    </row>
    <row r="2" spans="1:23" x14ac:dyDescent="0.3">
      <c r="A2" s="1" t="s">
        <v>1873</v>
      </c>
      <c r="B2" s="1">
        <f t="shared" ref="B2:B6" ca="1" si="0">RANDBETWEEN(1, COUNTA(A$2:A$200))</f>
        <v>19</v>
      </c>
      <c r="C2" s="1" t="str">
        <f t="shared" ref="C2:C6" ca="1" si="1">OFFSET(A$1,B2,0)</f>
        <v>kuo-toa deity</v>
      </c>
      <c r="D2" s="1" t="s">
        <v>3408</v>
      </c>
      <c r="E2" s="18">
        <f t="shared" ref="E2:E6" ca="1" si="2">RANDBETWEEN(1, COUNTA(D$2:D$200))</f>
        <v>11</v>
      </c>
      <c r="F2" s="1" t="str">
        <f t="shared" ref="F2:F6" ca="1" si="3">OFFSET(D$1,E2,0)</f>
        <v>freeze</v>
      </c>
      <c r="G2" s="1" t="s">
        <v>3409</v>
      </c>
      <c r="H2" s="18">
        <f t="shared" ref="H2:H6" ca="1" si="4">RANDBETWEEN(1, COUNTA(G$2:G$200))</f>
        <v>3</v>
      </c>
      <c r="I2" s="19" t="str">
        <f t="shared" ref="I2:I6" ca="1" si="5">OFFSET(G$1,H2,0)</f>
        <v>a guild</v>
      </c>
      <c r="J2" s="1" t="s">
        <v>3410</v>
      </c>
      <c r="K2" s="18">
        <f t="shared" ref="K2:K6" ca="1" si="6">RANDBETWEEN(1, COUNTA(J$2:J$200))</f>
        <v>3</v>
      </c>
      <c r="L2" s="19" t="str">
        <f t="shared" ref="L2:L6" ca="1" si="7">OFFSET(J$1,K2,0)</f>
        <v>for his god</v>
      </c>
      <c r="M2" s="1" t="str">
        <f t="shared" ref="M2:M6" ca="1" si="8">CONCATENATE("Your BBEG is a ", A2, " trying to ",F2, " ",I2, " ",L2)</f>
        <v>Your BBEG is a vampire trying to freeze a guild for his god</v>
      </c>
      <c r="N2" s="1" t="s">
        <v>2491</v>
      </c>
      <c r="O2" s="18">
        <f t="shared" ref="O2:O6" ca="1" si="9">RANDBETWEEN(1, COUNTA(N$2:N$200))</f>
        <v>4</v>
      </c>
      <c r="P2" s="19" t="str">
        <f t="shared" ref="P2:P6" ca="1" si="10">OFFSET(N$1,O2,0)</f>
        <v>cultist</v>
      </c>
      <c r="Q2" s="1" t="s">
        <v>3411</v>
      </c>
      <c r="R2" s="18">
        <f t="shared" ref="R2:R6" ca="1" si="11">RANDBETWEEN(1, COUNTA(Q$2:Q$200))</f>
        <v>3</v>
      </c>
      <c r="S2" s="19" t="str">
        <f t="shared" ref="S2:S6" ca="1" si="12">OFFSET(Q$1,R2,0)</f>
        <v>favors</v>
      </c>
      <c r="T2" s="1" t="s">
        <v>3412</v>
      </c>
      <c r="U2" s="18">
        <f t="shared" ref="U2:U6" ca="1" si="13">RANDBETWEEN(1, COUNTA(T$2:T$200))</f>
        <v>11</v>
      </c>
      <c r="V2" s="19" t="str">
        <f t="shared" ref="V2:V6" ca="1" si="14">OFFSET(T$1,U2,0)</f>
        <v>to become immortal</v>
      </c>
      <c r="W2" s="1" t="str">
        <f t="shared" ref="W2:W6" ca="1" si="15">CONCATENATE("Your local villan is a ",P2, " gathering ",S2, " ",V2)</f>
        <v>Your local villan is a cultist gathering favors to become immortal</v>
      </c>
    </row>
    <row r="3" spans="1:23" x14ac:dyDescent="0.3">
      <c r="A3" s="1" t="s">
        <v>3413</v>
      </c>
      <c r="B3" s="1">
        <f t="shared" ca="1" si="0"/>
        <v>10</v>
      </c>
      <c r="C3" s="1" t="str">
        <f t="shared" ca="1" si="1"/>
        <v>aboleth</v>
      </c>
      <c r="D3" s="1" t="s">
        <v>3414</v>
      </c>
      <c r="E3" s="18">
        <f t="shared" ca="1" si="2"/>
        <v>9</v>
      </c>
      <c r="F3" s="19" t="str">
        <f t="shared" ca="1" si="3"/>
        <v>decimate</v>
      </c>
      <c r="G3" s="1" t="s">
        <v>3415</v>
      </c>
      <c r="H3" s="18">
        <f t="shared" ca="1" si="4"/>
        <v>5</v>
      </c>
      <c r="I3" s="19" t="str">
        <f t="shared" ca="1" si="5"/>
        <v>the whole world</v>
      </c>
      <c r="J3" s="1" t="s">
        <v>3416</v>
      </c>
      <c r="K3" s="18">
        <f t="shared" ca="1" si="6"/>
        <v>5</v>
      </c>
      <c r="L3" s="19" t="str">
        <f t="shared" ca="1" si="7"/>
        <v>for the greater good</v>
      </c>
      <c r="M3" s="1" t="str">
        <f t="shared" ca="1" si="8"/>
        <v>Your BBEG is a wizard trying to decimate the whole world for the greater good</v>
      </c>
      <c r="N3" s="1" t="s">
        <v>3417</v>
      </c>
      <c r="O3" s="18">
        <f t="shared" ca="1" si="9"/>
        <v>14</v>
      </c>
      <c r="P3" s="19" t="str">
        <f t="shared" ca="1" si="10"/>
        <v>oni</v>
      </c>
      <c r="Q3" s="1" t="s">
        <v>3418</v>
      </c>
      <c r="R3" s="18">
        <f t="shared" ca="1" si="11"/>
        <v>7</v>
      </c>
      <c r="S3" s="19" t="str">
        <f t="shared" ca="1" si="12"/>
        <v>weapons</v>
      </c>
      <c r="T3" s="1" t="s">
        <v>3419</v>
      </c>
      <c r="U3" s="18">
        <f t="shared" ca="1" si="13"/>
        <v>7</v>
      </c>
      <c r="V3" s="19" t="str">
        <f t="shared" ca="1" si="14"/>
        <v>to lure adventurers</v>
      </c>
      <c r="W3" s="1" t="str">
        <f t="shared" ca="1" si="15"/>
        <v>Your local villan is a oni gathering weapons to lure adventurers</v>
      </c>
    </row>
    <row r="4" spans="1:23" x14ac:dyDescent="0.3">
      <c r="A4" s="1" t="s">
        <v>2713</v>
      </c>
      <c r="B4" s="18">
        <f t="shared" ca="1" si="0"/>
        <v>5</v>
      </c>
      <c r="C4" s="1" t="str">
        <f t="shared" ca="1" si="1"/>
        <v>lich</v>
      </c>
      <c r="D4" s="1" t="s">
        <v>3420</v>
      </c>
      <c r="E4" s="18">
        <f t="shared" ca="1" si="2"/>
        <v>14</v>
      </c>
      <c r="F4" s="19" t="str">
        <f t="shared" ca="1" si="3"/>
        <v>flood</v>
      </c>
      <c r="G4" s="1" t="s">
        <v>3421</v>
      </c>
      <c r="H4" s="18">
        <f t="shared" ca="1" si="4"/>
        <v>5</v>
      </c>
      <c r="I4" s="19" t="str">
        <f t="shared" ca="1" si="5"/>
        <v>the whole world</v>
      </c>
      <c r="J4" s="1" t="s">
        <v>3422</v>
      </c>
      <c r="K4" s="18">
        <f t="shared" ca="1" si="6"/>
        <v>12</v>
      </c>
      <c r="L4" s="19" t="str">
        <f t="shared" ca="1" si="7"/>
        <v>to show his power</v>
      </c>
      <c r="M4" s="1" t="str">
        <f t="shared" ca="1" si="8"/>
        <v>Your BBEG is a cultist trying to flood the whole world to show his power</v>
      </c>
      <c r="N4" s="1" t="s">
        <v>3413</v>
      </c>
      <c r="O4" s="18">
        <f t="shared" ca="1" si="9"/>
        <v>2</v>
      </c>
      <c r="P4" s="19" t="str">
        <f t="shared" ca="1" si="10"/>
        <v>assassin</v>
      </c>
      <c r="Q4" s="1" t="s">
        <v>3423</v>
      </c>
      <c r="R4" s="18">
        <f t="shared" ca="1" si="11"/>
        <v>8</v>
      </c>
      <c r="S4" s="19" t="str">
        <f t="shared" ca="1" si="12"/>
        <v>cattle</v>
      </c>
      <c r="T4" s="1" t="s">
        <v>3424</v>
      </c>
      <c r="U4" s="18">
        <f t="shared" ca="1" si="13"/>
        <v>21</v>
      </c>
      <c r="V4" s="19" t="str">
        <f t="shared" ca="1" si="14"/>
        <v>to win a wager</v>
      </c>
      <c r="W4" s="1" t="str">
        <f t="shared" ca="1" si="15"/>
        <v>Your local villan is a assassin gathering cattle to win a wager</v>
      </c>
    </row>
    <row r="5" spans="1:23" x14ac:dyDescent="0.3">
      <c r="A5" s="1" t="s">
        <v>3425</v>
      </c>
      <c r="B5" s="18">
        <f t="shared" ca="1" si="0"/>
        <v>11</v>
      </c>
      <c r="C5" s="19" t="str">
        <f t="shared" ca="1" si="1"/>
        <v>elder brain</v>
      </c>
      <c r="D5" s="1" t="s">
        <v>3426</v>
      </c>
      <c r="E5" s="18">
        <f t="shared" ca="1" si="2"/>
        <v>12</v>
      </c>
      <c r="F5" s="19" t="str">
        <f t="shared" ca="1" si="3"/>
        <v>burn</v>
      </c>
      <c r="G5" s="1" t="s">
        <v>3427</v>
      </c>
      <c r="H5" s="18">
        <f t="shared" ca="1" si="4"/>
        <v>7</v>
      </c>
      <c r="I5" s="19" t="str">
        <f t="shared" ca="1" si="5"/>
        <v>the entire multiverse</v>
      </c>
      <c r="J5" s="1" t="s">
        <v>3428</v>
      </c>
      <c r="K5" s="18">
        <f t="shared" ca="1" si="6"/>
        <v>5</v>
      </c>
      <c r="L5" s="19" t="str">
        <f t="shared" ca="1" si="7"/>
        <v>for the greater good</v>
      </c>
      <c r="M5" s="1" t="str">
        <f t="shared" ca="1" si="8"/>
        <v>Your BBEG is a dragon trying to burn the entire multiverse for the greater good</v>
      </c>
      <c r="N5" s="1" t="s">
        <v>2713</v>
      </c>
      <c r="O5" s="18">
        <f t="shared" ca="1" si="9"/>
        <v>17</v>
      </c>
      <c r="P5" s="19" t="str">
        <f t="shared" ca="1" si="10"/>
        <v>awakened animal</v>
      </c>
      <c r="Q5" s="1" t="s">
        <v>3429</v>
      </c>
      <c r="R5" s="18">
        <f t="shared" ca="1" si="11"/>
        <v>4</v>
      </c>
      <c r="S5" s="19" t="str">
        <f t="shared" ca="1" si="12"/>
        <v>secrets</v>
      </c>
      <c r="T5" s="1" t="s">
        <v>3422</v>
      </c>
      <c r="U5" s="18">
        <f t="shared" ca="1" si="13"/>
        <v>4</v>
      </c>
      <c r="V5" s="19" t="str">
        <f t="shared" ca="1" si="14"/>
        <v>for his god</v>
      </c>
      <c r="W5" s="1" t="str">
        <f t="shared" ca="1" si="15"/>
        <v>Your local villan is a awakened animal gathering secrets for his god</v>
      </c>
    </row>
    <row r="6" spans="1:23" x14ac:dyDescent="0.3">
      <c r="A6" s="1" t="s">
        <v>941</v>
      </c>
      <c r="B6" s="18">
        <f t="shared" ca="1" si="0"/>
        <v>5</v>
      </c>
      <c r="C6" s="19" t="str">
        <f t="shared" ca="1" si="1"/>
        <v>lich</v>
      </c>
      <c r="D6" s="1" t="s">
        <v>3430</v>
      </c>
      <c r="E6" s="18">
        <f t="shared" ca="1" si="2"/>
        <v>3</v>
      </c>
      <c r="F6" s="19" t="str">
        <f t="shared" ca="1" si="3"/>
        <v>sacrifice</v>
      </c>
      <c r="G6" s="1" t="s">
        <v>3431</v>
      </c>
      <c r="H6" s="18">
        <f t="shared" ca="1" si="4"/>
        <v>4</v>
      </c>
      <c r="I6" s="19" t="str">
        <f t="shared" ca="1" si="5"/>
        <v>a continent</v>
      </c>
      <c r="J6" s="1" t="s">
        <v>3432</v>
      </c>
      <c r="K6" s="18">
        <f t="shared" ca="1" si="6"/>
        <v>18</v>
      </c>
      <c r="L6" s="19" t="str">
        <f t="shared" ca="1" si="7"/>
        <v>as a prank</v>
      </c>
      <c r="M6" s="1" t="str">
        <f t="shared" ca="1" si="8"/>
        <v>Your BBEG is a lich trying to sacrifice a continent as a prank</v>
      </c>
      <c r="N6" s="1" t="s">
        <v>3433</v>
      </c>
      <c r="O6" s="18">
        <f t="shared" ca="1" si="9"/>
        <v>18</v>
      </c>
      <c r="P6" s="19" t="str">
        <f t="shared" ca="1" si="10"/>
        <v>ghost</v>
      </c>
      <c r="Q6" s="1" t="s">
        <v>3434</v>
      </c>
      <c r="R6" s="18">
        <f t="shared" ca="1" si="11"/>
        <v>9</v>
      </c>
      <c r="S6" s="19" t="str">
        <f t="shared" ca="1" si="12"/>
        <v>an army</v>
      </c>
      <c r="T6" s="1" t="s">
        <v>3435</v>
      </c>
      <c r="U6" s="18">
        <f t="shared" ca="1" si="13"/>
        <v>17</v>
      </c>
      <c r="V6" s="19" t="str">
        <f t="shared" ca="1" si="14"/>
        <v>to teach his son the ropes</v>
      </c>
      <c r="W6" s="1" t="str">
        <f t="shared" ca="1" si="15"/>
        <v>Your local villan is a ghost gathering an army to teach his son the ropes</v>
      </c>
    </row>
    <row r="7" spans="1:23" x14ac:dyDescent="0.3">
      <c r="A7" s="1" t="s">
        <v>3436</v>
      </c>
      <c r="B7" s="1"/>
      <c r="C7" s="1"/>
      <c r="D7" s="1" t="s">
        <v>3437</v>
      </c>
      <c r="G7" s="1" t="s">
        <v>3438</v>
      </c>
      <c r="H7" s="1"/>
      <c r="I7" s="1"/>
      <c r="J7" s="1" t="s">
        <v>3439</v>
      </c>
      <c r="N7" s="1" t="s">
        <v>2535</v>
      </c>
      <c r="Q7" s="1" t="s">
        <v>3440</v>
      </c>
      <c r="T7" s="1" t="s">
        <v>3441</v>
      </c>
    </row>
    <row r="8" spans="1:23" x14ac:dyDescent="0.3">
      <c r="A8" s="1" t="s">
        <v>1708</v>
      </c>
      <c r="B8" s="1"/>
      <c r="C8" s="1"/>
      <c r="D8" s="1" t="s">
        <v>3442</v>
      </c>
      <c r="G8" s="1" t="s">
        <v>3443</v>
      </c>
      <c r="H8" s="1"/>
      <c r="I8" s="1"/>
      <c r="J8" s="1" t="s">
        <v>3444</v>
      </c>
      <c r="N8" s="1" t="s">
        <v>3445</v>
      </c>
      <c r="Q8" s="1" t="s">
        <v>760</v>
      </c>
      <c r="T8" s="1" t="s">
        <v>3446</v>
      </c>
    </row>
    <row r="9" spans="1:23" x14ac:dyDescent="0.3">
      <c r="A9" s="1" t="s">
        <v>1724</v>
      </c>
      <c r="D9" s="1" t="s">
        <v>3447</v>
      </c>
      <c r="G9" s="1" t="s">
        <v>3448</v>
      </c>
      <c r="J9" s="1" t="s">
        <v>3449</v>
      </c>
      <c r="N9" s="1" t="s">
        <v>3450</v>
      </c>
      <c r="Q9" s="1" t="s">
        <v>3451</v>
      </c>
      <c r="T9" s="1" t="s">
        <v>3452</v>
      </c>
    </row>
    <row r="10" spans="1:23" x14ac:dyDescent="0.3">
      <c r="A10" s="1" t="s">
        <v>1835</v>
      </c>
      <c r="D10" s="1" t="s">
        <v>3453</v>
      </c>
      <c r="G10" s="1" t="s">
        <v>3454</v>
      </c>
      <c r="J10" s="1" t="s">
        <v>3455</v>
      </c>
      <c r="N10" s="1" t="s">
        <v>1266</v>
      </c>
      <c r="Q10" s="1" t="s">
        <v>3456</v>
      </c>
      <c r="T10" s="1" t="s">
        <v>3455</v>
      </c>
    </row>
    <row r="11" spans="1:23" x14ac:dyDescent="0.3">
      <c r="A11" s="1" t="s">
        <v>1900</v>
      </c>
      <c r="D11" s="1" t="s">
        <v>3457</v>
      </c>
      <c r="G11" s="1" t="s">
        <v>3458</v>
      </c>
      <c r="J11" s="1" t="s">
        <v>3459</v>
      </c>
      <c r="N11" s="1" t="s">
        <v>2452</v>
      </c>
      <c r="Q11" s="1" t="s">
        <v>3460</v>
      </c>
      <c r="T11" s="1" t="s">
        <v>3461</v>
      </c>
    </row>
    <row r="12" spans="1:23" x14ac:dyDescent="0.3">
      <c r="A12" s="1" t="s">
        <v>3462</v>
      </c>
      <c r="D12" s="1" t="s">
        <v>3463</v>
      </c>
      <c r="J12" s="1" t="s">
        <v>3464</v>
      </c>
      <c r="N12" s="1" t="s">
        <v>2631</v>
      </c>
      <c r="T12" s="1" t="s">
        <v>3465</v>
      </c>
    </row>
    <row r="13" spans="1:23" x14ac:dyDescent="0.3">
      <c r="A13" s="1" t="s">
        <v>1266</v>
      </c>
      <c r="D13" s="1" t="s">
        <v>3466</v>
      </c>
      <c r="J13" s="1" t="s">
        <v>3467</v>
      </c>
      <c r="N13" s="1" t="s">
        <v>2568</v>
      </c>
      <c r="T13" s="1" t="s">
        <v>3468</v>
      </c>
    </row>
    <row r="14" spans="1:23" x14ac:dyDescent="0.3">
      <c r="A14" s="1" t="s">
        <v>3469</v>
      </c>
      <c r="D14" s="1" t="s">
        <v>657</v>
      </c>
      <c r="J14" s="1" t="s">
        <v>3470</v>
      </c>
      <c r="N14" s="1" t="s">
        <v>2683</v>
      </c>
      <c r="T14" s="1" t="s">
        <v>3471</v>
      </c>
    </row>
    <row r="15" spans="1:23" x14ac:dyDescent="0.3">
      <c r="A15" s="1" t="s">
        <v>2452</v>
      </c>
      <c r="D15" s="1" t="s">
        <v>3472</v>
      </c>
      <c r="J15" s="1" t="s">
        <v>3473</v>
      </c>
      <c r="N15" s="1" t="s">
        <v>3474</v>
      </c>
      <c r="T15" s="1" t="s">
        <v>3467</v>
      </c>
    </row>
    <row r="16" spans="1:23" x14ac:dyDescent="0.3">
      <c r="A16" s="1" t="s">
        <v>3475</v>
      </c>
      <c r="D16" s="1" t="s">
        <v>3476</v>
      </c>
      <c r="J16" s="1" t="s">
        <v>3477</v>
      </c>
      <c r="N16" s="1" t="s">
        <v>3478</v>
      </c>
      <c r="T16" s="1" t="s">
        <v>3479</v>
      </c>
    </row>
    <row r="17" spans="1:20" x14ac:dyDescent="0.3">
      <c r="A17" s="1" t="s">
        <v>1870</v>
      </c>
      <c r="J17" s="1" t="s">
        <v>3480</v>
      </c>
      <c r="N17" s="1" t="s">
        <v>3481</v>
      </c>
      <c r="T17" s="1" t="s">
        <v>3482</v>
      </c>
    </row>
    <row r="18" spans="1:20" x14ac:dyDescent="0.3">
      <c r="A18" s="1" t="s">
        <v>3483</v>
      </c>
      <c r="J18" s="1" t="s">
        <v>3484</v>
      </c>
      <c r="N18" s="1" t="s">
        <v>3485</v>
      </c>
      <c r="T18" s="1" t="s">
        <v>3486</v>
      </c>
    </row>
    <row r="19" spans="1:20" x14ac:dyDescent="0.3">
      <c r="A19" s="1" t="s">
        <v>1740</v>
      </c>
      <c r="J19" s="1" t="s">
        <v>3487</v>
      </c>
      <c r="N19" s="1" t="s">
        <v>1892</v>
      </c>
      <c r="T19" s="1" t="s">
        <v>3480</v>
      </c>
    </row>
    <row r="20" spans="1:20" x14ac:dyDescent="0.3">
      <c r="A20" s="1" t="s">
        <v>3488</v>
      </c>
      <c r="J20" s="1" t="s">
        <v>3489</v>
      </c>
      <c r="N20" s="1" t="s">
        <v>3490</v>
      </c>
      <c r="T20" s="1" t="s">
        <v>3484</v>
      </c>
    </row>
    <row r="21" spans="1:20" x14ac:dyDescent="0.3">
      <c r="A21" s="1" t="s">
        <v>3491</v>
      </c>
      <c r="T21" s="1" t="s">
        <v>3492</v>
      </c>
    </row>
    <row r="22" spans="1:20" x14ac:dyDescent="0.3">
      <c r="T22" s="1" t="s">
        <v>3493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N36"/>
  <sheetViews>
    <sheetView workbookViewId="0"/>
  </sheetViews>
  <sheetFormatPr defaultColWidth="14.44140625" defaultRowHeight="15" customHeight="1" x14ac:dyDescent="0.3"/>
  <cols>
    <col min="2" max="3" width="14.44140625" hidden="1"/>
    <col min="4" max="4" width="14.44140625" customWidth="1"/>
    <col min="5" max="6" width="14.44140625" hidden="1"/>
    <col min="8" max="9" width="14.44140625" hidden="1"/>
    <col min="10" max="10" width="27" customWidth="1"/>
    <col min="11" max="12" width="14.44140625" hidden="1"/>
    <col min="13" max="13" width="97.33203125" customWidth="1"/>
  </cols>
  <sheetData>
    <row r="1" spans="1:14" x14ac:dyDescent="0.3">
      <c r="A1" s="1" t="s">
        <v>3494</v>
      </c>
      <c r="D1" s="1" t="s">
        <v>3495</v>
      </c>
      <c r="G1" s="1" t="s">
        <v>3496</v>
      </c>
      <c r="J1" s="1" t="s">
        <v>3497</v>
      </c>
      <c r="N1" s="1" t="s">
        <v>807</v>
      </c>
    </row>
    <row r="2" spans="1:14" x14ac:dyDescent="0.3">
      <c r="A2" s="1" t="s">
        <v>3498</v>
      </c>
      <c r="B2" s="18">
        <f t="shared" ref="B2:B6" ca="1" si="0">RANDBETWEEN(1, COUNTA(A$2:A$200))</f>
        <v>7</v>
      </c>
      <c r="C2" s="19" t="str">
        <f t="shared" ref="C2:C6" ca="1" si="1">OFFSET(A$1,B2,0)</f>
        <v>an isolated</v>
      </c>
      <c r="D2" s="1" t="s">
        <v>3499</v>
      </c>
      <c r="E2" s="18">
        <f t="shared" ref="E2:E6" ca="1" si="2">RANDBETWEEN(1, COUNTA(D$2:D$200))</f>
        <v>2</v>
      </c>
      <c r="F2" s="19" t="str">
        <f t="shared" ref="F2:F6" ca="1" si="3">OFFSET(D$1,E2,0)</f>
        <v>fortress</v>
      </c>
      <c r="G2" s="1" t="s">
        <v>3500</v>
      </c>
      <c r="H2" s="18">
        <f t="shared" ref="H2:H6" ca="1" si="4">RANDBETWEEN(1, COUNTA(G$2:G$200))</f>
        <v>10</v>
      </c>
      <c r="I2" s="19" t="str">
        <f t="shared" ref="I2:I6" ca="1" si="5">OFFSET(G$1,H2,0)</f>
        <v>druids</v>
      </c>
      <c r="J2" s="1" t="s">
        <v>3501</v>
      </c>
      <c r="K2" s="18">
        <f t="shared" ref="K2:K6" ca="1" si="6">RANDBETWEEN(1, COUNTA(J$2:J$200))</f>
        <v>7</v>
      </c>
      <c r="L2" s="19" t="str">
        <f t="shared" ref="L2:L6" ca="1" si="7">OFFSET(J$1,K2,0)</f>
        <v>close a portal</v>
      </c>
      <c r="M2" s="1" t="str">
        <f t="shared" ref="M2:M6" ca="1" si="8">CONCATENATE("The dungeon is ",C2, " ",F2," full of ",I2, " where the players must ",L2)</f>
        <v>The dungeon is an isolated fortress full of druids where the players must close a portal</v>
      </c>
      <c r="N2" s="1">
        <f>COUNTA(A2:A200)*COUNTA(D2:D200)*COUNTA(G2:G200)*COUNTA(J2:J200)</f>
        <v>306250</v>
      </c>
    </row>
    <row r="3" spans="1:14" x14ac:dyDescent="0.3">
      <c r="A3" s="1" t="s">
        <v>3502</v>
      </c>
      <c r="B3" s="18">
        <f t="shared" ca="1" si="0"/>
        <v>14</v>
      </c>
      <c r="C3" s="19" t="str">
        <f t="shared" ca="1" si="1"/>
        <v>a haunted</v>
      </c>
      <c r="D3" s="1" t="s">
        <v>3503</v>
      </c>
      <c r="E3" s="18">
        <f t="shared" ca="1" si="2"/>
        <v>17</v>
      </c>
      <c r="F3" s="19" t="str">
        <f t="shared" ca="1" si="3"/>
        <v>tower</v>
      </c>
      <c r="G3" s="1" t="s">
        <v>3504</v>
      </c>
      <c r="H3" s="18">
        <f t="shared" ca="1" si="4"/>
        <v>6</v>
      </c>
      <c r="I3" s="19" t="str">
        <f t="shared" ca="1" si="5"/>
        <v>orcs</v>
      </c>
      <c r="J3" s="1" t="s">
        <v>3505</v>
      </c>
      <c r="K3" s="18">
        <f t="shared" ca="1" si="6"/>
        <v>10</v>
      </c>
      <c r="L3" s="19" t="str">
        <f t="shared" ca="1" si="7"/>
        <v>rescue someone</v>
      </c>
      <c r="M3" s="1" t="str">
        <f t="shared" ca="1" si="8"/>
        <v>The dungeon is a haunted tower full of orcs where the players must rescue someone</v>
      </c>
    </row>
    <row r="4" spans="1:14" x14ac:dyDescent="0.3">
      <c r="A4" s="1" t="s">
        <v>3506</v>
      </c>
      <c r="B4" s="18">
        <f t="shared" ca="1" si="0"/>
        <v>1</v>
      </c>
      <c r="C4" s="19" t="str">
        <f t="shared" ca="1" si="1"/>
        <v>an abandoned</v>
      </c>
      <c r="D4" s="1" t="s">
        <v>3507</v>
      </c>
      <c r="E4" s="18">
        <f t="shared" ca="1" si="2"/>
        <v>6</v>
      </c>
      <c r="F4" s="19" t="str">
        <f t="shared" ca="1" si="3"/>
        <v>island</v>
      </c>
      <c r="G4" s="1" t="s">
        <v>3508</v>
      </c>
      <c r="H4" s="18">
        <f t="shared" ca="1" si="4"/>
        <v>16</v>
      </c>
      <c r="I4" s="19" t="str">
        <f t="shared" ca="1" si="5"/>
        <v>minotaurs</v>
      </c>
      <c r="J4" s="1" t="s">
        <v>3509</v>
      </c>
      <c r="K4" s="18">
        <f t="shared" ca="1" si="6"/>
        <v>17</v>
      </c>
      <c r="L4" s="19" t="str">
        <f t="shared" ca="1" si="7"/>
        <v>sabotage its infrastructure</v>
      </c>
      <c r="M4" s="1" t="str">
        <f t="shared" ca="1" si="8"/>
        <v>The dungeon is an abandoned island full of minotaurs where the players must sabotage its infrastructure</v>
      </c>
    </row>
    <row r="5" spans="1:14" x14ac:dyDescent="0.3">
      <c r="A5" s="1" t="s">
        <v>3510</v>
      </c>
      <c r="B5" s="18">
        <f t="shared" ca="1" si="0"/>
        <v>5</v>
      </c>
      <c r="C5" s="19" t="str">
        <f t="shared" ca="1" si="1"/>
        <v>an underground</v>
      </c>
      <c r="D5" s="1" t="s">
        <v>3511</v>
      </c>
      <c r="E5" s="18">
        <f t="shared" ca="1" si="2"/>
        <v>10</v>
      </c>
      <c r="F5" s="19" t="str">
        <f t="shared" ca="1" si="3"/>
        <v>volcano</v>
      </c>
      <c r="G5" s="1" t="s">
        <v>3512</v>
      </c>
      <c r="H5" s="18">
        <f t="shared" ca="1" si="4"/>
        <v>22</v>
      </c>
      <c r="I5" s="19" t="str">
        <f t="shared" ca="1" si="5"/>
        <v>traps</v>
      </c>
      <c r="J5" s="1" t="s">
        <v>3513</v>
      </c>
      <c r="K5" s="18">
        <f t="shared" ca="1" si="6"/>
        <v>16</v>
      </c>
      <c r="L5" s="19" t="str">
        <f t="shared" ca="1" si="7"/>
        <v>defend it from an invading force</v>
      </c>
      <c r="M5" s="1" t="str">
        <f t="shared" ca="1" si="8"/>
        <v>The dungeon is an underground volcano full of traps where the players must defend it from an invading force</v>
      </c>
    </row>
    <row r="6" spans="1:14" x14ac:dyDescent="0.3">
      <c r="A6" s="1" t="s">
        <v>3514</v>
      </c>
      <c r="B6" s="18">
        <f t="shared" ca="1" si="0"/>
        <v>10</v>
      </c>
      <c r="C6" s="19" t="str">
        <f t="shared" ca="1" si="1"/>
        <v>an infested</v>
      </c>
      <c r="D6" s="1" t="s">
        <v>606</v>
      </c>
      <c r="E6" s="18">
        <f t="shared" ca="1" si="2"/>
        <v>12</v>
      </c>
      <c r="F6" s="19" t="str">
        <f t="shared" ca="1" si="3"/>
        <v>sewer</v>
      </c>
      <c r="G6" s="1" t="s">
        <v>2116</v>
      </c>
      <c r="H6" s="18">
        <f t="shared" ca="1" si="4"/>
        <v>22</v>
      </c>
      <c r="I6" s="19" t="str">
        <f t="shared" ca="1" si="5"/>
        <v>traps</v>
      </c>
      <c r="J6" s="1" t="s">
        <v>3515</v>
      </c>
      <c r="K6" s="18">
        <f t="shared" ca="1" si="6"/>
        <v>9</v>
      </c>
      <c r="L6" s="19" t="str">
        <f t="shared" ca="1" si="7"/>
        <v>lift a curse</v>
      </c>
      <c r="M6" s="1" t="str">
        <f t="shared" ca="1" si="8"/>
        <v>The dungeon is an infested sewer full of traps where the players must lift a curse</v>
      </c>
    </row>
    <row r="7" spans="1:14" x14ac:dyDescent="0.3">
      <c r="A7" s="1" t="s">
        <v>3516</v>
      </c>
      <c r="D7" s="1" t="s">
        <v>3517</v>
      </c>
      <c r="G7" s="1" t="s">
        <v>3518</v>
      </c>
      <c r="J7" s="1" t="s">
        <v>3519</v>
      </c>
    </row>
    <row r="8" spans="1:14" x14ac:dyDescent="0.3">
      <c r="A8" s="1" t="s">
        <v>3520</v>
      </c>
      <c r="D8" s="1" t="s">
        <v>3521</v>
      </c>
      <c r="G8" s="1" t="s">
        <v>3522</v>
      </c>
      <c r="J8" s="1" t="s">
        <v>3523</v>
      </c>
    </row>
    <row r="9" spans="1:14" x14ac:dyDescent="0.3">
      <c r="A9" s="1" t="s">
        <v>3524</v>
      </c>
      <c r="D9" s="1" t="s">
        <v>3525</v>
      </c>
      <c r="G9" s="1" t="s">
        <v>3526</v>
      </c>
      <c r="J9" s="1" t="s">
        <v>3527</v>
      </c>
    </row>
    <row r="10" spans="1:14" x14ac:dyDescent="0.3">
      <c r="A10" s="1" t="s">
        <v>3528</v>
      </c>
      <c r="D10" s="1" t="s">
        <v>1706</v>
      </c>
      <c r="G10" s="1" t="s">
        <v>3529</v>
      </c>
      <c r="J10" s="1" t="s">
        <v>3530</v>
      </c>
    </row>
    <row r="11" spans="1:14" x14ac:dyDescent="0.3">
      <c r="A11" s="1" t="s">
        <v>3531</v>
      </c>
      <c r="D11" s="1" t="s">
        <v>3532</v>
      </c>
      <c r="G11" s="1" t="s">
        <v>3533</v>
      </c>
      <c r="J11" s="1" t="s">
        <v>3534</v>
      </c>
    </row>
    <row r="12" spans="1:14" x14ac:dyDescent="0.3">
      <c r="A12" s="1" t="s">
        <v>3535</v>
      </c>
      <c r="D12" s="1" t="s">
        <v>3536</v>
      </c>
      <c r="G12" s="1" t="s">
        <v>3537</v>
      </c>
      <c r="J12" s="1" t="s">
        <v>3538</v>
      </c>
    </row>
    <row r="13" spans="1:14" x14ac:dyDescent="0.3">
      <c r="A13" s="1" t="s">
        <v>3539</v>
      </c>
      <c r="D13" s="1" t="s">
        <v>1722</v>
      </c>
      <c r="G13" s="1" t="s">
        <v>3540</v>
      </c>
      <c r="J13" s="1" t="s">
        <v>3541</v>
      </c>
    </row>
    <row r="14" spans="1:14" x14ac:dyDescent="0.3">
      <c r="A14" s="1" t="s">
        <v>3542</v>
      </c>
      <c r="D14" s="1" t="s">
        <v>3543</v>
      </c>
      <c r="G14" s="1" t="s">
        <v>3544</v>
      </c>
      <c r="J14" s="1" t="s">
        <v>3545</v>
      </c>
    </row>
    <row r="15" spans="1:14" x14ac:dyDescent="0.3">
      <c r="A15" s="1" t="s">
        <v>3546</v>
      </c>
      <c r="D15" s="1" t="s">
        <v>3521</v>
      </c>
      <c r="G15" s="1" t="s">
        <v>3547</v>
      </c>
      <c r="J15" s="1" t="s">
        <v>3548</v>
      </c>
    </row>
    <row r="16" spans="1:14" x14ac:dyDescent="0.3">
      <c r="D16" s="1" t="s">
        <v>3549</v>
      </c>
      <c r="G16" s="1" t="s">
        <v>3550</v>
      </c>
      <c r="J16" s="1" t="s">
        <v>3551</v>
      </c>
    </row>
    <row r="17" spans="4:10" x14ac:dyDescent="0.3">
      <c r="D17" s="1" t="s">
        <v>3552</v>
      </c>
      <c r="G17" s="1" t="s">
        <v>3553</v>
      </c>
      <c r="J17" s="1" t="s">
        <v>3554</v>
      </c>
    </row>
    <row r="18" spans="4:10" x14ac:dyDescent="0.3">
      <c r="D18" s="1" t="s">
        <v>3555</v>
      </c>
      <c r="G18" s="1" t="s">
        <v>1795</v>
      </c>
      <c r="J18" s="1" t="s">
        <v>3556</v>
      </c>
    </row>
    <row r="19" spans="4:10" x14ac:dyDescent="0.3">
      <c r="D19" s="1" t="s">
        <v>3557</v>
      </c>
      <c r="G19" s="1" t="s">
        <v>3558</v>
      </c>
      <c r="J19" s="1" t="s">
        <v>3559</v>
      </c>
    </row>
    <row r="20" spans="4:10" x14ac:dyDescent="0.3">
      <c r="D20" s="1" t="s">
        <v>3560</v>
      </c>
      <c r="G20" s="1" t="s">
        <v>2411</v>
      </c>
      <c r="J20" s="1" t="s">
        <v>3561</v>
      </c>
    </row>
    <row r="21" spans="4:10" x14ac:dyDescent="0.3">
      <c r="D21" s="1" t="s">
        <v>3562</v>
      </c>
      <c r="G21" s="1" t="s">
        <v>3563</v>
      </c>
      <c r="J21" s="1" t="s">
        <v>3564</v>
      </c>
    </row>
    <row r="22" spans="4:10" x14ac:dyDescent="0.3">
      <c r="D22" s="1" t="s">
        <v>3565</v>
      </c>
      <c r="G22" s="1" t="s">
        <v>3566</v>
      </c>
      <c r="J22" s="1" t="s">
        <v>3567</v>
      </c>
    </row>
    <row r="23" spans="4:10" x14ac:dyDescent="0.3">
      <c r="D23" s="1" t="s">
        <v>3568</v>
      </c>
      <c r="G23" s="1" t="s">
        <v>3569</v>
      </c>
      <c r="J23" s="1" t="s">
        <v>3570</v>
      </c>
    </row>
    <row r="24" spans="4:10" x14ac:dyDescent="0.3">
      <c r="D24" s="1" t="s">
        <v>3571</v>
      </c>
      <c r="G24" s="1" t="s">
        <v>3572</v>
      </c>
      <c r="J24" s="1" t="s">
        <v>3573</v>
      </c>
    </row>
    <row r="25" spans="4:10" x14ac:dyDescent="0.3">
      <c r="D25" s="1" t="s">
        <v>3574</v>
      </c>
      <c r="G25" s="1" t="s">
        <v>3575</v>
      </c>
      <c r="J25" s="1" t="s">
        <v>3576</v>
      </c>
    </row>
    <row r="26" spans="4:10" x14ac:dyDescent="0.3">
      <c r="D26" s="1" t="s">
        <v>3577</v>
      </c>
      <c r="G26" s="1" t="s">
        <v>3578</v>
      </c>
      <c r="J26" s="1" t="s">
        <v>3579</v>
      </c>
    </row>
    <row r="27" spans="4:10" x14ac:dyDescent="0.3">
      <c r="G27" s="1" t="s">
        <v>3580</v>
      </c>
    </row>
    <row r="28" spans="4:10" x14ac:dyDescent="0.3">
      <c r="G28" s="1" t="s">
        <v>3581</v>
      </c>
    </row>
    <row r="29" spans="4:10" x14ac:dyDescent="0.3">
      <c r="G29" s="1" t="s">
        <v>3582</v>
      </c>
    </row>
    <row r="30" spans="4:10" x14ac:dyDescent="0.3">
      <c r="G30" s="1" t="s">
        <v>3583</v>
      </c>
    </row>
    <row r="31" spans="4:10" x14ac:dyDescent="0.3">
      <c r="G31" s="1" t="s">
        <v>3584</v>
      </c>
    </row>
    <row r="32" spans="4:10" x14ac:dyDescent="0.3">
      <c r="G32" s="1" t="s">
        <v>3585</v>
      </c>
    </row>
    <row r="33" spans="7:7" x14ac:dyDescent="0.3">
      <c r="G33" s="1" t="s">
        <v>3586</v>
      </c>
    </row>
    <row r="34" spans="7:7" x14ac:dyDescent="0.3">
      <c r="G34" s="1" t="s">
        <v>3587</v>
      </c>
    </row>
    <row r="35" spans="7:7" x14ac:dyDescent="0.3">
      <c r="G35" s="1" t="s">
        <v>3588</v>
      </c>
    </row>
    <row r="36" spans="7:7" x14ac:dyDescent="0.3">
      <c r="G36" s="1" t="s">
        <v>3589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X31"/>
  <sheetViews>
    <sheetView workbookViewId="0"/>
  </sheetViews>
  <sheetFormatPr defaultColWidth="14.44140625" defaultRowHeight="15" customHeight="1" x14ac:dyDescent="0.3"/>
  <cols>
    <col min="1" max="1" width="73" customWidth="1"/>
    <col min="4" max="5" width="14.44140625" hidden="1"/>
    <col min="7" max="8" width="14.44140625" hidden="1"/>
    <col min="9" max="9" width="11.6640625" hidden="1" customWidth="1"/>
    <col min="10" max="12" width="9.6640625" hidden="1" customWidth="1"/>
    <col min="13" max="14" width="14.44140625" hidden="1"/>
    <col min="16" max="17" width="17.109375" customWidth="1"/>
    <col min="18" max="19" width="14.44140625" hidden="1"/>
    <col min="20" max="20" width="20.109375" customWidth="1"/>
    <col min="21" max="22" width="20.109375" hidden="1" customWidth="1"/>
    <col min="23" max="24" width="35.5546875" customWidth="1"/>
  </cols>
  <sheetData>
    <row r="1" spans="1:24" ht="15" customHeight="1" x14ac:dyDescent="0.3">
      <c r="B1" s="1"/>
      <c r="C1" s="1" t="s">
        <v>1454</v>
      </c>
      <c r="D1" s="1"/>
      <c r="E1" s="1"/>
      <c r="F1" s="1" t="s">
        <v>3590</v>
      </c>
      <c r="G1" s="1"/>
      <c r="H1" s="1"/>
      <c r="I1" s="1" t="s">
        <v>3591</v>
      </c>
      <c r="J1" s="1"/>
      <c r="K1" s="1"/>
      <c r="L1" s="1" t="s">
        <v>3592</v>
      </c>
      <c r="O1" s="1" t="s">
        <v>31</v>
      </c>
      <c r="P1" s="1"/>
      <c r="Q1" s="1" t="s">
        <v>3593</v>
      </c>
      <c r="R1" s="1"/>
      <c r="S1" s="1"/>
      <c r="T1" s="1" t="s">
        <v>3594</v>
      </c>
      <c r="W1" s="1" t="s">
        <v>3595</v>
      </c>
      <c r="X1" s="1" t="s">
        <v>3596</v>
      </c>
    </row>
    <row r="2" spans="1:24" ht="15" customHeight="1" x14ac:dyDescent="0.3">
      <c r="A2" s="1" t="str">
        <f t="shared" ref="A2:A19" ca="1" si="0">CONCATENATE("Your deity is ",C2,", god of ",H2, ", ",H3," and ",H4,". His symbol is a ",W2,".")</f>
        <v>Your deity is Sanock, god of Forge, Nature and Unity. His symbol is a white scythe and bow.</v>
      </c>
      <c r="B2" s="1"/>
      <c r="C2" s="1" t="str">
        <f ca="1">Names!H2</f>
        <v>Sanock</v>
      </c>
      <c r="D2" s="1">
        <f t="shared" ref="D2:D11" ca="1" si="1">RANDBETWEEN(1, COUNTA(C$2:C$200))</f>
        <v>9</v>
      </c>
      <c r="E2" s="1" t="str">
        <f t="shared" ref="E2:E11" ca="1" si="2">OFFSET(C$1,D2,0)</f>
        <v>Philiel</v>
      </c>
      <c r="F2" s="1" t="s">
        <v>3597</v>
      </c>
      <c r="G2" s="1">
        <f t="shared" ref="G2:G11" ca="1" si="3">RANDBETWEEN(1, COUNTA(F$2:F$200))</f>
        <v>8</v>
      </c>
      <c r="H2" s="1" t="str">
        <f t="shared" ref="H2:H11" ca="1" si="4">OFFSET(F$1,G2,0)</f>
        <v>Forge</v>
      </c>
      <c r="I2" s="1" t="s">
        <v>43</v>
      </c>
      <c r="J2" s="1">
        <f t="shared" ref="J2:J4" ca="1" si="5">RANDBETWEEN(1, 3)</f>
        <v>1</v>
      </c>
      <c r="K2" s="1" t="str">
        <f t="shared" ref="K2:K4" ca="1" si="6">OFFSET(I$1,J2,0)</f>
        <v>Lawful</v>
      </c>
      <c r="L2" s="1" t="s">
        <v>64</v>
      </c>
      <c r="M2" s="1">
        <f t="shared" ref="M2:M4" ca="1" si="7">RANDBETWEEN(1, 3)</f>
        <v>3</v>
      </c>
      <c r="N2" s="1" t="str">
        <f t="shared" ref="N2:N4" ca="1" si="8">OFFSET(L$1,M2,0)</f>
        <v>Evil</v>
      </c>
      <c r="O2" s="1" t="str">
        <f t="shared" ref="O2:O4" ca="1" si="9">CONCATENATE(K2, " ",N2)</f>
        <v>Lawful Evil</v>
      </c>
      <c r="Q2" s="1" t="s">
        <v>2546</v>
      </c>
      <c r="R2" s="1">
        <f t="shared" ref="R2:R21" ca="1" si="10">RANDBETWEEN(1, COUNTA(Q$2:Q$200))</f>
        <v>3</v>
      </c>
      <c r="S2" s="1" t="str">
        <f t="shared" ref="S2:S21" ca="1" si="11">OFFSET(Q$1,R2,0)</f>
        <v>scythe</v>
      </c>
      <c r="T2" s="1" t="s">
        <v>552</v>
      </c>
      <c r="U2" s="1">
        <f t="shared" ref="U2:U11" ca="1" si="12">RANDBETWEEN(1, COUNTA(T$2:T$200))</f>
        <v>2</v>
      </c>
      <c r="V2" s="1" t="str">
        <f t="shared" ref="V2:V11" ca="1" si="13">OFFSET(T$1,U2,0)</f>
        <v>white</v>
      </c>
      <c r="W2" s="1" t="str">
        <f t="shared" ref="W2:W11" ca="1" si="14">CONCATENATE(V2," ",S2, " and ",S12)</f>
        <v>white scythe and bow</v>
      </c>
      <c r="X2" s="1" t="s">
        <v>3598</v>
      </c>
    </row>
    <row r="3" spans="1:24" ht="15" customHeight="1" x14ac:dyDescent="0.3">
      <c r="A3" s="1" t="str">
        <f t="shared" ca="1" si="0"/>
        <v>Your deity is Maleela, god of Nature, Unity and Order. His symbol is a white steed and dragon.</v>
      </c>
      <c r="B3" s="1"/>
      <c r="C3" s="1" t="str">
        <f ca="1">Names!H3</f>
        <v>Maleela</v>
      </c>
      <c r="D3" s="1">
        <f t="shared" ca="1" si="1"/>
        <v>20</v>
      </c>
      <c r="E3" s="1" t="str">
        <f t="shared" ca="1" si="2"/>
        <v>Noerios</v>
      </c>
      <c r="F3" s="1" t="s">
        <v>3599</v>
      </c>
      <c r="G3" s="1">
        <f t="shared" ca="1" si="3"/>
        <v>14</v>
      </c>
      <c r="H3" s="1" t="str">
        <f t="shared" ca="1" si="4"/>
        <v>Nature</v>
      </c>
      <c r="I3" s="1" t="s">
        <v>48</v>
      </c>
      <c r="J3" s="1">
        <f t="shared" ca="1" si="5"/>
        <v>1</v>
      </c>
      <c r="K3" s="1" t="str">
        <f t="shared" ca="1" si="6"/>
        <v>Lawful</v>
      </c>
      <c r="L3" s="1" t="s">
        <v>48</v>
      </c>
      <c r="M3" s="1">
        <f t="shared" ca="1" si="7"/>
        <v>1</v>
      </c>
      <c r="N3" s="1" t="str">
        <f t="shared" ca="1" si="8"/>
        <v>Good</v>
      </c>
      <c r="O3" s="1" t="str">
        <f t="shared" ca="1" si="9"/>
        <v>Lawful Good</v>
      </c>
      <c r="Q3" s="1" t="s">
        <v>3600</v>
      </c>
      <c r="R3" s="1">
        <f t="shared" ca="1" si="10"/>
        <v>15</v>
      </c>
      <c r="S3" s="1" t="str">
        <f t="shared" ca="1" si="11"/>
        <v>steed</v>
      </c>
      <c r="T3" s="1" t="s">
        <v>515</v>
      </c>
      <c r="U3" s="1">
        <f t="shared" ca="1" si="12"/>
        <v>2</v>
      </c>
      <c r="V3" s="1" t="str">
        <f t="shared" ca="1" si="13"/>
        <v>white</v>
      </c>
      <c r="W3" s="1" t="str">
        <f t="shared" ca="1" si="14"/>
        <v>white steed and dragon</v>
      </c>
      <c r="X3" s="1" t="s">
        <v>3601</v>
      </c>
    </row>
    <row r="4" spans="1:24" ht="15" customHeight="1" x14ac:dyDescent="0.3">
      <c r="A4" s="1" t="str">
        <f t="shared" ca="1" si="0"/>
        <v>Your deity is Tanbelle, god of Unity, Order and Knowledge. His symbol is a black hart and ouroboros.</v>
      </c>
      <c r="B4" s="1"/>
      <c r="C4" s="1" t="str">
        <f ca="1">Names!H4</f>
        <v>Tanbelle</v>
      </c>
      <c r="D4" s="1">
        <f t="shared" ca="1" si="1"/>
        <v>7</v>
      </c>
      <c r="E4" s="1" t="str">
        <f t="shared" ca="1" si="2"/>
        <v>Scotith</v>
      </c>
      <c r="F4" s="1" t="s">
        <v>3602</v>
      </c>
      <c r="G4" s="1">
        <f t="shared" ca="1" si="3"/>
        <v>22</v>
      </c>
      <c r="H4" s="1" t="str">
        <f t="shared" ca="1" si="4"/>
        <v>Unity</v>
      </c>
      <c r="I4" s="1" t="s">
        <v>54</v>
      </c>
      <c r="J4" s="1">
        <f t="shared" ca="1" si="5"/>
        <v>3</v>
      </c>
      <c r="K4" s="1" t="str">
        <f t="shared" ca="1" si="6"/>
        <v>Chaotic</v>
      </c>
      <c r="L4" s="1" t="s">
        <v>73</v>
      </c>
      <c r="M4" s="1">
        <f t="shared" ca="1" si="7"/>
        <v>3</v>
      </c>
      <c r="N4" s="1" t="str">
        <f t="shared" ca="1" si="8"/>
        <v>Evil</v>
      </c>
      <c r="O4" s="1" t="str">
        <f t="shared" ca="1" si="9"/>
        <v>Chaotic Evil</v>
      </c>
      <c r="Q4" s="1" t="s">
        <v>1597</v>
      </c>
      <c r="R4" s="1">
        <f t="shared" ca="1" si="10"/>
        <v>16</v>
      </c>
      <c r="S4" s="1" t="str">
        <f t="shared" ca="1" si="11"/>
        <v>hart</v>
      </c>
      <c r="T4" s="1" t="s">
        <v>3603</v>
      </c>
      <c r="U4" s="1">
        <f t="shared" ca="1" si="12"/>
        <v>4</v>
      </c>
      <c r="V4" s="1" t="str">
        <f t="shared" ca="1" si="13"/>
        <v>black</v>
      </c>
      <c r="W4" s="1" t="str">
        <f t="shared" ca="1" si="14"/>
        <v>black hart and ouroboros</v>
      </c>
      <c r="X4" s="1" t="s">
        <v>3604</v>
      </c>
    </row>
    <row r="5" spans="1:24" ht="15" customHeight="1" x14ac:dyDescent="0.3">
      <c r="A5" s="1" t="str">
        <f t="shared" ca="1" si="0"/>
        <v>Your deity is Vicst, god of Order, Knowledge and Knowledge. His symbol is a golden ouroboros and hound.</v>
      </c>
      <c r="B5" s="1"/>
      <c r="C5" s="1" t="str">
        <f ca="1">Names!H5</f>
        <v>Vicst</v>
      </c>
      <c r="D5" s="1">
        <f t="shared" ca="1" si="1"/>
        <v>20</v>
      </c>
      <c r="E5" s="1" t="str">
        <f t="shared" ca="1" si="2"/>
        <v>Noerios</v>
      </c>
      <c r="F5" s="1" t="s">
        <v>3605</v>
      </c>
      <c r="G5" s="1">
        <f t="shared" ca="1" si="3"/>
        <v>15</v>
      </c>
      <c r="H5" s="1" t="str">
        <f t="shared" ca="1" si="4"/>
        <v>Order</v>
      </c>
      <c r="Q5" s="1" t="s">
        <v>3606</v>
      </c>
      <c r="R5" s="1">
        <f t="shared" ca="1" si="10"/>
        <v>4</v>
      </c>
      <c r="S5" s="1" t="str">
        <f t="shared" ca="1" si="11"/>
        <v>ouroboros</v>
      </c>
      <c r="T5" s="1" t="s">
        <v>519</v>
      </c>
      <c r="U5" s="1">
        <f t="shared" ca="1" si="12"/>
        <v>1</v>
      </c>
      <c r="V5" s="1" t="str">
        <f t="shared" ca="1" si="13"/>
        <v>golden</v>
      </c>
      <c r="W5" s="1" t="str">
        <f t="shared" ca="1" si="14"/>
        <v>golden ouroboros and hound</v>
      </c>
      <c r="X5" s="1" t="s">
        <v>3529</v>
      </c>
    </row>
    <row r="6" spans="1:24" ht="15" customHeight="1" x14ac:dyDescent="0.3">
      <c r="A6" s="1" t="str">
        <f t="shared" ca="1" si="0"/>
        <v>Your deity is Codinsky, god of Knowledge, Knowledge and Death. His symbol is a wooden scythe and axe.</v>
      </c>
      <c r="B6" s="1"/>
      <c r="C6" s="1" t="str">
        <f ca="1">Names!H6</f>
        <v>Codinsky</v>
      </c>
      <c r="D6" s="1">
        <f t="shared" ca="1" si="1"/>
        <v>13</v>
      </c>
      <c r="E6" s="1" t="str">
        <f t="shared" ca="1" si="2"/>
        <v>Fingwyn</v>
      </c>
      <c r="F6" s="1" t="s">
        <v>3607</v>
      </c>
      <c r="G6" s="1">
        <f t="shared" ca="1" si="3"/>
        <v>10</v>
      </c>
      <c r="H6" s="1" t="str">
        <f t="shared" ca="1" si="4"/>
        <v>Knowledge</v>
      </c>
      <c r="P6" s="1"/>
      <c r="Q6" s="1" t="s">
        <v>3243</v>
      </c>
      <c r="R6" s="1">
        <f t="shared" ca="1" si="10"/>
        <v>3</v>
      </c>
      <c r="S6" s="1" t="str">
        <f t="shared" ca="1" si="11"/>
        <v>scythe</v>
      </c>
      <c r="T6" s="1" t="s">
        <v>495</v>
      </c>
      <c r="U6" s="1">
        <f t="shared" ca="1" si="12"/>
        <v>8</v>
      </c>
      <c r="V6" s="1" t="str">
        <f t="shared" ca="1" si="13"/>
        <v>wooden</v>
      </c>
      <c r="W6" s="1" t="str">
        <f t="shared" ca="1" si="14"/>
        <v>wooden scythe and axe</v>
      </c>
      <c r="X6" s="1" t="s">
        <v>3608</v>
      </c>
    </row>
    <row r="7" spans="1:24" ht="15" customHeight="1" x14ac:dyDescent="0.3">
      <c r="A7" s="1" t="str">
        <f t="shared" ca="1" si="0"/>
        <v>Your deity is Hepthild, god of Knowledge, Death and Zeal. His symbol is a wooden feather and scythe.</v>
      </c>
      <c r="B7" s="1"/>
      <c r="C7" s="1" t="str">
        <f ca="1">Names!H7</f>
        <v>Hepthild</v>
      </c>
      <c r="D7" s="1">
        <f t="shared" ca="1" si="1"/>
        <v>6</v>
      </c>
      <c r="E7" s="1" t="str">
        <f t="shared" ca="1" si="2"/>
        <v>Hepthild</v>
      </c>
      <c r="F7" s="1" t="s">
        <v>3609</v>
      </c>
      <c r="G7" s="1">
        <f t="shared" ca="1" si="3"/>
        <v>10</v>
      </c>
      <c r="H7" s="1" t="str">
        <f t="shared" ca="1" si="4"/>
        <v>Knowledge</v>
      </c>
      <c r="P7" s="1"/>
      <c r="Q7" s="1" t="s">
        <v>3215</v>
      </c>
      <c r="R7" s="1">
        <f t="shared" ca="1" si="10"/>
        <v>7</v>
      </c>
      <c r="S7" s="1" t="str">
        <f t="shared" ca="1" si="11"/>
        <v>feather</v>
      </c>
      <c r="T7" s="1" t="s">
        <v>554</v>
      </c>
      <c r="U7" s="1">
        <f t="shared" ca="1" si="12"/>
        <v>8</v>
      </c>
      <c r="V7" s="1" t="str">
        <f t="shared" ca="1" si="13"/>
        <v>wooden</v>
      </c>
      <c r="W7" s="1" t="str">
        <f t="shared" ca="1" si="14"/>
        <v>wooden feather and scythe</v>
      </c>
    </row>
    <row r="8" spans="1:24" ht="15" customHeight="1" x14ac:dyDescent="0.3">
      <c r="A8" s="1" t="str">
        <f t="shared" ca="1" si="0"/>
        <v>Your deity is Scotith, god of Death, Zeal and Zeal. His symbol is a golden eagle and hammer.</v>
      </c>
      <c r="B8" s="1"/>
      <c r="C8" s="1" t="str">
        <f ca="1">Names!H8</f>
        <v>Scotith</v>
      </c>
      <c r="D8" s="1">
        <f t="shared" ca="1" si="1"/>
        <v>5</v>
      </c>
      <c r="E8" s="1" t="str">
        <f t="shared" ca="1" si="2"/>
        <v>Codinsky</v>
      </c>
      <c r="F8" s="1" t="s">
        <v>3610</v>
      </c>
      <c r="G8" s="1">
        <f t="shared" ca="1" si="3"/>
        <v>6</v>
      </c>
      <c r="H8" s="1" t="str">
        <f t="shared" ca="1" si="4"/>
        <v>Death</v>
      </c>
      <c r="P8" s="1"/>
      <c r="Q8" s="1" t="s">
        <v>2572</v>
      </c>
      <c r="R8" s="1">
        <f t="shared" ca="1" si="10"/>
        <v>23</v>
      </c>
      <c r="S8" s="1" t="str">
        <f t="shared" ca="1" si="11"/>
        <v>eagle</v>
      </c>
      <c r="T8" s="1" t="s">
        <v>2126</v>
      </c>
      <c r="U8" s="1">
        <f t="shared" ca="1" si="12"/>
        <v>1</v>
      </c>
      <c r="V8" s="1" t="str">
        <f t="shared" ca="1" si="13"/>
        <v>golden</v>
      </c>
      <c r="W8" s="1" t="str">
        <f t="shared" ca="1" si="14"/>
        <v>golden eagle and hammer</v>
      </c>
    </row>
    <row r="9" spans="1:24" ht="15" customHeight="1" x14ac:dyDescent="0.3">
      <c r="A9" s="1" t="str">
        <f t="shared" ca="1" si="0"/>
        <v>Your deity is Nofar, god of Zeal, Zeal and Protection. His symbol is a wooden anvil and dragon.</v>
      </c>
      <c r="B9" s="1"/>
      <c r="C9" s="1" t="str">
        <f ca="1">Names!H9</f>
        <v>Nofar</v>
      </c>
      <c r="D9" s="1">
        <f t="shared" ca="1" si="1"/>
        <v>3</v>
      </c>
      <c r="E9" s="1" t="str">
        <f t="shared" ca="1" si="2"/>
        <v>Tanbelle</v>
      </c>
      <c r="F9" s="1" t="s">
        <v>3611</v>
      </c>
      <c r="G9" s="1">
        <f t="shared" ca="1" si="3"/>
        <v>24</v>
      </c>
      <c r="H9" s="1" t="str">
        <f t="shared" ca="1" si="4"/>
        <v>Zeal</v>
      </c>
      <c r="P9" s="1"/>
      <c r="Q9" s="1" t="s">
        <v>2255</v>
      </c>
      <c r="R9" s="1">
        <f t="shared" ca="1" si="10"/>
        <v>17</v>
      </c>
      <c r="S9" s="1" t="str">
        <f t="shared" ca="1" si="11"/>
        <v>anvil</v>
      </c>
      <c r="T9" s="1" t="s">
        <v>3612</v>
      </c>
      <c r="U9" s="1">
        <f t="shared" ca="1" si="12"/>
        <v>8</v>
      </c>
      <c r="V9" s="1" t="str">
        <f t="shared" ca="1" si="13"/>
        <v>wooden</v>
      </c>
      <c r="W9" s="1" t="str">
        <f t="shared" ca="1" si="14"/>
        <v>wooden anvil and dragon</v>
      </c>
    </row>
    <row r="10" spans="1:24" ht="15" customHeight="1" x14ac:dyDescent="0.3">
      <c r="A10" s="1" t="str">
        <f t="shared" ca="1" si="0"/>
        <v>Your deity is Philiel, god of Zeal, Protection and . His symbol is a crossed ouroboros and raven.</v>
      </c>
      <c r="B10" s="1"/>
      <c r="C10" s="1" t="str">
        <f ca="1">Names!H10</f>
        <v>Philiel</v>
      </c>
      <c r="D10" s="1">
        <f t="shared" ca="1" si="1"/>
        <v>1</v>
      </c>
      <c r="E10" s="1" t="str">
        <f t="shared" ca="1" si="2"/>
        <v>Sanock</v>
      </c>
      <c r="F10" s="1" t="s">
        <v>3613</v>
      </c>
      <c r="G10" s="1">
        <f t="shared" ca="1" si="3"/>
        <v>24</v>
      </c>
      <c r="H10" s="1" t="str">
        <f t="shared" ca="1" si="4"/>
        <v>Zeal</v>
      </c>
      <c r="P10" s="1"/>
      <c r="Q10" s="1" t="s">
        <v>2252</v>
      </c>
      <c r="R10" s="1">
        <f t="shared" ca="1" si="10"/>
        <v>4</v>
      </c>
      <c r="S10" s="1" t="str">
        <f t="shared" ca="1" si="11"/>
        <v>ouroboros</v>
      </c>
      <c r="T10" s="1" t="s">
        <v>3614</v>
      </c>
      <c r="U10" s="1">
        <f t="shared" ca="1" si="12"/>
        <v>3</v>
      </c>
      <c r="V10" s="1" t="str">
        <f t="shared" ca="1" si="13"/>
        <v>crossed</v>
      </c>
      <c r="W10" s="1" t="str">
        <f t="shared" ca="1" si="14"/>
        <v>crossed ouroboros and raven</v>
      </c>
    </row>
    <row r="11" spans="1:24" ht="15" customHeight="1" x14ac:dyDescent="0.3">
      <c r="A11" s="1" t="str">
        <f t="shared" ca="1" si="0"/>
        <v>Your deity is Moaot, god of Protection,  and . His symbol is a red anvil and skull.</v>
      </c>
      <c r="B11" s="1"/>
      <c r="C11" s="1" t="str">
        <f ca="1">Names!H11</f>
        <v>Moaot</v>
      </c>
      <c r="D11" s="1">
        <f t="shared" ca="1" si="1"/>
        <v>2</v>
      </c>
      <c r="E11" s="1" t="str">
        <f t="shared" ca="1" si="2"/>
        <v>Maleela</v>
      </c>
      <c r="F11" s="1" t="s">
        <v>3615</v>
      </c>
      <c r="G11" s="1">
        <f t="shared" ca="1" si="3"/>
        <v>16</v>
      </c>
      <c r="H11" s="1" t="str">
        <f t="shared" ca="1" si="4"/>
        <v>Protection</v>
      </c>
      <c r="P11" s="1"/>
      <c r="Q11" s="1" t="s">
        <v>1579</v>
      </c>
      <c r="R11" s="1">
        <f t="shared" ca="1" si="10"/>
        <v>17</v>
      </c>
      <c r="S11" s="1" t="str">
        <f t="shared" ca="1" si="11"/>
        <v>anvil</v>
      </c>
      <c r="U11" s="1">
        <f t="shared" ca="1" si="12"/>
        <v>5</v>
      </c>
      <c r="V11" s="1" t="str">
        <f t="shared" ca="1" si="13"/>
        <v>red</v>
      </c>
      <c r="W11" s="1" t="str">
        <f t="shared" ca="1" si="14"/>
        <v>red anvil and skull</v>
      </c>
    </row>
    <row r="12" spans="1:24" ht="15" customHeight="1" x14ac:dyDescent="0.3">
      <c r="A12" s="1" t="str">
        <f t="shared" ca="1" si="0"/>
        <v>Your deity is Lancelhrin, god of ,  and . His symbol is a .</v>
      </c>
      <c r="B12" s="1"/>
      <c r="C12" s="1" t="str">
        <f ca="1">Names!H12</f>
        <v>Lancelhrin</v>
      </c>
      <c r="D12" s="1"/>
      <c r="E12" s="1"/>
      <c r="F12" s="1" t="s">
        <v>3616</v>
      </c>
      <c r="G12" s="1"/>
      <c r="H12" s="1"/>
      <c r="P12" s="1"/>
      <c r="Q12" s="1" t="s">
        <v>3265</v>
      </c>
      <c r="R12" s="1">
        <f t="shared" ca="1" si="10"/>
        <v>25</v>
      </c>
      <c r="S12" s="1" t="str">
        <f t="shared" ca="1" si="11"/>
        <v>bow</v>
      </c>
    </row>
    <row r="13" spans="1:24" ht="15" customHeight="1" x14ac:dyDescent="0.3">
      <c r="A13" s="1" t="str">
        <f t="shared" ca="1" si="0"/>
        <v>Your deity is Alrin, god of ,  and . His symbol is a .</v>
      </c>
      <c r="B13" s="1"/>
      <c r="C13" s="1" t="str">
        <f ca="1">Names!H13</f>
        <v>Alrin</v>
      </c>
      <c r="D13" s="1"/>
      <c r="E13" s="1"/>
      <c r="F13" s="1" t="s">
        <v>3617</v>
      </c>
      <c r="G13" s="1"/>
      <c r="H13" s="1"/>
      <c r="P13" s="1"/>
      <c r="Q13" s="1" t="s">
        <v>3324</v>
      </c>
      <c r="R13" s="1">
        <f t="shared" ca="1" si="10"/>
        <v>14</v>
      </c>
      <c r="S13" s="1" t="str">
        <f t="shared" ca="1" si="11"/>
        <v>dragon</v>
      </c>
    </row>
    <row r="14" spans="1:24" ht="15" customHeight="1" x14ac:dyDescent="0.3">
      <c r="A14" s="1" t="str">
        <f t="shared" ca="1" si="0"/>
        <v>Your deity is Fingwyn, god of ,  and . His symbol is a .</v>
      </c>
      <c r="B14" s="1"/>
      <c r="C14" s="1" t="str">
        <f ca="1">Names!H14</f>
        <v>Fingwyn</v>
      </c>
      <c r="D14" s="1"/>
      <c r="E14" s="1"/>
      <c r="F14" s="1" t="s">
        <v>3618</v>
      </c>
      <c r="G14" s="1"/>
      <c r="H14" s="1"/>
      <c r="P14" s="1"/>
      <c r="Q14" s="1" t="s">
        <v>3619</v>
      </c>
      <c r="R14" s="1">
        <f t="shared" ca="1" si="10"/>
        <v>4</v>
      </c>
      <c r="S14" s="1" t="str">
        <f t="shared" ca="1" si="11"/>
        <v>ouroboros</v>
      </c>
    </row>
    <row r="15" spans="1:24" ht="15" customHeight="1" x14ac:dyDescent="0.3">
      <c r="A15" s="1" t="str">
        <f t="shared" ca="1" si="0"/>
        <v>Your deity is Hepiyo, god of ,  and . His symbol is a .</v>
      </c>
      <c r="B15" s="1"/>
      <c r="C15" s="1" t="str">
        <f ca="1">Names!H15</f>
        <v>Hepiyo</v>
      </c>
      <c r="D15" s="1"/>
      <c r="E15" s="1"/>
      <c r="F15" s="1" t="s">
        <v>3620</v>
      </c>
      <c r="P15" s="1"/>
      <c r="Q15" s="1" t="s">
        <v>3425</v>
      </c>
      <c r="R15" s="1">
        <f t="shared" ca="1" si="10"/>
        <v>21</v>
      </c>
      <c r="S15" s="1" t="str">
        <f t="shared" ca="1" si="11"/>
        <v>hound</v>
      </c>
    </row>
    <row r="16" spans="1:24" ht="15" customHeight="1" x14ac:dyDescent="0.3">
      <c r="A16" s="1" t="str">
        <f t="shared" ca="1" si="0"/>
        <v>Your deity is Droirrim, god of ,  and . His symbol is a .</v>
      </c>
      <c r="B16" s="1"/>
      <c r="C16" s="1" t="str">
        <f ca="1">Names!H16</f>
        <v>Droirrim</v>
      </c>
      <c r="D16" s="1"/>
      <c r="E16" s="1"/>
      <c r="F16" s="1" t="s">
        <v>1943</v>
      </c>
      <c r="P16" s="1"/>
      <c r="Q16" s="1" t="s">
        <v>3621</v>
      </c>
      <c r="R16" s="1">
        <f t="shared" ca="1" si="10"/>
        <v>19</v>
      </c>
      <c r="S16" s="1" t="str">
        <f t="shared" ca="1" si="11"/>
        <v>axe</v>
      </c>
    </row>
    <row r="17" spans="1:19" ht="15" customHeight="1" x14ac:dyDescent="0.3">
      <c r="A17" s="1" t="str">
        <f t="shared" ca="1" si="0"/>
        <v>Your deity is Godfeld, god of ,  and . His symbol is a .</v>
      </c>
      <c r="B17" s="1"/>
      <c r="C17" s="1" t="str">
        <f ca="1">Names!H17</f>
        <v>Godfeld</v>
      </c>
      <c r="D17" s="1"/>
      <c r="E17" s="1"/>
      <c r="F17" s="1" t="s">
        <v>3622</v>
      </c>
      <c r="P17" s="1"/>
      <c r="Q17" s="1" t="s">
        <v>3623</v>
      </c>
      <c r="R17" s="1">
        <f t="shared" ca="1" si="10"/>
        <v>3</v>
      </c>
      <c r="S17" s="1" t="str">
        <f t="shared" ca="1" si="11"/>
        <v>scythe</v>
      </c>
    </row>
    <row r="18" spans="1:19" ht="15" customHeight="1" x14ac:dyDescent="0.3">
      <c r="A18" s="1" t="str">
        <f t="shared" ca="1" si="0"/>
        <v>Your deity is Earleda, god of ,  and . His symbol is a .</v>
      </c>
      <c r="B18" s="1"/>
      <c r="C18" s="1" t="str">
        <f ca="1">Names!H18</f>
        <v>Earleda</v>
      </c>
      <c r="D18" s="1"/>
      <c r="E18" s="1"/>
      <c r="F18" s="1" t="s">
        <v>3624</v>
      </c>
      <c r="Q18" s="1" t="s">
        <v>697</v>
      </c>
      <c r="R18" s="1">
        <f t="shared" ca="1" si="10"/>
        <v>1</v>
      </c>
      <c r="S18" s="1" t="str">
        <f t="shared" ca="1" si="11"/>
        <v>hammer</v>
      </c>
    </row>
    <row r="19" spans="1:19" ht="15" customHeight="1" x14ac:dyDescent="0.3">
      <c r="A19" s="1" t="str">
        <f t="shared" ca="1" si="0"/>
        <v>Your deity is Cassjak, god of ,  and . His symbol is a .</v>
      </c>
      <c r="B19" s="1"/>
      <c r="C19" s="1" t="str">
        <f ca="1">Names!H19</f>
        <v>Cassjak</v>
      </c>
      <c r="D19" s="1"/>
      <c r="E19" s="1"/>
      <c r="F19" s="1" t="s">
        <v>42</v>
      </c>
      <c r="Q19" s="1" t="s">
        <v>3250</v>
      </c>
      <c r="R19" s="1">
        <f t="shared" ca="1" si="10"/>
        <v>14</v>
      </c>
      <c r="S19" s="1" t="str">
        <f t="shared" ca="1" si="11"/>
        <v>dragon</v>
      </c>
    </row>
    <row r="20" spans="1:19" ht="15" customHeight="1" x14ac:dyDescent="0.3">
      <c r="A20" s="1"/>
      <c r="B20" s="1"/>
      <c r="C20" s="1" t="str">
        <f ca="1">Names!H20</f>
        <v>Elaiel</v>
      </c>
      <c r="D20" s="1"/>
      <c r="E20" s="1"/>
      <c r="F20" s="1" t="s">
        <v>3625</v>
      </c>
      <c r="Q20" s="1" t="s">
        <v>1548</v>
      </c>
      <c r="R20" s="1">
        <f t="shared" ca="1" si="10"/>
        <v>11</v>
      </c>
      <c r="S20" s="1" t="str">
        <f t="shared" ca="1" si="11"/>
        <v>raven</v>
      </c>
    </row>
    <row r="21" spans="1:19" ht="15" customHeight="1" x14ac:dyDescent="0.3">
      <c r="A21" s="1"/>
      <c r="B21" s="1"/>
      <c r="C21" s="1" t="str">
        <f ca="1">Names!H21</f>
        <v>Noerios</v>
      </c>
      <c r="D21" s="1"/>
      <c r="E21" s="1"/>
      <c r="F21" s="1" t="s">
        <v>3626</v>
      </c>
      <c r="Q21" s="1" t="s">
        <v>2318</v>
      </c>
      <c r="R21" s="1">
        <f t="shared" ca="1" si="10"/>
        <v>6</v>
      </c>
      <c r="S21" s="1" t="str">
        <f t="shared" ca="1" si="11"/>
        <v>skull</v>
      </c>
    </row>
    <row r="22" spans="1:19" ht="15" customHeight="1" x14ac:dyDescent="0.3">
      <c r="A22" s="1"/>
      <c r="B22" s="1"/>
      <c r="C22" s="1" t="str">
        <f ca="1">Names!H22</f>
        <v>Kirdor</v>
      </c>
      <c r="D22" s="1"/>
      <c r="E22" s="1"/>
      <c r="F22" s="1" t="s">
        <v>3627</v>
      </c>
      <c r="Q22" s="1" t="s">
        <v>2553</v>
      </c>
    </row>
    <row r="23" spans="1:19" ht="15" customHeight="1" x14ac:dyDescent="0.3">
      <c r="D23" s="1"/>
      <c r="E23" s="1"/>
      <c r="F23" s="1" t="s">
        <v>3628</v>
      </c>
      <c r="Q23" s="1" t="s">
        <v>3629</v>
      </c>
    </row>
    <row r="24" spans="1:19" ht="15" customHeight="1" x14ac:dyDescent="0.3">
      <c r="D24" s="1">
        <f ca="1">RANDBETWEEN(1, COUNTA(C$2:C$200))</f>
        <v>3</v>
      </c>
      <c r="E24" s="1" t="str">
        <f ca="1">OFFSET(C$1,D24,0)</f>
        <v>Tanbelle</v>
      </c>
      <c r="F24" s="1" t="s">
        <v>454</v>
      </c>
      <c r="Q24" s="1" t="s">
        <v>3630</v>
      </c>
    </row>
    <row r="25" spans="1:19" ht="15" customHeight="1" x14ac:dyDescent="0.3">
      <c r="D25" s="1"/>
      <c r="E25" s="1"/>
      <c r="F25" s="1" t="s">
        <v>3631</v>
      </c>
      <c r="Q25" s="1" t="s">
        <v>3213</v>
      </c>
    </row>
    <row r="26" spans="1:19" ht="15" customHeight="1" x14ac:dyDescent="0.3">
      <c r="D26" s="1"/>
      <c r="E26" s="1"/>
      <c r="Q26" s="1" t="s">
        <v>3632</v>
      </c>
    </row>
    <row r="27" spans="1:19" ht="15" customHeight="1" x14ac:dyDescent="0.3">
      <c r="D27" s="1"/>
      <c r="E27" s="1"/>
      <c r="Q27" s="1" t="s">
        <v>3633</v>
      </c>
    </row>
    <row r="28" spans="1:19" ht="15" customHeight="1" x14ac:dyDescent="0.3">
      <c r="D28" s="1"/>
      <c r="E28" s="1"/>
      <c r="Q28" s="1" t="s">
        <v>1588</v>
      </c>
    </row>
    <row r="29" spans="1:19" ht="15" customHeight="1" x14ac:dyDescent="0.3">
      <c r="D29" s="1"/>
      <c r="E29" s="1"/>
      <c r="Q29" s="1" t="s">
        <v>3335</v>
      </c>
    </row>
    <row r="30" spans="1:19" ht="15" customHeight="1" x14ac:dyDescent="0.3">
      <c r="D30" s="1"/>
      <c r="E30" s="1"/>
    </row>
    <row r="31" spans="1:19" ht="15" customHeight="1" x14ac:dyDescent="0.3">
      <c r="D31" s="1"/>
      <c r="E31"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45</vt:i4>
      </vt:variant>
    </vt:vector>
  </HeadingPairs>
  <TitlesOfParts>
    <vt:vector size="45" baseType="lpstr">
      <vt:lpstr>Intro</vt:lpstr>
      <vt:lpstr>PCCreation</vt:lpstr>
      <vt:lpstr>Birth</vt:lpstr>
      <vt:lpstr>Family</vt:lpstr>
      <vt:lpstr>Life events</vt:lpstr>
      <vt:lpstr>LE1</vt:lpstr>
      <vt:lpstr>LE2</vt:lpstr>
      <vt:lpstr>LE3</vt:lpstr>
      <vt:lpstr>LE4</vt:lpstr>
      <vt:lpstr>LE5</vt:lpstr>
      <vt:lpstr>LE6</vt:lpstr>
      <vt:lpstr>LE7</vt:lpstr>
      <vt:lpstr>LE8</vt:lpstr>
      <vt:lpstr>LE9</vt:lpstr>
      <vt:lpstr>LE10</vt:lpstr>
      <vt:lpstr>LE11</vt:lpstr>
      <vt:lpstr>LE12</vt:lpstr>
      <vt:lpstr>Class Spawn Rate</vt:lpstr>
      <vt:lpstr>Flower</vt:lpstr>
      <vt:lpstr>Town</vt:lpstr>
      <vt:lpstr>F2Edit</vt:lpstr>
      <vt:lpstr>TownEco</vt:lpstr>
      <vt:lpstr>Names</vt:lpstr>
      <vt:lpstr>NamesBR</vt:lpstr>
      <vt:lpstr>Character</vt:lpstr>
      <vt:lpstr>NamesJP</vt:lpstr>
      <vt:lpstr>Titles</vt:lpstr>
      <vt:lpstr>Ingredient</vt:lpstr>
      <vt:lpstr>FactionName</vt:lpstr>
      <vt:lpstr>Insurance</vt:lpstr>
      <vt:lpstr>ItemLocation</vt:lpstr>
      <vt:lpstr>Gem</vt:lpstr>
      <vt:lpstr>Hazard</vt:lpstr>
      <vt:lpstr>Weapon</vt:lpstr>
      <vt:lpstr>Armor</vt:lpstr>
      <vt:lpstr>Quirks</vt:lpstr>
      <vt:lpstr>Inn</vt:lpstr>
      <vt:lpstr>DwarvenCurses</vt:lpstr>
      <vt:lpstr>Wild Magic</vt:lpstr>
      <vt:lpstr>Trinket</vt:lpstr>
      <vt:lpstr>ArcaneStuff</vt:lpstr>
      <vt:lpstr>Herb</vt:lpstr>
      <vt:lpstr>Villan</vt:lpstr>
      <vt:lpstr>Dungeon</vt:lpstr>
      <vt:lpstr>Deity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dc:creator>
  <cp:lastModifiedBy>Antonio</cp:lastModifiedBy>
  <dcterms:created xsi:type="dcterms:W3CDTF">2023-06-09T03:20:26Z</dcterms:created>
  <dcterms:modified xsi:type="dcterms:W3CDTF">2023-06-09T03:20:26Z</dcterms:modified>
</cp:coreProperties>
</file>