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Data Visualizaton\"/>
    </mc:Choice>
  </mc:AlternateContent>
  <xr:revisionPtr revIDLastSave="0" documentId="8_{E6E26B2B-2D8B-4BD7-AE89-AA7BBD590A14}" xr6:coauthVersionLast="44" xr6:coauthVersionMax="44" xr10:uidLastSave="{00000000-0000-0000-0000-000000000000}"/>
  <bookViews>
    <workbookView xWindow="-108" yWindow="-108" windowWidth="23256" windowHeight="12696" activeTab="2" xr2:uid="{00000000-000D-0000-FFFF-FFFF00000000}"/>
  </bookViews>
  <sheets>
    <sheet name="Data" sheetId="2" r:id="rId1"/>
    <sheet name="CALC" sheetId="10" r:id="rId2"/>
    <sheet name="Dashboard" sheetId="9" r:id="rId3"/>
  </sheets>
  <definedNames>
    <definedName name="_xlnm._FilterDatabase" localSheetId="0" hidden="1">Data!$A$2:$A$193</definedName>
    <definedName name="_xlnm.Extract" localSheetId="0">Data!$P$6</definedName>
    <definedName name="PROFIT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9" l="1"/>
  <c r="B123" i="10"/>
  <c r="B80" i="10"/>
  <c r="C80" i="10"/>
  <c r="D80" i="10"/>
  <c r="B81" i="10"/>
  <c r="C81" i="10"/>
  <c r="D81" i="10"/>
  <c r="B82" i="10"/>
  <c r="C82" i="10"/>
  <c r="D82" i="10"/>
  <c r="B83" i="10"/>
  <c r="C83" i="10"/>
  <c r="D83" i="10"/>
  <c r="B84" i="10"/>
  <c r="C84" i="10"/>
  <c r="D84" i="10"/>
  <c r="B85" i="10"/>
  <c r="C85" i="10"/>
  <c r="D85" i="10"/>
  <c r="B86" i="10"/>
  <c r="C86" i="10"/>
  <c r="D86" i="10"/>
  <c r="B87" i="10"/>
  <c r="C87" i="10"/>
  <c r="D87" i="10"/>
  <c r="C79" i="10"/>
  <c r="D79" i="10"/>
  <c r="B79" i="10"/>
  <c r="B114" i="10"/>
  <c r="B115" i="10"/>
  <c r="B116" i="10"/>
  <c r="B117" i="10"/>
  <c r="B118" i="10"/>
  <c r="B119" i="10"/>
  <c r="B120" i="10"/>
  <c r="B121" i="10"/>
  <c r="B113" i="10"/>
  <c r="N31" i="10"/>
  <c r="P5" i="10"/>
  <c r="B92" i="10"/>
  <c r="C92" i="10"/>
  <c r="C103" i="10" s="1"/>
  <c r="D92" i="10"/>
  <c r="D103" i="10" s="1"/>
  <c r="E92" i="10"/>
  <c r="E103" i="10" s="1"/>
  <c r="F92" i="10"/>
  <c r="F103" i="10" s="1"/>
  <c r="G92" i="10"/>
  <c r="G103" i="10" s="1"/>
  <c r="H92" i="10"/>
  <c r="H103" i="10" s="1"/>
  <c r="I92" i="10"/>
  <c r="I103" i="10" s="1"/>
  <c r="J92" i="10"/>
  <c r="J103" i="10" s="1"/>
  <c r="K92" i="10"/>
  <c r="K103" i="10" s="1"/>
  <c r="L92" i="10"/>
  <c r="L103" i="10" s="1"/>
  <c r="M92" i="10"/>
  <c r="M103" i="10" s="1"/>
  <c r="B93" i="10"/>
  <c r="B104" i="10" s="1"/>
  <c r="C93" i="10"/>
  <c r="C104" i="10" s="1"/>
  <c r="D93" i="10"/>
  <c r="D104" i="10" s="1"/>
  <c r="E93" i="10"/>
  <c r="E104" i="10" s="1"/>
  <c r="F93" i="10"/>
  <c r="F104" i="10" s="1"/>
  <c r="G93" i="10"/>
  <c r="G104" i="10" s="1"/>
  <c r="H93" i="10"/>
  <c r="H104" i="10" s="1"/>
  <c r="I93" i="10"/>
  <c r="I104" i="10" s="1"/>
  <c r="J93" i="10"/>
  <c r="J104" i="10" s="1"/>
  <c r="K93" i="10"/>
  <c r="K104" i="10" s="1"/>
  <c r="L93" i="10"/>
  <c r="L104" i="10" s="1"/>
  <c r="M93" i="10"/>
  <c r="M104" i="10" s="1"/>
  <c r="B94" i="10"/>
  <c r="B105" i="10" s="1"/>
  <c r="C94" i="10"/>
  <c r="C105" i="10" s="1"/>
  <c r="D94" i="10"/>
  <c r="D105" i="10" s="1"/>
  <c r="E94" i="10"/>
  <c r="E105" i="10" s="1"/>
  <c r="F94" i="10"/>
  <c r="F105" i="10" s="1"/>
  <c r="G94" i="10"/>
  <c r="G105" i="10" s="1"/>
  <c r="H94" i="10"/>
  <c r="H105" i="10" s="1"/>
  <c r="I94" i="10"/>
  <c r="I105" i="10" s="1"/>
  <c r="J94" i="10"/>
  <c r="J105" i="10" s="1"/>
  <c r="K94" i="10"/>
  <c r="K105" i="10" s="1"/>
  <c r="L94" i="10"/>
  <c r="L105" i="10" s="1"/>
  <c r="M94" i="10"/>
  <c r="M105" i="10" s="1"/>
  <c r="B95" i="10"/>
  <c r="B106" i="10" s="1"/>
  <c r="C95" i="10"/>
  <c r="C106" i="10" s="1"/>
  <c r="D95" i="10"/>
  <c r="D106" i="10" s="1"/>
  <c r="E95" i="10"/>
  <c r="E106" i="10" s="1"/>
  <c r="F95" i="10"/>
  <c r="F106" i="10" s="1"/>
  <c r="G95" i="10"/>
  <c r="G106" i="10" s="1"/>
  <c r="H95" i="10"/>
  <c r="H106" i="10" s="1"/>
  <c r="I95" i="10"/>
  <c r="I106" i="10" s="1"/>
  <c r="J95" i="10"/>
  <c r="J106" i="10" s="1"/>
  <c r="K95" i="10"/>
  <c r="K106" i="10" s="1"/>
  <c r="L95" i="10"/>
  <c r="L106" i="10" s="1"/>
  <c r="M95" i="10"/>
  <c r="M106" i="10" s="1"/>
  <c r="B96" i="10"/>
  <c r="B107" i="10" s="1"/>
  <c r="C96" i="10"/>
  <c r="C107" i="10" s="1"/>
  <c r="D96" i="10"/>
  <c r="D107" i="10" s="1"/>
  <c r="E96" i="10"/>
  <c r="E107" i="10" s="1"/>
  <c r="F96" i="10"/>
  <c r="F107" i="10" s="1"/>
  <c r="G96" i="10"/>
  <c r="G107" i="10" s="1"/>
  <c r="H96" i="10"/>
  <c r="H107" i="10" s="1"/>
  <c r="I96" i="10"/>
  <c r="I107" i="10" s="1"/>
  <c r="J96" i="10"/>
  <c r="J107" i="10" s="1"/>
  <c r="K96" i="10"/>
  <c r="K107" i="10" s="1"/>
  <c r="L96" i="10"/>
  <c r="L107" i="10" s="1"/>
  <c r="M96" i="10"/>
  <c r="M107" i="10" s="1"/>
  <c r="B97" i="10"/>
  <c r="C97" i="10"/>
  <c r="C108" i="10" s="1"/>
  <c r="D97" i="10"/>
  <c r="D108" i="10" s="1"/>
  <c r="E97" i="10"/>
  <c r="E108" i="10" s="1"/>
  <c r="F97" i="10"/>
  <c r="F108" i="10" s="1"/>
  <c r="G97" i="10"/>
  <c r="G108" i="10" s="1"/>
  <c r="H97" i="10"/>
  <c r="H108" i="10" s="1"/>
  <c r="I97" i="10"/>
  <c r="I108" i="10" s="1"/>
  <c r="J97" i="10"/>
  <c r="J108" i="10" s="1"/>
  <c r="K97" i="10"/>
  <c r="K108" i="10" s="1"/>
  <c r="L97" i="10"/>
  <c r="L108" i="10" s="1"/>
  <c r="M97" i="10"/>
  <c r="M108" i="10" s="1"/>
  <c r="B98" i="10"/>
  <c r="C98" i="10"/>
  <c r="C109" i="10" s="1"/>
  <c r="D98" i="10"/>
  <c r="D109" i="10" s="1"/>
  <c r="E98" i="10"/>
  <c r="E109" i="10" s="1"/>
  <c r="F98" i="10"/>
  <c r="F109" i="10" s="1"/>
  <c r="G98" i="10"/>
  <c r="G109" i="10" s="1"/>
  <c r="H98" i="10"/>
  <c r="H109" i="10" s="1"/>
  <c r="I98" i="10"/>
  <c r="I109" i="10" s="1"/>
  <c r="J98" i="10"/>
  <c r="J109" i="10" s="1"/>
  <c r="K98" i="10"/>
  <c r="K109" i="10" s="1"/>
  <c r="L98" i="10"/>
  <c r="L109" i="10" s="1"/>
  <c r="M98" i="10"/>
  <c r="M109" i="10" s="1"/>
  <c r="B99" i="10"/>
  <c r="B110" i="10" s="1"/>
  <c r="C99" i="10"/>
  <c r="C110" i="10" s="1"/>
  <c r="D99" i="10"/>
  <c r="D110" i="10" s="1"/>
  <c r="E99" i="10"/>
  <c r="E110" i="10" s="1"/>
  <c r="F99" i="10"/>
  <c r="F110" i="10" s="1"/>
  <c r="G99" i="10"/>
  <c r="G110" i="10" s="1"/>
  <c r="H99" i="10"/>
  <c r="H110" i="10" s="1"/>
  <c r="I99" i="10"/>
  <c r="I110" i="10" s="1"/>
  <c r="J99" i="10"/>
  <c r="J110" i="10" s="1"/>
  <c r="K99" i="10"/>
  <c r="K110" i="10" s="1"/>
  <c r="L99" i="10"/>
  <c r="L110" i="10" s="1"/>
  <c r="M99" i="10"/>
  <c r="M110" i="10" s="1"/>
  <c r="M91" i="10"/>
  <c r="M102" i="10" s="1"/>
  <c r="C91" i="10"/>
  <c r="C102" i="10" s="1"/>
  <c r="D91" i="10"/>
  <c r="D102" i="10" s="1"/>
  <c r="E91" i="10"/>
  <c r="E102" i="10" s="1"/>
  <c r="F91" i="10"/>
  <c r="F102" i="10" s="1"/>
  <c r="G91" i="10"/>
  <c r="G102" i="10" s="1"/>
  <c r="H91" i="10"/>
  <c r="H102" i="10" s="1"/>
  <c r="I91" i="10"/>
  <c r="I102" i="10" s="1"/>
  <c r="J91" i="10"/>
  <c r="J102" i="10" s="1"/>
  <c r="K91" i="10"/>
  <c r="K102" i="10" s="1"/>
  <c r="L91" i="10"/>
  <c r="L102" i="10" s="1"/>
  <c r="B91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AG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AF73" i="10"/>
  <c r="AG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AG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AF75" i="10"/>
  <c r="AG75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F76" i="10"/>
  <c r="AG76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B68" i="10"/>
  <c r="B31" i="10"/>
  <c r="N97" i="10" l="1"/>
  <c r="N91" i="10"/>
  <c r="N98" i="10"/>
  <c r="N92" i="10"/>
  <c r="B102" i="10"/>
  <c r="N96" i="10"/>
  <c r="N95" i="10"/>
  <c r="N94" i="10"/>
  <c r="B109" i="10"/>
  <c r="B103" i="10"/>
  <c r="N93" i="10"/>
  <c r="N99" i="10"/>
  <c r="B108" i="10"/>
  <c r="O91" i="10" l="1"/>
  <c r="N109" i="10" s="1"/>
  <c r="N102" i="10" l="1"/>
  <c r="N103" i="10"/>
  <c r="N108" i="10"/>
  <c r="N104" i="10"/>
  <c r="N110" i="10"/>
  <c r="N107" i="10"/>
  <c r="N106" i="10"/>
  <c r="N105" i="10"/>
  <c r="N111" i="10" l="1"/>
  <c r="P6" i="10" l="1"/>
  <c r="Q6" i="10"/>
  <c r="R6" i="10"/>
  <c r="S6" i="10"/>
  <c r="P7" i="10"/>
  <c r="Q7" i="10"/>
  <c r="R7" i="10"/>
  <c r="S7" i="10"/>
  <c r="P8" i="10"/>
  <c r="Q8" i="10"/>
  <c r="R8" i="10"/>
  <c r="S8" i="10"/>
  <c r="P9" i="10"/>
  <c r="Q9" i="10"/>
  <c r="R9" i="10"/>
  <c r="S9" i="10"/>
  <c r="P10" i="10"/>
  <c r="Q10" i="10"/>
  <c r="R10" i="10"/>
  <c r="S10" i="10"/>
  <c r="P11" i="10"/>
  <c r="Q11" i="10"/>
  <c r="R11" i="10"/>
  <c r="S11" i="10"/>
  <c r="P12" i="10"/>
  <c r="Q12" i="10"/>
  <c r="R12" i="10"/>
  <c r="S12" i="10"/>
  <c r="P13" i="10"/>
  <c r="Q13" i="10"/>
  <c r="R13" i="10"/>
  <c r="S13" i="10"/>
  <c r="Q5" i="10"/>
  <c r="R5" i="10"/>
  <c r="S5" i="10"/>
  <c r="C31" i="10"/>
  <c r="D31" i="10"/>
  <c r="E31" i="10"/>
  <c r="F31" i="10"/>
  <c r="G31" i="10"/>
  <c r="H31" i="10"/>
  <c r="I31" i="10"/>
  <c r="J31" i="10"/>
  <c r="C32" i="10"/>
  <c r="D32" i="10"/>
  <c r="E32" i="10"/>
  <c r="N32" i="10" s="1"/>
  <c r="F32" i="10"/>
  <c r="G32" i="10"/>
  <c r="H32" i="10"/>
  <c r="I32" i="10"/>
  <c r="J32" i="10"/>
  <c r="C33" i="10"/>
  <c r="D33" i="10"/>
  <c r="E33" i="10"/>
  <c r="N33" i="10" s="1"/>
  <c r="F33" i="10"/>
  <c r="G33" i="10"/>
  <c r="H33" i="10"/>
  <c r="I33" i="10"/>
  <c r="J33" i="10"/>
  <c r="C34" i="10"/>
  <c r="D34" i="10"/>
  <c r="E34" i="10"/>
  <c r="N34" i="10" s="1"/>
  <c r="F34" i="10"/>
  <c r="G34" i="10"/>
  <c r="H34" i="10"/>
  <c r="I34" i="10"/>
  <c r="J34" i="10"/>
  <c r="C35" i="10"/>
  <c r="D35" i="10"/>
  <c r="E35" i="10"/>
  <c r="N35" i="10" s="1"/>
  <c r="F35" i="10"/>
  <c r="G35" i="10"/>
  <c r="H35" i="10"/>
  <c r="I35" i="10"/>
  <c r="J35" i="10"/>
  <c r="C36" i="10"/>
  <c r="D36" i="10"/>
  <c r="E36" i="10"/>
  <c r="N36" i="10" s="1"/>
  <c r="F36" i="10"/>
  <c r="G36" i="10"/>
  <c r="H36" i="10"/>
  <c r="I36" i="10"/>
  <c r="J36" i="10"/>
  <c r="C37" i="10"/>
  <c r="D37" i="10"/>
  <c r="E37" i="10"/>
  <c r="N37" i="10" s="1"/>
  <c r="F37" i="10"/>
  <c r="G37" i="10"/>
  <c r="H37" i="10"/>
  <c r="I37" i="10"/>
  <c r="J37" i="10"/>
  <c r="C38" i="10"/>
  <c r="D38" i="10"/>
  <c r="E38" i="10"/>
  <c r="N38" i="10" s="1"/>
  <c r="F38" i="10"/>
  <c r="G38" i="10"/>
  <c r="H38" i="10"/>
  <c r="I38" i="10"/>
  <c r="J38" i="10"/>
  <c r="C39" i="10"/>
  <c r="D39" i="10"/>
  <c r="E39" i="10"/>
  <c r="N39" i="10" s="1"/>
  <c r="F39" i="10"/>
  <c r="G39" i="10"/>
  <c r="H39" i="10"/>
  <c r="I39" i="10"/>
  <c r="J39" i="10"/>
  <c r="C40" i="10"/>
  <c r="D40" i="10"/>
  <c r="E40" i="10"/>
  <c r="N40" i="10" s="1"/>
  <c r="F40" i="10"/>
  <c r="G40" i="10"/>
  <c r="H40" i="10"/>
  <c r="I40" i="10"/>
  <c r="J40" i="10"/>
  <c r="C41" i="10"/>
  <c r="D41" i="10"/>
  <c r="E41" i="10"/>
  <c r="N41" i="10" s="1"/>
  <c r="F41" i="10"/>
  <c r="G41" i="10"/>
  <c r="H41" i="10"/>
  <c r="I41" i="10"/>
  <c r="J41" i="10"/>
  <c r="C42" i="10"/>
  <c r="D42" i="10"/>
  <c r="E42" i="10"/>
  <c r="N42" i="10" s="1"/>
  <c r="F42" i="10"/>
  <c r="G42" i="10"/>
  <c r="H42" i="10"/>
  <c r="I42" i="10"/>
  <c r="J42" i="10"/>
  <c r="C43" i="10"/>
  <c r="D43" i="10"/>
  <c r="E43" i="10"/>
  <c r="N43" i="10" s="1"/>
  <c r="F43" i="10"/>
  <c r="G43" i="10"/>
  <c r="H43" i="10"/>
  <c r="I43" i="10"/>
  <c r="J43" i="10"/>
  <c r="C44" i="10"/>
  <c r="D44" i="10"/>
  <c r="E44" i="10"/>
  <c r="N44" i="10" s="1"/>
  <c r="F44" i="10"/>
  <c r="G44" i="10"/>
  <c r="H44" i="10"/>
  <c r="I44" i="10"/>
  <c r="J44" i="10"/>
  <c r="C45" i="10"/>
  <c r="D45" i="10"/>
  <c r="E45" i="10"/>
  <c r="N45" i="10" s="1"/>
  <c r="F45" i="10"/>
  <c r="G45" i="10"/>
  <c r="H45" i="10"/>
  <c r="I45" i="10"/>
  <c r="J45" i="10"/>
  <c r="C46" i="10"/>
  <c r="D46" i="10"/>
  <c r="E46" i="10"/>
  <c r="N46" i="10" s="1"/>
  <c r="F46" i="10"/>
  <c r="G46" i="10"/>
  <c r="H46" i="10"/>
  <c r="I46" i="10"/>
  <c r="J46" i="10"/>
  <c r="C47" i="10"/>
  <c r="D47" i="10"/>
  <c r="E47" i="10"/>
  <c r="N47" i="10" s="1"/>
  <c r="F47" i="10"/>
  <c r="G47" i="10"/>
  <c r="H47" i="10"/>
  <c r="I47" i="10"/>
  <c r="J47" i="10"/>
  <c r="C48" i="10"/>
  <c r="D48" i="10"/>
  <c r="E48" i="10"/>
  <c r="N48" i="10" s="1"/>
  <c r="F48" i="10"/>
  <c r="G48" i="10"/>
  <c r="H48" i="10"/>
  <c r="I48" i="10"/>
  <c r="J48" i="10"/>
  <c r="C49" i="10"/>
  <c r="D49" i="10"/>
  <c r="E49" i="10"/>
  <c r="N49" i="10" s="1"/>
  <c r="F49" i="10"/>
  <c r="G49" i="10"/>
  <c r="H49" i="10"/>
  <c r="I49" i="10"/>
  <c r="J49" i="10"/>
  <c r="C50" i="10"/>
  <c r="D50" i="10"/>
  <c r="E50" i="10"/>
  <c r="N50" i="10" s="1"/>
  <c r="F50" i="10"/>
  <c r="G50" i="10"/>
  <c r="H50" i="10"/>
  <c r="I50" i="10"/>
  <c r="J50" i="10"/>
  <c r="C51" i="10"/>
  <c r="D51" i="10"/>
  <c r="E51" i="10"/>
  <c r="N51" i="10" s="1"/>
  <c r="F51" i="10"/>
  <c r="G51" i="10"/>
  <c r="H51" i="10"/>
  <c r="I51" i="10"/>
  <c r="J51" i="10"/>
  <c r="C52" i="10"/>
  <c r="D52" i="10"/>
  <c r="E52" i="10"/>
  <c r="N52" i="10" s="1"/>
  <c r="F52" i="10"/>
  <c r="G52" i="10"/>
  <c r="H52" i="10"/>
  <c r="I52" i="10"/>
  <c r="J52" i="10"/>
  <c r="C53" i="10"/>
  <c r="D53" i="10"/>
  <c r="E53" i="10"/>
  <c r="N53" i="10" s="1"/>
  <c r="F53" i="10"/>
  <c r="G53" i="10"/>
  <c r="H53" i="10"/>
  <c r="I53" i="10"/>
  <c r="J53" i="10"/>
  <c r="C54" i="10"/>
  <c r="D54" i="10"/>
  <c r="E54" i="10"/>
  <c r="N54" i="10" s="1"/>
  <c r="F54" i="10"/>
  <c r="G54" i="10"/>
  <c r="H54" i="10"/>
  <c r="I54" i="10"/>
  <c r="J54" i="10"/>
  <c r="C55" i="10"/>
  <c r="D55" i="10"/>
  <c r="E55" i="10"/>
  <c r="N55" i="10" s="1"/>
  <c r="F55" i="10"/>
  <c r="G55" i="10"/>
  <c r="H55" i="10"/>
  <c r="I55" i="10"/>
  <c r="J55" i="10"/>
  <c r="C56" i="10"/>
  <c r="D56" i="10"/>
  <c r="E56" i="10"/>
  <c r="N56" i="10" s="1"/>
  <c r="F56" i="10"/>
  <c r="G56" i="10"/>
  <c r="H56" i="10"/>
  <c r="I56" i="10"/>
  <c r="J56" i="10"/>
  <c r="C57" i="10"/>
  <c r="D57" i="10"/>
  <c r="E57" i="10"/>
  <c r="N57" i="10" s="1"/>
  <c r="F57" i="10"/>
  <c r="G57" i="10"/>
  <c r="H57" i="10"/>
  <c r="I57" i="10"/>
  <c r="J57" i="10"/>
  <c r="C58" i="10"/>
  <c r="D58" i="10"/>
  <c r="E58" i="10"/>
  <c r="N58" i="10" s="1"/>
  <c r="F58" i="10"/>
  <c r="G58" i="10"/>
  <c r="H58" i="10"/>
  <c r="I58" i="10"/>
  <c r="J58" i="10"/>
  <c r="C59" i="10"/>
  <c r="D59" i="10"/>
  <c r="E59" i="10"/>
  <c r="N59" i="10" s="1"/>
  <c r="F59" i="10"/>
  <c r="G59" i="10"/>
  <c r="H59" i="10"/>
  <c r="I59" i="10"/>
  <c r="J59" i="10"/>
  <c r="C60" i="10"/>
  <c r="D60" i="10"/>
  <c r="E60" i="10"/>
  <c r="N60" i="10" s="1"/>
  <c r="F60" i="10"/>
  <c r="G60" i="10"/>
  <c r="H60" i="10"/>
  <c r="I60" i="10"/>
  <c r="J60" i="10"/>
  <c r="C61" i="10"/>
  <c r="D61" i="10"/>
  <c r="E61" i="10"/>
  <c r="N61" i="10" s="1"/>
  <c r="F61" i="10"/>
  <c r="G61" i="10"/>
  <c r="H61" i="10"/>
  <c r="I61" i="10"/>
  <c r="J61" i="10"/>
  <c r="C62" i="10"/>
  <c r="D62" i="10"/>
  <c r="E62" i="10"/>
  <c r="N62" i="10" s="1"/>
  <c r="F62" i="10"/>
  <c r="G62" i="10"/>
  <c r="H62" i="10"/>
  <c r="I62" i="10"/>
  <c r="J62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5" i="10"/>
  <c r="C5" i="10"/>
  <c r="D5" i="10"/>
  <c r="B18" i="10" s="1"/>
  <c r="E5" i="10"/>
  <c r="F5" i="10"/>
  <c r="G5" i="10"/>
  <c r="H5" i="10"/>
  <c r="I5" i="10"/>
  <c r="J5" i="10"/>
  <c r="K5" i="10"/>
  <c r="L5" i="10"/>
  <c r="M5" i="10"/>
  <c r="B6" i="10"/>
  <c r="C6" i="10"/>
  <c r="D6" i="10"/>
  <c r="E6" i="10"/>
  <c r="F6" i="10"/>
  <c r="G6" i="10"/>
  <c r="H6" i="10"/>
  <c r="I6" i="10"/>
  <c r="J6" i="10"/>
  <c r="K6" i="10"/>
  <c r="L6" i="10"/>
  <c r="M6" i="10"/>
  <c r="B7" i="10"/>
  <c r="C7" i="10"/>
  <c r="D7" i="10"/>
  <c r="B20" i="10" s="1"/>
  <c r="E7" i="10"/>
  <c r="F7" i="10"/>
  <c r="G7" i="10"/>
  <c r="H7" i="10"/>
  <c r="I7" i="10"/>
  <c r="J7" i="10"/>
  <c r="K7" i="10"/>
  <c r="L7" i="10"/>
  <c r="M7" i="10"/>
  <c r="B8" i="10"/>
  <c r="C8" i="10"/>
  <c r="D8" i="10"/>
  <c r="B21" i="10" s="1"/>
  <c r="E8" i="10"/>
  <c r="F8" i="10"/>
  <c r="G8" i="10"/>
  <c r="H8" i="10"/>
  <c r="I8" i="10"/>
  <c r="J8" i="10"/>
  <c r="K8" i="10"/>
  <c r="L8" i="10"/>
  <c r="M8" i="10"/>
  <c r="B9" i="10"/>
  <c r="C9" i="10"/>
  <c r="D9" i="10"/>
  <c r="B22" i="10" s="1"/>
  <c r="E9" i="10"/>
  <c r="F9" i="10"/>
  <c r="G9" i="10"/>
  <c r="H9" i="10"/>
  <c r="I9" i="10"/>
  <c r="J9" i="10"/>
  <c r="K9" i="10"/>
  <c r="L9" i="10"/>
  <c r="M9" i="10"/>
  <c r="B10" i="10"/>
  <c r="C10" i="10"/>
  <c r="D10" i="10"/>
  <c r="B23" i="10" s="1"/>
  <c r="E10" i="10"/>
  <c r="F10" i="10"/>
  <c r="G10" i="10"/>
  <c r="H10" i="10"/>
  <c r="I10" i="10"/>
  <c r="J10" i="10"/>
  <c r="K10" i="10"/>
  <c r="L10" i="10"/>
  <c r="M10" i="10"/>
  <c r="B11" i="10"/>
  <c r="C11" i="10"/>
  <c r="D11" i="10"/>
  <c r="B24" i="10" s="1"/>
  <c r="E11" i="10"/>
  <c r="F11" i="10"/>
  <c r="G11" i="10"/>
  <c r="H11" i="10"/>
  <c r="I11" i="10"/>
  <c r="J11" i="10"/>
  <c r="K11" i="10"/>
  <c r="L11" i="10"/>
  <c r="M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C4" i="10"/>
  <c r="D4" i="10"/>
  <c r="B17" i="10" s="1"/>
  <c r="E4" i="10"/>
  <c r="F4" i="10"/>
  <c r="G4" i="10"/>
  <c r="H4" i="10"/>
  <c r="I4" i="10"/>
  <c r="J4" i="10"/>
  <c r="K4" i="10"/>
  <c r="L4" i="10"/>
  <c r="M4" i="10"/>
  <c r="B4" i="10"/>
  <c r="B19" i="10"/>
  <c r="T5" i="10" l="1"/>
  <c r="P16" i="10"/>
  <c r="K43" i="10"/>
  <c r="K35" i="10"/>
  <c r="K34" i="10"/>
  <c r="K40" i="10"/>
  <c r="K32" i="10"/>
  <c r="K37" i="10"/>
  <c r="B25" i="10"/>
  <c r="K57" i="10"/>
  <c r="K49" i="10"/>
  <c r="K41" i="10"/>
  <c r="K33" i="10"/>
  <c r="K56" i="10"/>
  <c r="K48" i="10"/>
  <c r="K62" i="10"/>
  <c r="K55" i="10"/>
  <c r="K47" i="10"/>
  <c r="K39" i="10"/>
  <c r="K31" i="10"/>
  <c r="K54" i="10"/>
  <c r="K46" i="10"/>
  <c r="K38" i="10"/>
  <c r="K61" i="10"/>
  <c r="K53" i="10"/>
  <c r="K45" i="10"/>
  <c r="T8" i="10"/>
  <c r="P19" i="10" s="1"/>
  <c r="K60" i="10"/>
  <c r="K52" i="10"/>
  <c r="K44" i="10"/>
  <c r="K36" i="10"/>
  <c r="K59" i="10"/>
  <c r="K51" i="10"/>
  <c r="K58" i="10"/>
  <c r="K50" i="10"/>
  <c r="K42" i="10"/>
  <c r="T12" i="10"/>
  <c r="P23" i="10" s="1"/>
  <c r="T10" i="10"/>
  <c r="P21" i="10" s="1"/>
  <c r="T6" i="10"/>
  <c r="P17" i="10" s="1"/>
  <c r="T13" i="10"/>
  <c r="P24" i="10" s="1"/>
  <c r="T11" i="10"/>
  <c r="P22" i="10" s="1"/>
  <c r="T9" i="10"/>
  <c r="P20" i="10" s="1"/>
  <c r="T7" i="10"/>
  <c r="P18" i="10" s="1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O3" i="2"/>
  <c r="O2" i="2" l="1"/>
  <c r="Q37" i="2" l="1"/>
  <c r="Q38" i="2"/>
  <c r="Q39" i="2"/>
  <c r="G37" i="2"/>
  <c r="G38" i="2"/>
  <c r="G39" i="2"/>
  <c r="H3" i="2" l="1"/>
  <c r="J6" i="2" l="1"/>
  <c r="I3" i="2" l="1"/>
  <c r="J3" i="2"/>
  <c r="K3" i="2"/>
</calcChain>
</file>

<file path=xl/sharedStrings.xml><?xml version="1.0" encoding="utf-8"?>
<sst xmlns="http://schemas.openxmlformats.org/spreadsheetml/2006/main" count="820" uniqueCount="69">
  <si>
    <t>Q1</t>
  </si>
  <si>
    <t>Q2</t>
  </si>
  <si>
    <t>Q3</t>
  </si>
  <si>
    <t>Q4</t>
  </si>
  <si>
    <t>Region</t>
  </si>
  <si>
    <t>Month</t>
  </si>
  <si>
    <t>Budget</t>
  </si>
  <si>
    <t>Sales Mth</t>
  </si>
  <si>
    <t>England</t>
  </si>
  <si>
    <t>Germany</t>
  </si>
  <si>
    <t>France</t>
  </si>
  <si>
    <t>Spain</t>
  </si>
  <si>
    <t>Italy</t>
  </si>
  <si>
    <t>Sweeden</t>
  </si>
  <si>
    <t>Switzerland</t>
  </si>
  <si>
    <t>Greece</t>
  </si>
  <si>
    <t>Norway</t>
  </si>
  <si>
    <t>Pin Rouge</t>
  </si>
  <si>
    <t>Keepers Court</t>
  </si>
  <si>
    <t>Ten Aces</t>
  </si>
  <si>
    <t>Disco Bling</t>
  </si>
  <si>
    <t>Ringmeister</t>
  </si>
  <si>
    <t>Guest Wing</t>
  </si>
  <si>
    <t>Brandy Lane</t>
  </si>
  <si>
    <t>Dempsey</t>
  </si>
  <si>
    <t>Trustee Brown</t>
  </si>
  <si>
    <t>The Corporation</t>
  </si>
  <si>
    <t>Born To Excel</t>
  </si>
  <si>
    <t>Beltane</t>
  </si>
  <si>
    <t>My Bonny Lad</t>
  </si>
  <si>
    <t>Ultimate Fighter</t>
  </si>
  <si>
    <t>Lets Lighten Up</t>
  </si>
  <si>
    <t>Hey Blondie</t>
  </si>
  <si>
    <t>The Blues</t>
  </si>
  <si>
    <t>Festival Star</t>
  </si>
  <si>
    <t>Arctic Ocean</t>
  </si>
  <si>
    <t>Redhage</t>
  </si>
  <si>
    <t>Catlantic</t>
  </si>
  <si>
    <t>Coolism</t>
  </si>
  <si>
    <t>Love You Like That</t>
  </si>
  <si>
    <t>Teen Idol</t>
  </si>
  <si>
    <t>Honest Lies</t>
  </si>
  <si>
    <t>Kalahaar</t>
  </si>
  <si>
    <t>Babieca Noire</t>
  </si>
  <si>
    <t>Acorns</t>
  </si>
  <si>
    <t>Geiger Rio</t>
  </si>
  <si>
    <t>Megems Boy</t>
  </si>
  <si>
    <t>Metal Talk</t>
  </si>
  <si>
    <t>Even Astar</t>
  </si>
  <si>
    <t>Clients</t>
  </si>
  <si>
    <t>Quarter</t>
  </si>
  <si>
    <t>REGION</t>
  </si>
  <si>
    <t>ALL</t>
  </si>
  <si>
    <t>ENGLAND</t>
  </si>
  <si>
    <t>SALES</t>
  </si>
  <si>
    <t>Profit and loss</t>
  </si>
  <si>
    <t>france</t>
  </si>
  <si>
    <t>italy</t>
  </si>
  <si>
    <t>CLIENTS</t>
  </si>
  <si>
    <t>Total</t>
  </si>
  <si>
    <t>SALES of EACH CLIENT REGION WISE</t>
  </si>
  <si>
    <t>max budget :-</t>
  </si>
  <si>
    <t>MONTH WISE PROFIT LOSS</t>
  </si>
  <si>
    <t>TOTAL</t>
  </si>
  <si>
    <t>total=</t>
  </si>
  <si>
    <t>%age</t>
  </si>
  <si>
    <t>PERCENTAGE</t>
  </si>
  <si>
    <t>%</t>
  </si>
  <si>
    <t>CAPSTONE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</si>
</sst>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  <font>
      <sz val="8"/>
      <name val="Segoe UI"/>
      <family val="2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rgb="FFFF8837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883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165" fontId="3" fillId="0" borderId="0" xfId="1" applyNumberFormat="1" applyFont="1"/>
    <xf numFmtId="166" fontId="4" fillId="0" borderId="0" xfId="1" applyNumberFormat="1" applyFont="1"/>
    <xf numFmtId="166" fontId="4" fillId="0" borderId="0" xfId="1" applyNumberFormat="1" applyFont="1" applyFill="1"/>
    <xf numFmtId="166" fontId="4" fillId="0" borderId="0" xfId="1" applyNumberFormat="1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Fill="1"/>
    <xf numFmtId="3" fontId="4" fillId="0" borderId="0" xfId="0" applyNumberFormat="1" applyFont="1"/>
    <xf numFmtId="166" fontId="4" fillId="0" borderId="0" xfId="1" applyNumberFormat="1" applyFont="1" applyFill="1" applyBorder="1"/>
    <xf numFmtId="0" fontId="5" fillId="2" borderId="0" xfId="0" applyFont="1" applyFill="1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2" fontId="4" fillId="0" borderId="0" xfId="0" applyNumberFormat="1" applyFont="1"/>
    <xf numFmtId="0" fontId="5" fillId="0" borderId="0" xfId="0" applyFont="1"/>
    <xf numFmtId="165" fontId="8" fillId="0" borderId="0" xfId="1" applyNumberFormat="1" applyFont="1"/>
    <xf numFmtId="166" fontId="5" fillId="0" borderId="0" xfId="1" applyNumberFormat="1" applyFont="1"/>
    <xf numFmtId="166" fontId="5" fillId="0" borderId="0" xfId="1" applyNumberFormat="1" applyFont="1" applyFill="1"/>
    <xf numFmtId="166" fontId="5" fillId="0" borderId="0" xfId="1" applyNumberFormat="1" applyFont="1" applyBorder="1"/>
    <xf numFmtId="166" fontId="5" fillId="0" borderId="0" xfId="1" applyNumberFormat="1" applyFont="1" applyFill="1" applyBorder="1"/>
    <xf numFmtId="0" fontId="4" fillId="3" borderId="0" xfId="0" applyFont="1" applyFill="1"/>
    <xf numFmtId="0" fontId="9" fillId="3" borderId="0" xfId="2" applyFont="1" applyFill="1"/>
    <xf numFmtId="0" fontId="7" fillId="3" borderId="0" xfId="0" applyFont="1" applyFill="1"/>
    <xf numFmtId="0" fontId="10" fillId="5" borderId="0" xfId="0" applyFont="1" applyFill="1"/>
    <xf numFmtId="0" fontId="0" fillId="5" borderId="0" xfId="0" applyFill="1"/>
    <xf numFmtId="166" fontId="4" fillId="0" borderId="0" xfId="0" applyNumberFormat="1" applyFont="1"/>
    <xf numFmtId="17" fontId="4" fillId="3" borderId="0" xfId="0" applyNumberFormat="1" applyFont="1" applyFill="1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0" xfId="0" applyFill="1"/>
    <xf numFmtId="17" fontId="4" fillId="7" borderId="0" xfId="0" applyNumberFormat="1" applyFont="1" applyFill="1"/>
    <xf numFmtId="0" fontId="0" fillId="8" borderId="0" xfId="0" applyFill="1"/>
    <xf numFmtId="0" fontId="12" fillId="7" borderId="0" xfId="0" applyFont="1" applyFill="1" applyBorder="1"/>
    <xf numFmtId="2" fontId="4" fillId="0" borderId="0" xfId="1" applyNumberFormat="1" applyFont="1"/>
    <xf numFmtId="0" fontId="12" fillId="7" borderId="0" xfId="0" applyFont="1" applyFill="1"/>
    <xf numFmtId="0" fontId="4" fillId="3" borderId="1" xfId="0" applyFont="1" applyFill="1" applyBorder="1"/>
    <xf numFmtId="0" fontId="0" fillId="0" borderId="0" xfId="0" applyFill="1" applyBorder="1"/>
    <xf numFmtId="0" fontId="0" fillId="0" borderId="0" xfId="0" applyBorder="1"/>
    <xf numFmtId="17" fontId="4" fillId="9" borderId="2" xfId="0" applyNumberFormat="1" applyFont="1" applyFill="1" applyBorder="1"/>
    <xf numFmtId="17" fontId="4" fillId="9" borderId="3" xfId="0" applyNumberFormat="1" applyFont="1" applyFill="1" applyBorder="1"/>
    <xf numFmtId="0" fontId="0" fillId="9" borderId="0" xfId="0" applyFill="1"/>
    <xf numFmtId="0" fontId="12" fillId="10" borderId="0" xfId="0" applyFont="1" applyFill="1"/>
    <xf numFmtId="0" fontId="0" fillId="7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0" borderId="0" xfId="0" applyFill="1" applyBorder="1"/>
    <xf numFmtId="0" fontId="0" fillId="5" borderId="0" xfId="0" applyFill="1" applyBorder="1"/>
    <xf numFmtId="0" fontId="0" fillId="15" borderId="0" xfId="0" applyFill="1" applyBorder="1"/>
    <xf numFmtId="0" fontId="0" fillId="4" borderId="0" xfId="0" applyFill="1" applyBorder="1"/>
    <xf numFmtId="0" fontId="0" fillId="15" borderId="0" xfId="0" applyFill="1"/>
    <xf numFmtId="0" fontId="13" fillId="4" borderId="0" xfId="0" applyFont="1" applyFill="1"/>
    <xf numFmtId="0" fontId="14" fillId="15" borderId="0" xfId="0" applyFont="1" applyFill="1"/>
    <xf numFmtId="0" fontId="15" fillId="5" borderId="0" xfId="0" applyFont="1" applyFill="1"/>
    <xf numFmtId="0" fontId="16" fillId="10" borderId="0" xfId="0" applyFont="1" applyFill="1"/>
    <xf numFmtId="0" fontId="17" fillId="14" borderId="0" xfId="0" applyFont="1" applyFill="1"/>
    <xf numFmtId="0" fontId="18" fillId="13" borderId="0" xfId="0" applyFont="1" applyFill="1"/>
    <xf numFmtId="0" fontId="19" fillId="16" borderId="0" xfId="0" applyFont="1" applyFill="1"/>
    <xf numFmtId="0" fontId="20" fillId="11" borderId="0" xfId="0" applyFont="1" applyFill="1"/>
    <xf numFmtId="0" fontId="21" fillId="7" borderId="0" xfId="0" applyFont="1" applyFill="1"/>
    <xf numFmtId="0" fontId="0" fillId="17" borderId="0" xfId="0" applyFill="1"/>
    <xf numFmtId="0" fontId="12" fillId="15" borderId="0" xfId="0" applyFont="1" applyFill="1"/>
    <xf numFmtId="2" fontId="0" fillId="0" borderId="0" xfId="3" applyNumberFormat="1" applyFont="1"/>
    <xf numFmtId="2" fontId="22" fillId="17" borderId="0" xfId="0" applyNumberFormat="1" applyFont="1" applyFill="1"/>
    <xf numFmtId="0" fontId="23" fillId="17" borderId="0" xfId="0" applyFont="1" applyFill="1"/>
    <xf numFmtId="0" fontId="24" fillId="18" borderId="0" xfId="0" applyFont="1" applyFill="1" applyAlignment="1">
      <alignment horizontal="center"/>
    </xf>
    <xf numFmtId="0" fontId="6" fillId="18" borderId="0" xfId="0" applyFont="1" applyFill="1"/>
  </cellXfs>
  <cellStyles count="4">
    <cellStyle name="Comma" xfId="1" builtinId="3"/>
    <cellStyle name="Normal" xfId="0" builtinId="0"/>
    <cellStyle name="Normal - Style1" xfId="2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7C1E66"/>
      <color rgb="FF00CCFF"/>
      <color rgb="FF00FFFF"/>
      <color rgb="FF99FF66"/>
      <color rgb="FF55C7D3"/>
      <color rgb="FFFF8837"/>
      <color rgb="FFFF7111"/>
      <color rgb="FFFFCC66"/>
      <color rgb="FFDFF1B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21739130434784E-2"/>
          <c:y val="0"/>
          <c:w val="0.80072463768115942"/>
          <c:h val="0.965640059288618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CALC!$A$123</c:f>
              <c:strCache>
                <c:ptCount val="1"/>
                <c:pt idx="0">
                  <c:v>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618-472A-A19C-4B12520923ED}"/>
              </c:ext>
            </c:extLst>
          </c:dPt>
          <c:val>
            <c:numRef>
              <c:f>CALC!$B$123</c:f>
              <c:numCache>
                <c:formatCode>0.00</c:formatCode>
                <c:ptCount val="1"/>
                <c:pt idx="0">
                  <c:v>11.198560376355521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8-472A-A19C-4B125209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298768"/>
        <c:axId val="308300408"/>
      </c:barChart>
      <c:catAx>
        <c:axId val="308298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08300408"/>
        <c:crosses val="autoZero"/>
        <c:auto val="1"/>
        <c:lblAlgn val="ctr"/>
        <c:lblOffset val="100"/>
        <c:noMultiLvlLbl val="0"/>
      </c:catAx>
      <c:valAx>
        <c:axId val="308300408"/>
        <c:scaling>
          <c:orientation val="minMax"/>
          <c:max val="40"/>
          <c:min val="0"/>
        </c:scaling>
        <c:delete val="1"/>
        <c:axPos val="l"/>
        <c:numFmt formatCode="0.00" sourceLinked="1"/>
        <c:majorTickMark val="none"/>
        <c:minorTickMark val="none"/>
        <c:tickLblPos val="nextTo"/>
        <c:crossAx val="308298768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OF EACH CLIENT REGION WISE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CALC!$M$31:$M$62</c:f>
              <c:strCache>
                <c:ptCount val="32"/>
                <c:pt idx="0">
                  <c:v>Pin Rouge</c:v>
                </c:pt>
                <c:pt idx="1">
                  <c:v>Keepers Court</c:v>
                </c:pt>
                <c:pt idx="2">
                  <c:v>Ten Aces</c:v>
                </c:pt>
                <c:pt idx="3">
                  <c:v>Disco Bling</c:v>
                </c:pt>
                <c:pt idx="4">
                  <c:v>Ringmeister</c:v>
                </c:pt>
                <c:pt idx="5">
                  <c:v>Guest Wing</c:v>
                </c:pt>
                <c:pt idx="6">
                  <c:v>Brandy Lane</c:v>
                </c:pt>
                <c:pt idx="7">
                  <c:v>Dempsey</c:v>
                </c:pt>
                <c:pt idx="8">
                  <c:v>Trustee Brown</c:v>
                </c:pt>
                <c:pt idx="9">
                  <c:v>The Corporation</c:v>
                </c:pt>
                <c:pt idx="10">
                  <c:v>Born To Excel</c:v>
                </c:pt>
                <c:pt idx="11">
                  <c:v>Beltane</c:v>
                </c:pt>
                <c:pt idx="12">
                  <c:v>My Bonny Lad</c:v>
                </c:pt>
                <c:pt idx="13">
                  <c:v>Ultimate Fighter</c:v>
                </c:pt>
                <c:pt idx="14">
                  <c:v>Lets Lighten Up</c:v>
                </c:pt>
                <c:pt idx="15">
                  <c:v>Hey Blondie</c:v>
                </c:pt>
                <c:pt idx="16">
                  <c:v>The Blues</c:v>
                </c:pt>
                <c:pt idx="17">
                  <c:v>Festival Star</c:v>
                </c:pt>
                <c:pt idx="18">
                  <c:v>Arctic Ocean</c:v>
                </c:pt>
                <c:pt idx="19">
                  <c:v>Redhage</c:v>
                </c:pt>
                <c:pt idx="20">
                  <c:v>Catlantic</c:v>
                </c:pt>
                <c:pt idx="21">
                  <c:v>Coolism</c:v>
                </c:pt>
                <c:pt idx="22">
                  <c:v>Love You Like That</c:v>
                </c:pt>
                <c:pt idx="23">
                  <c:v>Teen Idol</c:v>
                </c:pt>
                <c:pt idx="24">
                  <c:v>Honest Lies</c:v>
                </c:pt>
                <c:pt idx="25">
                  <c:v>Kalahaar</c:v>
                </c:pt>
                <c:pt idx="26">
                  <c:v>Babieca Noire</c:v>
                </c:pt>
                <c:pt idx="27">
                  <c:v>Acorns</c:v>
                </c:pt>
                <c:pt idx="28">
                  <c:v>Geiger Rio</c:v>
                </c:pt>
                <c:pt idx="29">
                  <c:v>Megems Boy</c:v>
                </c:pt>
                <c:pt idx="30">
                  <c:v>Metal Talk</c:v>
                </c:pt>
                <c:pt idx="31">
                  <c:v>Even Astar</c:v>
                </c:pt>
              </c:strCache>
            </c:strRef>
          </c:cat>
          <c:val>
            <c:numRef>
              <c:f>CALC!$N$31:$N$62</c:f>
              <c:numCache>
                <c:formatCode>General</c:formatCode>
                <c:ptCount val="32"/>
                <c:pt idx="0">
                  <c:v>4.9567587475754245</c:v>
                </c:pt>
                <c:pt idx="1">
                  <c:v>5.1142493438999992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181.78917791986061</c:v>
                </c:pt>
                <c:pt idx="6">
                  <c:v>68.794082372669266</c:v>
                </c:pt>
                <c:pt idx="7">
                  <c:v>17.755409023208035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215.21934545069954</c:v>
                </c:pt>
                <c:pt idx="13">
                  <c:v>473.29157052884176</c:v>
                </c:pt>
                <c:pt idx="14">
                  <c:v>340.53264663538232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2.635694559364536</c:v>
                </c:pt>
                <c:pt idx="19">
                  <c:v>0.43176477676500002</c:v>
                </c:pt>
                <c:pt idx="20">
                  <c:v>205.43028105744401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1870.6578716266933</c:v>
                </c:pt>
                <c:pt idx="26">
                  <c:v>1289.0947645747922</c:v>
                </c:pt>
                <c:pt idx="27">
                  <c:v>121.74898905620555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27.30381783448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B-4B68-A1ED-506AFB357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0633608"/>
        <c:axId val="580633936"/>
      </c:barChart>
      <c:catAx>
        <c:axId val="58063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33936"/>
        <c:crosses val="autoZero"/>
        <c:auto val="1"/>
        <c:lblAlgn val="ctr"/>
        <c:lblOffset val="100"/>
        <c:tickLblSkip val="1"/>
        <c:noMultiLvlLbl val="0"/>
      </c:catAx>
      <c:valAx>
        <c:axId val="5806339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33608"/>
        <c:crosses val="autoZero"/>
        <c:crossBetween val="between"/>
        <c:majorUnit val="300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39700" h="1397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QUATERLY</a:t>
            </a:r>
            <a:r>
              <a:rPr lang="en-IN" baseline="0"/>
              <a:t> SALES REGION WISE</a:t>
            </a:r>
            <a:endParaRPr lang="en-IN"/>
          </a:p>
        </c:rich>
      </c:tx>
      <c:layout>
        <c:manualLayout>
          <c:xMode val="edge"/>
          <c:yMode val="edge"/>
          <c:x val="0.13334872945351106"/>
          <c:y val="2.7932960893854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FF66"/>
            </a:solidFill>
            <a:ln>
              <a:solidFill>
                <a:schemeClr val="accent3">
                  <a:lumMod val="75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CALC!$O$16:$O$24</c:f>
              <c:strCache>
                <c:ptCount val="9"/>
                <c:pt idx="0">
                  <c:v>ENGLAND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  <c:pt idx="4">
                  <c:v>Sweeden</c:v>
                </c:pt>
                <c:pt idx="5">
                  <c:v>Norway</c:v>
                </c:pt>
                <c:pt idx="6">
                  <c:v>Spain</c:v>
                </c:pt>
                <c:pt idx="7">
                  <c:v>Switzerland</c:v>
                </c:pt>
                <c:pt idx="8">
                  <c:v>Greece</c:v>
                </c:pt>
              </c:strCache>
            </c:strRef>
          </c:cat>
          <c:val>
            <c:numRef>
              <c:f>CALC!$P$16:$P$24</c:f>
              <c:numCache>
                <c:formatCode>General</c:formatCode>
                <c:ptCount val="9"/>
                <c:pt idx="0">
                  <c:v>6205.7254461935318</c:v>
                </c:pt>
                <c:pt idx="1">
                  <c:v>5940.2026094712792</c:v>
                </c:pt>
                <c:pt idx="2">
                  <c:v>6026.8646698383927</c:v>
                </c:pt>
                <c:pt idx="3">
                  <c:v>6330.8625329726383</c:v>
                </c:pt>
                <c:pt idx="4">
                  <c:v>5024.5175398801121</c:v>
                </c:pt>
                <c:pt idx="5">
                  <c:v>4824.7564235078817</c:v>
                </c:pt>
                <c:pt idx="6">
                  <c:v>10003.353012738555</c:v>
                </c:pt>
                <c:pt idx="7">
                  <c:v>11816.885330268429</c:v>
                </c:pt>
                <c:pt idx="8">
                  <c:v>6115.3336021974283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8-4A38-9767-C0058FD17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2097264"/>
        <c:axId val="552282232"/>
      </c:barChart>
      <c:catAx>
        <c:axId val="5520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82232"/>
        <c:crosses val="autoZero"/>
        <c:auto val="1"/>
        <c:lblAlgn val="ctr"/>
        <c:lblOffset val="100"/>
        <c:noMultiLvlLbl val="0"/>
      </c:catAx>
      <c:valAx>
        <c:axId val="5522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39700" h="1397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REGION WISE PROFIT</a:t>
            </a:r>
            <a:r>
              <a:rPr lang="en-IN" baseline="0"/>
              <a:t>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CALC!$A$102</c:f>
              <c:strCache>
                <c:ptCount val="1"/>
                <c:pt idx="0">
                  <c:v>ENGLAND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CALC!$B$101:$M$101</c:f>
              <c:numCache>
                <c:formatCode>mmm\-yy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CALC!$B$102:$M$102</c:f>
              <c:numCache>
                <c:formatCode>General</c:formatCode>
                <c:ptCount val="12"/>
                <c:pt idx="0">
                  <c:v>23.663974908197041</c:v>
                </c:pt>
                <c:pt idx="1">
                  <c:v>59.718260508052026</c:v>
                </c:pt>
                <c:pt idx="2">
                  <c:v>-2.4075357273505524</c:v>
                </c:pt>
                <c:pt idx="3">
                  <c:v>5.6698757571854514</c:v>
                </c:pt>
                <c:pt idx="4">
                  <c:v>6.6778980303197581</c:v>
                </c:pt>
                <c:pt idx="5">
                  <c:v>2.3020652896807547</c:v>
                </c:pt>
                <c:pt idx="6">
                  <c:v>66.296570059402484</c:v>
                </c:pt>
                <c:pt idx="7">
                  <c:v>10.506914563528682</c:v>
                </c:pt>
                <c:pt idx="8">
                  <c:v>2.8425055725293342</c:v>
                </c:pt>
                <c:pt idx="9">
                  <c:v>-2.1099935828499952</c:v>
                </c:pt>
                <c:pt idx="10">
                  <c:v>40.666475470145542</c:v>
                </c:pt>
                <c:pt idx="11">
                  <c:v>1.4698742246209946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D-4826-A401-1A9ED4DD9B81}"/>
            </c:ext>
          </c:extLst>
        </c:ser>
        <c:ser>
          <c:idx val="1"/>
          <c:order val="1"/>
          <c:tx>
            <c:strRef>
              <c:f>CALC!$A$103</c:f>
              <c:strCache>
                <c:ptCount val="1"/>
                <c:pt idx="0">
                  <c:v>France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CALC!$B$101:$M$101</c:f>
              <c:numCache>
                <c:formatCode>mmm\-yy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CALC!$B$103:$M$103</c:f>
              <c:numCache>
                <c:formatCode>General</c:formatCode>
                <c:ptCount val="12"/>
                <c:pt idx="0">
                  <c:v>17.282344798964122</c:v>
                </c:pt>
                <c:pt idx="1">
                  <c:v>6.0167132901686244</c:v>
                </c:pt>
                <c:pt idx="2">
                  <c:v>-184.79020201111825</c:v>
                </c:pt>
                <c:pt idx="3">
                  <c:v>5.0173813105881493</c:v>
                </c:pt>
                <c:pt idx="4">
                  <c:v>0.56708958769517359</c:v>
                </c:pt>
                <c:pt idx="5">
                  <c:v>4.1172726780868629</c:v>
                </c:pt>
                <c:pt idx="6">
                  <c:v>102.68285056211744</c:v>
                </c:pt>
                <c:pt idx="7">
                  <c:v>4.1160546350038913</c:v>
                </c:pt>
                <c:pt idx="8">
                  <c:v>4.3063943939365523E-2</c:v>
                </c:pt>
                <c:pt idx="9">
                  <c:v>-4.7327949816393851</c:v>
                </c:pt>
                <c:pt idx="10">
                  <c:v>23.418925689432172</c:v>
                </c:pt>
                <c:pt idx="11">
                  <c:v>0.33620982613700079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D-4826-A401-1A9ED4DD9B81}"/>
            </c:ext>
          </c:extLst>
        </c:ser>
        <c:ser>
          <c:idx val="2"/>
          <c:order val="2"/>
          <c:tx>
            <c:strRef>
              <c:f>CALC!$A$104</c:f>
              <c:strCache>
                <c:ptCount val="1"/>
                <c:pt idx="0">
                  <c:v>Germany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CALC!$B$101:$M$101</c:f>
              <c:numCache>
                <c:formatCode>mmm\-yy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CALC!$B$104:$M$104</c:f>
              <c:numCache>
                <c:formatCode>General</c:formatCode>
                <c:ptCount val="12"/>
                <c:pt idx="0">
                  <c:v>2.7391244772843439</c:v>
                </c:pt>
                <c:pt idx="1">
                  <c:v>10.760967272534998</c:v>
                </c:pt>
                <c:pt idx="2">
                  <c:v>-300.52118707682848</c:v>
                </c:pt>
                <c:pt idx="3">
                  <c:v>1.9655452106476972</c:v>
                </c:pt>
                <c:pt idx="4">
                  <c:v>2.7264471892475939E-2</c:v>
                </c:pt>
                <c:pt idx="5">
                  <c:v>9.242146781183056</c:v>
                </c:pt>
                <c:pt idx="6">
                  <c:v>59.132787365816284</c:v>
                </c:pt>
                <c:pt idx="7">
                  <c:v>0.94148056345560605</c:v>
                </c:pt>
                <c:pt idx="8">
                  <c:v>21.513959711694923</c:v>
                </c:pt>
                <c:pt idx="9">
                  <c:v>-3.4564689597928133</c:v>
                </c:pt>
                <c:pt idx="10">
                  <c:v>2.3594954079092645</c:v>
                </c:pt>
                <c:pt idx="11">
                  <c:v>25.805756892484624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D-4826-A401-1A9ED4DD9B81}"/>
            </c:ext>
          </c:extLst>
        </c:ser>
        <c:ser>
          <c:idx val="3"/>
          <c:order val="3"/>
          <c:tx>
            <c:strRef>
              <c:f>CALC!$A$105</c:f>
              <c:strCache>
                <c:ptCount val="1"/>
                <c:pt idx="0">
                  <c:v>Italy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CALC!$B$101:$M$101</c:f>
              <c:numCache>
                <c:formatCode>mmm\-yy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CALC!$B$105:$M$105</c:f>
              <c:numCache>
                <c:formatCode>General</c:formatCode>
                <c:ptCount val="12"/>
                <c:pt idx="0">
                  <c:v>7.0560227465000125E-2</c:v>
                </c:pt>
                <c:pt idx="1">
                  <c:v>24.137254406360981</c:v>
                </c:pt>
                <c:pt idx="2">
                  <c:v>-173.06351895233479</c:v>
                </c:pt>
                <c:pt idx="3">
                  <c:v>0.44958650370691977</c:v>
                </c:pt>
                <c:pt idx="4">
                  <c:v>3.9689130300298245</c:v>
                </c:pt>
                <c:pt idx="5">
                  <c:v>6.7522808765474363</c:v>
                </c:pt>
                <c:pt idx="6">
                  <c:v>5.9577259049708999</c:v>
                </c:pt>
                <c:pt idx="7">
                  <c:v>72.263261364748587</c:v>
                </c:pt>
                <c:pt idx="8">
                  <c:v>19.038113707766371</c:v>
                </c:pt>
                <c:pt idx="9">
                  <c:v>-0.29352463131220174</c:v>
                </c:pt>
                <c:pt idx="10">
                  <c:v>4.2199871656999903</c:v>
                </c:pt>
                <c:pt idx="11">
                  <c:v>41.967466945454817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CD-4826-A401-1A9ED4DD9B81}"/>
            </c:ext>
          </c:extLst>
        </c:ser>
        <c:ser>
          <c:idx val="4"/>
          <c:order val="4"/>
          <c:tx>
            <c:strRef>
              <c:f>CALC!$A$106</c:f>
              <c:strCache>
                <c:ptCount val="1"/>
                <c:pt idx="0">
                  <c:v>Sweeden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CALC!$B$101:$M$101</c:f>
              <c:numCache>
                <c:formatCode>mmm\-yy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CALC!$B$106:$M$106</c:f>
              <c:numCache>
                <c:formatCode>General</c:formatCode>
                <c:ptCount val="12"/>
                <c:pt idx="0">
                  <c:v>12.085982356689103</c:v>
                </c:pt>
                <c:pt idx="1">
                  <c:v>28.935693698766276</c:v>
                </c:pt>
                <c:pt idx="2">
                  <c:v>-98.88453972658283</c:v>
                </c:pt>
                <c:pt idx="3">
                  <c:v>42.795957991942991</c:v>
                </c:pt>
                <c:pt idx="4">
                  <c:v>17.791439481452073</c:v>
                </c:pt>
                <c:pt idx="5">
                  <c:v>19.394175132311631</c:v>
                </c:pt>
                <c:pt idx="6">
                  <c:v>21.783662776761261</c:v>
                </c:pt>
                <c:pt idx="7">
                  <c:v>13.386626782132545</c:v>
                </c:pt>
                <c:pt idx="8">
                  <c:v>43.730778454695738</c:v>
                </c:pt>
                <c:pt idx="9">
                  <c:v>0.70804201633588337</c:v>
                </c:pt>
                <c:pt idx="10">
                  <c:v>10.898122177922581</c:v>
                </c:pt>
                <c:pt idx="11">
                  <c:v>11.20120601247592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CD-4826-A401-1A9ED4DD9B81}"/>
            </c:ext>
          </c:extLst>
        </c:ser>
        <c:ser>
          <c:idx val="5"/>
          <c:order val="5"/>
          <c:tx>
            <c:strRef>
              <c:f>CALC!$A$107</c:f>
              <c:strCache>
                <c:ptCount val="1"/>
                <c:pt idx="0">
                  <c:v>Norway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CALC!$B$101:$M$101</c:f>
              <c:numCache>
                <c:formatCode>mmm\-yy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CALC!$B$107:$M$107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CD-4826-A401-1A9ED4DD9B81}"/>
            </c:ext>
          </c:extLst>
        </c:ser>
        <c:ser>
          <c:idx val="6"/>
          <c:order val="6"/>
          <c:tx>
            <c:strRef>
              <c:f>CALC!$A$108</c:f>
              <c:strCache>
                <c:ptCount val="1"/>
                <c:pt idx="0">
                  <c:v>Spain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CALC!$B$101:$M$101</c:f>
              <c:numCache>
                <c:formatCode>mmm\-yy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CALC!$B$108:$M$108</c:f>
              <c:numCache>
                <c:formatCode>General</c:formatCode>
                <c:ptCount val="12"/>
                <c:pt idx="0">
                  <c:v>105.22695898450823</c:v>
                </c:pt>
                <c:pt idx="1">
                  <c:v>3.7039571473415611</c:v>
                </c:pt>
                <c:pt idx="2">
                  <c:v>-70.010538479611654</c:v>
                </c:pt>
                <c:pt idx="3">
                  <c:v>45.380631600741125</c:v>
                </c:pt>
                <c:pt idx="4">
                  <c:v>22.937392768586363</c:v>
                </c:pt>
                <c:pt idx="5">
                  <c:v>4.6561125898094318</c:v>
                </c:pt>
                <c:pt idx="6">
                  <c:v>28.36102237961812</c:v>
                </c:pt>
                <c:pt idx="7">
                  <c:v>25.496810362329882</c:v>
                </c:pt>
                <c:pt idx="8">
                  <c:v>142.27309397988992</c:v>
                </c:pt>
                <c:pt idx="9">
                  <c:v>-14.320780993607315</c:v>
                </c:pt>
                <c:pt idx="10">
                  <c:v>4.2228328210216111</c:v>
                </c:pt>
                <c:pt idx="11">
                  <c:v>4.9608219074555189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CD-4826-A401-1A9ED4DD9B81}"/>
            </c:ext>
          </c:extLst>
        </c:ser>
        <c:ser>
          <c:idx val="7"/>
          <c:order val="7"/>
          <c:tx>
            <c:strRef>
              <c:f>CALC!$A$109</c:f>
              <c:strCache>
                <c:ptCount val="1"/>
                <c:pt idx="0">
                  <c:v>Switzerland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CALC!$B$101:$M$101</c:f>
              <c:numCache>
                <c:formatCode>mmm\-yy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CALC!$B$109:$M$109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CD-4826-A401-1A9ED4DD9B81}"/>
            </c:ext>
          </c:extLst>
        </c:ser>
        <c:ser>
          <c:idx val="8"/>
          <c:order val="8"/>
          <c:tx>
            <c:strRef>
              <c:f>CALC!$A$110</c:f>
              <c:strCache>
                <c:ptCount val="1"/>
                <c:pt idx="0">
                  <c:v>Greece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CALC!$B$101:$M$101</c:f>
              <c:numCache>
                <c:formatCode>mmm\-yy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CALC!$B$110:$M$110</c:f>
              <c:numCache>
                <c:formatCode>General</c:formatCode>
                <c:ptCount val="12"/>
                <c:pt idx="0">
                  <c:v>10.549967914249976</c:v>
                </c:pt>
                <c:pt idx="1">
                  <c:v>103.69951244887125</c:v>
                </c:pt>
                <c:pt idx="2">
                  <c:v>-10.525494603018416</c:v>
                </c:pt>
                <c:pt idx="3">
                  <c:v>3.8949245560680135E-2</c:v>
                </c:pt>
                <c:pt idx="4">
                  <c:v>9.1437599045273643</c:v>
                </c:pt>
                <c:pt idx="5">
                  <c:v>22.848909038151305</c:v>
                </c:pt>
                <c:pt idx="6">
                  <c:v>0.86374363619780326</c:v>
                </c:pt>
                <c:pt idx="7">
                  <c:v>11.873305311847361</c:v>
                </c:pt>
                <c:pt idx="8">
                  <c:v>33.259057890137271</c:v>
                </c:pt>
                <c:pt idx="9">
                  <c:v>-1.1797477039546322</c:v>
                </c:pt>
                <c:pt idx="10">
                  <c:v>25.005778428817393</c:v>
                </c:pt>
                <c:pt idx="11">
                  <c:v>3.7520986154769957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CD-4826-A401-1A9ED4DD9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174752"/>
        <c:axId val="388174096"/>
      </c:lineChart>
      <c:dateAx>
        <c:axId val="3881747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74096"/>
        <c:crosses val="autoZero"/>
        <c:auto val="1"/>
        <c:lblOffset val="100"/>
        <c:baseTimeUnit val="months"/>
      </c:dateAx>
      <c:valAx>
        <c:axId val="388174096"/>
        <c:scaling>
          <c:orientation val="minMax"/>
          <c:max val="250"/>
          <c:min val="-3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7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List" dx="26" fmlaLink="CALC!$N$28" fmlaRange="CALC!$P$31:$P$39" noThreeD="1" sel="6"/>
</file>

<file path=xl/ctrlProps/ctrlProp10.xml><?xml version="1.0" encoding="utf-8"?>
<formControlPr xmlns="http://schemas.microsoft.com/office/spreadsheetml/2009/9/main" objectType="CheckBox" fmlaLink="$M$29" lockText="1" noThreeD="1"/>
</file>

<file path=xl/ctrlProps/ctrlProp11.xml><?xml version="1.0" encoding="utf-8"?>
<formControlPr xmlns="http://schemas.microsoft.com/office/spreadsheetml/2009/9/main" objectType="CheckBox" checked="Checked" fmlaLink="$M$30" lockText="1" noThreeD="1"/>
</file>

<file path=xl/ctrlProps/ctrlProp2.xml><?xml version="1.0" encoding="utf-8"?>
<formControlPr xmlns="http://schemas.microsoft.com/office/spreadsheetml/2009/9/main" objectType="List" dx="26" fmlaLink="CALC!$S$19" fmlaRange="CALC!$R$15:$R$19" noThreeD="1" sel="5" val="0"/>
</file>

<file path=xl/ctrlProps/ctrlProp3.xml><?xml version="1.0" encoding="utf-8"?>
<formControlPr xmlns="http://schemas.microsoft.com/office/spreadsheetml/2009/9/main" objectType="CheckBox" checked="Checked" fmlaLink="$M$23" lockText="1" noThreeD="1"/>
</file>

<file path=xl/ctrlProps/ctrlProp4.xml><?xml version="1.0" encoding="utf-8"?>
<formControlPr xmlns="http://schemas.microsoft.com/office/spreadsheetml/2009/9/main" objectType="CheckBox" checked="Checked" fmlaLink="$M$24" lockText="1" noThreeD="1"/>
</file>

<file path=xl/ctrlProps/ctrlProp5.xml><?xml version="1.0" encoding="utf-8"?>
<formControlPr xmlns="http://schemas.microsoft.com/office/spreadsheetml/2009/9/main" objectType="CheckBox" checked="Checked" fmlaLink="$M$25" lockText="1" noThreeD="1"/>
</file>

<file path=xl/ctrlProps/ctrlProp6.xml><?xml version="1.0" encoding="utf-8"?>
<formControlPr xmlns="http://schemas.microsoft.com/office/spreadsheetml/2009/9/main" objectType="CheckBox" checked="Checked" fmlaLink="$M$26" lockText="1" noThreeD="1"/>
</file>

<file path=xl/ctrlProps/ctrlProp7.xml><?xml version="1.0" encoding="utf-8"?>
<formControlPr xmlns="http://schemas.microsoft.com/office/spreadsheetml/2009/9/main" objectType="CheckBox" fmlaLink="$M$27" lockText="1" noThreeD="1"/>
</file>

<file path=xl/ctrlProps/ctrlProp8.xml><?xml version="1.0" encoding="utf-8"?>
<formControlPr xmlns="http://schemas.microsoft.com/office/spreadsheetml/2009/9/main" objectType="CheckBox" checked="Checked" fmlaLink="$M$28" lockText="1" noThreeD="1"/>
</file>

<file path=xl/ctrlProps/ctrlProp9.xml><?xml version="1.0" encoding="utf-8"?>
<formControlPr xmlns="http://schemas.microsoft.com/office/spreadsheetml/2009/9/main" objectType="CheckBox" checked="Checked" fmlaLink="$M$22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35859</xdr:colOff>
      <xdr:row>4</xdr:row>
      <xdr:rowOff>0</xdr:rowOff>
    </xdr:from>
    <xdr:to>
      <xdr:col>13</xdr:col>
      <xdr:colOff>218738</xdr:colOff>
      <xdr:row>20</xdr:row>
      <xdr:rowOff>62753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6CD5E90-CD5A-4E08-82D5-827592722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421341</xdr:colOff>
      <xdr:row>3</xdr:row>
      <xdr:rowOff>148366</xdr:rowOff>
    </xdr:from>
    <xdr:to>
      <xdr:col>21</xdr:col>
      <xdr:colOff>458096</xdr:colOff>
      <xdr:row>19</xdr:row>
      <xdr:rowOff>165847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202D1A8-2BB0-4CBB-897E-C49B5683FA15}"/>
            </a:ext>
          </a:extLst>
        </xdr:cNvPr>
        <xdr:cNvSpPr/>
      </xdr:nvSpPr>
      <xdr:spPr>
        <a:xfrm>
          <a:off x="7871012" y="793825"/>
          <a:ext cx="4994237" cy="3038587"/>
        </a:xfrm>
        <a:prstGeom prst="rect">
          <a:avLst/>
        </a:prstGeom>
        <a:solidFill>
          <a:srgbClr val="99FF66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 prst="angle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167640</xdr:colOff>
      <xdr:row>2</xdr:row>
      <xdr:rowOff>91440</xdr:rowOff>
    </xdr:from>
    <xdr:to>
      <xdr:col>11</xdr:col>
      <xdr:colOff>0</xdr:colOff>
      <xdr:row>20</xdr:row>
      <xdr:rowOff>71717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EF2BD56-3B08-4AD1-A7E4-63573A97FF1F}"/>
            </a:ext>
          </a:extLst>
        </xdr:cNvPr>
        <xdr:cNvSpPr/>
      </xdr:nvSpPr>
      <xdr:spPr>
        <a:xfrm>
          <a:off x="167640" y="593464"/>
          <a:ext cx="6152478" cy="3324112"/>
        </a:xfrm>
        <a:prstGeom prst="rect">
          <a:avLst/>
        </a:prstGeom>
        <a:solidFill>
          <a:srgbClr val="00CCFF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3</xdr:row>
          <xdr:rowOff>30480</xdr:rowOff>
        </xdr:from>
        <xdr:to>
          <xdr:col>10</xdr:col>
          <xdr:colOff>403860</xdr:colOff>
          <xdr:row>8</xdr:row>
          <xdr:rowOff>80235</xdr:rowOff>
        </xdr:to>
        <xdr:sp macro="" textlink="">
          <xdr:nvSpPr>
            <xdr:cNvPr id="16388" name="List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B12D2CD6-36AC-4BDE-B72F-445934CDFD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448</xdr:colOff>
      <xdr:row>3</xdr:row>
      <xdr:rowOff>30479</xdr:rowOff>
    </xdr:from>
    <xdr:to>
      <xdr:col>9</xdr:col>
      <xdr:colOff>15240</xdr:colOff>
      <xdr:row>19</xdr:row>
      <xdr:rowOff>143434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86D311-77E8-44A6-948E-FE931EFB0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471992</xdr:colOff>
          <xdr:row>3</xdr:row>
          <xdr:rowOff>195879</xdr:rowOff>
        </xdr:from>
        <xdr:to>
          <xdr:col>14</xdr:col>
          <xdr:colOff>444650</xdr:colOff>
          <xdr:row>7</xdr:row>
          <xdr:rowOff>154194</xdr:rowOff>
        </xdr:to>
        <xdr:sp macro="" textlink="">
          <xdr:nvSpPr>
            <xdr:cNvPr id="16389" name="List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A63001B6-89C5-4A55-975F-9F90C2A696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492162</xdr:colOff>
      <xdr:row>3</xdr:row>
      <xdr:rowOff>190949</xdr:rowOff>
    </xdr:from>
    <xdr:to>
      <xdr:col>21</xdr:col>
      <xdr:colOff>316902</xdr:colOff>
      <xdr:row>18</xdr:row>
      <xdr:rowOff>139849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E1EB6D0-EABA-4CBD-AC61-78C9C981E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152400</xdr:colOff>
          <xdr:row>22</xdr:row>
          <xdr:rowOff>0</xdr:rowOff>
        </xdr:from>
        <xdr:to>
          <xdr:col>12</xdr:col>
          <xdr:colOff>396240</xdr:colOff>
          <xdr:row>23</xdr:row>
          <xdr:rowOff>38100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597711F8-09ED-4A16-A221-DF1D7A8098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152400</xdr:colOff>
          <xdr:row>23</xdr:row>
          <xdr:rowOff>0</xdr:rowOff>
        </xdr:from>
        <xdr:to>
          <xdr:col>12</xdr:col>
          <xdr:colOff>396240</xdr:colOff>
          <xdr:row>24</xdr:row>
          <xdr:rowOff>38100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6C63AE9E-593C-4F8F-B216-9D9E77C74D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152400</xdr:colOff>
          <xdr:row>23</xdr:row>
          <xdr:rowOff>175260</xdr:rowOff>
        </xdr:from>
        <xdr:to>
          <xdr:col>12</xdr:col>
          <xdr:colOff>396240</xdr:colOff>
          <xdr:row>25</xdr:row>
          <xdr:rowOff>30480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D7653EB4-C287-461E-8D4A-3EFF7A8C6F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152400</xdr:colOff>
          <xdr:row>25</xdr:row>
          <xdr:rowOff>7620</xdr:rowOff>
        </xdr:from>
        <xdr:to>
          <xdr:col>12</xdr:col>
          <xdr:colOff>396240</xdr:colOff>
          <xdr:row>26</xdr:row>
          <xdr:rowOff>45719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751B050F-8D90-4427-A608-8FA2D68C57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152400</xdr:colOff>
          <xdr:row>26</xdr:row>
          <xdr:rowOff>7620</xdr:rowOff>
        </xdr:from>
        <xdr:to>
          <xdr:col>12</xdr:col>
          <xdr:colOff>396240</xdr:colOff>
          <xdr:row>27</xdr:row>
          <xdr:rowOff>45720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B15EB536-8257-4070-9855-BA6DEB0F03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152400</xdr:colOff>
          <xdr:row>26</xdr:row>
          <xdr:rowOff>167640</xdr:rowOff>
        </xdr:from>
        <xdr:to>
          <xdr:col>12</xdr:col>
          <xdr:colOff>396240</xdr:colOff>
          <xdr:row>28</xdr:row>
          <xdr:rowOff>22860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B852C6CD-912A-4814-82FF-50D7F2A34E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152400</xdr:colOff>
          <xdr:row>21</xdr:row>
          <xdr:rowOff>0</xdr:rowOff>
        </xdr:from>
        <xdr:ext cx="243840" cy="220980"/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2419F55F-F2EB-4FF8-90C5-5AA3C3D036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152400</xdr:colOff>
          <xdr:row>27</xdr:row>
          <xdr:rowOff>175260</xdr:rowOff>
        </xdr:from>
        <xdr:to>
          <xdr:col>12</xdr:col>
          <xdr:colOff>396240</xdr:colOff>
          <xdr:row>29</xdr:row>
          <xdr:rowOff>30480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646B9170-AEE1-4BBC-87D3-5F2333B988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152400</xdr:colOff>
          <xdr:row>28</xdr:row>
          <xdr:rowOff>175260</xdr:rowOff>
        </xdr:from>
        <xdr:to>
          <xdr:col>12</xdr:col>
          <xdr:colOff>396240</xdr:colOff>
          <xdr:row>30</xdr:row>
          <xdr:rowOff>30481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8A706BE4-4311-494C-9D94-4EB1C470A5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155986</xdr:colOff>
      <xdr:row>20</xdr:row>
      <xdr:rowOff>170329</xdr:rowOff>
    </xdr:from>
    <xdr:to>
      <xdr:col>23</xdr:col>
      <xdr:colOff>484542</xdr:colOff>
      <xdr:row>34</xdr:row>
      <xdr:rowOff>135815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C89ED6B-9119-4394-892F-3B09D5A2A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0.21739</cdr:x>
      <cdr:y>0</cdr:y>
    </cdr:from>
    <cdr:to>
      <cdr:x>0.72864</cdr:x>
      <cdr:y>0.96004</cdr:y>
    </cdr:to>
    <cdr:sp macro="" textlink="">
      <cdr:nvSpPr>
        <cdr:cNvPr id="2" name="Arrow: Up 1">
          <a:extLst xmlns:a="http://schemas.openxmlformats.org/drawingml/2006/main">
            <a:ext uri="{FF2B5EF4-FFF2-40B4-BE49-F238E27FC236}">
              <a16:creationId xmlns:a16="http://schemas.microsoft.com/office/drawing/2014/main" id="{BAD0D13C-7B0A-486E-933E-D20C8E9C7954}"/>
            </a:ext>
          </a:extLst>
        </cdr:cNvPr>
        <cdr:cNvSpPr/>
      </cdr:nvSpPr>
      <cdr:spPr>
        <a:xfrm xmlns:a="http://schemas.openxmlformats.org/drawingml/2006/main">
          <a:off x="232693" y="0"/>
          <a:ext cx="547237" cy="2547528"/>
        </a:xfrm>
        <a:prstGeom xmlns:a="http://schemas.openxmlformats.org/drawingml/2006/main" prst="upArrow">
          <a:avLst/>
        </a:prstGeom>
        <a:noFill xmlns:a="http://schemas.openxmlformats.org/drawingml/2006/main"/>
        <a:ln xmlns:a="http://schemas.openxmlformats.org/drawingml/2006/main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Q@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 filterMode="1"/>
  <dimension ref="A1:Q357"/>
  <sheetViews>
    <sheetView workbookViewId="0">
      <pane ySplit="1" topLeftCell="A2" activePane="bottomLeft" state="frozen"/>
      <selection pane="bottomLeft" activeCell="P7" sqref="P7:P18"/>
    </sheetView>
  </sheetViews>
  <sheetFormatPr defaultColWidth="9.109375" defaultRowHeight="13.8" x14ac:dyDescent="0.3"/>
  <cols>
    <col min="1" max="2" width="9.109375" style="6"/>
    <col min="3" max="3" width="14.109375" style="6" bestFit="1" customWidth="1"/>
    <col min="4" max="4" width="19.6640625" style="6" customWidth="1"/>
    <col min="5" max="5" width="9.5546875" style="6" bestFit="1" customWidth="1"/>
    <col min="6" max="6" width="11.109375" style="6" bestFit="1" customWidth="1"/>
    <col min="7" max="7" width="13.21875" style="6" customWidth="1"/>
    <col min="8" max="8" width="8.5546875" style="6" customWidth="1"/>
    <col min="9" max="9" width="9.109375" style="9"/>
    <col min="10" max="11" width="9.109375" style="6"/>
    <col min="12" max="12" width="15" style="6" customWidth="1"/>
    <col min="13" max="15" width="9.109375" style="6"/>
    <col min="16" max="16" width="9.109375" style="17"/>
    <col min="17" max="16384" width="9.109375" style="6"/>
  </cols>
  <sheetData>
    <row r="1" spans="1:16" x14ac:dyDescent="0.3">
      <c r="A1" s="1" t="s">
        <v>5</v>
      </c>
      <c r="B1" s="1" t="s">
        <v>50</v>
      </c>
      <c r="C1" s="1" t="s">
        <v>4</v>
      </c>
      <c r="D1" s="1" t="s">
        <v>49</v>
      </c>
      <c r="E1" s="2" t="s">
        <v>6</v>
      </c>
      <c r="F1" s="2" t="s">
        <v>7</v>
      </c>
      <c r="G1" s="1" t="s">
        <v>55</v>
      </c>
      <c r="H1" s="12"/>
      <c r="I1" s="12"/>
    </row>
    <row r="2" spans="1:16" x14ac:dyDescent="0.3">
      <c r="A2" s="7">
        <v>41275</v>
      </c>
      <c r="B2" s="7" t="s">
        <v>0</v>
      </c>
      <c r="C2" s="8" t="s">
        <v>8</v>
      </c>
      <c r="D2" s="6" t="s">
        <v>17</v>
      </c>
      <c r="E2" s="37">
        <v>4.4402836494074993</v>
      </c>
      <c r="F2" s="3">
        <v>4.6739827888499992</v>
      </c>
      <c r="G2" s="16">
        <f>F2-E2</f>
        <v>0.23369913944249987</v>
      </c>
      <c r="H2" s="12" t="s">
        <v>0</v>
      </c>
      <c r="I2" s="12" t="s">
        <v>1</v>
      </c>
      <c r="J2" s="6" t="s">
        <v>2</v>
      </c>
      <c r="K2" s="6" t="s">
        <v>3</v>
      </c>
      <c r="N2" s="6" t="s">
        <v>61</v>
      </c>
      <c r="O2" s="28">
        <f>MAX(E2:E193)</f>
        <v>2374.5114360542493</v>
      </c>
    </row>
    <row r="3" spans="1:16" x14ac:dyDescent="0.3">
      <c r="A3" s="7">
        <v>41275</v>
      </c>
      <c r="B3" s="7" t="s">
        <v>0</v>
      </c>
      <c r="C3" s="8" t="s">
        <v>10</v>
      </c>
      <c r="D3" s="9" t="s">
        <v>18</v>
      </c>
      <c r="E3" s="4">
        <v>4.8585368767049992</v>
      </c>
      <c r="F3" s="4">
        <v>5.1142493438999992</v>
      </c>
      <c r="G3" s="16">
        <f t="shared" ref="G3:G36" si="0">F3-E3</f>
        <v>0.25571246719499996</v>
      </c>
      <c r="H3" s="12" t="e">
        <f>SUMIFS(#REF!,$C$2:$C$193,$C$2,$B$2:$B$193,H2)</f>
        <v>#REF!</v>
      </c>
      <c r="I3" s="12">
        <f>SUMIFS($F$2:$F$193,$C$2:$C$193,$C$2,$B$2:$B$193,I2)</f>
        <v>637.99402457287283</v>
      </c>
      <c r="J3" s="6">
        <f>SUMIFS($F$2:$F$193,$C$2:$C$193,$C$2,$B$2:$B$193,J2)</f>
        <v>1565.6547168744896</v>
      </c>
      <c r="K3" s="6">
        <f>SUMIFS($F$2:$F$193,$C$2:$C$193,$C$2,$B$2:$B$193,K2)</f>
        <v>2317.816843023325</v>
      </c>
      <c r="O3" s="16">
        <f>VLOOKUP(O2,$E$2:$F$193,2,FALSE)</f>
        <v>2073.9902489774208</v>
      </c>
    </row>
    <row r="4" spans="1:16" x14ac:dyDescent="0.3">
      <c r="A4" s="7">
        <v>41275</v>
      </c>
      <c r="B4" s="7" t="s">
        <v>0</v>
      </c>
      <c r="C4" s="8" t="s">
        <v>9</v>
      </c>
      <c r="D4" s="9" t="s">
        <v>19</v>
      </c>
      <c r="E4" s="4">
        <v>2.4548135601924601</v>
      </c>
      <c r="F4" s="4">
        <v>2.5840142738868002</v>
      </c>
      <c r="G4" s="16">
        <f t="shared" si="0"/>
        <v>0.12920071369434005</v>
      </c>
      <c r="H4" s="12"/>
      <c r="I4" s="12"/>
    </row>
    <row r="5" spans="1:16" x14ac:dyDescent="0.3">
      <c r="A5" s="7">
        <v>41275</v>
      </c>
      <c r="B5" s="7" t="s">
        <v>0</v>
      </c>
      <c r="C5" s="8" t="s">
        <v>12</v>
      </c>
      <c r="D5" s="9" t="s">
        <v>20</v>
      </c>
      <c r="E5" s="4">
        <v>1.3406443218349999</v>
      </c>
      <c r="F5" s="4">
        <v>1.4112045493000001</v>
      </c>
      <c r="G5" s="16">
        <f t="shared" si="0"/>
        <v>7.0560227465000125E-2</v>
      </c>
      <c r="H5" s="12"/>
      <c r="I5" s="12"/>
    </row>
    <row r="6" spans="1:16" x14ac:dyDescent="0.3">
      <c r="A6" s="7">
        <v>41275</v>
      </c>
      <c r="B6" s="7" t="s">
        <v>0</v>
      </c>
      <c r="C6" s="8" t="s">
        <v>13</v>
      </c>
      <c r="D6" s="9" t="s">
        <v>21</v>
      </c>
      <c r="E6" s="4">
        <v>195.15876700457179</v>
      </c>
      <c r="F6" s="4">
        <v>205.43028105744401</v>
      </c>
      <c r="G6" s="16">
        <f t="shared" si="0"/>
        <v>10.27151405287222</v>
      </c>
      <c r="H6" s="12"/>
      <c r="I6" s="12"/>
      <c r="J6" s="6">
        <f>SUMIFS(F2:F193,B2:B193,"Q1",C2:C193,"England")</f>
        <v>1684.2598617228443</v>
      </c>
      <c r="P6" s="7"/>
    </row>
    <row r="7" spans="1:16" x14ac:dyDescent="0.3">
      <c r="A7" s="7">
        <v>41275</v>
      </c>
      <c r="B7" s="7" t="s">
        <v>0</v>
      </c>
      <c r="C7" s="8" t="s">
        <v>16</v>
      </c>
      <c r="D7" s="9" t="s">
        <v>22</v>
      </c>
      <c r="E7" s="4">
        <v>172.69971902386757</v>
      </c>
      <c r="F7" s="4">
        <v>181.78917791986061</v>
      </c>
      <c r="G7" s="16">
        <f t="shared" si="0"/>
        <v>9.0894588959930331</v>
      </c>
      <c r="H7" s="12"/>
      <c r="I7" s="12"/>
    </row>
    <row r="8" spans="1:16" x14ac:dyDescent="0.3">
      <c r="A8" s="7">
        <v>41275</v>
      </c>
      <c r="B8" s="7" t="s">
        <v>0</v>
      </c>
      <c r="C8" s="8" t="s">
        <v>11</v>
      </c>
      <c r="D8" s="9" t="s">
        <v>23</v>
      </c>
      <c r="E8" s="4">
        <v>67.654635873743061</v>
      </c>
      <c r="F8" s="4">
        <v>71.215406182887435</v>
      </c>
      <c r="G8" s="16">
        <f t="shared" si="0"/>
        <v>3.5607703091443739</v>
      </c>
      <c r="H8" s="12"/>
      <c r="I8" s="12"/>
    </row>
    <row r="9" spans="1:16" x14ac:dyDescent="0.3">
      <c r="A9" s="7">
        <v>41275</v>
      </c>
      <c r="B9" s="7" t="s">
        <v>0</v>
      </c>
      <c r="C9" s="8" t="s">
        <v>13</v>
      </c>
      <c r="D9" s="9" t="s">
        <v>24</v>
      </c>
      <c r="E9" s="4">
        <v>15.474897772520764</v>
      </c>
      <c r="F9" s="4">
        <v>16.289366076337647</v>
      </c>
      <c r="G9" s="16">
        <f t="shared" si="0"/>
        <v>0.81446830381688251</v>
      </c>
      <c r="H9" s="12"/>
      <c r="I9" s="12"/>
    </row>
    <row r="10" spans="1:16" x14ac:dyDescent="0.3">
      <c r="A10" s="7">
        <v>41275</v>
      </c>
      <c r="B10" s="7" t="s">
        <v>0</v>
      </c>
      <c r="C10" s="8" t="s">
        <v>14</v>
      </c>
      <c r="D10" s="9" t="s">
        <v>25</v>
      </c>
      <c r="E10" s="4">
        <v>1187.7744753688296</v>
      </c>
      <c r="F10" s="4">
        <v>1250.2889214408733</v>
      </c>
      <c r="G10" s="16">
        <f t="shared" si="0"/>
        <v>62.514446072043711</v>
      </c>
      <c r="H10" s="12"/>
      <c r="I10" s="12"/>
    </row>
    <row r="11" spans="1:16" x14ac:dyDescent="0.3">
      <c r="A11" s="7">
        <v>41275</v>
      </c>
      <c r="B11" s="7" t="s">
        <v>0</v>
      </c>
      <c r="C11" s="8" t="s">
        <v>11</v>
      </c>
      <c r="D11" s="9" t="s">
        <v>26</v>
      </c>
      <c r="E11" s="4">
        <v>1931.6575848319114</v>
      </c>
      <c r="F11" s="4">
        <v>2033.3237735072753</v>
      </c>
      <c r="G11" s="16">
        <f t="shared" si="0"/>
        <v>101.66618867536386</v>
      </c>
      <c r="H11" s="12"/>
      <c r="I11" s="12"/>
    </row>
    <row r="12" spans="1:16" x14ac:dyDescent="0.3">
      <c r="A12" s="7">
        <v>41275</v>
      </c>
      <c r="B12" s="7" t="s">
        <v>0</v>
      </c>
      <c r="C12" s="8" t="s">
        <v>13</v>
      </c>
      <c r="D12" s="9" t="s">
        <v>27</v>
      </c>
      <c r="E12" s="4">
        <v>79</v>
      </c>
      <c r="F12" s="4">
        <v>80</v>
      </c>
      <c r="G12" s="16">
        <f t="shared" si="0"/>
        <v>1</v>
      </c>
      <c r="H12" s="12"/>
      <c r="I12" s="12"/>
    </row>
    <row r="13" spans="1:16" x14ac:dyDescent="0.3">
      <c r="A13" s="7">
        <v>41275</v>
      </c>
      <c r="B13" s="7" t="s">
        <v>0</v>
      </c>
      <c r="C13" s="8" t="s">
        <v>14</v>
      </c>
      <c r="D13" s="9" t="s">
        <v>28</v>
      </c>
      <c r="E13" s="4">
        <v>112.07603187569002</v>
      </c>
      <c r="F13" s="4">
        <v>117.97477039546318</v>
      </c>
      <c r="G13" s="16">
        <f t="shared" si="0"/>
        <v>5.8987385197731612</v>
      </c>
      <c r="H13" s="12"/>
      <c r="I13" s="12"/>
    </row>
    <row r="14" spans="1:16" x14ac:dyDescent="0.3">
      <c r="A14" s="7">
        <v>41275</v>
      </c>
      <c r="B14" s="7" t="s">
        <v>0</v>
      </c>
      <c r="C14" s="8" t="s">
        <v>15</v>
      </c>
      <c r="D14" s="9" t="s">
        <v>29</v>
      </c>
      <c r="E14" s="4">
        <v>200.44939037074957</v>
      </c>
      <c r="F14" s="4">
        <v>210.99935828499954</v>
      </c>
      <c r="G14" s="16">
        <f t="shared" si="0"/>
        <v>10.549967914249976</v>
      </c>
      <c r="H14" s="12"/>
      <c r="I14" s="12"/>
    </row>
    <row r="15" spans="1:16" x14ac:dyDescent="0.3">
      <c r="A15" s="7">
        <v>41275</v>
      </c>
      <c r="B15" s="7" t="s">
        <v>0</v>
      </c>
      <c r="C15" s="8" t="s">
        <v>8</v>
      </c>
      <c r="D15" s="9" t="s">
        <v>30</v>
      </c>
      <c r="E15" s="4">
        <v>445.17523960633633</v>
      </c>
      <c r="F15" s="4">
        <v>468.60551537509087</v>
      </c>
      <c r="G15" s="16">
        <f t="shared" si="0"/>
        <v>23.430275768754541</v>
      </c>
      <c r="H15" s="12"/>
      <c r="I15" s="12"/>
    </row>
    <row r="16" spans="1:16" x14ac:dyDescent="0.3">
      <c r="A16" s="7">
        <v>41275</v>
      </c>
      <c r="B16" s="7" t="s">
        <v>0</v>
      </c>
      <c r="C16" s="8" t="s">
        <v>10</v>
      </c>
      <c r="D16" s="9" t="s">
        <v>31</v>
      </c>
      <c r="E16" s="4">
        <v>323.5060143036132</v>
      </c>
      <c r="F16" s="4">
        <v>340.53264663538232</v>
      </c>
      <c r="G16" s="16">
        <f t="shared" si="0"/>
        <v>17.026632331769122</v>
      </c>
      <c r="H16" s="12"/>
      <c r="I16" s="12"/>
      <c r="M16" s="10"/>
    </row>
    <row r="17" spans="1:13" x14ac:dyDescent="0.3">
      <c r="A17" s="7">
        <v>41275</v>
      </c>
      <c r="B17" s="7" t="s">
        <v>0</v>
      </c>
      <c r="C17" s="8" t="s">
        <v>9</v>
      </c>
      <c r="D17" s="9" t="s">
        <v>32</v>
      </c>
      <c r="E17" s="4">
        <v>24.158525093743329</v>
      </c>
      <c r="F17" s="4">
        <v>26.768448857333333</v>
      </c>
      <c r="G17" s="16">
        <f t="shared" si="0"/>
        <v>2.6099237635900039</v>
      </c>
      <c r="H17" s="12"/>
      <c r="I17" s="12"/>
      <c r="M17" s="10"/>
    </row>
    <row r="18" spans="1:13" x14ac:dyDescent="0.3">
      <c r="A18" s="7">
        <v>41306</v>
      </c>
      <c r="B18" s="7" t="s">
        <v>0</v>
      </c>
      <c r="C18" s="8" t="s">
        <v>12</v>
      </c>
      <c r="D18" s="9" t="s">
        <v>33</v>
      </c>
      <c r="E18" s="4">
        <v>4.5290893223956488</v>
      </c>
      <c r="F18" s="4">
        <v>4.7674624446269993</v>
      </c>
      <c r="G18" s="16">
        <f t="shared" si="0"/>
        <v>0.23837312223135054</v>
      </c>
      <c r="H18" s="12"/>
      <c r="I18" s="12"/>
      <c r="M18" s="10"/>
    </row>
    <row r="19" spans="1:13" x14ac:dyDescent="0.3">
      <c r="A19" s="7">
        <v>41306</v>
      </c>
      <c r="B19" s="7" t="s">
        <v>0</v>
      </c>
      <c r="C19" s="8" t="s">
        <v>13</v>
      </c>
      <c r="D19" s="9" t="s">
        <v>34</v>
      </c>
      <c r="E19" s="4">
        <v>4.955707614239099</v>
      </c>
      <c r="F19" s="4">
        <v>5.216534330777999</v>
      </c>
      <c r="G19" s="16">
        <f t="shared" si="0"/>
        <v>0.26082671653889999</v>
      </c>
      <c r="H19" s="12"/>
      <c r="I19" s="12"/>
      <c r="M19" s="10"/>
    </row>
    <row r="20" spans="1:13" x14ac:dyDescent="0.3">
      <c r="A20" s="7">
        <v>41306</v>
      </c>
      <c r="B20" s="7" t="s">
        <v>0</v>
      </c>
      <c r="C20" s="8" t="s">
        <v>16</v>
      </c>
      <c r="D20" s="9" t="s">
        <v>35</v>
      </c>
      <c r="E20" s="4">
        <v>2.5039098313963093</v>
      </c>
      <c r="F20" s="4">
        <v>2.635694559364536</v>
      </c>
      <c r="G20" s="16">
        <f t="shared" si="0"/>
        <v>0.13178472796822671</v>
      </c>
      <c r="H20" s="12"/>
      <c r="I20" s="12"/>
      <c r="M20" s="10"/>
    </row>
    <row r="21" spans="1:13" x14ac:dyDescent="0.3">
      <c r="A21" s="7">
        <v>41306</v>
      </c>
      <c r="B21" s="7" t="s">
        <v>0</v>
      </c>
      <c r="C21" s="8" t="s">
        <v>11</v>
      </c>
      <c r="D21" s="9" t="s">
        <v>36</v>
      </c>
      <c r="E21" s="4">
        <v>1.3674572082717</v>
      </c>
      <c r="F21" s="4">
        <v>1.4394286402860001</v>
      </c>
      <c r="G21" s="16">
        <f t="shared" si="0"/>
        <v>7.1971432014300118E-2</v>
      </c>
      <c r="H21" s="12"/>
      <c r="I21" s="12"/>
      <c r="M21" s="10"/>
    </row>
    <row r="22" spans="1:13" x14ac:dyDescent="0.3">
      <c r="A22" s="7">
        <v>41306</v>
      </c>
      <c r="B22" s="7" t="s">
        <v>0</v>
      </c>
      <c r="C22" s="8" t="s">
        <v>13</v>
      </c>
      <c r="D22" s="9" t="s">
        <v>37</v>
      </c>
      <c r="E22" s="4">
        <v>199.06194234466324</v>
      </c>
      <c r="F22" s="4">
        <v>209.53888667859289</v>
      </c>
      <c r="G22" s="16">
        <f t="shared" si="0"/>
        <v>10.476944333929652</v>
      </c>
      <c r="H22" s="12"/>
      <c r="I22" s="12"/>
      <c r="M22" s="10"/>
    </row>
    <row r="23" spans="1:13" x14ac:dyDescent="0.3">
      <c r="A23" s="7">
        <v>41306</v>
      </c>
      <c r="B23" s="7" t="s">
        <v>0</v>
      </c>
      <c r="C23" s="8" t="s">
        <v>14</v>
      </c>
      <c r="D23" s="9" t="s">
        <v>38</v>
      </c>
      <c r="E23" s="4">
        <v>176.15371340434493</v>
      </c>
      <c r="F23" s="4">
        <v>185.42496147825781</v>
      </c>
      <c r="G23" s="16">
        <f t="shared" si="0"/>
        <v>9.2712480739128864</v>
      </c>
      <c r="H23" s="12"/>
      <c r="I23" s="12"/>
      <c r="M23" s="10"/>
    </row>
    <row r="24" spans="1:13" x14ac:dyDescent="0.3">
      <c r="A24" s="7">
        <v>41306</v>
      </c>
      <c r="B24" s="7" t="s">
        <v>0</v>
      </c>
      <c r="C24" s="8" t="s">
        <v>11</v>
      </c>
      <c r="D24" s="9" t="s">
        <v>39</v>
      </c>
      <c r="E24" s="4">
        <v>69.007728591217926</v>
      </c>
      <c r="F24" s="4">
        <v>72.639714306545187</v>
      </c>
      <c r="G24" s="16">
        <f t="shared" si="0"/>
        <v>3.6319857153272608</v>
      </c>
      <c r="H24" s="12"/>
      <c r="I24" s="12"/>
      <c r="M24" s="10"/>
    </row>
    <row r="25" spans="1:13" x14ac:dyDescent="0.3">
      <c r="A25" s="7">
        <v>41306</v>
      </c>
      <c r="B25" s="7" t="s">
        <v>0</v>
      </c>
      <c r="C25" s="8" t="s">
        <v>13</v>
      </c>
      <c r="D25" s="9" t="s">
        <v>40</v>
      </c>
      <c r="E25" s="4">
        <v>15.78439572797118</v>
      </c>
      <c r="F25" s="4">
        <v>16.6151533978644</v>
      </c>
      <c r="G25" s="16">
        <f t="shared" si="0"/>
        <v>0.8307576698932202</v>
      </c>
      <c r="H25" s="12"/>
      <c r="I25" s="12"/>
      <c r="M25" s="10"/>
    </row>
    <row r="26" spans="1:13" x14ac:dyDescent="0.3">
      <c r="A26" s="7">
        <v>41306</v>
      </c>
      <c r="B26" s="7" t="s">
        <v>0</v>
      </c>
      <c r="C26" s="8" t="s">
        <v>14</v>
      </c>
      <c r="D26" s="9" t="s">
        <v>41</v>
      </c>
      <c r="E26" s="4">
        <v>1211.5299648762061</v>
      </c>
      <c r="F26" s="4">
        <v>1275.2946998696907</v>
      </c>
      <c r="G26" s="16">
        <f t="shared" si="0"/>
        <v>63.764734993484581</v>
      </c>
      <c r="H26" s="12"/>
      <c r="I26" s="12"/>
      <c r="M26" s="10"/>
    </row>
    <row r="27" spans="1:13" x14ac:dyDescent="0.3">
      <c r="A27" s="7">
        <v>41306</v>
      </c>
      <c r="B27" s="7" t="s">
        <v>0</v>
      </c>
      <c r="C27" s="8" t="s">
        <v>15</v>
      </c>
      <c r="D27" s="9" t="s">
        <v>42</v>
      </c>
      <c r="E27" s="4">
        <v>1970.2907365285496</v>
      </c>
      <c r="F27" s="4">
        <v>2073.9902489774208</v>
      </c>
      <c r="G27" s="16">
        <f t="shared" si="0"/>
        <v>103.69951244887125</v>
      </c>
      <c r="H27" s="12"/>
      <c r="I27" s="12"/>
      <c r="M27" s="10"/>
    </row>
    <row r="28" spans="1:13" x14ac:dyDescent="0.3">
      <c r="A28" s="7">
        <v>41306</v>
      </c>
      <c r="B28" s="7" t="s">
        <v>0</v>
      </c>
      <c r="C28" s="8" t="s">
        <v>8</v>
      </c>
      <c r="D28" s="9" t="s">
        <v>43</v>
      </c>
      <c r="E28" s="4">
        <v>1134.6469496529871</v>
      </c>
      <c r="F28" s="4">
        <v>1194.3652101610392</v>
      </c>
      <c r="G28" s="16">
        <f t="shared" si="0"/>
        <v>59.718260508052026</v>
      </c>
      <c r="H28" s="12"/>
      <c r="I28" s="12"/>
      <c r="M28" s="10"/>
    </row>
    <row r="29" spans="1:13" x14ac:dyDescent="0.3">
      <c r="A29" s="7">
        <v>41306</v>
      </c>
      <c r="B29" s="7" t="s">
        <v>0</v>
      </c>
      <c r="C29" s="8" t="s">
        <v>10</v>
      </c>
      <c r="D29" s="9" t="s">
        <v>44</v>
      </c>
      <c r="E29" s="4">
        <v>114.31755251320382</v>
      </c>
      <c r="F29" s="4">
        <v>120.33426580337245</v>
      </c>
      <c r="G29" s="16">
        <f t="shared" si="0"/>
        <v>6.0167132901686244</v>
      </c>
      <c r="H29" s="12"/>
      <c r="I29" s="12"/>
      <c r="M29" s="10"/>
    </row>
    <row r="30" spans="1:13" x14ac:dyDescent="0.3">
      <c r="A30" s="7">
        <v>41306</v>
      </c>
      <c r="B30" s="7" t="s">
        <v>0</v>
      </c>
      <c r="C30" s="8" t="s">
        <v>9</v>
      </c>
      <c r="D30" s="9" t="s">
        <v>45</v>
      </c>
      <c r="E30" s="4">
        <v>204.45837817816454</v>
      </c>
      <c r="F30" s="4">
        <v>215.21934545069954</v>
      </c>
      <c r="G30" s="16">
        <f t="shared" si="0"/>
        <v>10.760967272534998</v>
      </c>
      <c r="H30" s="12"/>
      <c r="I30" s="12"/>
      <c r="M30" s="10"/>
    </row>
    <row r="31" spans="1:13" x14ac:dyDescent="0.3">
      <c r="A31" s="7">
        <v>41306</v>
      </c>
      <c r="B31" s="7" t="s">
        <v>0</v>
      </c>
      <c r="C31" s="8" t="s">
        <v>12</v>
      </c>
      <c r="D31" s="9" t="s">
        <v>46</v>
      </c>
      <c r="E31" s="4">
        <v>454.07874439846307</v>
      </c>
      <c r="F31" s="4">
        <v>477.9776256825927</v>
      </c>
      <c r="G31" s="16">
        <f t="shared" si="0"/>
        <v>23.898881284129629</v>
      </c>
      <c r="H31" s="12"/>
      <c r="I31" s="12"/>
      <c r="M31" s="10"/>
    </row>
    <row r="32" spans="1:13" x14ac:dyDescent="0.3">
      <c r="A32" s="7">
        <v>41306</v>
      </c>
      <c r="B32" s="7" t="s">
        <v>0</v>
      </c>
      <c r="C32" s="8" t="s">
        <v>13</v>
      </c>
      <c r="D32" s="9" t="s">
        <v>47</v>
      </c>
      <c r="E32" s="4">
        <v>329.97613458968544</v>
      </c>
      <c r="F32" s="4">
        <v>347.34329956808995</v>
      </c>
      <c r="G32" s="16">
        <f t="shared" si="0"/>
        <v>17.367164978404503</v>
      </c>
      <c r="H32" s="12"/>
      <c r="I32" s="12"/>
      <c r="M32" s="10"/>
    </row>
    <row r="33" spans="1:17" x14ac:dyDescent="0.3">
      <c r="A33" s="7">
        <v>41306</v>
      </c>
      <c r="B33" s="7" t="s">
        <v>0</v>
      </c>
      <c r="C33" s="8" t="s">
        <v>16</v>
      </c>
      <c r="D33" s="9" t="s">
        <v>48</v>
      </c>
      <c r="E33" s="4">
        <v>25.938626942755999</v>
      </c>
      <c r="F33" s="4">
        <v>27.30381783448</v>
      </c>
      <c r="G33" s="16">
        <f t="shared" si="0"/>
        <v>1.3651908917240014</v>
      </c>
      <c r="H33" s="12"/>
      <c r="I33" s="12"/>
    </row>
    <row r="34" spans="1:17" x14ac:dyDescent="0.3">
      <c r="A34" s="7">
        <v>41334</v>
      </c>
      <c r="B34" s="7" t="s">
        <v>0</v>
      </c>
      <c r="C34" s="8" t="s">
        <v>11</v>
      </c>
      <c r="D34" s="6" t="s">
        <v>17</v>
      </c>
      <c r="E34" s="4">
        <v>5.4582677528534527</v>
      </c>
      <c r="F34" s="4">
        <v>4.7674624446269993</v>
      </c>
      <c r="G34" s="16">
        <f t="shared" si="0"/>
        <v>-0.69080530822645336</v>
      </c>
      <c r="H34" s="12"/>
      <c r="I34" s="12"/>
    </row>
    <row r="35" spans="1:17" x14ac:dyDescent="0.3">
      <c r="A35" s="7">
        <v>41334</v>
      </c>
      <c r="B35" s="7" t="s">
        <v>0</v>
      </c>
      <c r="C35" s="8" t="s">
        <v>13</v>
      </c>
      <c r="D35" s="9" t="s">
        <v>18</v>
      </c>
      <c r="E35" s="4">
        <v>5.9724101553077311</v>
      </c>
      <c r="F35" s="4">
        <v>5.216534330777999</v>
      </c>
      <c r="G35" s="16">
        <f t="shared" si="0"/>
        <v>-0.75587582452973212</v>
      </c>
      <c r="H35" s="12"/>
      <c r="I35" s="12"/>
    </row>
    <row r="36" spans="1:17" x14ac:dyDescent="0.3">
      <c r="A36" s="7">
        <v>41334</v>
      </c>
      <c r="B36" s="7" t="s">
        <v>0</v>
      </c>
      <c r="C36" s="8" t="s">
        <v>14</v>
      </c>
      <c r="D36" s="9" t="s">
        <v>19</v>
      </c>
      <c r="E36" s="4">
        <v>3.0176067010164576</v>
      </c>
      <c r="F36" s="4">
        <v>2.635694559364536</v>
      </c>
      <c r="G36" s="16">
        <f t="shared" si="0"/>
        <v>-0.38191214165192156</v>
      </c>
      <c r="H36" s="12"/>
      <c r="I36" s="12"/>
    </row>
    <row r="37" spans="1:17" hidden="1" x14ac:dyDescent="0.3">
      <c r="A37" s="7">
        <v>41334</v>
      </c>
      <c r="B37" s="7" t="s">
        <v>0</v>
      </c>
      <c r="C37" s="8" t="s">
        <v>11</v>
      </c>
      <c r="D37" s="9" t="s">
        <v>20</v>
      </c>
      <c r="E37" s="4">
        <v>0.48020385026344148</v>
      </c>
      <c r="F37" s="4">
        <v>0.41942864028600002</v>
      </c>
      <c r="G37" s="16">
        <f>F37-E37</f>
        <v>-6.0775209977441458E-2</v>
      </c>
      <c r="H37" s="12"/>
      <c r="I37" s="12"/>
      <c r="Q37" s="6" t="str">
        <f>TRIM(P37)</f>
        <v/>
      </c>
    </row>
    <row r="38" spans="1:17" hidden="1" x14ac:dyDescent="0.3">
      <c r="A38" s="7">
        <v>41334</v>
      </c>
      <c r="B38" s="7" t="s">
        <v>0</v>
      </c>
      <c r="C38" s="8" t="s">
        <v>13</v>
      </c>
      <c r="D38" s="9" t="s">
        <v>21</v>
      </c>
      <c r="E38" s="4">
        <v>239.90107135832105</v>
      </c>
      <c r="F38" s="4">
        <v>209.53888667859289</v>
      </c>
      <c r="G38" s="16">
        <f>F38-E38</f>
        <v>-30.362184679728159</v>
      </c>
      <c r="H38" s="12"/>
      <c r="I38" s="12"/>
      <c r="Q38" s="6" t="str">
        <f>TRIM(P38)</f>
        <v/>
      </c>
    </row>
    <row r="39" spans="1:17" hidden="1" x14ac:dyDescent="0.3">
      <c r="A39" s="7">
        <v>41334</v>
      </c>
      <c r="B39" s="7" t="s">
        <v>0</v>
      </c>
      <c r="C39" s="8" t="s">
        <v>14</v>
      </c>
      <c r="D39" s="9" t="s">
        <v>22</v>
      </c>
      <c r="E39" s="4">
        <v>212.2930383964574</v>
      </c>
      <c r="F39" s="4">
        <v>185.42496147825781</v>
      </c>
      <c r="G39" s="16">
        <f>F39-E39</f>
        <v>-26.868076918199591</v>
      </c>
      <c r="H39" s="12"/>
      <c r="I39" s="12"/>
      <c r="Q39" s="6" t="str">
        <f>TRIM(P39)</f>
        <v/>
      </c>
    </row>
    <row r="40" spans="1:17" x14ac:dyDescent="0.3">
      <c r="A40" s="7">
        <v>41334</v>
      </c>
      <c r="B40" s="7" t="s">
        <v>0</v>
      </c>
      <c r="C40" s="8" t="s">
        <v>15</v>
      </c>
      <c r="D40" s="9" t="s">
        <v>23</v>
      </c>
      <c r="E40" s="4">
        <v>83.165208909563603</v>
      </c>
      <c r="F40" s="4">
        <v>72.639714306545187</v>
      </c>
      <c r="G40" s="16">
        <f t="shared" ref="G40:G103" si="1">F40-E40</f>
        <v>-10.525494603018416</v>
      </c>
      <c r="H40" s="12"/>
      <c r="I40" s="12"/>
    </row>
    <row r="41" spans="1:17" x14ac:dyDescent="0.3">
      <c r="A41" s="7">
        <v>41334</v>
      </c>
      <c r="B41" s="7" t="s">
        <v>0</v>
      </c>
      <c r="C41" s="8" t="s">
        <v>8</v>
      </c>
      <c r="D41" s="9" t="s">
        <v>24</v>
      </c>
      <c r="E41" s="4">
        <v>19.022689125214953</v>
      </c>
      <c r="F41" s="4">
        <v>16.6151533978644</v>
      </c>
      <c r="G41" s="16">
        <f t="shared" si="1"/>
        <v>-2.4075357273505524</v>
      </c>
      <c r="H41" s="12"/>
      <c r="I41" s="12"/>
    </row>
    <row r="42" spans="1:17" x14ac:dyDescent="0.3">
      <c r="A42" s="7">
        <v>41334</v>
      </c>
      <c r="B42" s="7" t="s">
        <v>0</v>
      </c>
      <c r="C42" s="8" t="s">
        <v>10</v>
      </c>
      <c r="D42" s="9" t="s">
        <v>25</v>
      </c>
      <c r="E42" s="4">
        <v>1460.084901880809</v>
      </c>
      <c r="F42" s="4">
        <v>1275.2946998696907</v>
      </c>
      <c r="G42" s="16">
        <f t="shared" si="1"/>
        <v>-184.79020201111825</v>
      </c>
      <c r="H42" s="12"/>
      <c r="I42" s="12"/>
    </row>
    <row r="43" spans="1:17" x14ac:dyDescent="0.3">
      <c r="A43" s="7">
        <v>41334</v>
      </c>
      <c r="B43" s="7" t="s">
        <v>0</v>
      </c>
      <c r="C43" s="8" t="s">
        <v>9</v>
      </c>
      <c r="D43" s="9" t="s">
        <v>26</v>
      </c>
      <c r="E43" s="4">
        <v>2374.5114360542493</v>
      </c>
      <c r="F43" s="4">
        <v>2073.9902489774208</v>
      </c>
      <c r="G43" s="16">
        <f t="shared" si="1"/>
        <v>-300.52118707682848</v>
      </c>
      <c r="H43" s="12"/>
      <c r="I43" s="12"/>
    </row>
    <row r="44" spans="1:17" x14ac:dyDescent="0.3">
      <c r="A44" s="7">
        <v>41334</v>
      </c>
      <c r="B44" s="7" t="s">
        <v>0</v>
      </c>
      <c r="C44" s="8" t="s">
        <v>12</v>
      </c>
      <c r="D44" s="9" t="s">
        <v>27</v>
      </c>
      <c r="E44" s="4">
        <v>1367.4287291133739</v>
      </c>
      <c r="F44" s="4">
        <v>1194.3652101610392</v>
      </c>
      <c r="G44" s="16">
        <f t="shared" si="1"/>
        <v>-173.06351895233479</v>
      </c>
      <c r="H44" s="12"/>
      <c r="I44" s="12"/>
    </row>
    <row r="45" spans="1:17" x14ac:dyDescent="0.3">
      <c r="A45" s="7">
        <v>41334</v>
      </c>
      <c r="B45" s="7" t="s">
        <v>0</v>
      </c>
      <c r="C45" s="8" t="s">
        <v>13</v>
      </c>
      <c r="D45" s="9" t="s">
        <v>28</v>
      </c>
      <c r="E45" s="4">
        <v>137.77070091828114</v>
      </c>
      <c r="F45" s="4">
        <v>120.33426580337245</v>
      </c>
      <c r="G45" s="16">
        <f t="shared" si="1"/>
        <v>-17.43643511490869</v>
      </c>
      <c r="H45" s="12"/>
      <c r="I45" s="12"/>
    </row>
    <row r="46" spans="1:17" x14ac:dyDescent="0.3">
      <c r="A46" s="7">
        <v>41334</v>
      </c>
      <c r="B46" s="7" t="s">
        <v>0</v>
      </c>
      <c r="C46" s="8" t="s">
        <v>16</v>
      </c>
      <c r="D46" s="9" t="s">
        <v>29</v>
      </c>
      <c r="E46" s="4">
        <v>246.40462860650592</v>
      </c>
      <c r="F46" s="4">
        <v>215.21934545069954</v>
      </c>
      <c r="G46" s="16">
        <f t="shared" si="1"/>
        <v>-31.185283155806388</v>
      </c>
      <c r="H46" s="12"/>
      <c r="I46" s="12"/>
    </row>
    <row r="47" spans="1:17" x14ac:dyDescent="0.3">
      <c r="A47" s="7">
        <v>41334</v>
      </c>
      <c r="B47" s="7" t="s">
        <v>0</v>
      </c>
      <c r="C47" s="8" t="s">
        <v>11</v>
      </c>
      <c r="D47" s="9" t="s">
        <v>30</v>
      </c>
      <c r="E47" s="4">
        <v>547.23658364400046</v>
      </c>
      <c r="F47" s="4">
        <v>477.9776256825927</v>
      </c>
      <c r="G47" s="16">
        <f t="shared" si="1"/>
        <v>-69.258957961407759</v>
      </c>
      <c r="H47" s="12"/>
      <c r="I47" s="12"/>
    </row>
    <row r="48" spans="1:17" x14ac:dyDescent="0.3">
      <c r="A48" s="7">
        <v>41334</v>
      </c>
      <c r="B48" s="7" t="s">
        <v>0</v>
      </c>
      <c r="C48" s="8" t="s">
        <v>13</v>
      </c>
      <c r="D48" s="9" t="s">
        <v>31</v>
      </c>
      <c r="E48" s="4">
        <v>397.6733436755062</v>
      </c>
      <c r="F48" s="4">
        <v>347.34329956808995</v>
      </c>
      <c r="G48" s="16">
        <f t="shared" si="1"/>
        <v>-50.330044107416256</v>
      </c>
      <c r="H48" s="12"/>
      <c r="I48" s="12"/>
    </row>
    <row r="49" spans="1:9" x14ac:dyDescent="0.3">
      <c r="A49" s="7">
        <v>41334</v>
      </c>
      <c r="B49" s="7" t="s">
        <v>0</v>
      </c>
      <c r="C49" s="8" t="s">
        <v>14</v>
      </c>
      <c r="D49" s="9" t="s">
        <v>32</v>
      </c>
      <c r="E49" s="4">
        <v>31.260141038696155</v>
      </c>
      <c r="F49" s="4">
        <v>27.30381783448</v>
      </c>
      <c r="G49" s="16">
        <f t="shared" si="1"/>
        <v>-3.9563232042161545</v>
      </c>
      <c r="H49" s="12"/>
      <c r="I49" s="12"/>
    </row>
    <row r="50" spans="1:9" x14ac:dyDescent="0.3">
      <c r="A50" s="7">
        <v>41365</v>
      </c>
      <c r="B50" s="7" t="s">
        <v>1</v>
      </c>
      <c r="C50" s="8" t="s">
        <v>11</v>
      </c>
      <c r="D50" s="9" t="s">
        <v>33</v>
      </c>
      <c r="E50" s="4">
        <v>4.1710622407697393</v>
      </c>
      <c r="F50" s="4">
        <v>4.3000641657419996</v>
      </c>
      <c r="G50" s="16">
        <f t="shared" si="1"/>
        <v>0.12900192497226026</v>
      </c>
      <c r="H50" s="12"/>
      <c r="I50" s="12"/>
    </row>
    <row r="51" spans="1:9" x14ac:dyDescent="0.3">
      <c r="A51" s="7">
        <v>41365</v>
      </c>
      <c r="B51" s="7" t="s">
        <v>1</v>
      </c>
      <c r="C51" s="8" t="s">
        <v>13</v>
      </c>
      <c r="D51" s="9" t="s">
        <v>34</v>
      </c>
      <c r="E51" s="4">
        <v>4.5639561144963592</v>
      </c>
      <c r="F51" s="4">
        <v>4.7051093963879991</v>
      </c>
      <c r="G51" s="16">
        <f t="shared" si="1"/>
        <v>0.14115328189163989</v>
      </c>
      <c r="H51" s="12"/>
      <c r="I51" s="12"/>
    </row>
    <row r="52" spans="1:9" x14ac:dyDescent="0.3">
      <c r="A52" s="7">
        <v>41365</v>
      </c>
      <c r="B52" s="7" t="s">
        <v>1</v>
      </c>
      <c r="C52" s="8" t="s">
        <v>14</v>
      </c>
      <c r="D52" s="9" t="s">
        <v>35</v>
      </c>
      <c r="E52" s="4">
        <v>2.3059743380165805</v>
      </c>
      <c r="F52" s="4">
        <v>2.3772931319758563</v>
      </c>
      <c r="G52" s="16">
        <f t="shared" si="1"/>
        <v>7.1318793959275872E-2</v>
      </c>
      <c r="H52" s="12"/>
      <c r="I52" s="12"/>
    </row>
    <row r="53" spans="1:9" x14ac:dyDescent="0.3">
      <c r="A53" s="7">
        <v>41365</v>
      </c>
      <c r="B53" s="7" t="s">
        <v>1</v>
      </c>
      <c r="C53" s="8" t="s">
        <v>15</v>
      </c>
      <c r="D53" s="9" t="s">
        <v>36</v>
      </c>
      <c r="E53" s="4">
        <v>1.25935893979532</v>
      </c>
      <c r="F53" s="4">
        <v>1.2983081853560001</v>
      </c>
      <c r="G53" s="16">
        <f t="shared" si="1"/>
        <v>3.8949245560680135E-2</v>
      </c>
      <c r="H53" s="12"/>
      <c r="I53" s="12"/>
    </row>
    <row r="54" spans="1:9" x14ac:dyDescent="0.3">
      <c r="A54" s="7">
        <v>41365</v>
      </c>
      <c r="B54" s="7" t="s">
        <v>1</v>
      </c>
      <c r="C54" s="8" t="s">
        <v>8</v>
      </c>
      <c r="D54" s="9" t="s">
        <v>37</v>
      </c>
      <c r="E54" s="4">
        <v>183.32598281566305</v>
      </c>
      <c r="F54" s="4">
        <v>188.9958585728485</v>
      </c>
      <c r="G54" s="16">
        <f t="shared" si="1"/>
        <v>5.6698757571854514</v>
      </c>
      <c r="H54" s="12"/>
      <c r="I54" s="12"/>
    </row>
    <row r="55" spans="1:9" x14ac:dyDescent="0.3">
      <c r="A55" s="7">
        <v>41365</v>
      </c>
      <c r="B55" s="7" t="s">
        <v>1</v>
      </c>
      <c r="C55" s="8" t="s">
        <v>10</v>
      </c>
      <c r="D55" s="9" t="s">
        <v>38</v>
      </c>
      <c r="E55" s="4">
        <v>162.22866237568363</v>
      </c>
      <c r="F55" s="4">
        <v>167.24604368627178</v>
      </c>
      <c r="G55" s="16">
        <f t="shared" si="1"/>
        <v>5.0173813105881493</v>
      </c>
      <c r="H55" s="12"/>
      <c r="I55" s="12"/>
    </row>
    <row r="56" spans="1:9" x14ac:dyDescent="0.3">
      <c r="A56" s="7">
        <v>41365</v>
      </c>
      <c r="B56" s="7" t="s">
        <v>1</v>
      </c>
      <c r="C56" s="8" t="s">
        <v>9</v>
      </c>
      <c r="D56" s="9" t="s">
        <v>39</v>
      </c>
      <c r="E56" s="4">
        <v>63.552628477608742</v>
      </c>
      <c r="F56" s="4">
        <v>65.518173688256439</v>
      </c>
      <c r="G56" s="16">
        <f t="shared" si="1"/>
        <v>1.9655452106476972</v>
      </c>
      <c r="H56" s="12"/>
      <c r="I56" s="12"/>
    </row>
    <row r="57" spans="1:9" x14ac:dyDescent="0.3">
      <c r="A57" s="7">
        <v>41365</v>
      </c>
      <c r="B57" s="7" t="s">
        <v>1</v>
      </c>
      <c r="C57" s="8" t="s">
        <v>12</v>
      </c>
      <c r="D57" s="9" t="s">
        <v>40</v>
      </c>
      <c r="E57" s="4">
        <v>14.536630286523716</v>
      </c>
      <c r="F57" s="4">
        <v>14.986216790230635</v>
      </c>
      <c r="G57" s="16">
        <f t="shared" si="1"/>
        <v>0.44958650370691977</v>
      </c>
      <c r="H57" s="12"/>
      <c r="I57" s="12"/>
    </row>
    <row r="58" spans="1:9" x14ac:dyDescent="0.3">
      <c r="A58" s="7">
        <v>41365</v>
      </c>
      <c r="B58" s="7" t="s">
        <v>1</v>
      </c>
      <c r="C58" s="8" t="s">
        <v>13</v>
      </c>
      <c r="D58" s="9" t="s">
        <v>41</v>
      </c>
      <c r="E58" s="4">
        <v>40</v>
      </c>
      <c r="F58" s="4">
        <v>70</v>
      </c>
      <c r="G58" s="16">
        <f t="shared" si="1"/>
        <v>30</v>
      </c>
      <c r="H58" s="12"/>
      <c r="I58" s="12"/>
    </row>
    <row r="59" spans="1:9" x14ac:dyDescent="0.3">
      <c r="A59" s="7">
        <v>41365</v>
      </c>
      <c r="B59" s="7" t="s">
        <v>1</v>
      </c>
      <c r="C59" s="8" t="s">
        <v>16</v>
      </c>
      <c r="D59" s="9" t="s">
        <v>42</v>
      </c>
      <c r="E59" s="4">
        <v>1814.5381354778924</v>
      </c>
      <c r="F59" s="4">
        <v>1870.6578716266933</v>
      </c>
      <c r="G59" s="16">
        <f t="shared" si="1"/>
        <v>56.119736148800939</v>
      </c>
      <c r="H59" s="12"/>
      <c r="I59" s="12"/>
    </row>
    <row r="60" spans="1:9" x14ac:dyDescent="0.3">
      <c r="A60" s="7">
        <v>41365</v>
      </c>
      <c r="B60" s="7" t="s">
        <v>1</v>
      </c>
      <c r="C60" s="8" t="s">
        <v>11</v>
      </c>
      <c r="D60" s="9" t="s">
        <v>43</v>
      </c>
      <c r="E60" s="4">
        <v>1044.9524642624622</v>
      </c>
      <c r="F60" s="4">
        <v>1077.2705817138785</v>
      </c>
      <c r="G60" s="16">
        <f t="shared" si="1"/>
        <v>32.318117451416356</v>
      </c>
      <c r="H60" s="12"/>
      <c r="I60" s="12"/>
    </row>
    <row r="61" spans="1:9" x14ac:dyDescent="0.3">
      <c r="A61" s="7">
        <v>41365</v>
      </c>
      <c r="B61" s="7" t="s">
        <v>1</v>
      </c>
      <c r="C61" s="8" t="s">
        <v>13</v>
      </c>
      <c r="D61" s="9" t="s">
        <v>44</v>
      </c>
      <c r="E61" s="4">
        <v>105.28068510091136</v>
      </c>
      <c r="F61" s="4">
        <v>108.53678876382614</v>
      </c>
      <c r="G61" s="16">
        <f t="shared" si="1"/>
        <v>3.2561036629147821</v>
      </c>
      <c r="H61" s="12"/>
      <c r="I61" s="12"/>
    </row>
    <row r="62" spans="1:9" x14ac:dyDescent="0.3">
      <c r="A62" s="7">
        <v>41365</v>
      </c>
      <c r="B62" s="7" t="s">
        <v>1</v>
      </c>
      <c r="C62" s="8" t="s">
        <v>14</v>
      </c>
      <c r="D62" s="9" t="s">
        <v>45</v>
      </c>
      <c r="E62" s="4">
        <v>188.29582733353359</v>
      </c>
      <c r="F62" s="4">
        <v>194.11940962219958</v>
      </c>
      <c r="G62" s="16">
        <f t="shared" si="1"/>
        <v>5.8235822886659889</v>
      </c>
      <c r="H62" s="12"/>
      <c r="I62" s="12"/>
    </row>
    <row r="63" spans="1:9" x14ac:dyDescent="0.3">
      <c r="A63" s="7">
        <v>41365</v>
      </c>
      <c r="B63" s="7" t="s">
        <v>1</v>
      </c>
      <c r="C63" s="8" t="s">
        <v>11</v>
      </c>
      <c r="D63" s="9" t="s">
        <v>46</v>
      </c>
      <c r="E63" s="4">
        <v>418.18356192073111</v>
      </c>
      <c r="F63" s="4">
        <v>431.11707414508362</v>
      </c>
      <c r="G63" s="16">
        <f t="shared" si="1"/>
        <v>12.933512224352512</v>
      </c>
      <c r="H63" s="12"/>
      <c r="I63" s="12"/>
    </row>
    <row r="64" spans="1:9" x14ac:dyDescent="0.3">
      <c r="A64" s="7">
        <v>41365</v>
      </c>
      <c r="B64" s="7" t="s">
        <v>1</v>
      </c>
      <c r="C64" s="8" t="s">
        <v>13</v>
      </c>
      <c r="D64" s="9" t="s">
        <v>47</v>
      </c>
      <c r="E64" s="4">
        <v>303.89133385741519</v>
      </c>
      <c r="F64" s="4">
        <v>313.29003490455176</v>
      </c>
      <c r="G64" s="16">
        <f t="shared" si="1"/>
        <v>9.3987010471365693</v>
      </c>
      <c r="H64" s="12"/>
      <c r="I64" s="12"/>
    </row>
    <row r="65" spans="1:9" x14ac:dyDescent="0.3">
      <c r="A65" s="7">
        <v>41365</v>
      </c>
      <c r="B65" s="7" t="s">
        <v>1</v>
      </c>
      <c r="C65" s="8" t="s">
        <v>14</v>
      </c>
      <c r="D65" s="9" t="s">
        <v>48</v>
      </c>
      <c r="E65" s="4">
        <v>23.888163760284264</v>
      </c>
      <c r="F65" s="4">
        <v>24.626972948746666</v>
      </c>
      <c r="G65" s="16">
        <f t="shared" si="1"/>
        <v>0.73880918846240107</v>
      </c>
      <c r="H65" s="12"/>
      <c r="I65" s="12"/>
    </row>
    <row r="66" spans="1:9" x14ac:dyDescent="0.3">
      <c r="A66" s="7">
        <v>41395</v>
      </c>
      <c r="B66" s="7" t="s">
        <v>1</v>
      </c>
      <c r="C66" s="8" t="s">
        <v>15</v>
      </c>
      <c r="D66" s="6" t="s">
        <v>17</v>
      </c>
      <c r="E66" s="4">
        <v>4.4247660265485171</v>
      </c>
      <c r="F66" s="4">
        <v>4.5150673740290994</v>
      </c>
      <c r="G66" s="16">
        <f t="shared" si="1"/>
        <v>9.0301347480582272E-2</v>
      </c>
      <c r="H66" s="12"/>
      <c r="I66" s="12"/>
    </row>
    <row r="67" spans="1:9" x14ac:dyDescent="0.3">
      <c r="A67" s="7">
        <v>41395</v>
      </c>
      <c r="B67" s="7" t="s">
        <v>1</v>
      </c>
      <c r="C67" s="8" t="s">
        <v>8</v>
      </c>
      <c r="D67" s="9" t="s">
        <v>18</v>
      </c>
      <c r="E67" s="4">
        <v>4.8415575688832506</v>
      </c>
      <c r="F67" s="4">
        <v>4.9403648662073989</v>
      </c>
      <c r="G67" s="16">
        <f t="shared" si="1"/>
        <v>9.880729732414828E-2</v>
      </c>
      <c r="H67" s="12"/>
      <c r="I67" s="12"/>
    </row>
    <row r="68" spans="1:9" x14ac:dyDescent="0.3">
      <c r="A68" s="7">
        <v>41395</v>
      </c>
      <c r="B68" s="7" t="s">
        <v>1</v>
      </c>
      <c r="C68" s="8" t="s">
        <v>10</v>
      </c>
      <c r="D68" s="9" t="s">
        <v>19</v>
      </c>
      <c r="E68" s="4">
        <v>2.4462346328031561</v>
      </c>
      <c r="F68" s="4">
        <v>2.4961577885746493</v>
      </c>
      <c r="G68" s="16">
        <f t="shared" si="1"/>
        <v>4.9923155771493199E-2</v>
      </c>
      <c r="H68" s="12"/>
      <c r="I68" s="12"/>
    </row>
    <row r="69" spans="1:9" x14ac:dyDescent="0.3">
      <c r="A69" s="7">
        <v>41395</v>
      </c>
      <c r="B69" s="7" t="s">
        <v>1</v>
      </c>
      <c r="C69" s="8" t="s">
        <v>9</v>
      </c>
      <c r="D69" s="9" t="s">
        <v>20</v>
      </c>
      <c r="E69" s="4">
        <v>1.3359591227313243</v>
      </c>
      <c r="F69" s="4">
        <v>1.3632235946238003</v>
      </c>
      <c r="G69" s="16">
        <f t="shared" si="1"/>
        <v>2.7264471892475939E-2</v>
      </c>
      <c r="H69" s="12"/>
      <c r="I69" s="12"/>
    </row>
    <row r="70" spans="1:9" x14ac:dyDescent="0.3">
      <c r="A70" s="7">
        <v>41395</v>
      </c>
      <c r="B70" s="7" t="s">
        <v>1</v>
      </c>
      <c r="C70" s="8" t="s">
        <v>12</v>
      </c>
      <c r="D70" s="9" t="s">
        <v>21</v>
      </c>
      <c r="E70" s="4">
        <v>194.47673847146112</v>
      </c>
      <c r="F70" s="4">
        <v>198.44565150149094</v>
      </c>
      <c r="G70" s="16">
        <f t="shared" si="1"/>
        <v>3.9689130300298245</v>
      </c>
      <c r="H70" s="12"/>
      <c r="I70" s="12"/>
    </row>
    <row r="71" spans="1:9" x14ac:dyDescent="0.3">
      <c r="A71" s="7">
        <v>41395</v>
      </c>
      <c r="B71" s="7" t="s">
        <v>1</v>
      </c>
      <c r="C71" s="8" t="s">
        <v>13</v>
      </c>
      <c r="D71" s="9" t="s">
        <v>22</v>
      </c>
      <c r="E71" s="4">
        <v>172.09617895317365</v>
      </c>
      <c r="F71" s="4">
        <v>175.60834587058537</v>
      </c>
      <c r="G71" s="16">
        <f t="shared" si="1"/>
        <v>3.5121669174117187</v>
      </c>
      <c r="H71" s="12"/>
      <c r="I71" s="12"/>
    </row>
    <row r="72" spans="1:9" x14ac:dyDescent="0.3">
      <c r="A72" s="7">
        <v>41395</v>
      </c>
      <c r="B72" s="7" t="s">
        <v>1</v>
      </c>
      <c r="C72" s="8" t="s">
        <v>16</v>
      </c>
      <c r="D72" s="9" t="s">
        <v>23</v>
      </c>
      <c r="E72" s="4">
        <v>67.418200725215883</v>
      </c>
      <c r="F72" s="4">
        <v>68.794082372669266</v>
      </c>
      <c r="G72" s="16">
        <f t="shared" si="1"/>
        <v>1.375881647453383</v>
      </c>
      <c r="H72" s="12"/>
      <c r="I72" s="12"/>
    </row>
    <row r="73" spans="1:9" x14ac:dyDescent="0.3">
      <c r="A73" s="7">
        <v>41395</v>
      </c>
      <c r="B73" s="7" t="s">
        <v>1</v>
      </c>
      <c r="C73" s="8" t="s">
        <v>11</v>
      </c>
      <c r="D73" s="9" t="s">
        <v>24</v>
      </c>
      <c r="E73" s="4">
        <v>15.420817077147323</v>
      </c>
      <c r="F73" s="4">
        <v>15.735527629742167</v>
      </c>
      <c r="G73" s="16">
        <f t="shared" si="1"/>
        <v>0.31471055259484437</v>
      </c>
      <c r="H73" s="12"/>
      <c r="I73" s="12"/>
    </row>
    <row r="74" spans="1:9" x14ac:dyDescent="0.3">
      <c r="A74" s="7">
        <v>41395</v>
      </c>
      <c r="B74" s="7" t="s">
        <v>1</v>
      </c>
      <c r="C74" s="8" t="s">
        <v>13</v>
      </c>
      <c r="D74" s="9" t="s">
        <v>25</v>
      </c>
      <c r="E74" s="4">
        <v>100</v>
      </c>
      <c r="F74" s="4">
        <v>112</v>
      </c>
      <c r="G74" s="16">
        <f t="shared" si="1"/>
        <v>12</v>
      </c>
      <c r="H74" s="12"/>
      <c r="I74" s="12"/>
    </row>
    <row r="75" spans="1:9" x14ac:dyDescent="0.3">
      <c r="A75" s="7">
        <v>41395</v>
      </c>
      <c r="B75" s="7" t="s">
        <v>1</v>
      </c>
      <c r="C75" s="8" t="s">
        <v>14</v>
      </c>
      <c r="D75" s="9" t="s">
        <v>26</v>
      </c>
      <c r="E75" s="4">
        <v>1924.9069499038676</v>
      </c>
      <c r="F75" s="4">
        <v>1964.1907652080281</v>
      </c>
      <c r="G75" s="16">
        <f t="shared" si="1"/>
        <v>39.283815304160498</v>
      </c>
      <c r="H75" s="12"/>
      <c r="I75" s="12"/>
    </row>
    <row r="76" spans="1:9" x14ac:dyDescent="0.3">
      <c r="A76" s="7">
        <v>41395</v>
      </c>
      <c r="B76" s="7" t="s">
        <v>1</v>
      </c>
      <c r="C76" s="8" t="s">
        <v>11</v>
      </c>
      <c r="D76" s="9" t="s">
        <v>27</v>
      </c>
      <c r="E76" s="4">
        <v>1108.5114285835809</v>
      </c>
      <c r="F76" s="4">
        <v>1131.1341107995725</v>
      </c>
      <c r="G76" s="16">
        <f t="shared" si="1"/>
        <v>22.622682215991517</v>
      </c>
      <c r="H76" s="12"/>
      <c r="I76" s="12"/>
    </row>
    <row r="77" spans="1:9" x14ac:dyDescent="0.3">
      <c r="A77" s="7">
        <v>41395</v>
      </c>
      <c r="B77" s="7" t="s">
        <v>1</v>
      </c>
      <c r="C77" s="8" t="s">
        <v>13</v>
      </c>
      <c r="D77" s="9" t="s">
        <v>28</v>
      </c>
      <c r="E77" s="4">
        <v>111.68435563797709</v>
      </c>
      <c r="F77" s="4">
        <v>113.96362820201745</v>
      </c>
      <c r="G77" s="16">
        <f t="shared" si="1"/>
        <v>2.2792725640403546</v>
      </c>
      <c r="H77" s="12"/>
      <c r="I77" s="12"/>
    </row>
    <row r="78" spans="1:9" x14ac:dyDescent="0.3">
      <c r="A78" s="7">
        <v>41395</v>
      </c>
      <c r="B78" s="7" t="s">
        <v>1</v>
      </c>
      <c r="C78" s="8" t="s">
        <v>14</v>
      </c>
      <c r="D78" s="9" t="s">
        <v>29</v>
      </c>
      <c r="E78" s="4">
        <v>199.7488725012434</v>
      </c>
      <c r="F78" s="4">
        <v>203.82538010330958</v>
      </c>
      <c r="G78" s="16">
        <f t="shared" si="1"/>
        <v>4.0765076020661866</v>
      </c>
      <c r="H78" s="12"/>
      <c r="I78" s="12"/>
    </row>
    <row r="79" spans="1:9" x14ac:dyDescent="0.3">
      <c r="A79" s="7">
        <v>41395</v>
      </c>
      <c r="B79" s="7" t="s">
        <v>1</v>
      </c>
      <c r="C79" s="8" t="s">
        <v>15</v>
      </c>
      <c r="D79" s="9" t="s">
        <v>30</v>
      </c>
      <c r="E79" s="4">
        <v>443.61946929529103</v>
      </c>
      <c r="F79" s="4">
        <v>452.67292785233781</v>
      </c>
      <c r="G79" s="16">
        <f t="shared" si="1"/>
        <v>9.0534585570467812</v>
      </c>
      <c r="H79" s="12"/>
      <c r="I79" s="12"/>
    </row>
    <row r="80" spans="1:9" x14ac:dyDescent="0.3">
      <c r="A80" s="7">
        <v>41395</v>
      </c>
      <c r="B80" s="7" t="s">
        <v>1</v>
      </c>
      <c r="C80" s="8" t="s">
        <v>8</v>
      </c>
      <c r="D80" s="9" t="s">
        <v>31</v>
      </c>
      <c r="E80" s="4">
        <v>322.37544591678375</v>
      </c>
      <c r="F80" s="4">
        <v>328.95453664977936</v>
      </c>
      <c r="G80" s="16">
        <f t="shared" si="1"/>
        <v>6.5790907329956099</v>
      </c>
      <c r="H80" s="12"/>
      <c r="I80" s="12"/>
    </row>
    <row r="81" spans="1:9" x14ac:dyDescent="0.3">
      <c r="A81" s="7">
        <v>41395</v>
      </c>
      <c r="B81" s="7" t="s">
        <v>1</v>
      </c>
      <c r="C81" s="8" t="s">
        <v>10</v>
      </c>
      <c r="D81" s="9" t="s">
        <v>32</v>
      </c>
      <c r="E81" s="4">
        <v>25.341155164260318</v>
      </c>
      <c r="F81" s="4">
        <v>25.858321596183998</v>
      </c>
      <c r="G81" s="16">
        <f t="shared" si="1"/>
        <v>0.51716643192368039</v>
      </c>
      <c r="H81" s="12"/>
      <c r="I81" s="12"/>
    </row>
    <row r="82" spans="1:9" x14ac:dyDescent="0.3">
      <c r="A82" s="7">
        <v>41426</v>
      </c>
      <c r="B82" s="7" t="s">
        <v>1</v>
      </c>
      <c r="C82" s="8" t="s">
        <v>9</v>
      </c>
      <c r="D82" s="9" t="s">
        <v>33</v>
      </c>
      <c r="E82" s="4">
        <v>4.8095282897266491</v>
      </c>
      <c r="F82" s="4">
        <v>4.9076819282924991</v>
      </c>
      <c r="G82" s="16">
        <f t="shared" si="1"/>
        <v>9.815363856584991E-2</v>
      </c>
      <c r="H82" s="12"/>
      <c r="I82" s="12"/>
    </row>
    <row r="83" spans="1:9" x14ac:dyDescent="0.3">
      <c r="A83" s="7">
        <v>41426</v>
      </c>
      <c r="B83" s="7" t="s">
        <v>1</v>
      </c>
      <c r="C83" s="8" t="s">
        <v>12</v>
      </c>
      <c r="D83" s="9" t="s">
        <v>34</v>
      </c>
      <c r="E83" s="4">
        <v>5.2625625748730993</v>
      </c>
      <c r="F83" s="4">
        <v>5.3699618110949991</v>
      </c>
      <c r="G83" s="16">
        <f t="shared" si="1"/>
        <v>0.10739923622189984</v>
      </c>
      <c r="H83" s="12"/>
      <c r="I83" s="12"/>
    </row>
    <row r="84" spans="1:9" x14ac:dyDescent="0.3">
      <c r="A84" s="7">
        <v>41426</v>
      </c>
      <c r="B84" s="7" t="s">
        <v>1</v>
      </c>
      <c r="C84" s="8" t="s">
        <v>13</v>
      </c>
      <c r="D84" s="9" t="s">
        <v>35</v>
      </c>
      <c r="E84" s="4">
        <v>2.6589506878295173</v>
      </c>
      <c r="F84" s="4">
        <v>2.7132149875811402</v>
      </c>
      <c r="G84" s="16">
        <f t="shared" si="1"/>
        <v>5.4264299751622946E-2</v>
      </c>
      <c r="H84" s="12"/>
      <c r="I84" s="12"/>
    </row>
    <row r="85" spans="1:9" x14ac:dyDescent="0.3">
      <c r="A85" s="7">
        <v>41426</v>
      </c>
      <c r="B85" s="7" t="s">
        <v>1</v>
      </c>
      <c r="C85" s="8" t="s">
        <v>16</v>
      </c>
      <c r="D85" s="9" t="s">
        <v>36</v>
      </c>
      <c r="E85" s="4">
        <v>0.42312948122970001</v>
      </c>
      <c r="F85" s="4">
        <v>0.43176477676500002</v>
      </c>
      <c r="G85" s="16">
        <f t="shared" si="1"/>
        <v>8.6352955353000138E-3</v>
      </c>
      <c r="H85" s="12"/>
      <c r="I85" s="12"/>
    </row>
    <row r="86" spans="1:9" x14ac:dyDescent="0.3">
      <c r="A86" s="7">
        <v>41426</v>
      </c>
      <c r="B86" s="7" t="s">
        <v>1</v>
      </c>
      <c r="C86" s="8" t="s">
        <v>11</v>
      </c>
      <c r="D86" s="9" t="s">
        <v>37</v>
      </c>
      <c r="E86" s="4">
        <v>211.38775920810988</v>
      </c>
      <c r="F86" s="4">
        <v>215.70179511031623</v>
      </c>
      <c r="G86" s="16">
        <f t="shared" si="1"/>
        <v>4.3140359022063421</v>
      </c>
      <c r="H86" s="12"/>
      <c r="I86" s="12"/>
    </row>
    <row r="87" spans="1:9" x14ac:dyDescent="0.3">
      <c r="A87" s="7">
        <v>41426</v>
      </c>
      <c r="B87" s="7" t="s">
        <v>1</v>
      </c>
      <c r="C87" s="8" t="s">
        <v>13</v>
      </c>
      <c r="D87" s="9" t="s">
        <v>38</v>
      </c>
      <c r="E87" s="4">
        <v>187.06106407953655</v>
      </c>
      <c r="F87" s="4">
        <v>190.87863681585364</v>
      </c>
      <c r="G87" s="16">
        <f t="shared" si="1"/>
        <v>3.8175727363170893</v>
      </c>
      <c r="H87" s="12"/>
      <c r="I87" s="12"/>
    </row>
    <row r="88" spans="1:9" x14ac:dyDescent="0.3">
      <c r="A88" s="7">
        <v>41426</v>
      </c>
      <c r="B88" s="7" t="s">
        <v>1</v>
      </c>
      <c r="C88" s="8" t="s">
        <v>14</v>
      </c>
      <c r="D88" s="9" t="s">
        <v>39</v>
      </c>
      <c r="E88" s="4">
        <v>73.280652962191169</v>
      </c>
      <c r="F88" s="4">
        <v>74.776176492031809</v>
      </c>
      <c r="G88" s="16">
        <f t="shared" si="1"/>
        <v>1.4955235298406393</v>
      </c>
      <c r="H88" s="12"/>
      <c r="I88" s="12"/>
    </row>
    <row r="89" spans="1:9" x14ac:dyDescent="0.3">
      <c r="A89" s="7">
        <v>41426</v>
      </c>
      <c r="B89" s="7" t="s">
        <v>1</v>
      </c>
      <c r="C89" s="8" t="s">
        <v>11</v>
      </c>
      <c r="D89" s="9" t="s">
        <v>40</v>
      </c>
      <c r="E89" s="4">
        <v>16.761757692551441</v>
      </c>
      <c r="F89" s="4">
        <v>17.103834380154531</v>
      </c>
      <c r="G89" s="16">
        <f t="shared" si="1"/>
        <v>0.34207668760308962</v>
      </c>
      <c r="H89" s="12"/>
      <c r="I89" s="12"/>
    </row>
    <row r="90" spans="1:9" x14ac:dyDescent="0.3">
      <c r="A90" s="7">
        <v>41426</v>
      </c>
      <c r="B90" s="7" t="s">
        <v>1</v>
      </c>
      <c r="C90" s="8" t="s">
        <v>13</v>
      </c>
      <c r="D90" s="9" t="s">
        <v>41</v>
      </c>
      <c r="E90" s="4">
        <v>29</v>
      </c>
      <c r="F90" s="4">
        <v>44</v>
      </c>
      <c r="G90" s="16">
        <f t="shared" si="1"/>
        <v>15</v>
      </c>
      <c r="H90" s="12"/>
      <c r="I90" s="12"/>
    </row>
    <row r="91" spans="1:9" x14ac:dyDescent="0.3">
      <c r="A91" s="7">
        <v>41426</v>
      </c>
      <c r="B91" s="7" t="s">
        <v>1</v>
      </c>
      <c r="C91" s="8" t="s">
        <v>14</v>
      </c>
      <c r="D91" s="9" t="s">
        <v>42</v>
      </c>
      <c r="E91" s="4">
        <v>1944.1560194029062</v>
      </c>
      <c r="F91" s="4">
        <v>1983.8326728601085</v>
      </c>
      <c r="G91" s="16">
        <f t="shared" si="1"/>
        <v>39.676653457202292</v>
      </c>
      <c r="H91" s="12"/>
      <c r="I91" s="12"/>
    </row>
    <row r="92" spans="1:9" x14ac:dyDescent="0.3">
      <c r="A92" s="7">
        <v>41426</v>
      </c>
      <c r="B92" s="7" t="s">
        <v>1</v>
      </c>
      <c r="C92" s="8" t="s">
        <v>15</v>
      </c>
      <c r="D92" s="9" t="s">
        <v>43</v>
      </c>
      <c r="E92" s="4">
        <v>1119.5965428694169</v>
      </c>
      <c r="F92" s="4">
        <v>1142.4454519075682</v>
      </c>
      <c r="G92" s="16">
        <f t="shared" si="1"/>
        <v>22.848909038151305</v>
      </c>
      <c r="H92" s="12"/>
      <c r="I92" s="12"/>
    </row>
    <row r="93" spans="1:9" x14ac:dyDescent="0.3">
      <c r="A93" s="7">
        <v>41426</v>
      </c>
      <c r="B93" s="7" t="s">
        <v>1</v>
      </c>
      <c r="C93" s="8" t="s">
        <v>8</v>
      </c>
      <c r="D93" s="9" t="s">
        <v>44</v>
      </c>
      <c r="E93" s="4">
        <v>112.80119919435687</v>
      </c>
      <c r="F93" s="4">
        <v>115.10326448403762</v>
      </c>
      <c r="G93" s="16">
        <f t="shared" si="1"/>
        <v>2.3020652896807547</v>
      </c>
      <c r="H93" s="12"/>
      <c r="I93" s="12"/>
    </row>
    <row r="94" spans="1:9" x14ac:dyDescent="0.3">
      <c r="A94" s="7">
        <v>41426</v>
      </c>
      <c r="B94" s="7" t="s">
        <v>1</v>
      </c>
      <c r="C94" s="8" t="s">
        <v>10</v>
      </c>
      <c r="D94" s="9" t="s">
        <v>45</v>
      </c>
      <c r="E94" s="4">
        <v>201.74636122625583</v>
      </c>
      <c r="F94" s="4">
        <v>205.86363390434269</v>
      </c>
      <c r="G94" s="16">
        <f t="shared" si="1"/>
        <v>4.1172726780868629</v>
      </c>
      <c r="H94" s="12"/>
      <c r="I94" s="12"/>
    </row>
    <row r="95" spans="1:9" x14ac:dyDescent="0.3">
      <c r="A95" s="7">
        <v>41426</v>
      </c>
      <c r="B95" s="7" t="s">
        <v>1</v>
      </c>
      <c r="C95" s="8" t="s">
        <v>9</v>
      </c>
      <c r="D95" s="9" t="s">
        <v>46</v>
      </c>
      <c r="E95" s="4">
        <v>448.05566398824396</v>
      </c>
      <c r="F95" s="4">
        <v>457.19965713086117</v>
      </c>
      <c r="G95" s="16">
        <f t="shared" si="1"/>
        <v>9.1439931426172052</v>
      </c>
      <c r="H95" s="12"/>
      <c r="I95" s="12"/>
    </row>
    <row r="96" spans="1:9" x14ac:dyDescent="0.3">
      <c r="A96" s="7">
        <v>41426</v>
      </c>
      <c r="B96" s="7" t="s">
        <v>1</v>
      </c>
      <c r="C96" s="8" t="s">
        <v>12</v>
      </c>
      <c r="D96" s="9" t="s">
        <v>47</v>
      </c>
      <c r="E96" s="4">
        <v>325.59920037595163</v>
      </c>
      <c r="F96" s="4">
        <v>332.24408201627716</v>
      </c>
      <c r="G96" s="16">
        <f t="shared" si="1"/>
        <v>6.6448816403255364</v>
      </c>
      <c r="H96" s="12"/>
      <c r="I96" s="12"/>
    </row>
    <row r="97" spans="1:9" x14ac:dyDescent="0.3">
      <c r="A97" s="7">
        <v>41426</v>
      </c>
      <c r="B97" s="7" t="s">
        <v>1</v>
      </c>
      <c r="C97" s="8" t="s">
        <v>13</v>
      </c>
      <c r="D97" s="9" t="s">
        <v>48</v>
      </c>
      <c r="E97" s="4">
        <v>25.594566715902921</v>
      </c>
      <c r="F97" s="4">
        <v>26.11690481214584</v>
      </c>
      <c r="G97" s="16">
        <f t="shared" si="1"/>
        <v>0.52233809624291894</v>
      </c>
      <c r="H97" s="12"/>
      <c r="I97" s="12"/>
    </row>
    <row r="98" spans="1:9" x14ac:dyDescent="0.3">
      <c r="A98" s="7">
        <v>41456</v>
      </c>
      <c r="B98" s="7" t="s">
        <v>2</v>
      </c>
      <c r="C98" s="8" t="s">
        <v>16</v>
      </c>
      <c r="D98" s="6" t="s">
        <v>17</v>
      </c>
      <c r="E98" s="4">
        <v>4.7089208101966529</v>
      </c>
      <c r="F98" s="4">
        <v>4.9567587475754245</v>
      </c>
      <c r="G98" s="16">
        <f t="shared" si="1"/>
        <v>0.24783793737877158</v>
      </c>
      <c r="H98" s="12"/>
      <c r="I98" s="12"/>
    </row>
    <row r="99" spans="1:9" x14ac:dyDescent="0.3">
      <c r="A99" s="7">
        <v>41456</v>
      </c>
      <c r="B99" s="7" t="s">
        <v>2</v>
      </c>
      <c r="C99" s="8" t="s">
        <v>11</v>
      </c>
      <c r="D99" s="9" t="s">
        <v>18</v>
      </c>
      <c r="E99" s="4">
        <v>5.1524783577456512</v>
      </c>
      <c r="F99" s="4">
        <v>5.4236614292059491</v>
      </c>
      <c r="G99" s="16">
        <f t="shared" si="1"/>
        <v>0.27118307146029785</v>
      </c>
      <c r="H99" s="12"/>
      <c r="I99" s="12"/>
    </row>
    <row r="100" spans="1:9" x14ac:dyDescent="0.3">
      <c r="A100" s="7">
        <v>41456</v>
      </c>
      <c r="B100" s="7" t="s">
        <v>2</v>
      </c>
      <c r="C100" s="8" t="s">
        <v>13</v>
      </c>
      <c r="D100" s="9" t="s">
        <v>19</v>
      </c>
      <c r="E100" s="4">
        <v>2.6033297805841036</v>
      </c>
      <c r="F100" s="4">
        <v>2.7403471374569515</v>
      </c>
      <c r="G100" s="16">
        <f t="shared" si="1"/>
        <v>0.13701735687284788</v>
      </c>
      <c r="H100" s="12"/>
      <c r="I100" s="12"/>
    </row>
    <row r="101" spans="1:9" x14ac:dyDescent="0.3">
      <c r="A101" s="7">
        <v>41456</v>
      </c>
      <c r="B101" s="7" t="s">
        <v>2</v>
      </c>
      <c r="C101" s="8" t="s">
        <v>14</v>
      </c>
      <c r="D101" s="9" t="s">
        <v>20</v>
      </c>
      <c r="E101" s="4">
        <v>0.4142783033060175</v>
      </c>
      <c r="F101" s="4">
        <v>0.43608242453265</v>
      </c>
      <c r="G101" s="16">
        <f t="shared" si="1"/>
        <v>2.18041212266325E-2</v>
      </c>
      <c r="H101" s="12"/>
      <c r="I101" s="12"/>
    </row>
    <row r="102" spans="1:9" x14ac:dyDescent="0.3">
      <c r="A102" s="7">
        <v>41456</v>
      </c>
      <c r="B102" s="7" t="s">
        <v>2</v>
      </c>
      <c r="C102" s="8" t="s">
        <v>11</v>
      </c>
      <c r="D102" s="9" t="s">
        <v>21</v>
      </c>
      <c r="E102" s="4">
        <v>206.96587240834842</v>
      </c>
      <c r="F102" s="4">
        <v>217.8588130614194</v>
      </c>
      <c r="G102" s="16">
        <f t="shared" si="1"/>
        <v>10.89294065307098</v>
      </c>
      <c r="H102" s="12"/>
      <c r="I102" s="12"/>
    </row>
    <row r="103" spans="1:9" x14ac:dyDescent="0.3">
      <c r="A103" s="7">
        <v>41456</v>
      </c>
      <c r="B103" s="7" t="s">
        <v>2</v>
      </c>
      <c r="C103" s="8" t="s">
        <v>13</v>
      </c>
      <c r="D103" s="9" t="s">
        <v>22</v>
      </c>
      <c r="E103" s="4">
        <v>183.14805202481156</v>
      </c>
      <c r="F103" s="4">
        <v>192.78742318401217</v>
      </c>
      <c r="G103" s="16">
        <f t="shared" si="1"/>
        <v>9.6393711592006071</v>
      </c>
      <c r="H103" s="12"/>
      <c r="I103" s="12"/>
    </row>
    <row r="104" spans="1:9" x14ac:dyDescent="0.3">
      <c r="A104" s="7">
        <v>41456</v>
      </c>
      <c r="B104" s="7" t="s">
        <v>2</v>
      </c>
      <c r="C104" s="8" t="s">
        <v>14</v>
      </c>
      <c r="D104" s="9" t="s">
        <v>23</v>
      </c>
      <c r="E104" s="4">
        <v>71.747741344104512</v>
      </c>
      <c r="F104" s="4">
        <v>75.523938256952121</v>
      </c>
      <c r="G104" s="16">
        <f t="shared" ref="G104:G167" si="2">F104-E104</f>
        <v>3.7761969128476096</v>
      </c>
      <c r="H104" s="12"/>
      <c r="I104" s="12"/>
    </row>
    <row r="105" spans="1:9" x14ac:dyDescent="0.3">
      <c r="A105" s="7">
        <v>41456</v>
      </c>
      <c r="B105" s="7" t="s">
        <v>2</v>
      </c>
      <c r="C105" s="8" t="s">
        <v>15</v>
      </c>
      <c r="D105" s="9" t="s">
        <v>24</v>
      </c>
      <c r="E105" s="4">
        <v>16.411129087758273</v>
      </c>
      <c r="F105" s="4">
        <v>17.274872723956076</v>
      </c>
      <c r="G105" s="16">
        <f t="shared" si="2"/>
        <v>0.86374363619780326</v>
      </c>
      <c r="H105" s="12"/>
      <c r="I105" s="12"/>
    </row>
    <row r="106" spans="1:9" x14ac:dyDescent="0.3">
      <c r="A106" s="7">
        <v>41456</v>
      </c>
      <c r="B106" s="7" t="s">
        <v>2</v>
      </c>
      <c r="C106" s="8" t="s">
        <v>8</v>
      </c>
      <c r="D106" s="9" t="s">
        <v>25</v>
      </c>
      <c r="E106" s="4">
        <v>1259.6348311286438</v>
      </c>
      <c r="F106" s="4">
        <v>1325.9314011880463</v>
      </c>
      <c r="G106" s="16">
        <f t="shared" si="2"/>
        <v>66.296570059402484</v>
      </c>
      <c r="H106" s="12"/>
      <c r="I106" s="12"/>
    </row>
    <row r="107" spans="1:9" x14ac:dyDescent="0.3">
      <c r="A107" s="7">
        <v>41456</v>
      </c>
      <c r="B107" s="7" t="s">
        <v>2</v>
      </c>
      <c r="C107" s="8" t="s">
        <v>10</v>
      </c>
      <c r="D107" s="9" t="s">
        <v>26</v>
      </c>
      <c r="E107" s="4">
        <v>1950.9741606802304</v>
      </c>
      <c r="F107" s="4">
        <v>2053.6570112423478</v>
      </c>
      <c r="G107" s="16">
        <f t="shared" si="2"/>
        <v>102.68285056211744</v>
      </c>
      <c r="H107" s="12"/>
      <c r="I107" s="12"/>
    </row>
    <row r="108" spans="1:9" x14ac:dyDescent="0.3">
      <c r="A108" s="7">
        <v>41456</v>
      </c>
      <c r="B108" s="7" t="s">
        <v>2</v>
      </c>
      <c r="C108" s="8" t="s">
        <v>9</v>
      </c>
      <c r="D108" s="9" t="s">
        <v>27</v>
      </c>
      <c r="E108" s="4">
        <v>1123.5229599505067</v>
      </c>
      <c r="F108" s="4">
        <v>1182.655747316323</v>
      </c>
      <c r="G108" s="16">
        <f t="shared" si="2"/>
        <v>59.132787365816284</v>
      </c>
      <c r="H108" s="12"/>
      <c r="I108" s="12"/>
    </row>
    <row r="109" spans="1:9" x14ac:dyDescent="0.3">
      <c r="A109" s="7">
        <v>41456</v>
      </c>
      <c r="B109" s="7" t="s">
        <v>2</v>
      </c>
      <c r="C109" s="8" t="s">
        <v>12</v>
      </c>
      <c r="D109" s="9" t="s">
        <v>28</v>
      </c>
      <c r="E109" s="4">
        <v>113.19679219444691</v>
      </c>
      <c r="F109" s="4">
        <v>119.15451809941781</v>
      </c>
      <c r="G109" s="16">
        <f t="shared" si="2"/>
        <v>5.9577259049708999</v>
      </c>
      <c r="H109" s="12"/>
      <c r="I109" s="12"/>
    </row>
    <row r="110" spans="1:9" x14ac:dyDescent="0.3">
      <c r="A110" s="7">
        <v>41456</v>
      </c>
      <c r="B110" s="7" t="s">
        <v>2</v>
      </c>
      <c r="C110" s="8" t="s">
        <v>13</v>
      </c>
      <c r="D110" s="9" t="s">
        <v>29</v>
      </c>
      <c r="E110" s="4">
        <v>202.45388427445707</v>
      </c>
      <c r="F110" s="4">
        <v>213.10935186784954</v>
      </c>
      <c r="G110" s="16">
        <f t="shared" si="2"/>
        <v>10.655467593392473</v>
      </c>
      <c r="H110" s="12"/>
      <c r="I110" s="12"/>
    </row>
    <row r="111" spans="1:9" x14ac:dyDescent="0.3">
      <c r="A111" s="7">
        <v>41456</v>
      </c>
      <c r="B111" s="7" t="s">
        <v>2</v>
      </c>
      <c r="C111" s="8" t="s">
        <v>16</v>
      </c>
      <c r="D111" s="9" t="s">
        <v>30</v>
      </c>
      <c r="E111" s="4">
        <v>449.62699200239967</v>
      </c>
      <c r="F111" s="4">
        <v>473.29157052884176</v>
      </c>
      <c r="G111" s="16">
        <f t="shared" si="2"/>
        <v>23.664578526442085</v>
      </c>
      <c r="H111" s="12"/>
      <c r="I111" s="12"/>
    </row>
    <row r="112" spans="1:9" x14ac:dyDescent="0.3">
      <c r="A112" s="7">
        <v>41456</v>
      </c>
      <c r="B112" s="7" t="s">
        <v>2</v>
      </c>
      <c r="C112" s="8" t="s">
        <v>11</v>
      </c>
      <c r="D112" s="9" t="s">
        <v>31</v>
      </c>
      <c r="E112" s="4">
        <v>326.74107444664929</v>
      </c>
      <c r="F112" s="4">
        <v>343.93797310173613</v>
      </c>
      <c r="G112" s="16">
        <f t="shared" si="2"/>
        <v>17.196898655086841</v>
      </c>
      <c r="H112" s="12"/>
      <c r="I112" s="12"/>
    </row>
    <row r="113" spans="1:9" x14ac:dyDescent="0.3">
      <c r="A113" s="7">
        <v>41456</v>
      </c>
      <c r="B113" s="7" t="s">
        <v>2</v>
      </c>
      <c r="C113" s="8" t="s">
        <v>13</v>
      </c>
      <c r="D113" s="9" t="s">
        <v>32</v>
      </c>
      <c r="E113" s="4">
        <v>25.684326678611331</v>
      </c>
      <c r="F113" s="4">
        <v>27.036133345906666</v>
      </c>
      <c r="G113" s="16">
        <f t="shared" si="2"/>
        <v>1.3518066672953353</v>
      </c>
      <c r="H113" s="12"/>
      <c r="I113" s="12"/>
    </row>
    <row r="114" spans="1:9" x14ac:dyDescent="0.3">
      <c r="A114" s="7">
        <v>41487</v>
      </c>
      <c r="B114" s="7" t="s">
        <v>2</v>
      </c>
      <c r="C114" s="8" t="s">
        <v>14</v>
      </c>
      <c r="D114" s="9" t="s">
        <v>33</v>
      </c>
      <c r="E114" s="4">
        <v>4.484686485901574</v>
      </c>
      <c r="F114" s="4">
        <v>4.7207226167384988</v>
      </c>
      <c r="G114" s="16">
        <f t="shared" si="2"/>
        <v>0.23603613083692476</v>
      </c>
      <c r="H114" s="12"/>
      <c r="I114" s="12"/>
    </row>
    <row r="115" spans="1:9" x14ac:dyDescent="0.3">
      <c r="A115" s="7">
        <v>41487</v>
      </c>
      <c r="B115" s="7" t="s">
        <v>2</v>
      </c>
      <c r="C115" s="8" t="s">
        <v>11</v>
      </c>
      <c r="D115" s="9" t="s">
        <v>34</v>
      </c>
      <c r="E115" s="4">
        <v>4.9071222454720491</v>
      </c>
      <c r="F115" s="4">
        <v>5.1653918373389995</v>
      </c>
      <c r="G115" s="16">
        <f t="shared" si="2"/>
        <v>0.25826959186695042</v>
      </c>
      <c r="H115" s="12"/>
      <c r="I115" s="12"/>
    </row>
    <row r="116" spans="1:9" x14ac:dyDescent="0.3">
      <c r="A116" s="7">
        <v>41487</v>
      </c>
      <c r="B116" s="7" t="s">
        <v>2</v>
      </c>
      <c r="C116" s="8" t="s">
        <v>13</v>
      </c>
      <c r="D116" s="9" t="s">
        <v>35</v>
      </c>
      <c r="E116" s="4">
        <v>2.837629460836673</v>
      </c>
      <c r="F116" s="4">
        <v>2.9869783798280771</v>
      </c>
      <c r="G116" s="16">
        <f t="shared" si="2"/>
        <v>0.14934891899140412</v>
      </c>
      <c r="H116" s="12"/>
      <c r="I116" s="12"/>
    </row>
    <row r="117" spans="1:9" x14ac:dyDescent="0.3">
      <c r="A117" s="7">
        <v>41487</v>
      </c>
      <c r="B117" s="7" t="s">
        <v>2</v>
      </c>
      <c r="C117" s="8" t="s">
        <v>14</v>
      </c>
      <c r="D117" s="9" t="s">
        <v>36</v>
      </c>
      <c r="E117" s="4">
        <v>0.45156335060355907</v>
      </c>
      <c r="F117" s="4">
        <v>0.47532984274058854</v>
      </c>
      <c r="G117" s="16">
        <f t="shared" si="2"/>
        <v>2.3766492137029471E-2</v>
      </c>
      <c r="H117" s="12"/>
      <c r="I117" s="12"/>
    </row>
    <row r="118" spans="1:9" x14ac:dyDescent="0.3">
      <c r="A118" s="7">
        <v>41487</v>
      </c>
      <c r="B118" s="7" t="s">
        <v>2</v>
      </c>
      <c r="C118" s="8" t="s">
        <v>15</v>
      </c>
      <c r="D118" s="9" t="s">
        <v>37</v>
      </c>
      <c r="E118" s="4">
        <v>225.59280092509979</v>
      </c>
      <c r="F118" s="4">
        <v>237.46610623694716</v>
      </c>
      <c r="G118" s="16">
        <f t="shared" si="2"/>
        <v>11.873305311847361</v>
      </c>
      <c r="H118" s="12"/>
      <c r="I118" s="12"/>
    </row>
    <row r="119" spans="1:9" x14ac:dyDescent="0.3">
      <c r="A119" s="7">
        <v>41487</v>
      </c>
      <c r="B119" s="7" t="s">
        <v>2</v>
      </c>
      <c r="C119" s="8" t="s">
        <v>8</v>
      </c>
      <c r="D119" s="9" t="s">
        <v>38</v>
      </c>
      <c r="E119" s="4">
        <v>199.63137670704461</v>
      </c>
      <c r="F119" s="4">
        <v>210.13829127057329</v>
      </c>
      <c r="G119" s="16">
        <f t="shared" si="2"/>
        <v>10.506914563528682</v>
      </c>
      <c r="H119" s="12"/>
      <c r="I119" s="12"/>
    </row>
    <row r="120" spans="1:9" x14ac:dyDescent="0.3">
      <c r="A120" s="7">
        <v>41487</v>
      </c>
      <c r="B120" s="7" t="s">
        <v>2</v>
      </c>
      <c r="C120" s="8" t="s">
        <v>10</v>
      </c>
      <c r="D120" s="9" t="s">
        <v>39</v>
      </c>
      <c r="E120" s="4">
        <v>78.205038065073921</v>
      </c>
      <c r="F120" s="4">
        <v>82.321092700077813</v>
      </c>
      <c r="G120" s="16">
        <f t="shared" si="2"/>
        <v>4.1160546350038913</v>
      </c>
      <c r="H120" s="12"/>
      <c r="I120" s="12"/>
    </row>
    <row r="121" spans="1:9" x14ac:dyDescent="0.3">
      <c r="A121" s="7">
        <v>41487</v>
      </c>
      <c r="B121" s="7" t="s">
        <v>2</v>
      </c>
      <c r="C121" s="8" t="s">
        <v>9</v>
      </c>
      <c r="D121" s="9" t="s">
        <v>40</v>
      </c>
      <c r="E121" s="4">
        <v>17.888130705656518</v>
      </c>
      <c r="F121" s="4">
        <v>18.829611269112124</v>
      </c>
      <c r="G121" s="16">
        <f t="shared" si="2"/>
        <v>0.94148056345560605</v>
      </c>
      <c r="H121" s="12"/>
      <c r="I121" s="12"/>
    </row>
    <row r="122" spans="1:9" x14ac:dyDescent="0.3">
      <c r="A122" s="7">
        <v>41487</v>
      </c>
      <c r="B122" s="7" t="s">
        <v>2</v>
      </c>
      <c r="C122" s="8" t="s">
        <v>12</v>
      </c>
      <c r="D122" s="9" t="s">
        <v>41</v>
      </c>
      <c r="E122" s="4">
        <v>1373.001965930222</v>
      </c>
      <c r="F122" s="4">
        <v>1445.2652272949706</v>
      </c>
      <c r="G122" s="16">
        <f t="shared" si="2"/>
        <v>72.263261364748587</v>
      </c>
      <c r="H122" s="12"/>
      <c r="I122" s="12"/>
    </row>
    <row r="123" spans="1:9" x14ac:dyDescent="0.3">
      <c r="A123" s="7">
        <v>41487</v>
      </c>
      <c r="B123" s="7" t="s">
        <v>2</v>
      </c>
      <c r="C123" s="8" t="s">
        <v>13</v>
      </c>
      <c r="D123" s="9" t="s">
        <v>42</v>
      </c>
      <c r="E123" s="4">
        <v>2.837629460836673</v>
      </c>
      <c r="F123" s="4">
        <v>2.9869783798280771</v>
      </c>
      <c r="G123" s="16">
        <f t="shared" si="2"/>
        <v>0.14934891899140412</v>
      </c>
      <c r="H123" s="12"/>
      <c r="I123" s="12"/>
    </row>
    <row r="124" spans="1:9" x14ac:dyDescent="0.3">
      <c r="A124" s="7">
        <v>41487</v>
      </c>
      <c r="B124" s="7" t="s">
        <v>2</v>
      </c>
      <c r="C124" s="8" t="s">
        <v>16</v>
      </c>
      <c r="D124" s="9" t="s">
        <v>43</v>
      </c>
      <c r="E124" s="4">
        <v>1224.6400263460525</v>
      </c>
      <c r="F124" s="4">
        <v>1289.0947645747922</v>
      </c>
      <c r="G124" s="16">
        <f t="shared" si="2"/>
        <v>64.454738228739643</v>
      </c>
      <c r="H124" s="12"/>
      <c r="I124" s="12"/>
    </row>
    <row r="125" spans="1:9" x14ac:dyDescent="0.3">
      <c r="A125" s="7">
        <v>41487</v>
      </c>
      <c r="B125" s="7" t="s">
        <v>2</v>
      </c>
      <c r="C125" s="8" t="s">
        <v>11</v>
      </c>
      <c r="D125" s="9" t="s">
        <v>44</v>
      </c>
      <c r="E125" s="4">
        <v>123.38450349194714</v>
      </c>
      <c r="F125" s="4">
        <v>129.87842472836542</v>
      </c>
      <c r="G125" s="16">
        <f t="shared" si="2"/>
        <v>6.4939212364182737</v>
      </c>
      <c r="H125" s="12"/>
      <c r="I125" s="12"/>
    </row>
    <row r="126" spans="1:9" x14ac:dyDescent="0.3">
      <c r="A126" s="7">
        <v>41487</v>
      </c>
      <c r="B126" s="7" t="s">
        <v>2</v>
      </c>
      <c r="C126" s="8" t="s">
        <v>13</v>
      </c>
      <c r="D126" s="9" t="s">
        <v>45</v>
      </c>
      <c r="E126" s="4">
        <v>220.67473385915818</v>
      </c>
      <c r="F126" s="4">
        <v>232.289193535956</v>
      </c>
      <c r="G126" s="16">
        <f t="shared" si="2"/>
        <v>11.614459676797821</v>
      </c>
      <c r="H126" s="12"/>
      <c r="I126" s="12"/>
    </row>
    <row r="127" spans="1:9" x14ac:dyDescent="0.3">
      <c r="A127" s="7">
        <v>41487</v>
      </c>
      <c r="B127" s="7" t="s">
        <v>2</v>
      </c>
      <c r="C127" s="8" t="s">
        <v>14</v>
      </c>
      <c r="D127" s="9" t="s">
        <v>46</v>
      </c>
      <c r="E127" s="4">
        <v>490.09342128261568</v>
      </c>
      <c r="F127" s="4">
        <v>515.88781187643758</v>
      </c>
      <c r="G127" s="16">
        <f t="shared" si="2"/>
        <v>25.794390593821902</v>
      </c>
      <c r="H127" s="12"/>
      <c r="I127" s="12"/>
    </row>
    <row r="128" spans="1:9" x14ac:dyDescent="0.3">
      <c r="A128" s="7">
        <v>41487</v>
      </c>
      <c r="B128" s="7" t="s">
        <v>2</v>
      </c>
      <c r="C128" s="8" t="s">
        <v>11</v>
      </c>
      <c r="D128" s="9" t="s">
        <v>47</v>
      </c>
      <c r="E128" s="4">
        <v>356.14777114684773</v>
      </c>
      <c r="F128" s="4">
        <v>374.89239068089239</v>
      </c>
      <c r="G128" s="16">
        <f t="shared" si="2"/>
        <v>18.744619534044659</v>
      </c>
      <c r="H128" s="12"/>
      <c r="I128" s="12"/>
    </row>
    <row r="129" spans="1:9" x14ac:dyDescent="0.3">
      <c r="A129" s="7">
        <v>41487</v>
      </c>
      <c r="B129" s="7" t="s">
        <v>2</v>
      </c>
      <c r="C129" s="8" t="s">
        <v>13</v>
      </c>
      <c r="D129" s="9" t="s">
        <v>48</v>
      </c>
      <c r="E129" s="4">
        <v>27.995916079686353</v>
      </c>
      <c r="F129" s="4">
        <v>29.469385347038269</v>
      </c>
      <c r="G129" s="16">
        <f t="shared" si="2"/>
        <v>1.4734692673519163</v>
      </c>
      <c r="H129" s="12"/>
      <c r="I129" s="12"/>
    </row>
    <row r="130" spans="1:9" x14ac:dyDescent="0.3">
      <c r="A130" s="7">
        <v>41518</v>
      </c>
      <c r="B130" s="7" t="s">
        <v>2</v>
      </c>
      <c r="C130" s="8" t="s">
        <v>14</v>
      </c>
      <c r="D130" s="6" t="s">
        <v>17</v>
      </c>
      <c r="E130" s="4">
        <v>4.6512036906215091</v>
      </c>
      <c r="F130" s="4">
        <v>5.1455876522449637</v>
      </c>
      <c r="G130" s="16">
        <f t="shared" si="2"/>
        <v>0.49438396162345466</v>
      </c>
      <c r="H130" s="12"/>
      <c r="I130" s="12"/>
    </row>
    <row r="131" spans="1:9" x14ac:dyDescent="0.3">
      <c r="A131" s="7">
        <v>41518</v>
      </c>
      <c r="B131" s="7" t="s">
        <v>2</v>
      </c>
      <c r="C131" s="8" t="s">
        <v>15</v>
      </c>
      <c r="D131" s="9" t="s">
        <v>18</v>
      </c>
      <c r="E131" s="4">
        <v>5.089324564876935</v>
      </c>
      <c r="F131" s="4">
        <v>5.6302771026995098</v>
      </c>
      <c r="G131" s="16">
        <f t="shared" si="2"/>
        <v>0.5409525378225748</v>
      </c>
      <c r="H131" s="12"/>
      <c r="I131" s="12"/>
    </row>
    <row r="132" spans="1:9" x14ac:dyDescent="0.3">
      <c r="A132" s="7">
        <v>41518</v>
      </c>
      <c r="B132" s="7" t="s">
        <v>2</v>
      </c>
      <c r="C132" s="8" t="s">
        <v>8</v>
      </c>
      <c r="D132" s="9" t="s">
        <v>19</v>
      </c>
      <c r="E132" s="4">
        <v>2.5459612231198201</v>
      </c>
      <c r="F132" s="4">
        <v>2.8165755585366123</v>
      </c>
      <c r="G132" s="16">
        <f t="shared" si="2"/>
        <v>0.27061433541679225</v>
      </c>
      <c r="H132" s="12"/>
      <c r="I132" s="12"/>
    </row>
    <row r="133" spans="1:9" x14ac:dyDescent="0.3">
      <c r="A133" s="7">
        <v>41518</v>
      </c>
      <c r="B133" s="7" t="s">
        <v>2</v>
      </c>
      <c r="C133" s="8" t="s">
        <v>10</v>
      </c>
      <c r="D133" s="9" t="s">
        <v>20</v>
      </c>
      <c r="E133" s="4">
        <v>0.40514901479763449</v>
      </c>
      <c r="F133" s="4">
        <v>0.44821295873700001</v>
      </c>
      <c r="G133" s="16">
        <f t="shared" si="2"/>
        <v>4.3063943939365523E-2</v>
      </c>
      <c r="H133" s="12"/>
      <c r="I133" s="12"/>
    </row>
    <row r="134" spans="1:9" x14ac:dyDescent="0.3">
      <c r="A134" s="7">
        <v>41518</v>
      </c>
      <c r="B134" s="7" t="s">
        <v>2</v>
      </c>
      <c r="C134" s="8" t="s">
        <v>9</v>
      </c>
      <c r="D134" s="9" t="s">
        <v>21</v>
      </c>
      <c r="E134" s="4">
        <v>202.40504664091907</v>
      </c>
      <c r="F134" s="4">
        <v>223.91900635261399</v>
      </c>
      <c r="G134" s="16">
        <f t="shared" si="2"/>
        <v>21.513959711694923</v>
      </c>
      <c r="H134" s="12"/>
      <c r="I134" s="12"/>
    </row>
    <row r="135" spans="1:9" x14ac:dyDescent="0.3">
      <c r="A135" s="7">
        <v>41518</v>
      </c>
      <c r="B135" s="7" t="s">
        <v>2</v>
      </c>
      <c r="C135" s="8" t="s">
        <v>12</v>
      </c>
      <c r="D135" s="9" t="s">
        <v>22</v>
      </c>
      <c r="E135" s="4">
        <v>179.11209022488171</v>
      </c>
      <c r="F135" s="4">
        <v>198.15020393264808</v>
      </c>
      <c r="G135" s="16">
        <f t="shared" si="2"/>
        <v>19.038113707766371</v>
      </c>
      <c r="H135" s="12"/>
      <c r="I135" s="12"/>
    </row>
    <row r="136" spans="1:9" x14ac:dyDescent="0.3">
      <c r="A136" s="7">
        <v>41518</v>
      </c>
      <c r="B136" s="7" t="s">
        <v>2</v>
      </c>
      <c r="C136" s="8" t="s">
        <v>13</v>
      </c>
      <c r="D136" s="9" t="s">
        <v>23</v>
      </c>
      <c r="E136" s="4">
        <v>70.166664504385665</v>
      </c>
      <c r="F136" s="4">
        <v>77.624792739347313</v>
      </c>
      <c r="G136" s="16">
        <f t="shared" si="2"/>
        <v>7.4581282349616487</v>
      </c>
      <c r="H136" s="12"/>
      <c r="I136" s="12"/>
    </row>
    <row r="137" spans="1:9" x14ac:dyDescent="0.3">
      <c r="A137" s="7">
        <v>41518</v>
      </c>
      <c r="B137" s="7" t="s">
        <v>2</v>
      </c>
      <c r="C137" s="8" t="s">
        <v>16</v>
      </c>
      <c r="D137" s="9" t="s">
        <v>24</v>
      </c>
      <c r="E137" s="4">
        <v>16.049483471768113</v>
      </c>
      <c r="F137" s="4">
        <v>17.755409023208035</v>
      </c>
      <c r="G137" s="16">
        <f t="shared" si="2"/>
        <v>1.7059255514399219</v>
      </c>
      <c r="H137" s="12"/>
      <c r="I137" s="12"/>
    </row>
    <row r="138" spans="1:9" x14ac:dyDescent="0.3">
      <c r="A138" s="7">
        <v>41518</v>
      </c>
      <c r="B138" s="7" t="s">
        <v>2</v>
      </c>
      <c r="C138" s="8" t="s">
        <v>11</v>
      </c>
      <c r="D138" s="9" t="s">
        <v>25</v>
      </c>
      <c r="E138" s="4">
        <v>1231.8767523279612</v>
      </c>
      <c r="F138" s="4">
        <v>1362.814924370552</v>
      </c>
      <c r="G138" s="16">
        <f t="shared" si="2"/>
        <v>130.93817204259085</v>
      </c>
      <c r="H138" s="12"/>
      <c r="I138" s="12"/>
    </row>
    <row r="139" spans="1:9" x14ac:dyDescent="0.3">
      <c r="A139" s="7">
        <v>41518</v>
      </c>
      <c r="B139" s="7" t="s">
        <v>2</v>
      </c>
      <c r="C139" s="8" t="s">
        <v>13</v>
      </c>
      <c r="D139" s="9" t="s">
        <v>26</v>
      </c>
      <c r="E139" s="4">
        <v>44</v>
      </c>
      <c r="F139" s="4">
        <v>60</v>
      </c>
      <c r="G139" s="16">
        <f t="shared" si="2"/>
        <v>16</v>
      </c>
      <c r="H139" s="12"/>
      <c r="I139" s="12"/>
    </row>
    <row r="140" spans="1:9" x14ac:dyDescent="0.3">
      <c r="A140" s="7">
        <v>41518</v>
      </c>
      <c r="B140" s="7" t="s">
        <v>2</v>
      </c>
      <c r="C140" s="8" t="s">
        <v>14</v>
      </c>
      <c r="D140" s="9" t="s">
        <v>27</v>
      </c>
      <c r="E140" s="4">
        <v>1153.7025413318358</v>
      </c>
      <c r="F140" s="4">
        <v>1276.3314500740516</v>
      </c>
      <c r="G140" s="16">
        <f t="shared" si="2"/>
        <v>122.6289087422158</v>
      </c>
      <c r="H140" s="12"/>
      <c r="I140" s="12"/>
    </row>
    <row r="141" spans="1:9" x14ac:dyDescent="0.3">
      <c r="A141" s="7">
        <v>41518</v>
      </c>
      <c r="B141" s="7" t="s">
        <v>2</v>
      </c>
      <c r="C141" s="8" t="s">
        <v>11</v>
      </c>
      <c r="D141" s="9" t="s">
        <v>28</v>
      </c>
      <c r="E141" s="4">
        <v>106.63984845816411</v>
      </c>
      <c r="F141" s="4">
        <v>117.97477039546318</v>
      </c>
      <c r="G141" s="16">
        <f t="shared" si="2"/>
        <v>11.334921937299072</v>
      </c>
      <c r="H141" s="12"/>
      <c r="I141" s="12"/>
    </row>
    <row r="142" spans="1:9" x14ac:dyDescent="0.3">
      <c r="A142" s="7">
        <v>41518</v>
      </c>
      <c r="B142" s="7" t="s">
        <v>2</v>
      </c>
      <c r="C142" s="8" t="s">
        <v>13</v>
      </c>
      <c r="D142" s="9" t="s">
        <v>29</v>
      </c>
      <c r="E142" s="4">
        <v>190.72670806526546</v>
      </c>
      <c r="F142" s="4">
        <v>210.99935828499954</v>
      </c>
      <c r="G142" s="16">
        <f t="shared" si="2"/>
        <v>20.272650219734089</v>
      </c>
      <c r="H142" s="12"/>
      <c r="I142" s="12"/>
    </row>
    <row r="143" spans="1:9" x14ac:dyDescent="0.3">
      <c r="A143" s="7">
        <v>41518</v>
      </c>
      <c r="B143" s="7" t="s">
        <v>2</v>
      </c>
      <c r="C143" s="8" t="s">
        <v>14</v>
      </c>
      <c r="D143" s="9" t="s">
        <v>30</v>
      </c>
      <c r="E143" s="4">
        <v>423.58227084272676</v>
      </c>
      <c r="F143" s="4">
        <v>468.60551537509087</v>
      </c>
      <c r="G143" s="16">
        <f t="shared" si="2"/>
        <v>45.023244532364117</v>
      </c>
      <c r="H143" s="12"/>
      <c r="I143" s="12"/>
    </row>
    <row r="144" spans="1:9" x14ac:dyDescent="0.3">
      <c r="A144" s="7">
        <v>41518</v>
      </c>
      <c r="B144" s="7" t="s">
        <v>2</v>
      </c>
      <c r="C144" s="8" t="s">
        <v>15</v>
      </c>
      <c r="D144" s="9" t="s">
        <v>31</v>
      </c>
      <c r="E144" s="4">
        <v>307.81454128306763</v>
      </c>
      <c r="F144" s="4">
        <v>340.53264663538232</v>
      </c>
      <c r="G144" s="16">
        <f t="shared" si="2"/>
        <v>32.718105352314694</v>
      </c>
      <c r="H144" s="12"/>
      <c r="I144" s="12"/>
    </row>
    <row r="145" spans="1:9" x14ac:dyDescent="0.3">
      <c r="A145" s="7">
        <v>41518</v>
      </c>
      <c r="B145" s="7" t="s">
        <v>2</v>
      </c>
      <c r="C145" s="8" t="s">
        <v>8</v>
      </c>
      <c r="D145" s="9" t="s">
        <v>32</v>
      </c>
      <c r="E145" s="4">
        <v>24.196557620220791</v>
      </c>
      <c r="F145" s="4">
        <v>26.768448857333333</v>
      </c>
      <c r="G145" s="16">
        <f t="shared" si="2"/>
        <v>2.571891237112542</v>
      </c>
      <c r="H145" s="12"/>
      <c r="I145" s="12"/>
    </row>
    <row r="146" spans="1:9" x14ac:dyDescent="0.3">
      <c r="A146" s="7">
        <v>41548</v>
      </c>
      <c r="B146" s="7" t="s">
        <v>3</v>
      </c>
      <c r="C146" s="8" t="s">
        <v>10</v>
      </c>
      <c r="D146" s="9" t="s">
        <v>33</v>
      </c>
      <c r="E146" s="4">
        <v>4.7207226167384988</v>
      </c>
      <c r="F146" s="4">
        <v>4.6739827888499992</v>
      </c>
      <c r="G146" s="16">
        <f t="shared" si="2"/>
        <v>-4.6739827888499619E-2</v>
      </c>
      <c r="H146" s="12"/>
      <c r="I146" s="12"/>
    </row>
    <row r="147" spans="1:9" x14ac:dyDescent="0.3">
      <c r="A147" s="7">
        <v>41548</v>
      </c>
      <c r="B147" s="7" t="s">
        <v>3</v>
      </c>
      <c r="C147" s="8" t="s">
        <v>9</v>
      </c>
      <c r="D147" s="9" t="s">
        <v>34</v>
      </c>
      <c r="E147" s="4">
        <v>5.1653918373389995</v>
      </c>
      <c r="F147" s="4">
        <v>5.1142493438999992</v>
      </c>
      <c r="G147" s="16">
        <f t="shared" si="2"/>
        <v>-5.1142493439000347E-2</v>
      </c>
      <c r="H147" s="12"/>
      <c r="I147" s="12"/>
    </row>
    <row r="148" spans="1:9" x14ac:dyDescent="0.3">
      <c r="A148" s="7">
        <v>41548</v>
      </c>
      <c r="B148" s="7" t="s">
        <v>3</v>
      </c>
      <c r="C148" s="8" t="s">
        <v>12</v>
      </c>
      <c r="D148" s="9" t="s">
        <v>35</v>
      </c>
      <c r="E148" s="4">
        <v>2.6098544166256681</v>
      </c>
      <c r="F148" s="4">
        <v>2.5840142738868002</v>
      </c>
      <c r="G148" s="16">
        <f t="shared" si="2"/>
        <v>-2.5840142738867922E-2</v>
      </c>
      <c r="H148" s="12"/>
      <c r="I148" s="12"/>
    </row>
    <row r="149" spans="1:9" x14ac:dyDescent="0.3">
      <c r="A149" s="7">
        <v>41548</v>
      </c>
      <c r="B149" s="7" t="s">
        <v>3</v>
      </c>
      <c r="C149" s="8" t="s">
        <v>13</v>
      </c>
      <c r="D149" s="9" t="s">
        <v>36</v>
      </c>
      <c r="E149" s="4">
        <v>0.41531659479299998</v>
      </c>
      <c r="F149" s="4">
        <v>0.4112045493</v>
      </c>
      <c r="G149" s="16">
        <f t="shared" si="2"/>
        <v>-4.1120454929999828E-3</v>
      </c>
      <c r="H149" s="12"/>
      <c r="I149" s="12"/>
    </row>
    <row r="150" spans="1:9" x14ac:dyDescent="0.3">
      <c r="A150" s="7">
        <v>41548</v>
      </c>
      <c r="B150" s="7" t="s">
        <v>3</v>
      </c>
      <c r="C150" s="8" t="s">
        <v>16</v>
      </c>
      <c r="D150" s="9" t="s">
        <v>37</v>
      </c>
      <c r="E150" s="4">
        <v>207.48458386801846</v>
      </c>
      <c r="F150" s="4">
        <v>205.43028105744401</v>
      </c>
      <c r="G150" s="16">
        <f t="shared" si="2"/>
        <v>-2.0543028105744554</v>
      </c>
      <c r="H150" s="12"/>
      <c r="I150" s="12"/>
    </row>
    <row r="151" spans="1:9" x14ac:dyDescent="0.3">
      <c r="A151" s="7">
        <v>41548</v>
      </c>
      <c r="B151" s="7" t="s">
        <v>3</v>
      </c>
      <c r="C151" s="8" t="s">
        <v>11</v>
      </c>
      <c r="D151" s="9" t="s">
        <v>38</v>
      </c>
      <c r="E151" s="4">
        <v>183.60706969905922</v>
      </c>
      <c r="F151" s="4">
        <v>181.78917791986061</v>
      </c>
      <c r="G151" s="16">
        <f t="shared" si="2"/>
        <v>-1.817891779198618</v>
      </c>
      <c r="H151" s="12"/>
      <c r="I151" s="12"/>
    </row>
    <row r="152" spans="1:9" x14ac:dyDescent="0.3">
      <c r="A152" s="7">
        <v>41548</v>
      </c>
      <c r="B152" s="7" t="s">
        <v>3</v>
      </c>
      <c r="C152" s="8" t="s">
        <v>13</v>
      </c>
      <c r="D152" s="9" t="s">
        <v>39</v>
      </c>
      <c r="E152" s="4">
        <v>71.927560244716304</v>
      </c>
      <c r="F152" s="4">
        <v>71.215406182887435</v>
      </c>
      <c r="G152" s="16">
        <f t="shared" si="2"/>
        <v>-0.71215406182886909</v>
      </c>
      <c r="H152" s="12"/>
      <c r="I152" s="12"/>
    </row>
    <row r="153" spans="1:9" x14ac:dyDescent="0.3">
      <c r="A153" s="7">
        <v>41548</v>
      </c>
      <c r="B153" s="7" t="s">
        <v>3</v>
      </c>
      <c r="C153" s="8" t="s">
        <v>14</v>
      </c>
      <c r="D153" s="9" t="s">
        <v>40</v>
      </c>
      <c r="E153" s="4">
        <v>16.452259737101024</v>
      </c>
      <c r="F153" s="4">
        <v>16.289366076337647</v>
      </c>
      <c r="G153" s="16">
        <f t="shared" si="2"/>
        <v>-0.16289366076337686</v>
      </c>
      <c r="H153" s="12"/>
      <c r="I153" s="12"/>
    </row>
    <row r="154" spans="1:9" x14ac:dyDescent="0.3">
      <c r="A154" s="7">
        <v>41548</v>
      </c>
      <c r="B154" s="7" t="s">
        <v>3</v>
      </c>
      <c r="C154" s="8" t="s">
        <v>11</v>
      </c>
      <c r="D154" s="9" t="s">
        <v>41</v>
      </c>
      <c r="E154" s="4">
        <v>1262.791810655282</v>
      </c>
      <c r="F154" s="4">
        <v>1250.2889214408733</v>
      </c>
      <c r="G154" s="16">
        <f t="shared" si="2"/>
        <v>-12.502889214408697</v>
      </c>
      <c r="H154" s="12"/>
      <c r="I154" s="12"/>
    </row>
    <row r="155" spans="1:9" x14ac:dyDescent="0.3">
      <c r="A155" s="7">
        <v>41548</v>
      </c>
      <c r="B155" s="7" t="s">
        <v>3</v>
      </c>
      <c r="C155" s="8" t="s">
        <v>13</v>
      </c>
      <c r="D155" s="9" t="s">
        <v>42</v>
      </c>
      <c r="E155" s="4">
        <v>69.791098059229682</v>
      </c>
      <c r="F155" s="4">
        <v>71.215406182887435</v>
      </c>
      <c r="G155" s="16">
        <f t="shared" si="2"/>
        <v>1.4243081236577524</v>
      </c>
      <c r="H155" s="12"/>
      <c r="I155" s="12"/>
    </row>
    <row r="156" spans="1:9" x14ac:dyDescent="0.3">
      <c r="A156" s="7">
        <v>41548</v>
      </c>
      <c r="B156" s="7" t="s">
        <v>3</v>
      </c>
      <c r="C156" s="8" t="s">
        <v>14</v>
      </c>
      <c r="D156" s="9" t="s">
        <v>43</v>
      </c>
      <c r="E156" s="4">
        <v>1182.655747316323</v>
      </c>
      <c r="F156" s="4">
        <v>1170.946284471607</v>
      </c>
      <c r="G156" s="16">
        <f t="shared" si="2"/>
        <v>-11.709462844715972</v>
      </c>
      <c r="H156" s="12"/>
      <c r="I156" s="12"/>
    </row>
    <row r="157" spans="1:9" x14ac:dyDescent="0.3">
      <c r="A157" s="7">
        <v>41548</v>
      </c>
      <c r="B157" s="7" t="s">
        <v>3</v>
      </c>
      <c r="C157" s="8" t="s">
        <v>15</v>
      </c>
      <c r="D157" s="9" t="s">
        <v>44</v>
      </c>
      <c r="E157" s="4">
        <v>119.15451809941781</v>
      </c>
      <c r="F157" s="4">
        <v>117.97477039546318</v>
      </c>
      <c r="G157" s="16">
        <f t="shared" si="2"/>
        <v>-1.1797477039546322</v>
      </c>
      <c r="H157" s="12"/>
      <c r="I157" s="12"/>
    </row>
    <row r="158" spans="1:9" x14ac:dyDescent="0.3">
      <c r="A158" s="7">
        <v>41548</v>
      </c>
      <c r="B158" s="7" t="s">
        <v>3</v>
      </c>
      <c r="C158" s="8" t="s">
        <v>8</v>
      </c>
      <c r="D158" s="9" t="s">
        <v>45</v>
      </c>
      <c r="E158" s="4">
        <v>213.10935186784954</v>
      </c>
      <c r="F158" s="4">
        <v>210.99935828499954</v>
      </c>
      <c r="G158" s="16">
        <f t="shared" si="2"/>
        <v>-2.1099935828499952</v>
      </c>
      <c r="H158" s="12"/>
      <c r="I158" s="12"/>
    </row>
    <row r="159" spans="1:9" x14ac:dyDescent="0.3">
      <c r="A159" s="7">
        <v>41548</v>
      </c>
      <c r="B159" s="7" t="s">
        <v>3</v>
      </c>
      <c r="C159" s="8" t="s">
        <v>10</v>
      </c>
      <c r="D159" s="9" t="s">
        <v>46</v>
      </c>
      <c r="E159" s="4">
        <v>473.29157052884176</v>
      </c>
      <c r="F159" s="4">
        <v>468.60551537509087</v>
      </c>
      <c r="G159" s="16">
        <f t="shared" si="2"/>
        <v>-4.6860551537508854</v>
      </c>
      <c r="H159" s="12"/>
      <c r="I159" s="12"/>
    </row>
    <row r="160" spans="1:9" x14ac:dyDescent="0.3">
      <c r="A160" s="7">
        <v>41548</v>
      </c>
      <c r="B160" s="7" t="s">
        <v>3</v>
      </c>
      <c r="C160" s="8" t="s">
        <v>9</v>
      </c>
      <c r="D160" s="9" t="s">
        <v>47</v>
      </c>
      <c r="E160" s="4">
        <v>343.93797310173613</v>
      </c>
      <c r="F160" s="4">
        <v>340.53264663538232</v>
      </c>
      <c r="G160" s="16">
        <f t="shared" si="2"/>
        <v>-3.405326466353813</v>
      </c>
      <c r="H160" s="12"/>
      <c r="I160" s="12"/>
    </row>
    <row r="161" spans="1:16" x14ac:dyDescent="0.3">
      <c r="A161" s="7">
        <v>41548</v>
      </c>
      <c r="B161" s="7" t="s">
        <v>3</v>
      </c>
      <c r="C161" s="8" t="s">
        <v>12</v>
      </c>
      <c r="D161" s="9" t="s">
        <v>48</v>
      </c>
      <c r="E161" s="4">
        <v>27.036133345906666</v>
      </c>
      <c r="F161" s="4">
        <v>26.768448857333333</v>
      </c>
      <c r="G161" s="16">
        <f t="shared" si="2"/>
        <v>-0.26768448857333382</v>
      </c>
      <c r="H161" s="12"/>
      <c r="I161" s="12"/>
    </row>
    <row r="162" spans="1:16" x14ac:dyDescent="0.3">
      <c r="A162" s="7">
        <v>41579</v>
      </c>
      <c r="B162" s="7" t="s">
        <v>3</v>
      </c>
      <c r="C162" s="8" t="s">
        <v>13</v>
      </c>
      <c r="D162" s="6" t="s">
        <v>17</v>
      </c>
      <c r="E162" s="4">
        <v>4.5805031330729991</v>
      </c>
      <c r="F162" s="4">
        <v>4.6739827888499992</v>
      </c>
      <c r="G162" s="16">
        <f t="shared" si="2"/>
        <v>9.3479655777000126E-2</v>
      </c>
      <c r="H162" s="12"/>
      <c r="I162" s="12"/>
    </row>
    <row r="163" spans="1:16" x14ac:dyDescent="0.3">
      <c r="A163" s="7">
        <v>41579</v>
      </c>
      <c r="B163" s="7" t="s">
        <v>3</v>
      </c>
      <c r="C163" s="8" t="s">
        <v>16</v>
      </c>
      <c r="D163" s="9" t="s">
        <v>18</v>
      </c>
      <c r="E163" s="4">
        <v>5.0119643570219994</v>
      </c>
      <c r="F163" s="4">
        <v>5.1142493438999992</v>
      </c>
      <c r="G163" s="16">
        <f t="shared" si="2"/>
        <v>0.10228498687799981</v>
      </c>
      <c r="H163" s="12"/>
      <c r="I163" s="12"/>
    </row>
    <row r="164" spans="1:16" x14ac:dyDescent="0.3">
      <c r="A164" s="7">
        <v>41579</v>
      </c>
      <c r="B164" s="7" t="s">
        <v>3</v>
      </c>
      <c r="C164" s="8" t="s">
        <v>11</v>
      </c>
      <c r="D164" s="9" t="s">
        <v>19</v>
      </c>
      <c r="E164" s="4">
        <v>2.5323339884090643</v>
      </c>
      <c r="F164" s="4">
        <v>2.5840142738868002</v>
      </c>
      <c r="G164" s="16">
        <f t="shared" si="2"/>
        <v>5.1680285477735843E-2</v>
      </c>
      <c r="H164" s="12"/>
      <c r="I164" s="12"/>
    </row>
    <row r="165" spans="1:16" x14ac:dyDescent="0.3">
      <c r="A165" s="7">
        <v>41579</v>
      </c>
      <c r="B165" s="7" t="s">
        <v>3</v>
      </c>
      <c r="C165" s="8" t="s">
        <v>13</v>
      </c>
      <c r="D165" s="9" t="s">
        <v>20</v>
      </c>
      <c r="E165" s="4">
        <v>0.40298045831399998</v>
      </c>
      <c r="F165" s="4">
        <v>0.4112045493</v>
      </c>
      <c r="G165" s="16">
        <f t="shared" si="2"/>
        <v>8.2240909860000211E-3</v>
      </c>
      <c r="H165" s="12"/>
      <c r="I165" s="12"/>
      <c r="K165" s="1"/>
      <c r="M165" s="1"/>
      <c r="N165" s="1"/>
      <c r="O165" s="2"/>
      <c r="P165" s="18"/>
    </row>
    <row r="166" spans="1:16" x14ac:dyDescent="0.3">
      <c r="A166" s="7">
        <v>41579</v>
      </c>
      <c r="B166" s="7" t="s">
        <v>3</v>
      </c>
      <c r="C166" s="8" t="s">
        <v>14</v>
      </c>
      <c r="D166" s="9" t="s">
        <v>21</v>
      </c>
      <c r="E166" s="4">
        <v>201.32167543629512</v>
      </c>
      <c r="F166" s="4">
        <v>205.43028105744401</v>
      </c>
      <c r="G166" s="16">
        <f t="shared" si="2"/>
        <v>4.1086056211488824</v>
      </c>
      <c r="H166" s="12"/>
      <c r="I166" s="12"/>
      <c r="K166" s="7"/>
      <c r="M166" s="8"/>
      <c r="O166" s="3"/>
      <c r="P166" s="19"/>
    </row>
    <row r="167" spans="1:16" x14ac:dyDescent="0.3">
      <c r="A167" s="7">
        <v>41579</v>
      </c>
      <c r="B167" s="7" t="s">
        <v>3</v>
      </c>
      <c r="C167" s="8" t="s">
        <v>11</v>
      </c>
      <c r="D167" s="9" t="s">
        <v>22</v>
      </c>
      <c r="E167" s="4">
        <v>178.1533943614634</v>
      </c>
      <c r="F167" s="4">
        <v>181.78917791986061</v>
      </c>
      <c r="G167" s="16">
        <f t="shared" si="2"/>
        <v>3.6357835583972076</v>
      </c>
      <c r="H167" s="12"/>
      <c r="I167" s="12"/>
      <c r="K167" s="7"/>
      <c r="M167" s="8"/>
      <c r="N167" s="9"/>
      <c r="O167" s="4"/>
      <c r="P167" s="20"/>
    </row>
    <row r="168" spans="1:16" x14ac:dyDescent="0.3">
      <c r="A168" s="7">
        <v>41579</v>
      </c>
      <c r="B168" s="7" t="s">
        <v>3</v>
      </c>
      <c r="C168" s="8" t="s">
        <v>13</v>
      </c>
      <c r="D168" s="9" t="s">
        <v>23</v>
      </c>
      <c r="E168" s="4">
        <v>69.791098059229682</v>
      </c>
      <c r="F168" s="4">
        <v>71.215406182887435</v>
      </c>
      <c r="G168" s="16">
        <f t="shared" ref="G168:G193" si="3">F168-E168</f>
        <v>1.4243081236577524</v>
      </c>
      <c r="H168" s="12"/>
      <c r="I168" s="12"/>
      <c r="K168" s="7"/>
      <c r="M168" s="8"/>
      <c r="N168" s="9"/>
      <c r="O168" s="4"/>
      <c r="P168" s="20"/>
    </row>
    <row r="169" spans="1:16" x14ac:dyDescent="0.3">
      <c r="A169" s="7">
        <v>41579</v>
      </c>
      <c r="B169" s="7" t="s">
        <v>3</v>
      </c>
      <c r="C169" s="8" t="s">
        <v>14</v>
      </c>
      <c r="D169" s="9" t="s">
        <v>24</v>
      </c>
      <c r="E169" s="4">
        <v>15.963578754810893</v>
      </c>
      <c r="F169" s="4">
        <v>16.289366076337647</v>
      </c>
      <c r="G169" s="16">
        <f t="shared" si="3"/>
        <v>0.32578732152675371</v>
      </c>
      <c r="H169" s="12"/>
      <c r="I169" s="12"/>
      <c r="K169" s="7"/>
      <c r="M169" s="8"/>
      <c r="N169" s="9"/>
      <c r="O169" s="4"/>
      <c r="P169" s="20"/>
    </row>
    <row r="170" spans="1:16" x14ac:dyDescent="0.3">
      <c r="A170" s="7">
        <v>41579</v>
      </c>
      <c r="B170" s="7" t="s">
        <v>3</v>
      </c>
      <c r="C170" s="8" t="s">
        <v>15</v>
      </c>
      <c r="D170" s="9" t="s">
        <v>25</v>
      </c>
      <c r="E170" s="4">
        <v>1225.2831430120559</v>
      </c>
      <c r="F170" s="4">
        <v>1250.2889214408733</v>
      </c>
      <c r="G170" s="16">
        <f t="shared" si="3"/>
        <v>25.005778428817393</v>
      </c>
      <c r="H170" s="12"/>
      <c r="I170" s="12"/>
      <c r="K170" s="7"/>
      <c r="M170" s="8"/>
      <c r="N170" s="9"/>
      <c r="O170" s="4"/>
      <c r="P170" s="20"/>
    </row>
    <row r="171" spans="1:16" x14ac:dyDescent="0.3">
      <c r="A171" s="7">
        <v>41579</v>
      </c>
      <c r="B171" s="7" t="s">
        <v>3</v>
      </c>
      <c r="C171" s="8" t="s">
        <v>8</v>
      </c>
      <c r="D171" s="9" t="s">
        <v>26</v>
      </c>
      <c r="E171" s="4">
        <v>1992.6572980371297</v>
      </c>
      <c r="F171" s="4">
        <v>2033.3237735072753</v>
      </c>
      <c r="G171" s="16">
        <f t="shared" si="3"/>
        <v>40.666475470145542</v>
      </c>
      <c r="H171" s="12"/>
      <c r="I171" s="12"/>
      <c r="K171" s="7"/>
      <c r="M171" s="8"/>
      <c r="N171" s="9"/>
      <c r="O171" s="4"/>
      <c r="P171" s="20"/>
    </row>
    <row r="172" spans="1:16" x14ac:dyDescent="0.3">
      <c r="A172" s="7">
        <v>41579</v>
      </c>
      <c r="B172" s="7" t="s">
        <v>3</v>
      </c>
      <c r="C172" s="8" t="s">
        <v>10</v>
      </c>
      <c r="D172" s="9" t="s">
        <v>27</v>
      </c>
      <c r="E172" s="4">
        <v>1147.5273587821748</v>
      </c>
      <c r="F172" s="4">
        <v>1170.946284471607</v>
      </c>
      <c r="G172" s="16">
        <f t="shared" si="3"/>
        <v>23.418925689432172</v>
      </c>
      <c r="H172" s="12"/>
      <c r="I172" s="12"/>
      <c r="K172" s="7"/>
      <c r="M172" s="8"/>
      <c r="N172" s="9"/>
      <c r="O172" s="4"/>
      <c r="P172" s="20"/>
    </row>
    <row r="173" spans="1:16" x14ac:dyDescent="0.3">
      <c r="A173" s="7">
        <v>41579</v>
      </c>
      <c r="B173" s="7" t="s">
        <v>3</v>
      </c>
      <c r="C173" s="8" t="s">
        <v>9</v>
      </c>
      <c r="D173" s="9" t="s">
        <v>28</v>
      </c>
      <c r="E173" s="4">
        <v>115.61527498755392</v>
      </c>
      <c r="F173" s="4">
        <v>117.97477039546318</v>
      </c>
      <c r="G173" s="16">
        <f t="shared" si="3"/>
        <v>2.3594954079092645</v>
      </c>
      <c r="H173" s="12"/>
      <c r="I173" s="12"/>
      <c r="K173" s="7"/>
      <c r="M173" s="8"/>
      <c r="N173" s="9"/>
      <c r="O173" s="4"/>
      <c r="P173" s="20"/>
    </row>
    <row r="174" spans="1:16" x14ac:dyDescent="0.3">
      <c r="A174" s="7">
        <v>41579</v>
      </c>
      <c r="B174" s="7" t="s">
        <v>3</v>
      </c>
      <c r="C174" s="8" t="s">
        <v>12</v>
      </c>
      <c r="D174" s="9" t="s">
        <v>29</v>
      </c>
      <c r="E174" s="4">
        <v>206.77937111929955</v>
      </c>
      <c r="F174" s="4">
        <v>210.99935828499954</v>
      </c>
      <c r="G174" s="16">
        <f t="shared" si="3"/>
        <v>4.2199871656999903</v>
      </c>
      <c r="H174" s="12"/>
      <c r="I174" s="12"/>
      <c r="K174" s="7"/>
      <c r="M174" s="8"/>
      <c r="N174" s="9"/>
      <c r="O174" s="4"/>
      <c r="P174" s="20"/>
    </row>
    <row r="175" spans="1:16" x14ac:dyDescent="0.3">
      <c r="A175" s="7">
        <v>41579</v>
      </c>
      <c r="B175" s="7" t="s">
        <v>3</v>
      </c>
      <c r="C175" s="8" t="s">
        <v>13</v>
      </c>
      <c r="D175" s="9" t="s">
        <v>30</v>
      </c>
      <c r="E175" s="4">
        <v>459.23340506758905</v>
      </c>
      <c r="F175" s="4">
        <v>468.60551537509087</v>
      </c>
      <c r="G175" s="16">
        <f t="shared" si="3"/>
        <v>9.3721103075018277</v>
      </c>
      <c r="H175" s="12"/>
      <c r="I175" s="12"/>
      <c r="K175" s="7"/>
      <c r="M175" s="8"/>
      <c r="N175" s="9"/>
      <c r="O175" s="4"/>
      <c r="P175" s="20"/>
    </row>
    <row r="176" spans="1:16" x14ac:dyDescent="0.3">
      <c r="A176" s="7">
        <v>41579</v>
      </c>
      <c r="B176" s="7" t="s">
        <v>3</v>
      </c>
      <c r="C176" s="8" t="s">
        <v>16</v>
      </c>
      <c r="D176" s="9" t="s">
        <v>31</v>
      </c>
      <c r="E176" s="4">
        <v>333.72199370267469</v>
      </c>
      <c r="F176" s="4">
        <v>340.53264663538232</v>
      </c>
      <c r="G176" s="16">
        <f t="shared" si="3"/>
        <v>6.810652932707626</v>
      </c>
      <c r="H176" s="12"/>
      <c r="I176" s="12"/>
      <c r="K176" s="7"/>
      <c r="M176" s="8"/>
      <c r="N176" s="9"/>
      <c r="O176" s="4"/>
      <c r="P176" s="20"/>
    </row>
    <row r="177" spans="1:16" x14ac:dyDescent="0.3">
      <c r="A177" s="7">
        <v>41579</v>
      </c>
      <c r="B177" s="7" t="s">
        <v>3</v>
      </c>
      <c r="C177" s="8" t="s">
        <v>11</v>
      </c>
      <c r="D177" s="9" t="s">
        <v>32</v>
      </c>
      <c r="E177" s="4">
        <v>26.233079880186665</v>
      </c>
      <c r="F177" s="4">
        <v>26.768448857333333</v>
      </c>
      <c r="G177" s="16">
        <f t="shared" si="3"/>
        <v>0.53536897714666765</v>
      </c>
      <c r="H177" s="12"/>
      <c r="I177" s="12"/>
      <c r="K177" s="7"/>
      <c r="M177" s="8"/>
      <c r="N177" s="9"/>
      <c r="O177" s="4"/>
      <c r="P177" s="20"/>
    </row>
    <row r="178" spans="1:16" x14ac:dyDescent="0.3">
      <c r="A178" s="7">
        <v>41609</v>
      </c>
      <c r="B178" s="7" t="s">
        <v>3</v>
      </c>
      <c r="C178" s="8" t="s">
        <v>13</v>
      </c>
      <c r="D178" s="9" t="s">
        <v>33</v>
      </c>
      <c r="E178" s="3">
        <v>4.7270414169999997</v>
      </c>
      <c r="F178" s="5">
        <v>4.8235116499999995</v>
      </c>
      <c r="G178" s="16">
        <f t="shared" si="3"/>
        <v>9.6470232999999794E-2</v>
      </c>
      <c r="H178" s="12"/>
      <c r="I178" s="12"/>
      <c r="K178" s="7"/>
      <c r="M178" s="8"/>
      <c r="N178" s="9"/>
      <c r="O178" s="4"/>
      <c r="P178" s="20"/>
    </row>
    <row r="179" spans="1:16" x14ac:dyDescent="0.3">
      <c r="A179" s="7">
        <v>41609</v>
      </c>
      <c r="B179" s="7" t="s">
        <v>3</v>
      </c>
      <c r="C179" s="8" t="s">
        <v>14</v>
      </c>
      <c r="D179" s="9" t="s">
        <v>34</v>
      </c>
      <c r="E179" s="3">
        <v>5.1723058379999989</v>
      </c>
      <c r="F179" s="5">
        <v>5.2778630999999994</v>
      </c>
      <c r="G179" s="16">
        <f t="shared" si="3"/>
        <v>0.10555726200000048</v>
      </c>
      <c r="H179" s="12"/>
      <c r="I179" s="12"/>
      <c r="K179" s="7"/>
      <c r="M179" s="8"/>
      <c r="N179" s="9"/>
      <c r="O179" s="4"/>
      <c r="P179" s="20"/>
    </row>
    <row r="180" spans="1:16" x14ac:dyDescent="0.3">
      <c r="A180" s="7">
        <v>41609</v>
      </c>
      <c r="B180" s="7" t="s">
        <v>3</v>
      </c>
      <c r="C180" s="8" t="s">
        <v>11</v>
      </c>
      <c r="D180" s="9" t="s">
        <v>35</v>
      </c>
      <c r="E180" s="3">
        <v>2.6133477692559999</v>
      </c>
      <c r="F180" s="5">
        <v>2.6666813972000001</v>
      </c>
      <c r="G180" s="16">
        <f t="shared" si="3"/>
        <v>5.3333627944000206E-2</v>
      </c>
      <c r="H180" s="12"/>
      <c r="I180" s="12"/>
      <c r="K180" s="7"/>
      <c r="M180" s="8"/>
      <c r="N180" s="9"/>
      <c r="O180" s="4"/>
      <c r="P180" s="20"/>
    </row>
    <row r="181" spans="1:16" x14ac:dyDescent="0.3">
      <c r="A181" s="7">
        <v>41609</v>
      </c>
      <c r="B181" s="7" t="s">
        <v>3</v>
      </c>
      <c r="C181" s="8" t="s">
        <v>13</v>
      </c>
      <c r="D181" s="9" t="s">
        <v>36</v>
      </c>
      <c r="E181" s="3">
        <v>0.41587250599999998</v>
      </c>
      <c r="F181" s="5">
        <v>0.42435970000000001</v>
      </c>
      <c r="G181" s="16">
        <f t="shared" si="3"/>
        <v>8.4871940000000312E-3</v>
      </c>
      <c r="H181" s="12"/>
      <c r="I181" s="12"/>
      <c r="K181" s="7"/>
      <c r="M181" s="8"/>
      <c r="N181" s="9"/>
      <c r="O181" s="4"/>
      <c r="P181" s="20"/>
    </row>
    <row r="182" spans="1:16" x14ac:dyDescent="0.3">
      <c r="A182" s="7">
        <v>41609</v>
      </c>
      <c r="B182" s="7" t="s">
        <v>3</v>
      </c>
      <c r="C182" s="8" t="s">
        <v>14</v>
      </c>
      <c r="D182" s="9" t="s">
        <v>37</v>
      </c>
      <c r="E182" s="3">
        <v>207.76230695180098</v>
      </c>
      <c r="F182" s="5">
        <v>212.00235403244997</v>
      </c>
      <c r="G182" s="16">
        <f t="shared" si="3"/>
        <v>4.2400470806489921</v>
      </c>
      <c r="H182" s="12"/>
      <c r="I182" s="12"/>
      <c r="K182" s="7"/>
      <c r="M182" s="8"/>
      <c r="N182" s="9"/>
      <c r="O182" s="4"/>
      <c r="P182" s="20"/>
    </row>
    <row r="183" spans="1:16" x14ac:dyDescent="0.3">
      <c r="A183" s="7">
        <v>41609</v>
      </c>
      <c r="B183" s="7" t="s">
        <v>3</v>
      </c>
      <c r="C183" s="8" t="s">
        <v>15</v>
      </c>
      <c r="D183" s="9" t="s">
        <v>38</v>
      </c>
      <c r="E183" s="3">
        <v>183.85283215837296</v>
      </c>
      <c r="F183" s="5">
        <v>187.60493077384996</v>
      </c>
      <c r="G183" s="16">
        <f t="shared" si="3"/>
        <v>3.7520986154769957</v>
      </c>
      <c r="H183" s="12"/>
      <c r="I183" s="12"/>
      <c r="K183" s="7"/>
      <c r="M183" s="8"/>
      <c r="N183" s="9"/>
      <c r="O183" s="4"/>
      <c r="P183" s="20"/>
    </row>
    <row r="184" spans="1:16" x14ac:dyDescent="0.3">
      <c r="A184" s="7">
        <v>41609</v>
      </c>
      <c r="B184" s="7" t="s">
        <v>3</v>
      </c>
      <c r="C184" s="8" t="s">
        <v>8</v>
      </c>
      <c r="D184" s="9" t="s">
        <v>39</v>
      </c>
      <c r="E184" s="3">
        <v>72.023837006428991</v>
      </c>
      <c r="F184" s="5">
        <v>73.493711231049986</v>
      </c>
      <c r="G184" s="16">
        <f t="shared" si="3"/>
        <v>1.4698742246209946</v>
      </c>
      <c r="H184" s="12"/>
      <c r="I184" s="12"/>
      <c r="K184" s="7"/>
      <c r="M184" s="8"/>
      <c r="N184" s="9"/>
      <c r="O184" s="4"/>
      <c r="P184" s="20"/>
    </row>
    <row r="185" spans="1:16" x14ac:dyDescent="0.3">
      <c r="A185" s="7">
        <v>41609</v>
      </c>
      <c r="B185" s="7" t="s">
        <v>3</v>
      </c>
      <c r="C185" s="8" t="s">
        <v>10</v>
      </c>
      <c r="D185" s="9" t="s">
        <v>40</v>
      </c>
      <c r="E185" s="3">
        <v>16.474281480712996</v>
      </c>
      <c r="F185" s="5">
        <v>16.810491306849997</v>
      </c>
      <c r="G185" s="16">
        <f t="shared" si="3"/>
        <v>0.33620982613700079</v>
      </c>
      <c r="H185" s="12"/>
      <c r="I185" s="12"/>
      <c r="K185" s="7"/>
      <c r="M185" s="8"/>
      <c r="N185" s="9"/>
      <c r="O185" s="4"/>
      <c r="P185" s="20"/>
    </row>
    <row r="186" spans="1:16" x14ac:dyDescent="0.3">
      <c r="A186" s="7">
        <v>41609</v>
      </c>
      <c r="B186" s="7" t="s">
        <v>3</v>
      </c>
      <c r="C186" s="8" t="s">
        <v>9</v>
      </c>
      <c r="D186" s="9" t="s">
        <v>41</v>
      </c>
      <c r="E186" s="3">
        <v>1264.4820877317397</v>
      </c>
      <c r="F186" s="11">
        <v>1290.2878446242244</v>
      </c>
      <c r="G186" s="16">
        <f t="shared" si="3"/>
        <v>25.805756892484624</v>
      </c>
      <c r="H186" s="12"/>
      <c r="I186" s="12"/>
      <c r="K186" s="7"/>
      <c r="M186" s="8"/>
      <c r="N186" s="9"/>
      <c r="O186" s="4"/>
      <c r="P186" s="20"/>
    </row>
    <row r="187" spans="1:16" x14ac:dyDescent="0.3">
      <c r="A187" s="7">
        <v>41609</v>
      </c>
      <c r="B187" s="7" t="s">
        <v>3</v>
      </c>
      <c r="C187" s="8" t="s">
        <v>12</v>
      </c>
      <c r="D187" s="9" t="s">
        <v>42</v>
      </c>
      <c r="E187" s="3">
        <v>2056.4058803272751</v>
      </c>
      <c r="F187" s="11">
        <v>2098.3733472727299</v>
      </c>
      <c r="G187" s="16">
        <f t="shared" si="3"/>
        <v>41.967466945454817</v>
      </c>
      <c r="H187" s="12"/>
      <c r="I187" s="12"/>
      <c r="K187" s="7"/>
      <c r="M187" s="8"/>
      <c r="N187" s="9"/>
      <c r="O187" s="4"/>
      <c r="P187" s="20"/>
    </row>
    <row r="188" spans="1:16" x14ac:dyDescent="0.3">
      <c r="A188" s="7">
        <v>41609</v>
      </c>
      <c r="B188" s="7" t="s">
        <v>3</v>
      </c>
      <c r="C188" s="8" t="s">
        <v>13</v>
      </c>
      <c r="D188" s="9" t="s">
        <v>43</v>
      </c>
      <c r="E188" s="4">
        <v>69.791098059229682</v>
      </c>
      <c r="F188" s="4">
        <v>71.215406182887435</v>
      </c>
      <c r="G188" s="16">
        <f t="shared" si="3"/>
        <v>1.4243081236577524</v>
      </c>
      <c r="H188" s="12"/>
      <c r="I188" s="12"/>
      <c r="K188" s="7"/>
      <c r="M188" s="8"/>
      <c r="N188" s="9"/>
      <c r="O188" s="4"/>
      <c r="P188" s="20"/>
    </row>
    <row r="189" spans="1:16" x14ac:dyDescent="0.3">
      <c r="A189" s="7">
        <v>41609</v>
      </c>
      <c r="B189" s="7" t="s">
        <v>3</v>
      </c>
      <c r="C189" s="8" t="s">
        <v>16</v>
      </c>
      <c r="D189" s="9" t="s">
        <v>44</v>
      </c>
      <c r="E189" s="3">
        <v>119.31400927508143</v>
      </c>
      <c r="F189" s="11">
        <v>121.74898905620555</v>
      </c>
      <c r="G189" s="16">
        <f t="shared" si="3"/>
        <v>2.4349797811241132</v>
      </c>
      <c r="H189" s="12"/>
      <c r="I189" s="12"/>
      <c r="K189" s="7"/>
      <c r="M189" s="8"/>
      <c r="N189" s="9"/>
      <c r="O189" s="4"/>
      <c r="P189" s="20"/>
    </row>
    <row r="190" spans="1:16" x14ac:dyDescent="0.3">
      <c r="A190" s="7">
        <v>41609</v>
      </c>
      <c r="B190" s="7" t="s">
        <v>3</v>
      </c>
      <c r="C190" s="8" t="s">
        <v>11</v>
      </c>
      <c r="D190" s="9" t="s">
        <v>45</v>
      </c>
      <c r="E190" s="3">
        <v>213.39460383828643</v>
      </c>
      <c r="F190" s="5">
        <v>217.7495957533535</v>
      </c>
      <c r="G190" s="16">
        <f t="shared" si="3"/>
        <v>4.3549919150670746</v>
      </c>
      <c r="H190" s="12"/>
      <c r="I190" s="12"/>
      <c r="K190" s="7"/>
      <c r="M190" s="8"/>
      <c r="N190" s="9"/>
      <c r="O190" s="4"/>
      <c r="P190" s="20"/>
    </row>
    <row r="191" spans="1:16" x14ac:dyDescent="0.3">
      <c r="A191" s="7">
        <v>41609</v>
      </c>
      <c r="B191" s="7" t="s">
        <v>3</v>
      </c>
      <c r="C191" s="8" t="s">
        <v>13</v>
      </c>
      <c r="D191" s="9" t="s">
        <v>46</v>
      </c>
      <c r="E191" s="3">
        <v>473.92508262909092</v>
      </c>
      <c r="F191" s="5">
        <v>483.59702309090909</v>
      </c>
      <c r="G191" s="16">
        <f t="shared" si="3"/>
        <v>9.671940461818167</v>
      </c>
      <c r="H191" s="12"/>
      <c r="I191" s="12"/>
      <c r="K191" s="7"/>
      <c r="M191" s="8"/>
      <c r="N191" s="9"/>
      <c r="O191" s="4"/>
      <c r="P191" s="20"/>
    </row>
    <row r="192" spans="1:16" x14ac:dyDescent="0.3">
      <c r="A192" s="7">
        <v>41609</v>
      </c>
      <c r="B192" s="7" t="s">
        <v>3</v>
      </c>
      <c r="C192" s="8" t="s">
        <v>14</v>
      </c>
      <c r="D192" s="9" t="s">
        <v>47</v>
      </c>
      <c r="E192" s="3">
        <v>344.39834231442171</v>
      </c>
      <c r="F192" s="5">
        <v>351.42687991267525</v>
      </c>
      <c r="G192" s="16">
        <f t="shared" si="3"/>
        <v>7.0285375982535356</v>
      </c>
      <c r="H192" s="12"/>
      <c r="I192" s="12"/>
      <c r="K192" s="7"/>
      <c r="M192" s="8"/>
      <c r="N192" s="9"/>
      <c r="O192" s="4"/>
      <c r="P192" s="20"/>
    </row>
    <row r="193" spans="1:16" x14ac:dyDescent="0.3">
      <c r="A193" s="7">
        <v>41609</v>
      </c>
      <c r="B193" s="7" t="s">
        <v>3</v>
      </c>
      <c r="C193" s="8" t="s">
        <v>11</v>
      </c>
      <c r="D193" s="9" t="s">
        <v>48</v>
      </c>
      <c r="E193" s="3">
        <v>27.07232185777778</v>
      </c>
      <c r="F193" s="5">
        <v>27.624818222222224</v>
      </c>
      <c r="G193" s="16">
        <f t="shared" si="3"/>
        <v>0.55249636444444405</v>
      </c>
      <c r="H193" s="12"/>
      <c r="I193" s="12"/>
      <c r="K193" s="7"/>
      <c r="M193" s="8"/>
      <c r="N193" s="9"/>
      <c r="O193" s="4"/>
      <c r="P193" s="20"/>
    </row>
    <row r="194" spans="1:16" x14ac:dyDescent="0.3">
      <c r="C194" s="8"/>
      <c r="K194" s="7"/>
      <c r="L194" s="7"/>
      <c r="M194" s="8"/>
      <c r="N194" s="9"/>
      <c r="O194" s="4"/>
      <c r="P194" s="20"/>
    </row>
    <row r="195" spans="1:16" x14ac:dyDescent="0.3">
      <c r="C195" s="8"/>
      <c r="K195" s="7"/>
      <c r="L195" s="7"/>
      <c r="M195" s="8"/>
      <c r="N195" s="9"/>
      <c r="O195" s="4"/>
      <c r="P195" s="20"/>
    </row>
    <row r="196" spans="1:16" x14ac:dyDescent="0.3">
      <c r="C196" s="8"/>
      <c r="K196" s="7"/>
      <c r="L196" s="7"/>
      <c r="M196" s="8"/>
      <c r="N196" s="9"/>
      <c r="O196" s="4"/>
      <c r="P196" s="20"/>
    </row>
    <row r="197" spans="1:16" x14ac:dyDescent="0.3">
      <c r="C197" s="8"/>
      <c r="K197" s="7"/>
      <c r="L197" s="7"/>
      <c r="M197" s="8"/>
      <c r="N197" s="9"/>
      <c r="O197" s="4"/>
      <c r="P197" s="20"/>
    </row>
    <row r="198" spans="1:16" x14ac:dyDescent="0.3">
      <c r="C198" s="8"/>
      <c r="K198" s="7"/>
      <c r="L198" s="7"/>
      <c r="M198" s="8"/>
      <c r="O198" s="4"/>
      <c r="P198" s="20"/>
    </row>
    <row r="199" spans="1:16" x14ac:dyDescent="0.3">
      <c r="C199" s="8"/>
      <c r="K199" s="7"/>
      <c r="L199" s="7"/>
      <c r="M199" s="8"/>
      <c r="N199" s="9"/>
      <c r="O199" s="4"/>
      <c r="P199" s="20"/>
    </row>
    <row r="200" spans="1:16" x14ac:dyDescent="0.3">
      <c r="C200" s="8"/>
      <c r="K200" s="7"/>
      <c r="L200" s="7"/>
      <c r="M200" s="8"/>
      <c r="N200" s="9"/>
      <c r="O200" s="4"/>
      <c r="P200" s="20"/>
    </row>
    <row r="201" spans="1:16" x14ac:dyDescent="0.3">
      <c r="C201" s="8"/>
      <c r="K201" s="7"/>
      <c r="L201" s="7"/>
      <c r="M201" s="8"/>
      <c r="N201" s="9"/>
      <c r="O201" s="4"/>
      <c r="P201" s="20"/>
    </row>
    <row r="202" spans="1:16" x14ac:dyDescent="0.3">
      <c r="C202" s="8"/>
      <c r="K202" s="7"/>
      <c r="L202" s="7"/>
      <c r="M202" s="8"/>
      <c r="N202" s="9"/>
      <c r="O202" s="4"/>
      <c r="P202" s="20"/>
    </row>
    <row r="203" spans="1:16" x14ac:dyDescent="0.3">
      <c r="C203" s="8"/>
      <c r="K203" s="7"/>
      <c r="L203" s="7"/>
      <c r="M203" s="8"/>
      <c r="N203" s="9"/>
      <c r="O203" s="4"/>
      <c r="P203" s="20"/>
    </row>
    <row r="204" spans="1:16" x14ac:dyDescent="0.3">
      <c r="C204" s="8"/>
      <c r="K204" s="7"/>
      <c r="L204" s="7"/>
      <c r="M204" s="8"/>
      <c r="N204" s="9"/>
      <c r="O204" s="4"/>
      <c r="P204" s="20"/>
    </row>
    <row r="205" spans="1:16" x14ac:dyDescent="0.3">
      <c r="C205" s="8"/>
      <c r="K205" s="7"/>
      <c r="L205" s="7"/>
      <c r="M205" s="8"/>
      <c r="N205" s="9"/>
      <c r="O205" s="4"/>
      <c r="P205" s="20"/>
    </row>
    <row r="206" spans="1:16" x14ac:dyDescent="0.3">
      <c r="C206" s="8"/>
      <c r="K206" s="7"/>
      <c r="L206" s="7"/>
      <c r="M206" s="8"/>
      <c r="N206" s="9"/>
      <c r="O206" s="4"/>
      <c r="P206" s="20"/>
    </row>
    <row r="207" spans="1:16" x14ac:dyDescent="0.3">
      <c r="C207" s="8"/>
      <c r="K207" s="7"/>
      <c r="L207" s="7"/>
      <c r="M207" s="8"/>
      <c r="N207" s="9"/>
      <c r="O207" s="4"/>
      <c r="P207" s="20"/>
    </row>
    <row r="208" spans="1:16" x14ac:dyDescent="0.3">
      <c r="C208" s="8"/>
      <c r="K208" s="7"/>
      <c r="L208" s="7"/>
      <c r="M208" s="8"/>
      <c r="N208" s="9"/>
      <c r="O208" s="4"/>
      <c r="P208" s="20"/>
    </row>
    <row r="209" spans="3:16" x14ac:dyDescent="0.3">
      <c r="C209" s="8"/>
      <c r="K209" s="7"/>
      <c r="L209" s="7"/>
      <c r="M209" s="8"/>
      <c r="N209" s="9"/>
      <c r="O209" s="4"/>
      <c r="P209" s="20"/>
    </row>
    <row r="210" spans="3:16" x14ac:dyDescent="0.3">
      <c r="K210" s="7"/>
      <c r="L210" s="7"/>
      <c r="M210" s="8"/>
      <c r="N210" s="9"/>
      <c r="O210" s="4"/>
      <c r="P210" s="20"/>
    </row>
    <row r="211" spans="3:16" x14ac:dyDescent="0.3">
      <c r="K211" s="7"/>
      <c r="L211" s="7"/>
      <c r="M211" s="8"/>
      <c r="N211" s="9"/>
      <c r="O211" s="4"/>
      <c r="P211" s="20"/>
    </row>
    <row r="212" spans="3:16" x14ac:dyDescent="0.3">
      <c r="K212" s="7"/>
      <c r="L212" s="7"/>
      <c r="M212" s="8"/>
      <c r="N212" s="9"/>
      <c r="O212" s="4"/>
      <c r="P212" s="20"/>
    </row>
    <row r="213" spans="3:16" x14ac:dyDescent="0.3">
      <c r="K213" s="7"/>
      <c r="L213" s="7"/>
      <c r="M213" s="8"/>
      <c r="N213" s="9"/>
      <c r="O213" s="4"/>
      <c r="P213" s="20"/>
    </row>
    <row r="214" spans="3:16" x14ac:dyDescent="0.3">
      <c r="K214" s="7"/>
      <c r="L214" s="7"/>
      <c r="M214" s="8"/>
      <c r="N214" s="9"/>
      <c r="O214" s="4"/>
      <c r="P214" s="20"/>
    </row>
    <row r="215" spans="3:16" x14ac:dyDescent="0.3">
      <c r="K215" s="7"/>
      <c r="L215" s="7"/>
      <c r="M215" s="8"/>
      <c r="N215" s="9"/>
      <c r="O215" s="4"/>
      <c r="P215" s="20"/>
    </row>
    <row r="216" spans="3:16" x14ac:dyDescent="0.3">
      <c r="K216" s="7"/>
      <c r="L216" s="7"/>
      <c r="M216" s="8"/>
      <c r="N216" s="9"/>
      <c r="O216" s="4"/>
      <c r="P216" s="20"/>
    </row>
    <row r="217" spans="3:16" x14ac:dyDescent="0.3">
      <c r="K217" s="7"/>
      <c r="L217" s="7"/>
      <c r="M217" s="8"/>
      <c r="N217" s="9"/>
      <c r="O217" s="4"/>
      <c r="P217" s="20"/>
    </row>
    <row r="218" spans="3:16" x14ac:dyDescent="0.3">
      <c r="K218" s="7"/>
      <c r="L218" s="7"/>
      <c r="M218" s="8"/>
      <c r="N218" s="9"/>
      <c r="O218" s="4"/>
      <c r="P218" s="20"/>
    </row>
    <row r="219" spans="3:16" x14ac:dyDescent="0.3">
      <c r="K219" s="7"/>
      <c r="L219" s="7"/>
      <c r="M219" s="8"/>
      <c r="N219" s="9"/>
      <c r="O219" s="4"/>
      <c r="P219" s="20"/>
    </row>
    <row r="220" spans="3:16" x14ac:dyDescent="0.3">
      <c r="K220" s="7"/>
      <c r="L220" s="7"/>
      <c r="M220" s="8"/>
      <c r="N220" s="9"/>
      <c r="O220" s="4"/>
      <c r="P220" s="20"/>
    </row>
    <row r="221" spans="3:16" x14ac:dyDescent="0.3">
      <c r="K221" s="7"/>
      <c r="L221" s="7"/>
      <c r="M221" s="8"/>
      <c r="N221" s="9"/>
      <c r="O221" s="4"/>
      <c r="P221" s="20"/>
    </row>
    <row r="222" spans="3:16" x14ac:dyDescent="0.3">
      <c r="K222" s="7"/>
      <c r="L222" s="7"/>
      <c r="M222" s="8"/>
      <c r="N222" s="9"/>
      <c r="O222" s="4"/>
      <c r="P222" s="20"/>
    </row>
    <row r="223" spans="3:16" x14ac:dyDescent="0.3">
      <c r="K223" s="7"/>
      <c r="L223" s="7"/>
      <c r="M223" s="8"/>
      <c r="N223" s="9"/>
      <c r="O223" s="4"/>
      <c r="P223" s="20"/>
    </row>
    <row r="224" spans="3:16" x14ac:dyDescent="0.3">
      <c r="K224" s="7"/>
      <c r="L224" s="7"/>
      <c r="M224" s="8"/>
      <c r="N224" s="9"/>
      <c r="O224" s="4"/>
      <c r="P224" s="20"/>
    </row>
    <row r="225" spans="11:16" x14ac:dyDescent="0.3">
      <c r="K225" s="7"/>
      <c r="L225" s="7"/>
      <c r="M225" s="8"/>
      <c r="N225" s="9"/>
      <c r="O225" s="4"/>
      <c r="P225" s="20"/>
    </row>
    <row r="226" spans="11:16" x14ac:dyDescent="0.3">
      <c r="K226" s="7"/>
      <c r="L226" s="7"/>
      <c r="M226" s="8"/>
      <c r="N226" s="9"/>
      <c r="O226" s="4"/>
      <c r="P226" s="20"/>
    </row>
    <row r="227" spans="11:16" x14ac:dyDescent="0.3">
      <c r="K227" s="7"/>
      <c r="L227" s="7"/>
      <c r="M227" s="8"/>
      <c r="N227" s="9"/>
      <c r="O227" s="4"/>
      <c r="P227" s="20"/>
    </row>
    <row r="228" spans="11:16" x14ac:dyDescent="0.3">
      <c r="K228" s="7"/>
      <c r="L228" s="7"/>
      <c r="M228" s="8"/>
      <c r="N228" s="9"/>
      <c r="O228" s="4"/>
      <c r="P228" s="20"/>
    </row>
    <row r="229" spans="11:16" x14ac:dyDescent="0.3">
      <c r="K229" s="7"/>
      <c r="L229" s="7"/>
      <c r="M229" s="8"/>
      <c r="N229" s="9"/>
      <c r="O229" s="4"/>
      <c r="P229" s="20"/>
    </row>
    <row r="230" spans="11:16" x14ac:dyDescent="0.3">
      <c r="K230" s="7"/>
      <c r="L230" s="7"/>
      <c r="M230" s="8"/>
      <c r="O230" s="4"/>
      <c r="P230" s="20"/>
    </row>
    <row r="231" spans="11:16" x14ac:dyDescent="0.3">
      <c r="K231" s="7"/>
      <c r="L231" s="7"/>
      <c r="M231" s="8"/>
      <c r="N231" s="9"/>
      <c r="O231" s="4"/>
      <c r="P231" s="20"/>
    </row>
    <row r="232" spans="11:16" x14ac:dyDescent="0.3">
      <c r="K232" s="7"/>
      <c r="L232" s="7"/>
      <c r="M232" s="8"/>
      <c r="N232" s="9"/>
      <c r="O232" s="4"/>
      <c r="P232" s="20"/>
    </row>
    <row r="233" spans="11:16" x14ac:dyDescent="0.3">
      <c r="K233" s="7"/>
      <c r="L233" s="7"/>
      <c r="M233" s="8"/>
      <c r="N233" s="9"/>
      <c r="O233" s="4"/>
      <c r="P233" s="20"/>
    </row>
    <row r="234" spans="11:16" x14ac:dyDescent="0.3">
      <c r="K234" s="7"/>
      <c r="L234" s="7"/>
      <c r="M234" s="8"/>
      <c r="N234" s="9"/>
      <c r="O234" s="4"/>
      <c r="P234" s="20"/>
    </row>
    <row r="235" spans="11:16" x14ac:dyDescent="0.3">
      <c r="K235" s="7"/>
      <c r="L235" s="7"/>
      <c r="M235" s="8"/>
      <c r="N235" s="9"/>
      <c r="O235" s="4"/>
      <c r="P235" s="20"/>
    </row>
    <row r="236" spans="11:16" x14ac:dyDescent="0.3">
      <c r="K236" s="7"/>
      <c r="L236" s="7"/>
      <c r="M236" s="8"/>
      <c r="N236" s="9"/>
      <c r="O236" s="4"/>
      <c r="P236" s="20"/>
    </row>
    <row r="237" spans="11:16" x14ac:dyDescent="0.3">
      <c r="K237" s="7"/>
      <c r="L237" s="7"/>
      <c r="M237" s="8"/>
      <c r="N237" s="9"/>
      <c r="O237" s="4"/>
      <c r="P237" s="20"/>
    </row>
    <row r="238" spans="11:16" x14ac:dyDescent="0.3">
      <c r="K238" s="7"/>
      <c r="L238" s="7"/>
      <c r="M238" s="8"/>
      <c r="N238" s="9"/>
      <c r="O238" s="4"/>
      <c r="P238" s="20"/>
    </row>
    <row r="239" spans="11:16" x14ac:dyDescent="0.3">
      <c r="K239" s="7"/>
      <c r="L239" s="7"/>
      <c r="M239" s="8"/>
      <c r="N239" s="9"/>
      <c r="O239" s="4"/>
      <c r="P239" s="20"/>
    </row>
    <row r="240" spans="11:16" x14ac:dyDescent="0.3">
      <c r="K240" s="7"/>
      <c r="L240" s="7"/>
      <c r="M240" s="8"/>
      <c r="N240" s="9"/>
      <c r="O240" s="4"/>
      <c r="P240" s="20"/>
    </row>
    <row r="241" spans="11:16" x14ac:dyDescent="0.3">
      <c r="K241" s="7"/>
      <c r="L241" s="7"/>
      <c r="M241" s="8"/>
      <c r="N241" s="9"/>
      <c r="O241" s="4"/>
      <c r="P241" s="20"/>
    </row>
    <row r="242" spans="11:16" x14ac:dyDescent="0.3">
      <c r="K242" s="7"/>
      <c r="L242" s="7"/>
      <c r="M242" s="8"/>
      <c r="N242" s="9"/>
      <c r="O242" s="4"/>
      <c r="P242" s="20"/>
    </row>
    <row r="243" spans="11:16" x14ac:dyDescent="0.3">
      <c r="K243" s="7"/>
      <c r="L243" s="7"/>
      <c r="M243" s="8"/>
      <c r="N243" s="9"/>
      <c r="O243" s="4"/>
      <c r="P243" s="20"/>
    </row>
    <row r="244" spans="11:16" x14ac:dyDescent="0.3">
      <c r="K244" s="7"/>
      <c r="L244" s="7"/>
      <c r="M244" s="8"/>
      <c r="N244" s="9"/>
      <c r="O244" s="4"/>
      <c r="P244" s="20"/>
    </row>
    <row r="245" spans="11:16" x14ac:dyDescent="0.3">
      <c r="K245" s="7"/>
      <c r="L245" s="7"/>
      <c r="M245" s="8"/>
      <c r="N245" s="9"/>
      <c r="O245" s="4"/>
      <c r="P245" s="20"/>
    </row>
    <row r="246" spans="11:16" x14ac:dyDescent="0.3">
      <c r="K246" s="7"/>
      <c r="L246" s="7"/>
      <c r="M246" s="8"/>
      <c r="N246" s="9"/>
      <c r="O246" s="4"/>
      <c r="P246" s="20"/>
    </row>
    <row r="247" spans="11:16" x14ac:dyDescent="0.3">
      <c r="K247" s="7"/>
      <c r="L247" s="7"/>
      <c r="M247" s="8"/>
      <c r="N247" s="9"/>
      <c r="O247" s="4"/>
      <c r="P247" s="20"/>
    </row>
    <row r="248" spans="11:16" x14ac:dyDescent="0.3">
      <c r="K248" s="7"/>
      <c r="L248" s="7"/>
      <c r="M248" s="8"/>
      <c r="N248" s="9"/>
      <c r="O248" s="4"/>
      <c r="P248" s="20"/>
    </row>
    <row r="249" spans="11:16" x14ac:dyDescent="0.3">
      <c r="K249" s="7"/>
      <c r="L249" s="7"/>
      <c r="M249" s="8"/>
      <c r="N249" s="9"/>
      <c r="O249" s="4"/>
      <c r="P249" s="20"/>
    </row>
    <row r="250" spans="11:16" x14ac:dyDescent="0.3">
      <c r="K250" s="7"/>
      <c r="L250" s="7"/>
      <c r="M250" s="8"/>
      <c r="N250" s="9"/>
      <c r="O250" s="4"/>
      <c r="P250" s="20"/>
    </row>
    <row r="251" spans="11:16" x14ac:dyDescent="0.3">
      <c r="K251" s="7"/>
      <c r="L251" s="7"/>
      <c r="M251" s="8"/>
      <c r="N251" s="9"/>
      <c r="O251" s="4"/>
      <c r="P251" s="20"/>
    </row>
    <row r="252" spans="11:16" x14ac:dyDescent="0.3">
      <c r="K252" s="7"/>
      <c r="L252" s="7"/>
      <c r="M252" s="8"/>
      <c r="N252" s="9"/>
      <c r="O252" s="4"/>
      <c r="P252" s="20"/>
    </row>
    <row r="253" spans="11:16" x14ac:dyDescent="0.3">
      <c r="K253" s="7"/>
      <c r="L253" s="7"/>
      <c r="M253" s="8"/>
      <c r="N253" s="9"/>
      <c r="O253" s="4"/>
      <c r="P253" s="20"/>
    </row>
    <row r="254" spans="11:16" x14ac:dyDescent="0.3">
      <c r="K254" s="7"/>
      <c r="L254" s="7"/>
      <c r="M254" s="8"/>
      <c r="N254" s="9"/>
      <c r="O254" s="4"/>
      <c r="P254" s="20"/>
    </row>
    <row r="255" spans="11:16" x14ac:dyDescent="0.3">
      <c r="K255" s="7"/>
      <c r="L255" s="7"/>
      <c r="M255" s="8"/>
      <c r="N255" s="9"/>
      <c r="O255" s="4"/>
      <c r="P255" s="20"/>
    </row>
    <row r="256" spans="11:16" x14ac:dyDescent="0.3">
      <c r="K256" s="7"/>
      <c r="L256" s="7"/>
      <c r="M256" s="8"/>
      <c r="N256" s="9"/>
      <c r="O256" s="4"/>
      <c r="P256" s="20"/>
    </row>
    <row r="257" spans="11:16" x14ac:dyDescent="0.3">
      <c r="K257" s="7"/>
      <c r="L257" s="7"/>
      <c r="M257" s="8"/>
      <c r="N257" s="9"/>
      <c r="O257" s="4"/>
      <c r="P257" s="20"/>
    </row>
    <row r="258" spans="11:16" x14ac:dyDescent="0.3">
      <c r="K258" s="7"/>
      <c r="L258" s="7"/>
      <c r="M258" s="8"/>
      <c r="N258" s="9"/>
      <c r="O258" s="4"/>
      <c r="P258" s="20"/>
    </row>
    <row r="259" spans="11:16" x14ac:dyDescent="0.3">
      <c r="K259" s="7"/>
      <c r="L259" s="7"/>
      <c r="M259" s="8"/>
      <c r="N259" s="9"/>
      <c r="O259" s="4"/>
      <c r="P259" s="20"/>
    </row>
    <row r="260" spans="11:16" x14ac:dyDescent="0.3">
      <c r="K260" s="7"/>
      <c r="L260" s="7"/>
      <c r="M260" s="8"/>
      <c r="N260" s="9"/>
      <c r="O260" s="4"/>
      <c r="P260" s="20"/>
    </row>
    <row r="261" spans="11:16" x14ac:dyDescent="0.3">
      <c r="K261" s="7"/>
      <c r="L261" s="7"/>
      <c r="M261" s="8"/>
      <c r="N261" s="9"/>
      <c r="O261" s="4"/>
      <c r="P261" s="20"/>
    </row>
    <row r="262" spans="11:16" x14ac:dyDescent="0.3">
      <c r="K262" s="7"/>
      <c r="L262" s="7"/>
      <c r="M262" s="8"/>
      <c r="O262" s="4"/>
      <c r="P262" s="20"/>
    </row>
    <row r="263" spans="11:16" x14ac:dyDescent="0.3">
      <c r="K263" s="7"/>
      <c r="L263" s="7"/>
      <c r="M263" s="8"/>
      <c r="N263" s="9"/>
      <c r="O263" s="4"/>
      <c r="P263" s="20"/>
    </row>
    <row r="264" spans="11:16" x14ac:dyDescent="0.3">
      <c r="K264" s="7"/>
      <c r="L264" s="7"/>
      <c r="M264" s="8"/>
      <c r="N264" s="9"/>
      <c r="O264" s="4"/>
      <c r="P264" s="20"/>
    </row>
    <row r="265" spans="11:16" x14ac:dyDescent="0.3">
      <c r="K265" s="7"/>
      <c r="L265" s="7"/>
      <c r="M265" s="8"/>
      <c r="N265" s="9"/>
      <c r="O265" s="4"/>
      <c r="P265" s="20"/>
    </row>
    <row r="266" spans="11:16" x14ac:dyDescent="0.3">
      <c r="K266" s="7"/>
      <c r="L266" s="7"/>
      <c r="M266" s="8"/>
      <c r="N266" s="9"/>
      <c r="O266" s="4"/>
      <c r="P266" s="20"/>
    </row>
    <row r="267" spans="11:16" x14ac:dyDescent="0.3">
      <c r="K267" s="7"/>
      <c r="L267" s="7"/>
      <c r="M267" s="8"/>
      <c r="N267" s="9"/>
      <c r="O267" s="4"/>
      <c r="P267" s="20"/>
    </row>
    <row r="268" spans="11:16" x14ac:dyDescent="0.3">
      <c r="K268" s="7"/>
      <c r="L268" s="7"/>
      <c r="M268" s="8"/>
      <c r="N268" s="9"/>
      <c r="O268" s="4"/>
      <c r="P268" s="20"/>
    </row>
    <row r="269" spans="11:16" x14ac:dyDescent="0.3">
      <c r="K269" s="7"/>
      <c r="L269" s="7"/>
      <c r="M269" s="8"/>
      <c r="N269" s="9"/>
      <c r="O269" s="4"/>
      <c r="P269" s="20"/>
    </row>
    <row r="270" spans="11:16" x14ac:dyDescent="0.3">
      <c r="K270" s="7"/>
      <c r="L270" s="7"/>
      <c r="M270" s="8"/>
      <c r="N270" s="9"/>
      <c r="O270" s="4"/>
      <c r="P270" s="20"/>
    </row>
    <row r="271" spans="11:16" x14ac:dyDescent="0.3">
      <c r="K271" s="7"/>
      <c r="L271" s="7"/>
      <c r="M271" s="8"/>
      <c r="N271" s="9"/>
      <c r="O271" s="4"/>
      <c r="P271" s="20"/>
    </row>
    <row r="272" spans="11:16" x14ac:dyDescent="0.3">
      <c r="K272" s="7"/>
      <c r="L272" s="7"/>
      <c r="M272" s="8"/>
      <c r="N272" s="9"/>
      <c r="O272" s="4"/>
      <c r="P272" s="20"/>
    </row>
    <row r="273" spans="11:16" x14ac:dyDescent="0.3">
      <c r="K273" s="7"/>
      <c r="L273" s="7"/>
      <c r="M273" s="8"/>
      <c r="N273" s="9"/>
      <c r="O273" s="4"/>
      <c r="P273" s="20"/>
    </row>
    <row r="274" spans="11:16" x14ac:dyDescent="0.3">
      <c r="K274" s="7"/>
      <c r="L274" s="7"/>
      <c r="M274" s="8"/>
      <c r="N274" s="9"/>
      <c r="O274" s="4"/>
      <c r="P274" s="20"/>
    </row>
    <row r="275" spans="11:16" x14ac:dyDescent="0.3">
      <c r="K275" s="7"/>
      <c r="L275" s="7"/>
      <c r="M275" s="8"/>
      <c r="N275" s="9"/>
      <c r="O275" s="4"/>
      <c r="P275" s="20"/>
    </row>
    <row r="276" spans="11:16" x14ac:dyDescent="0.3">
      <c r="K276" s="7"/>
      <c r="L276" s="7"/>
      <c r="M276" s="8"/>
      <c r="N276" s="9"/>
      <c r="O276" s="4"/>
      <c r="P276" s="20"/>
    </row>
    <row r="277" spans="11:16" x14ac:dyDescent="0.3">
      <c r="K277" s="7"/>
      <c r="L277" s="7"/>
      <c r="M277" s="8"/>
      <c r="N277" s="9"/>
      <c r="O277" s="4"/>
      <c r="P277" s="20"/>
    </row>
    <row r="278" spans="11:16" x14ac:dyDescent="0.3">
      <c r="K278" s="7"/>
      <c r="L278" s="7"/>
      <c r="M278" s="8"/>
      <c r="N278" s="9"/>
      <c r="O278" s="4"/>
      <c r="P278" s="20"/>
    </row>
    <row r="279" spans="11:16" x14ac:dyDescent="0.3">
      <c r="K279" s="7"/>
      <c r="L279" s="7"/>
      <c r="M279" s="8"/>
      <c r="N279" s="9"/>
      <c r="O279" s="4"/>
      <c r="P279" s="20"/>
    </row>
    <row r="280" spans="11:16" x14ac:dyDescent="0.3">
      <c r="K280" s="7"/>
      <c r="L280" s="7"/>
      <c r="M280" s="8"/>
      <c r="N280" s="9"/>
      <c r="O280" s="4"/>
      <c r="P280" s="20"/>
    </row>
    <row r="281" spans="11:16" x14ac:dyDescent="0.3">
      <c r="K281" s="7"/>
      <c r="L281" s="7"/>
      <c r="M281" s="8"/>
      <c r="N281" s="9"/>
      <c r="O281" s="4"/>
      <c r="P281" s="20"/>
    </row>
    <row r="282" spans="11:16" x14ac:dyDescent="0.3">
      <c r="K282" s="7"/>
      <c r="L282" s="7"/>
      <c r="M282" s="8"/>
      <c r="N282" s="9"/>
      <c r="O282" s="4"/>
      <c r="P282" s="20"/>
    </row>
    <row r="283" spans="11:16" x14ac:dyDescent="0.3">
      <c r="K283" s="7"/>
      <c r="L283" s="7"/>
      <c r="M283" s="8"/>
      <c r="N283" s="9"/>
      <c r="O283" s="4"/>
      <c r="P283" s="20"/>
    </row>
    <row r="284" spans="11:16" x14ac:dyDescent="0.3">
      <c r="K284" s="7"/>
      <c r="L284" s="7"/>
      <c r="M284" s="8"/>
      <c r="N284" s="9"/>
      <c r="O284" s="4"/>
      <c r="P284" s="20"/>
    </row>
    <row r="285" spans="11:16" x14ac:dyDescent="0.3">
      <c r="K285" s="7"/>
      <c r="L285" s="7"/>
      <c r="M285" s="8"/>
      <c r="N285" s="9"/>
      <c r="O285" s="4"/>
      <c r="P285" s="20"/>
    </row>
    <row r="286" spans="11:16" x14ac:dyDescent="0.3">
      <c r="K286" s="7"/>
      <c r="L286" s="7"/>
      <c r="M286" s="8"/>
      <c r="N286" s="9"/>
      <c r="O286" s="4"/>
      <c r="P286" s="20"/>
    </row>
    <row r="287" spans="11:16" x14ac:dyDescent="0.3">
      <c r="K287" s="7"/>
      <c r="L287" s="7"/>
      <c r="M287" s="8"/>
      <c r="N287" s="9"/>
      <c r="O287" s="4"/>
      <c r="P287" s="20"/>
    </row>
    <row r="288" spans="11:16" x14ac:dyDescent="0.3">
      <c r="K288" s="7"/>
      <c r="L288" s="7"/>
      <c r="M288" s="8"/>
      <c r="N288" s="9"/>
      <c r="O288" s="4"/>
      <c r="P288" s="20"/>
    </row>
    <row r="289" spans="11:16" x14ac:dyDescent="0.3">
      <c r="K289" s="7"/>
      <c r="L289" s="7"/>
      <c r="M289" s="8"/>
      <c r="N289" s="9"/>
      <c r="O289" s="4"/>
      <c r="P289" s="20"/>
    </row>
    <row r="290" spans="11:16" x14ac:dyDescent="0.3">
      <c r="K290" s="7"/>
      <c r="L290" s="7"/>
      <c r="M290" s="8"/>
      <c r="N290" s="9"/>
      <c r="O290" s="4"/>
      <c r="P290" s="20"/>
    </row>
    <row r="291" spans="11:16" x14ac:dyDescent="0.3">
      <c r="K291" s="7"/>
      <c r="L291" s="7"/>
      <c r="M291" s="8"/>
      <c r="N291" s="9"/>
      <c r="O291" s="4"/>
      <c r="P291" s="20"/>
    </row>
    <row r="292" spans="11:16" x14ac:dyDescent="0.3">
      <c r="K292" s="7"/>
      <c r="L292" s="7"/>
      <c r="M292" s="8"/>
      <c r="N292" s="9"/>
      <c r="O292" s="4"/>
      <c r="P292" s="20"/>
    </row>
    <row r="293" spans="11:16" x14ac:dyDescent="0.3">
      <c r="K293" s="7"/>
      <c r="L293" s="7"/>
      <c r="M293" s="8"/>
      <c r="N293" s="9"/>
      <c r="O293" s="4"/>
      <c r="P293" s="20"/>
    </row>
    <row r="294" spans="11:16" x14ac:dyDescent="0.3">
      <c r="K294" s="7"/>
      <c r="L294" s="7"/>
      <c r="M294" s="8"/>
      <c r="O294" s="4"/>
      <c r="P294" s="20"/>
    </row>
    <row r="295" spans="11:16" x14ac:dyDescent="0.3">
      <c r="K295" s="7"/>
      <c r="L295" s="7"/>
      <c r="M295" s="8"/>
      <c r="N295" s="9"/>
      <c r="O295" s="4"/>
      <c r="P295" s="20"/>
    </row>
    <row r="296" spans="11:16" x14ac:dyDescent="0.3">
      <c r="K296" s="7"/>
      <c r="L296" s="7"/>
      <c r="M296" s="8"/>
      <c r="N296" s="9"/>
      <c r="O296" s="4"/>
      <c r="P296" s="20"/>
    </row>
    <row r="297" spans="11:16" x14ac:dyDescent="0.3">
      <c r="K297" s="7"/>
      <c r="L297" s="7"/>
      <c r="M297" s="8"/>
      <c r="N297" s="9"/>
      <c r="O297" s="4"/>
      <c r="P297" s="20"/>
    </row>
    <row r="298" spans="11:16" x14ac:dyDescent="0.3">
      <c r="K298" s="7"/>
      <c r="L298" s="7"/>
      <c r="M298" s="8"/>
      <c r="N298" s="9"/>
      <c r="O298" s="4"/>
      <c r="P298" s="20"/>
    </row>
    <row r="299" spans="11:16" x14ac:dyDescent="0.3">
      <c r="K299" s="7"/>
      <c r="L299" s="7"/>
      <c r="M299" s="8"/>
      <c r="N299" s="9"/>
      <c r="O299" s="4"/>
      <c r="P299" s="20"/>
    </row>
    <row r="300" spans="11:16" x14ac:dyDescent="0.3">
      <c r="K300" s="7"/>
      <c r="L300" s="7"/>
      <c r="M300" s="8"/>
      <c r="N300" s="9"/>
      <c r="O300" s="4"/>
      <c r="P300" s="20"/>
    </row>
    <row r="301" spans="11:16" x14ac:dyDescent="0.3">
      <c r="K301" s="7"/>
      <c r="L301" s="7"/>
      <c r="M301" s="8"/>
      <c r="N301" s="9"/>
      <c r="O301" s="4"/>
      <c r="P301" s="20"/>
    </row>
    <row r="302" spans="11:16" x14ac:dyDescent="0.3">
      <c r="K302" s="7"/>
      <c r="L302" s="7"/>
      <c r="M302" s="8"/>
      <c r="N302" s="9"/>
      <c r="O302" s="4"/>
      <c r="P302" s="20"/>
    </row>
    <row r="303" spans="11:16" x14ac:dyDescent="0.3">
      <c r="K303" s="7"/>
      <c r="L303" s="7"/>
      <c r="M303" s="8"/>
      <c r="N303" s="9"/>
      <c r="O303" s="4"/>
      <c r="P303" s="20"/>
    </row>
    <row r="304" spans="11:16" x14ac:dyDescent="0.3">
      <c r="K304" s="7"/>
      <c r="L304" s="7"/>
      <c r="M304" s="8"/>
      <c r="N304" s="9"/>
      <c r="O304" s="4"/>
      <c r="P304" s="20"/>
    </row>
    <row r="305" spans="11:16" x14ac:dyDescent="0.3">
      <c r="K305" s="7"/>
      <c r="L305" s="7"/>
      <c r="M305" s="8"/>
      <c r="N305" s="9"/>
      <c r="O305" s="4"/>
      <c r="P305" s="20"/>
    </row>
    <row r="306" spans="11:16" x14ac:dyDescent="0.3">
      <c r="K306" s="7"/>
      <c r="L306" s="7"/>
      <c r="M306" s="8"/>
      <c r="N306" s="9"/>
      <c r="O306" s="4"/>
      <c r="P306" s="20"/>
    </row>
    <row r="307" spans="11:16" x14ac:dyDescent="0.3">
      <c r="K307" s="7"/>
      <c r="L307" s="7"/>
      <c r="M307" s="8"/>
      <c r="N307" s="9"/>
      <c r="O307" s="4"/>
      <c r="P307" s="20"/>
    </row>
    <row r="308" spans="11:16" x14ac:dyDescent="0.3">
      <c r="K308" s="7"/>
      <c r="L308" s="7"/>
      <c r="M308" s="8"/>
      <c r="N308" s="9"/>
      <c r="O308" s="4"/>
      <c r="P308" s="20"/>
    </row>
    <row r="309" spans="11:16" x14ac:dyDescent="0.3">
      <c r="K309" s="7"/>
      <c r="L309" s="7"/>
      <c r="M309" s="8"/>
      <c r="N309" s="9"/>
      <c r="O309" s="4"/>
      <c r="P309" s="20"/>
    </row>
    <row r="310" spans="11:16" x14ac:dyDescent="0.3">
      <c r="K310" s="7"/>
      <c r="L310" s="7"/>
      <c r="M310" s="8"/>
      <c r="N310" s="9"/>
      <c r="O310" s="4"/>
      <c r="P310" s="20"/>
    </row>
    <row r="311" spans="11:16" x14ac:dyDescent="0.3">
      <c r="K311" s="7"/>
      <c r="L311" s="7"/>
      <c r="M311" s="8"/>
      <c r="N311" s="9"/>
      <c r="O311" s="4"/>
      <c r="P311" s="20"/>
    </row>
    <row r="312" spans="11:16" x14ac:dyDescent="0.3">
      <c r="K312" s="7"/>
      <c r="L312" s="7"/>
      <c r="M312" s="8"/>
      <c r="N312" s="9"/>
      <c r="O312" s="4"/>
      <c r="P312" s="20"/>
    </row>
    <row r="313" spans="11:16" x14ac:dyDescent="0.3">
      <c r="K313" s="7"/>
      <c r="L313" s="7"/>
      <c r="M313" s="8"/>
      <c r="N313" s="9"/>
      <c r="O313" s="4"/>
      <c r="P313" s="20"/>
    </row>
    <row r="314" spans="11:16" x14ac:dyDescent="0.3">
      <c r="K314" s="7"/>
      <c r="L314" s="7"/>
      <c r="M314" s="8"/>
      <c r="N314" s="9"/>
      <c r="O314" s="4"/>
      <c r="P314" s="20"/>
    </row>
    <row r="315" spans="11:16" x14ac:dyDescent="0.3">
      <c r="K315" s="7"/>
      <c r="L315" s="7"/>
      <c r="M315" s="8"/>
      <c r="N315" s="9"/>
      <c r="O315" s="4"/>
      <c r="P315" s="20"/>
    </row>
    <row r="316" spans="11:16" x14ac:dyDescent="0.3">
      <c r="K316" s="7"/>
      <c r="L316" s="7"/>
      <c r="M316" s="8"/>
      <c r="N316" s="9"/>
      <c r="O316" s="4"/>
      <c r="P316" s="20"/>
    </row>
    <row r="317" spans="11:16" x14ac:dyDescent="0.3">
      <c r="K317" s="7"/>
      <c r="L317" s="7"/>
      <c r="M317" s="8"/>
      <c r="N317" s="9"/>
      <c r="O317" s="4"/>
      <c r="P317" s="20"/>
    </row>
    <row r="318" spans="11:16" x14ac:dyDescent="0.3">
      <c r="K318" s="7"/>
      <c r="L318" s="7"/>
      <c r="M318" s="8"/>
      <c r="N318" s="9"/>
      <c r="O318" s="4"/>
      <c r="P318" s="20"/>
    </row>
    <row r="319" spans="11:16" x14ac:dyDescent="0.3">
      <c r="K319" s="7"/>
      <c r="L319" s="7"/>
      <c r="M319" s="8"/>
      <c r="N319" s="9"/>
      <c r="O319" s="4"/>
      <c r="P319" s="20"/>
    </row>
    <row r="320" spans="11:16" x14ac:dyDescent="0.3">
      <c r="K320" s="7"/>
      <c r="L320" s="7"/>
      <c r="M320" s="8"/>
      <c r="N320" s="9"/>
      <c r="O320" s="4"/>
      <c r="P320" s="20"/>
    </row>
    <row r="321" spans="11:16" x14ac:dyDescent="0.3">
      <c r="K321" s="7"/>
      <c r="L321" s="7"/>
      <c r="M321" s="8"/>
      <c r="N321" s="9"/>
      <c r="O321" s="4"/>
      <c r="P321" s="20"/>
    </row>
    <row r="322" spans="11:16" x14ac:dyDescent="0.3">
      <c r="K322" s="7"/>
      <c r="L322" s="7"/>
      <c r="M322" s="8"/>
      <c r="N322" s="9"/>
      <c r="O322" s="4"/>
      <c r="P322" s="20"/>
    </row>
    <row r="323" spans="11:16" x14ac:dyDescent="0.3">
      <c r="K323" s="7"/>
      <c r="L323" s="7"/>
      <c r="M323" s="8"/>
      <c r="N323" s="9"/>
      <c r="O323" s="4"/>
      <c r="P323" s="20"/>
    </row>
    <row r="324" spans="11:16" x14ac:dyDescent="0.3">
      <c r="K324" s="7"/>
      <c r="L324" s="7"/>
      <c r="M324" s="8"/>
      <c r="N324" s="9"/>
      <c r="O324" s="4"/>
      <c r="P324" s="20"/>
    </row>
    <row r="325" spans="11:16" x14ac:dyDescent="0.3">
      <c r="K325" s="7"/>
      <c r="L325" s="7"/>
      <c r="M325" s="8"/>
      <c r="N325" s="9"/>
      <c r="O325" s="4"/>
      <c r="P325" s="20"/>
    </row>
    <row r="326" spans="11:16" x14ac:dyDescent="0.3">
      <c r="K326" s="7"/>
      <c r="L326" s="7"/>
      <c r="M326" s="8"/>
      <c r="O326" s="4"/>
      <c r="P326" s="20"/>
    </row>
    <row r="327" spans="11:16" x14ac:dyDescent="0.3">
      <c r="K327" s="7"/>
      <c r="L327" s="7"/>
      <c r="M327" s="8"/>
      <c r="N327" s="9"/>
      <c r="O327" s="4"/>
      <c r="P327" s="20"/>
    </row>
    <row r="328" spans="11:16" x14ac:dyDescent="0.3">
      <c r="K328" s="7"/>
      <c r="L328" s="7"/>
      <c r="M328" s="8"/>
      <c r="N328" s="9"/>
      <c r="O328" s="4"/>
      <c r="P328" s="20"/>
    </row>
    <row r="329" spans="11:16" x14ac:dyDescent="0.3">
      <c r="K329" s="7"/>
      <c r="L329" s="7"/>
      <c r="M329" s="8"/>
      <c r="N329" s="9"/>
      <c r="O329" s="4"/>
      <c r="P329" s="20"/>
    </row>
    <row r="330" spans="11:16" x14ac:dyDescent="0.3">
      <c r="K330" s="7"/>
      <c r="L330" s="7"/>
      <c r="M330" s="8"/>
      <c r="N330" s="9"/>
      <c r="O330" s="4"/>
      <c r="P330" s="20"/>
    </row>
    <row r="331" spans="11:16" x14ac:dyDescent="0.3">
      <c r="K331" s="7"/>
      <c r="L331" s="7"/>
      <c r="M331" s="8"/>
      <c r="N331" s="9"/>
      <c r="O331" s="4"/>
      <c r="P331" s="20"/>
    </row>
    <row r="332" spans="11:16" x14ac:dyDescent="0.3">
      <c r="K332" s="7"/>
      <c r="L332" s="7"/>
      <c r="M332" s="8"/>
      <c r="N332" s="9"/>
      <c r="O332" s="4"/>
      <c r="P332" s="20"/>
    </row>
    <row r="333" spans="11:16" x14ac:dyDescent="0.3">
      <c r="K333" s="7"/>
      <c r="L333" s="7"/>
      <c r="M333" s="8"/>
      <c r="N333" s="9"/>
      <c r="O333" s="4"/>
      <c r="P333" s="20"/>
    </row>
    <row r="334" spans="11:16" x14ac:dyDescent="0.3">
      <c r="K334" s="7"/>
      <c r="L334" s="7"/>
      <c r="M334" s="8"/>
      <c r="N334" s="9"/>
      <c r="O334" s="4"/>
      <c r="P334" s="20"/>
    </row>
    <row r="335" spans="11:16" x14ac:dyDescent="0.3">
      <c r="K335" s="7"/>
      <c r="L335" s="7"/>
      <c r="M335" s="8"/>
      <c r="N335" s="9"/>
      <c r="O335" s="4"/>
      <c r="P335" s="20"/>
    </row>
    <row r="336" spans="11:16" x14ac:dyDescent="0.3">
      <c r="K336" s="7"/>
      <c r="L336" s="7"/>
      <c r="M336" s="8"/>
      <c r="N336" s="9"/>
      <c r="O336" s="4"/>
      <c r="P336" s="20"/>
    </row>
    <row r="337" spans="11:16" x14ac:dyDescent="0.3">
      <c r="K337" s="7"/>
      <c r="L337" s="7"/>
      <c r="M337" s="8"/>
      <c r="N337" s="9"/>
      <c r="O337" s="4"/>
      <c r="P337" s="20"/>
    </row>
    <row r="338" spans="11:16" x14ac:dyDescent="0.3">
      <c r="K338" s="7"/>
      <c r="L338" s="7"/>
      <c r="M338" s="8"/>
      <c r="N338" s="9"/>
      <c r="O338" s="4"/>
      <c r="P338" s="20"/>
    </row>
    <row r="339" spans="11:16" x14ac:dyDescent="0.3">
      <c r="K339" s="7"/>
      <c r="L339" s="7"/>
      <c r="M339" s="8"/>
      <c r="N339" s="9"/>
      <c r="O339" s="4"/>
      <c r="P339" s="20"/>
    </row>
    <row r="340" spans="11:16" x14ac:dyDescent="0.3">
      <c r="K340" s="7"/>
      <c r="L340" s="7"/>
      <c r="M340" s="8"/>
      <c r="N340" s="9"/>
      <c r="O340" s="4"/>
      <c r="P340" s="20"/>
    </row>
    <row r="341" spans="11:16" x14ac:dyDescent="0.3">
      <c r="K341" s="7"/>
      <c r="L341" s="7"/>
      <c r="M341" s="8"/>
      <c r="N341" s="9"/>
      <c r="O341" s="4"/>
      <c r="P341" s="20"/>
    </row>
    <row r="342" spans="11:16" x14ac:dyDescent="0.3">
      <c r="K342" s="7"/>
      <c r="L342" s="7"/>
      <c r="M342" s="8"/>
      <c r="N342" s="9"/>
      <c r="O342" s="3"/>
      <c r="P342" s="21"/>
    </row>
    <row r="343" spans="11:16" x14ac:dyDescent="0.3">
      <c r="K343" s="7"/>
      <c r="L343" s="7"/>
      <c r="M343" s="8"/>
      <c r="N343" s="9"/>
      <c r="O343" s="3"/>
      <c r="P343" s="21"/>
    </row>
    <row r="344" spans="11:16" x14ac:dyDescent="0.3">
      <c r="K344" s="7"/>
      <c r="L344" s="7"/>
      <c r="M344" s="8"/>
      <c r="N344" s="9"/>
      <c r="O344" s="3"/>
      <c r="P344" s="21"/>
    </row>
    <row r="345" spans="11:16" x14ac:dyDescent="0.3">
      <c r="K345" s="7"/>
      <c r="L345" s="7"/>
      <c r="M345" s="8"/>
      <c r="N345" s="9"/>
      <c r="O345" s="3"/>
      <c r="P345" s="21"/>
    </row>
    <row r="346" spans="11:16" x14ac:dyDescent="0.3">
      <c r="K346" s="7"/>
      <c r="L346" s="7"/>
      <c r="M346" s="8"/>
      <c r="N346" s="9"/>
      <c r="O346" s="3"/>
      <c r="P346" s="21"/>
    </row>
    <row r="347" spans="11:16" x14ac:dyDescent="0.3">
      <c r="K347" s="7"/>
      <c r="L347" s="7"/>
      <c r="M347" s="8"/>
      <c r="N347" s="9"/>
      <c r="O347" s="3"/>
      <c r="P347" s="21"/>
    </row>
    <row r="348" spans="11:16" x14ac:dyDescent="0.3">
      <c r="K348" s="7"/>
      <c r="L348" s="7"/>
      <c r="M348" s="8"/>
      <c r="N348" s="9"/>
      <c r="O348" s="3"/>
      <c r="P348" s="21"/>
    </row>
    <row r="349" spans="11:16" x14ac:dyDescent="0.3">
      <c r="K349" s="7"/>
      <c r="L349" s="7"/>
      <c r="M349" s="8"/>
      <c r="N349" s="9"/>
      <c r="O349" s="3"/>
      <c r="P349" s="21"/>
    </row>
    <row r="350" spans="11:16" x14ac:dyDescent="0.3">
      <c r="K350" s="7"/>
      <c r="L350" s="7"/>
      <c r="M350" s="8"/>
      <c r="N350" s="9"/>
      <c r="O350" s="3"/>
      <c r="P350" s="22"/>
    </row>
    <row r="351" spans="11:16" x14ac:dyDescent="0.3">
      <c r="K351" s="7"/>
      <c r="L351" s="7"/>
      <c r="M351" s="8"/>
      <c r="N351" s="9"/>
      <c r="O351" s="3"/>
      <c r="P351" s="22"/>
    </row>
    <row r="352" spans="11:16" x14ac:dyDescent="0.3">
      <c r="K352" s="7"/>
      <c r="L352" s="7"/>
      <c r="M352" s="8"/>
      <c r="N352" s="9"/>
      <c r="O352" s="4"/>
      <c r="P352" s="20"/>
    </row>
    <row r="353" spans="11:16" x14ac:dyDescent="0.3">
      <c r="K353" s="7"/>
      <c r="L353" s="7"/>
      <c r="M353" s="8"/>
      <c r="N353" s="9"/>
      <c r="O353" s="3"/>
      <c r="P353" s="22"/>
    </row>
    <row r="354" spans="11:16" x14ac:dyDescent="0.3">
      <c r="K354" s="7"/>
      <c r="L354" s="7"/>
      <c r="M354" s="8"/>
      <c r="N354" s="9"/>
      <c r="O354" s="3"/>
      <c r="P354" s="21"/>
    </row>
    <row r="355" spans="11:16" x14ac:dyDescent="0.3">
      <c r="K355" s="7"/>
      <c r="L355" s="7"/>
      <c r="M355" s="8"/>
      <c r="N355" s="9"/>
      <c r="O355" s="3"/>
      <c r="P355" s="21"/>
    </row>
    <row r="356" spans="11:16" x14ac:dyDescent="0.3">
      <c r="K356" s="7"/>
      <c r="L356" s="7"/>
      <c r="M356" s="8"/>
      <c r="N356" s="9"/>
      <c r="O356" s="3"/>
      <c r="P356" s="21"/>
    </row>
    <row r="357" spans="11:16" x14ac:dyDescent="0.3">
      <c r="K357" s="7"/>
      <c r="L357" s="7"/>
      <c r="M357" s="8"/>
      <c r="N357" s="9"/>
      <c r="O357" s="3"/>
      <c r="P357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3BF9-10C6-43A4-AF07-B7D5AC0C54AA}">
  <dimension ref="A2:AG127"/>
  <sheetViews>
    <sheetView topLeftCell="A90" workbookViewId="0">
      <selection activeCell="M19" sqref="M19"/>
    </sheetView>
  </sheetViews>
  <sheetFormatPr defaultRowHeight="14.4" x14ac:dyDescent="0.3"/>
  <cols>
    <col min="1" max="1" width="10.5546875" customWidth="1"/>
    <col min="2" max="2" width="11.6640625" customWidth="1"/>
    <col min="5" max="5" width="11.44140625" customWidth="1"/>
    <col min="9" max="9" width="11.109375" customWidth="1"/>
    <col min="15" max="15" width="9.109375" customWidth="1"/>
    <col min="16" max="16" width="9.77734375" customWidth="1"/>
  </cols>
  <sheetData>
    <row r="2" spans="1:20" x14ac:dyDescent="0.3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</row>
    <row r="3" spans="1:20" x14ac:dyDescent="0.3">
      <c r="A3" s="14" t="s">
        <v>51</v>
      </c>
      <c r="B3" s="29">
        <v>41275</v>
      </c>
      <c r="C3" s="29">
        <v>41306</v>
      </c>
      <c r="D3" s="29">
        <v>41334</v>
      </c>
      <c r="E3" s="29">
        <v>41365</v>
      </c>
      <c r="F3" s="29">
        <v>41395</v>
      </c>
      <c r="G3" s="29">
        <v>41426</v>
      </c>
      <c r="H3" s="29">
        <v>41456</v>
      </c>
      <c r="I3" s="29">
        <v>41487</v>
      </c>
      <c r="J3" s="29">
        <v>41518</v>
      </c>
      <c r="K3" s="29">
        <v>41548</v>
      </c>
      <c r="L3" s="29">
        <v>41579</v>
      </c>
      <c r="M3" s="29">
        <v>41609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</row>
    <row r="4" spans="1:20" x14ac:dyDescent="0.3">
      <c r="A4" s="14" t="s">
        <v>53</v>
      </c>
      <c r="B4" s="16">
        <f>SUMIFS(Data!$G$2:$G$193,Data!$A$2:$A$193,B$3,Data!$C$2:$C$193,$A4)</f>
        <v>23.663974908197041</v>
      </c>
      <c r="C4" s="16">
        <f>SUMIFS(Data!$G$2:$G$193,Data!$A$2:$A$193,C$3,Data!$C$2:$C$193,$A4)</f>
        <v>59.718260508052026</v>
      </c>
      <c r="D4" s="16">
        <f>SUMIFS(Data!$G$2:$G$193,Data!$A$2:$A$193,D$3,Data!$C$2:$C$193,$A4)</f>
        <v>-2.4075357273505524</v>
      </c>
      <c r="E4" s="16">
        <f>SUMIFS(Data!$G$2:$G$193,Data!$A$2:$A$193,E$3,Data!$C$2:$C$193,$A4)</f>
        <v>5.6698757571854514</v>
      </c>
      <c r="F4" s="16">
        <f>SUMIFS(Data!$G$2:$G$193,Data!$A$2:$A$193,F$3,Data!$C$2:$C$193,$A4)</f>
        <v>6.6778980303197581</v>
      </c>
      <c r="G4" s="16">
        <f>SUMIFS(Data!$G$2:$G$193,Data!$A$2:$A$193,G$3,Data!$C$2:$C$193,$A4)</f>
        <v>2.3020652896807547</v>
      </c>
      <c r="H4" s="16">
        <f>SUMIFS(Data!$G$2:$G$193,Data!$A$2:$A$193,H$3,Data!$C$2:$C$193,$A4)</f>
        <v>66.296570059402484</v>
      </c>
      <c r="I4" s="16">
        <f>SUMIFS(Data!$G$2:$G$193,Data!$A$2:$A$193,I$3,Data!$C$2:$C$193,$A4)</f>
        <v>10.506914563528682</v>
      </c>
      <c r="J4" s="16">
        <f>SUMIFS(Data!$G$2:$G$193,Data!$A$2:$A$193,J$3,Data!$C$2:$C$193,$A4)</f>
        <v>2.8425055725293342</v>
      </c>
      <c r="K4" s="16">
        <f>SUMIFS(Data!$G$2:$G$193,Data!$A$2:$A$193,K$3,Data!$C$2:$C$193,$A4)</f>
        <v>-2.1099935828499952</v>
      </c>
      <c r="L4" s="16">
        <f>SUMIFS(Data!$G$2:$G$193,Data!$A$2:$A$193,L$3,Data!$C$2:$C$193,$A4)</f>
        <v>40.666475470145542</v>
      </c>
      <c r="M4" s="16">
        <f>SUMIFS(Data!$G$2:$G$193,Data!$A$2:$A$193,M$3,Data!$C$2:$C$193,$A4)</f>
        <v>1.4698742246209946</v>
      </c>
      <c r="O4" s="14" t="s">
        <v>51</v>
      </c>
      <c r="P4" s="14" t="s">
        <v>0</v>
      </c>
      <c r="Q4" s="14" t="s">
        <v>1</v>
      </c>
      <c r="R4" s="14" t="s">
        <v>2</v>
      </c>
      <c r="S4" s="14" t="s">
        <v>3</v>
      </c>
      <c r="T4" s="14" t="s">
        <v>52</v>
      </c>
    </row>
    <row r="5" spans="1:20" x14ac:dyDescent="0.3">
      <c r="A5" s="14" t="s">
        <v>10</v>
      </c>
      <c r="B5" s="16">
        <f>SUMIFS(Data!$G$2:$G$193,Data!$A$2:$A$193,B$3,Data!$C$2:$C$193,$A5)</f>
        <v>17.282344798964122</v>
      </c>
      <c r="C5" s="16">
        <f>SUMIFS(Data!$G$2:$G$193,Data!$A$2:$A$193,C$3,Data!$C$2:$C$193,$A5)</f>
        <v>6.0167132901686244</v>
      </c>
      <c r="D5" s="16">
        <f>SUMIFS(Data!$G$2:$G$193,Data!$A$2:$A$193,D$3,Data!$C$2:$C$193,$A5)</f>
        <v>-184.79020201111825</v>
      </c>
      <c r="E5" s="16">
        <f>SUMIFS(Data!$G$2:$G$193,Data!$A$2:$A$193,E$3,Data!$C$2:$C$193,$A5)</f>
        <v>5.0173813105881493</v>
      </c>
      <c r="F5" s="16">
        <f>SUMIFS(Data!$G$2:$G$193,Data!$A$2:$A$193,F$3,Data!$C$2:$C$193,$A5)</f>
        <v>0.56708958769517359</v>
      </c>
      <c r="G5" s="16">
        <f>SUMIFS(Data!$G$2:$G$193,Data!$A$2:$A$193,G$3,Data!$C$2:$C$193,$A5)</f>
        <v>4.1172726780868629</v>
      </c>
      <c r="H5" s="16">
        <f>SUMIFS(Data!$G$2:$G$193,Data!$A$2:$A$193,H$3,Data!$C$2:$C$193,$A5)</f>
        <v>102.68285056211744</v>
      </c>
      <c r="I5" s="16">
        <f>SUMIFS(Data!$G$2:$G$193,Data!$A$2:$A$193,I$3,Data!$C$2:$C$193,$A5)</f>
        <v>4.1160546350038913</v>
      </c>
      <c r="J5" s="16">
        <f>SUMIFS(Data!$G$2:$G$193,Data!$A$2:$A$193,J$3,Data!$C$2:$C$193,$A5)</f>
        <v>4.3063943939365523E-2</v>
      </c>
      <c r="K5" s="16">
        <f>SUMIFS(Data!$G$2:$G$193,Data!$A$2:$A$193,K$3,Data!$C$2:$C$193,$A5)</f>
        <v>-4.7327949816393851</v>
      </c>
      <c r="L5" s="16">
        <f>SUMIFS(Data!$G$2:$G$193,Data!$A$2:$A$193,L$3,Data!$C$2:$C$193,$A5)</f>
        <v>23.418925689432172</v>
      </c>
      <c r="M5" s="16">
        <f>SUMIFS(Data!$G$2:$G$193,Data!$A$2:$A$193,M$3,Data!$C$2:$C$193,$A5)</f>
        <v>0.33620982613700079</v>
      </c>
      <c r="O5" s="14" t="s">
        <v>53</v>
      </c>
      <c r="P5" s="13">
        <f>SUMIFS(Data!$F$2:$F$193,Data!$C$2:$C$193,$O5,Data!$B$2:$B$193,P$4)</f>
        <v>1684.2598617228443</v>
      </c>
      <c r="Q5" s="13">
        <f>SUMIFS(Data!$F$2:$F$193,Data!$C$2:$C$193,$O5,Data!$B$2:$B$193,Q$4)</f>
        <v>637.99402457287283</v>
      </c>
      <c r="R5" s="13">
        <f>SUMIFS(Data!$F$2:$F$193,Data!$C$2:$C$193,$O5,Data!$B$2:$B$193,R$4)</f>
        <v>1565.6547168744896</v>
      </c>
      <c r="S5" s="13">
        <f>SUMIFS(Data!$F$2:$F$193,Data!$C$2:$C$193,$O5,Data!$B$2:$B$193,S$4)</f>
        <v>2317.816843023325</v>
      </c>
      <c r="T5" s="13">
        <f>SUM(P5:S5)</f>
        <v>6205.7254461935318</v>
      </c>
    </row>
    <row r="6" spans="1:20" x14ac:dyDescent="0.3">
      <c r="A6" s="14" t="s">
        <v>9</v>
      </c>
      <c r="B6" s="16">
        <f>SUMIFS(Data!$G$2:$G$193,Data!$A$2:$A$193,B$3,Data!$C$2:$C$193,$A6)</f>
        <v>2.7391244772843439</v>
      </c>
      <c r="C6" s="16">
        <f>SUMIFS(Data!$G$2:$G$193,Data!$A$2:$A$193,C$3,Data!$C$2:$C$193,$A6)</f>
        <v>10.760967272534998</v>
      </c>
      <c r="D6" s="16">
        <f>SUMIFS(Data!$G$2:$G$193,Data!$A$2:$A$193,D$3,Data!$C$2:$C$193,$A6)</f>
        <v>-300.52118707682848</v>
      </c>
      <c r="E6" s="16">
        <f>SUMIFS(Data!$G$2:$G$193,Data!$A$2:$A$193,E$3,Data!$C$2:$C$193,$A6)</f>
        <v>1.9655452106476972</v>
      </c>
      <c r="F6" s="16">
        <f>SUMIFS(Data!$G$2:$G$193,Data!$A$2:$A$193,F$3,Data!$C$2:$C$193,$A6)</f>
        <v>2.7264471892475939E-2</v>
      </c>
      <c r="G6" s="16">
        <f>SUMIFS(Data!$G$2:$G$193,Data!$A$2:$A$193,G$3,Data!$C$2:$C$193,$A6)</f>
        <v>9.242146781183056</v>
      </c>
      <c r="H6" s="16">
        <f>SUMIFS(Data!$G$2:$G$193,Data!$A$2:$A$193,H$3,Data!$C$2:$C$193,$A6)</f>
        <v>59.132787365816284</v>
      </c>
      <c r="I6" s="16">
        <f>SUMIFS(Data!$G$2:$G$193,Data!$A$2:$A$193,I$3,Data!$C$2:$C$193,$A6)</f>
        <v>0.94148056345560605</v>
      </c>
      <c r="J6" s="16">
        <f>SUMIFS(Data!$G$2:$G$193,Data!$A$2:$A$193,J$3,Data!$C$2:$C$193,$A6)</f>
        <v>21.513959711694923</v>
      </c>
      <c r="K6" s="16">
        <f>SUMIFS(Data!$G$2:$G$193,Data!$A$2:$A$193,K$3,Data!$C$2:$C$193,$A6)</f>
        <v>-3.4564689597928133</v>
      </c>
      <c r="L6" s="16">
        <f>SUMIFS(Data!$G$2:$G$193,Data!$A$2:$A$193,L$3,Data!$C$2:$C$193,$A6)</f>
        <v>2.3594954079092645</v>
      </c>
      <c r="M6" s="16">
        <f>SUMIFS(Data!$G$2:$G$193,Data!$A$2:$A$193,M$3,Data!$C$2:$C$193,$A6)</f>
        <v>25.805756892484624</v>
      </c>
      <c r="O6" s="14" t="s">
        <v>10</v>
      </c>
      <c r="P6" s="13">
        <f>SUMIFS(Data!$F$2:$F$193,Data!$C$2:$C$193,$O6,Data!$B$2:$B$193,P$4)</f>
        <v>1741.2758616523454</v>
      </c>
      <c r="Q6" s="13">
        <f>SUMIFS(Data!$F$2:$F$193,Data!$C$2:$C$193,$O6,Data!$B$2:$B$193,Q$4)</f>
        <v>401.4641569753731</v>
      </c>
      <c r="R6" s="13">
        <f>SUMIFS(Data!$F$2:$F$193,Data!$C$2:$C$193,$O6,Data!$B$2:$B$193,R$4)</f>
        <v>2136.4263169011624</v>
      </c>
      <c r="S6" s="13">
        <f>SUMIFS(Data!$F$2:$F$193,Data!$C$2:$C$193,$O6,Data!$B$2:$B$193,S$4)</f>
        <v>1661.0362739423979</v>
      </c>
      <c r="T6" s="13">
        <f t="shared" ref="T6:T13" si="0">SUM(P6:S6)</f>
        <v>5940.2026094712792</v>
      </c>
    </row>
    <row r="7" spans="1:20" x14ac:dyDescent="0.3">
      <c r="A7" s="14" t="s">
        <v>12</v>
      </c>
      <c r="B7" s="16">
        <f>SUMIFS(Data!$G$2:$G$193,Data!$A$2:$A$193,B$3,Data!$C$2:$C$193,$A7)</f>
        <v>7.0560227465000125E-2</v>
      </c>
      <c r="C7" s="16">
        <f>SUMIFS(Data!$G$2:$G$193,Data!$A$2:$A$193,C$3,Data!$C$2:$C$193,$A7)</f>
        <v>24.137254406360981</v>
      </c>
      <c r="D7" s="16">
        <f>SUMIFS(Data!$G$2:$G$193,Data!$A$2:$A$193,D$3,Data!$C$2:$C$193,$A7)</f>
        <v>-173.06351895233479</v>
      </c>
      <c r="E7" s="16">
        <f>SUMIFS(Data!$G$2:$G$193,Data!$A$2:$A$193,E$3,Data!$C$2:$C$193,$A7)</f>
        <v>0.44958650370691977</v>
      </c>
      <c r="F7" s="16">
        <f>SUMIFS(Data!$G$2:$G$193,Data!$A$2:$A$193,F$3,Data!$C$2:$C$193,$A7)</f>
        <v>3.9689130300298245</v>
      </c>
      <c r="G7" s="16">
        <f>SUMIFS(Data!$G$2:$G$193,Data!$A$2:$A$193,G$3,Data!$C$2:$C$193,$A7)</f>
        <v>6.7522808765474363</v>
      </c>
      <c r="H7" s="16">
        <f>SUMIFS(Data!$G$2:$G$193,Data!$A$2:$A$193,H$3,Data!$C$2:$C$193,$A7)</f>
        <v>5.9577259049708999</v>
      </c>
      <c r="I7" s="16">
        <f>SUMIFS(Data!$G$2:$G$193,Data!$A$2:$A$193,I$3,Data!$C$2:$C$193,$A7)</f>
        <v>72.263261364748587</v>
      </c>
      <c r="J7" s="16">
        <f>SUMIFS(Data!$G$2:$G$193,Data!$A$2:$A$193,J$3,Data!$C$2:$C$193,$A7)</f>
        <v>19.038113707766371</v>
      </c>
      <c r="K7" s="16">
        <f>SUMIFS(Data!$G$2:$G$193,Data!$A$2:$A$193,K$3,Data!$C$2:$C$193,$A7)</f>
        <v>-0.29352463131220174</v>
      </c>
      <c r="L7" s="16">
        <f>SUMIFS(Data!$G$2:$G$193,Data!$A$2:$A$193,L$3,Data!$C$2:$C$193,$A7)</f>
        <v>4.2199871656999903</v>
      </c>
      <c r="M7" s="16">
        <f>SUMIFS(Data!$G$2:$G$193,Data!$A$2:$A$193,M$3,Data!$C$2:$C$193,$A7)</f>
        <v>41.967466945454817</v>
      </c>
      <c r="O7" s="14" t="s">
        <v>9</v>
      </c>
      <c r="P7" s="13">
        <f>SUMIFS(Data!$F$2:$F$193,Data!$C$2:$C$193,$O7,Data!$B$2:$B$193,P$4)</f>
        <v>2318.5620575593407</v>
      </c>
      <c r="Q7" s="13">
        <f>SUMIFS(Data!$F$2:$F$193,Data!$C$2:$C$193,$O7,Data!$B$2:$B$193,Q$4)</f>
        <v>528.98873634203392</v>
      </c>
      <c r="R7" s="13">
        <f>SUMIFS(Data!$F$2:$F$193,Data!$C$2:$C$193,$O7,Data!$B$2:$B$193,R$4)</f>
        <v>1425.404364938049</v>
      </c>
      <c r="S7" s="13">
        <f>SUMIFS(Data!$F$2:$F$193,Data!$C$2:$C$193,$O7,Data!$B$2:$B$193,S$4)</f>
        <v>1753.9095109989698</v>
      </c>
      <c r="T7" s="13">
        <f t="shared" si="0"/>
        <v>6026.8646698383927</v>
      </c>
    </row>
    <row r="8" spans="1:20" x14ac:dyDescent="0.3">
      <c r="A8" s="14" t="s">
        <v>13</v>
      </c>
      <c r="B8" s="16">
        <f>SUMIFS(Data!$G$2:$G$193,Data!$A$2:$A$193,B$3,Data!$C$2:$C$193,$A8)</f>
        <v>12.085982356689103</v>
      </c>
      <c r="C8" s="16">
        <f>SUMIFS(Data!$G$2:$G$193,Data!$A$2:$A$193,C$3,Data!$C$2:$C$193,$A8)</f>
        <v>28.935693698766276</v>
      </c>
      <c r="D8" s="16">
        <f>SUMIFS(Data!$G$2:$G$193,Data!$A$2:$A$193,D$3,Data!$C$2:$C$193,$A8)</f>
        <v>-98.88453972658283</v>
      </c>
      <c r="E8" s="16">
        <f>SUMIFS(Data!$G$2:$G$193,Data!$A$2:$A$193,E$3,Data!$C$2:$C$193,$A8)</f>
        <v>42.795957991942991</v>
      </c>
      <c r="F8" s="16">
        <f>SUMIFS(Data!$G$2:$G$193,Data!$A$2:$A$193,F$3,Data!$C$2:$C$193,$A8)</f>
        <v>17.791439481452073</v>
      </c>
      <c r="G8" s="16">
        <f>SUMIFS(Data!$G$2:$G$193,Data!$A$2:$A$193,G$3,Data!$C$2:$C$193,$A8)</f>
        <v>19.394175132311631</v>
      </c>
      <c r="H8" s="16">
        <f>SUMIFS(Data!$G$2:$G$193,Data!$A$2:$A$193,H$3,Data!$C$2:$C$193,$A8)</f>
        <v>21.783662776761261</v>
      </c>
      <c r="I8" s="16">
        <f>SUMIFS(Data!$G$2:$G$193,Data!$A$2:$A$193,I$3,Data!$C$2:$C$193,$A8)</f>
        <v>13.386626782132545</v>
      </c>
      <c r="J8" s="16">
        <f>SUMIFS(Data!$G$2:$G$193,Data!$A$2:$A$193,J$3,Data!$C$2:$C$193,$A8)</f>
        <v>43.730778454695738</v>
      </c>
      <c r="K8" s="16">
        <f>SUMIFS(Data!$G$2:$G$193,Data!$A$2:$A$193,K$3,Data!$C$2:$C$193,$A8)</f>
        <v>0.70804201633588337</v>
      </c>
      <c r="L8" s="16">
        <f>SUMIFS(Data!$G$2:$G$193,Data!$A$2:$A$193,L$3,Data!$C$2:$C$193,$A8)</f>
        <v>10.898122177922581</v>
      </c>
      <c r="M8" s="16">
        <f>SUMIFS(Data!$G$2:$G$193,Data!$A$2:$A$193,M$3,Data!$C$2:$C$193,$A8)</f>
        <v>11.20120601247592</v>
      </c>
      <c r="O8" s="14" t="s">
        <v>12</v>
      </c>
      <c r="P8" s="13">
        <f>SUMIFS(Data!$F$2:$F$193,Data!$C$2:$C$193,$O8,Data!$B$2:$B$193,P$4)</f>
        <v>1678.5215028375587</v>
      </c>
      <c r="Q8" s="13">
        <f>SUMIFS(Data!$F$2:$F$193,Data!$C$2:$C$193,$O8,Data!$B$2:$B$193,Q$4)</f>
        <v>551.04591211909371</v>
      </c>
      <c r="R8" s="13">
        <f>SUMIFS(Data!$F$2:$F$193,Data!$C$2:$C$193,$O8,Data!$B$2:$B$193,R$4)</f>
        <v>1762.5699493270365</v>
      </c>
      <c r="S8" s="13">
        <f>SUMIFS(Data!$F$2:$F$193,Data!$C$2:$C$193,$O8,Data!$B$2:$B$193,S$4)</f>
        <v>2338.7251686889495</v>
      </c>
      <c r="T8" s="13">
        <f t="shared" si="0"/>
        <v>6330.8625329726383</v>
      </c>
    </row>
    <row r="9" spans="1:20" x14ac:dyDescent="0.3">
      <c r="A9" s="14" t="s">
        <v>16</v>
      </c>
      <c r="B9" s="16">
        <f>SUMIFS(Data!$G$2:$G$193,Data!$A$2:$A$193,B$3,Data!$C$2:$C$193,$A9)</f>
        <v>9.0894588959930331</v>
      </c>
      <c r="C9" s="16">
        <f>SUMIFS(Data!$G$2:$G$193,Data!$A$2:$A$193,C$3,Data!$C$2:$C$193,$A9)</f>
        <v>1.4969756196922281</v>
      </c>
      <c r="D9" s="16">
        <f>SUMIFS(Data!$G$2:$G$193,Data!$A$2:$A$193,D$3,Data!$C$2:$C$193,$A9)</f>
        <v>-31.185283155806388</v>
      </c>
      <c r="E9" s="16">
        <f>SUMIFS(Data!$G$2:$G$193,Data!$A$2:$A$193,E$3,Data!$C$2:$C$193,$A9)</f>
        <v>56.119736148800939</v>
      </c>
      <c r="F9" s="16">
        <f>SUMIFS(Data!$G$2:$G$193,Data!$A$2:$A$193,F$3,Data!$C$2:$C$193,$A9)</f>
        <v>1.375881647453383</v>
      </c>
      <c r="G9" s="16">
        <f>SUMIFS(Data!$G$2:$G$193,Data!$A$2:$A$193,G$3,Data!$C$2:$C$193,$A9)</f>
        <v>8.6352955353000138E-3</v>
      </c>
      <c r="H9" s="16">
        <f>SUMIFS(Data!$G$2:$G$193,Data!$A$2:$A$193,H$3,Data!$C$2:$C$193,$A9)</f>
        <v>23.912416463820858</v>
      </c>
      <c r="I9" s="16">
        <f>SUMIFS(Data!$G$2:$G$193,Data!$A$2:$A$193,I$3,Data!$C$2:$C$193,$A9)</f>
        <v>64.454738228739643</v>
      </c>
      <c r="J9" s="16">
        <f>SUMIFS(Data!$G$2:$G$193,Data!$A$2:$A$193,J$3,Data!$C$2:$C$193,$A9)</f>
        <v>1.7059255514399219</v>
      </c>
      <c r="K9" s="16">
        <f>SUMIFS(Data!$G$2:$G$193,Data!$A$2:$A$193,K$3,Data!$C$2:$C$193,$A9)</f>
        <v>-2.0543028105744554</v>
      </c>
      <c r="L9" s="16">
        <f>SUMIFS(Data!$G$2:$G$193,Data!$A$2:$A$193,L$3,Data!$C$2:$C$193,$A9)</f>
        <v>6.9129379195856258</v>
      </c>
      <c r="M9" s="16">
        <f>SUMIFS(Data!$G$2:$G$193,Data!$A$2:$A$193,M$3,Data!$C$2:$C$193,$A9)</f>
        <v>2.4349797811241132</v>
      </c>
      <c r="O9" s="14" t="s">
        <v>13</v>
      </c>
      <c r="P9" s="13">
        <f>SUMIFS(Data!$F$2:$F$193,Data!$C$2:$C$193,$O9,Data!$B$2:$B$193,P$4)</f>
        <v>1562.8665074899404</v>
      </c>
      <c r="Q9" s="13">
        <f>SUMIFS(Data!$F$2:$F$193,Data!$C$2:$C$193,$O9,Data!$B$2:$B$193,Q$4)</f>
        <v>1161.8126637529492</v>
      </c>
      <c r="R9" s="13">
        <f>SUMIFS(Data!$F$2:$F$193,Data!$C$2:$C$193,$O9,Data!$B$2:$B$193,R$4)</f>
        <v>1052.0299422022226</v>
      </c>
      <c r="S9" s="13">
        <f>SUMIFS(Data!$F$2:$F$193,Data!$C$2:$C$193,$O9,Data!$B$2:$B$193,S$4)</f>
        <v>1247.8084264349998</v>
      </c>
      <c r="T9" s="13">
        <f t="shared" si="0"/>
        <v>5024.5175398801121</v>
      </c>
    </row>
    <row r="10" spans="1:20" x14ac:dyDescent="0.3">
      <c r="A10" s="14" t="s">
        <v>11</v>
      </c>
      <c r="B10" s="16">
        <f>SUMIFS(Data!$G$2:$G$193,Data!$A$2:$A$193,B$3,Data!$C$2:$C$193,$A10)</f>
        <v>105.22695898450823</v>
      </c>
      <c r="C10" s="16">
        <f>SUMIFS(Data!$G$2:$G$193,Data!$A$2:$A$193,C$3,Data!$C$2:$C$193,$A10)</f>
        <v>3.7039571473415611</v>
      </c>
      <c r="D10" s="16">
        <f>SUMIFS(Data!$G$2:$G$193,Data!$A$2:$A$193,D$3,Data!$C$2:$C$193,$A10)</f>
        <v>-70.010538479611654</v>
      </c>
      <c r="E10" s="16">
        <f>SUMIFS(Data!$G$2:$G$193,Data!$A$2:$A$193,E$3,Data!$C$2:$C$193,$A10)</f>
        <v>45.380631600741125</v>
      </c>
      <c r="F10" s="16">
        <f>SUMIFS(Data!$G$2:$G$193,Data!$A$2:$A$193,F$3,Data!$C$2:$C$193,$A10)</f>
        <v>22.937392768586363</v>
      </c>
      <c r="G10" s="16">
        <f>SUMIFS(Data!$G$2:$G$193,Data!$A$2:$A$193,G$3,Data!$C$2:$C$193,$A10)</f>
        <v>4.6561125898094318</v>
      </c>
      <c r="H10" s="16">
        <f>SUMIFS(Data!$G$2:$G$193,Data!$A$2:$A$193,H$3,Data!$C$2:$C$193,$A10)</f>
        <v>28.36102237961812</v>
      </c>
      <c r="I10" s="16">
        <f>SUMIFS(Data!$G$2:$G$193,Data!$A$2:$A$193,I$3,Data!$C$2:$C$193,$A10)</f>
        <v>25.496810362329882</v>
      </c>
      <c r="J10" s="16">
        <f>SUMIFS(Data!$G$2:$G$193,Data!$A$2:$A$193,J$3,Data!$C$2:$C$193,$A10)</f>
        <v>142.27309397988992</v>
      </c>
      <c r="K10" s="16">
        <f>SUMIFS(Data!$G$2:$G$193,Data!$A$2:$A$193,K$3,Data!$C$2:$C$193,$A10)</f>
        <v>-14.320780993607315</v>
      </c>
      <c r="L10" s="16">
        <f>SUMIFS(Data!$G$2:$G$193,Data!$A$2:$A$193,L$3,Data!$C$2:$C$193,$A10)</f>
        <v>4.2228328210216111</v>
      </c>
      <c r="M10" s="16">
        <f>SUMIFS(Data!$G$2:$G$193,Data!$A$2:$A$193,M$3,Data!$C$2:$C$193,$A10)</f>
        <v>4.9608219074555189</v>
      </c>
      <c r="O10" s="14" t="s">
        <v>16</v>
      </c>
      <c r="P10" s="13">
        <f>SUMIFS(Data!$F$2:$F$193,Data!$C$2:$C$193,$O10,Data!$B$2:$B$193,P$4)</f>
        <v>426.94803576440472</v>
      </c>
      <c r="Q10" s="13">
        <f>SUMIFS(Data!$F$2:$F$193,Data!$C$2:$C$193,$O10,Data!$B$2:$B$193,Q$4)</f>
        <v>1939.8837187761276</v>
      </c>
      <c r="R10" s="13">
        <f>SUMIFS(Data!$F$2:$F$193,Data!$C$2:$C$193,$O10,Data!$B$2:$B$193,R$4)</f>
        <v>1785.0985028744174</v>
      </c>
      <c r="S10" s="13">
        <f>SUMIFS(Data!$F$2:$F$193,Data!$C$2:$C$193,$O10,Data!$B$2:$B$193,S$4)</f>
        <v>672.82616609293189</v>
      </c>
      <c r="T10" s="13">
        <f t="shared" si="0"/>
        <v>4824.7564235078817</v>
      </c>
    </row>
    <row r="11" spans="1:20" x14ac:dyDescent="0.3">
      <c r="A11" s="14" t="s">
        <v>14</v>
      </c>
      <c r="B11" s="16">
        <f>SUMIFS(Data!$G$2:$G$193,Data!$A$2:$A$193,B$3,Data!$C$2:$C$193,$A11)</f>
        <v>68.413184591816872</v>
      </c>
      <c r="C11" s="16">
        <f>SUMIFS(Data!$G$2:$G$193,Data!$A$2:$A$193,C$3,Data!$C$2:$C$193,$A11)</f>
        <v>73.035983067397467</v>
      </c>
      <c r="D11" s="16">
        <f>SUMIFS(Data!$G$2:$G$193,Data!$A$2:$A$193,D$3,Data!$C$2:$C$193,$A11)</f>
        <v>-31.206312264067666</v>
      </c>
      <c r="E11" s="16">
        <f>SUMIFS(Data!$G$2:$G$193,Data!$A$2:$A$193,E$3,Data!$C$2:$C$193,$A11)</f>
        <v>6.6337102710876659</v>
      </c>
      <c r="F11" s="16">
        <f>SUMIFS(Data!$G$2:$G$193,Data!$A$2:$A$193,F$3,Data!$C$2:$C$193,$A11)</f>
        <v>43.360322906226685</v>
      </c>
      <c r="G11" s="16">
        <f>SUMIFS(Data!$G$2:$G$193,Data!$A$2:$A$193,G$3,Data!$C$2:$C$193,$A11)</f>
        <v>41.172176987042931</v>
      </c>
      <c r="H11" s="16">
        <f>SUMIFS(Data!$G$2:$G$193,Data!$A$2:$A$193,H$3,Data!$C$2:$C$193,$A11)</f>
        <v>3.7980010340742423</v>
      </c>
      <c r="I11" s="16">
        <f>SUMIFS(Data!$G$2:$G$193,Data!$A$2:$A$193,I$3,Data!$C$2:$C$193,$A11)</f>
        <v>26.054193216795856</v>
      </c>
      <c r="J11" s="16">
        <f>SUMIFS(Data!$G$2:$G$193,Data!$A$2:$A$193,J$3,Data!$C$2:$C$193,$A11)</f>
        <v>168.14653723620336</v>
      </c>
      <c r="K11" s="16">
        <f>SUMIFS(Data!$G$2:$G$193,Data!$A$2:$A$193,K$3,Data!$C$2:$C$193,$A11)</f>
        <v>-11.872356505479349</v>
      </c>
      <c r="L11" s="16">
        <f>SUMIFS(Data!$G$2:$G$193,Data!$A$2:$A$193,L$3,Data!$C$2:$C$193,$A11)</f>
        <v>4.4343929426756361</v>
      </c>
      <c r="M11" s="16">
        <f>SUMIFS(Data!$G$2:$G$193,Data!$A$2:$A$193,M$3,Data!$C$2:$C$193,$A11)</f>
        <v>11.374141940902529</v>
      </c>
      <c r="O11" s="14" t="s">
        <v>11</v>
      </c>
      <c r="P11" s="13">
        <f>SUMIFS(Data!$F$2:$F$193,Data!$C$2:$C$193,$O11,Data!$B$2:$B$193,P$4)</f>
        <v>2661.7828394044996</v>
      </c>
      <c r="Q11" s="13">
        <f>SUMIFS(Data!$F$2:$F$193,Data!$C$2:$C$193,$O11,Data!$B$2:$B$193,Q$4)</f>
        <v>2892.3629879444898</v>
      </c>
      <c r="R11" s="13">
        <f>SUMIFS(Data!$F$2:$F$193,Data!$C$2:$C$193,$O11,Data!$B$2:$B$193,R$4)</f>
        <v>2557.9463496049734</v>
      </c>
      <c r="S11" s="13">
        <f>SUMIFS(Data!$F$2:$F$193,Data!$C$2:$C$193,$O11,Data!$B$2:$B$193,S$4)</f>
        <v>1891.2608357845904</v>
      </c>
      <c r="T11" s="13">
        <f t="shared" si="0"/>
        <v>10003.353012738555</v>
      </c>
    </row>
    <row r="12" spans="1:20" x14ac:dyDescent="0.3">
      <c r="A12" s="14" t="s">
        <v>15</v>
      </c>
      <c r="B12" s="16">
        <f>SUMIFS(Data!$G$2:$G$193,Data!$A$2:$A$193,B$3,Data!$C$2:$C$193,$A12)</f>
        <v>10.549967914249976</v>
      </c>
      <c r="C12" s="16">
        <f>SUMIFS(Data!$G$2:$G$193,Data!$A$2:$A$193,C$3,Data!$C$2:$C$193,$A12)</f>
        <v>103.69951244887125</v>
      </c>
      <c r="D12" s="16">
        <f>SUMIFS(Data!$G$2:$G$193,Data!$A$2:$A$193,D$3,Data!$C$2:$C$193,$A12)</f>
        <v>-10.525494603018416</v>
      </c>
      <c r="E12" s="16">
        <f>SUMIFS(Data!$G$2:$G$193,Data!$A$2:$A$193,E$3,Data!$C$2:$C$193,$A12)</f>
        <v>3.8949245560680135E-2</v>
      </c>
      <c r="F12" s="16">
        <f>SUMIFS(Data!$G$2:$G$193,Data!$A$2:$A$193,F$3,Data!$C$2:$C$193,$A12)</f>
        <v>9.1437599045273643</v>
      </c>
      <c r="G12" s="16">
        <f>SUMIFS(Data!$G$2:$G$193,Data!$A$2:$A$193,G$3,Data!$C$2:$C$193,$A12)</f>
        <v>22.848909038151305</v>
      </c>
      <c r="H12" s="16">
        <f>SUMIFS(Data!$G$2:$G$193,Data!$A$2:$A$193,H$3,Data!$C$2:$C$193,$A12)</f>
        <v>0.86374363619780326</v>
      </c>
      <c r="I12" s="16">
        <f>SUMIFS(Data!$G$2:$G$193,Data!$A$2:$A$193,I$3,Data!$C$2:$C$193,$A12)</f>
        <v>11.873305311847361</v>
      </c>
      <c r="J12" s="16">
        <f>SUMIFS(Data!$G$2:$G$193,Data!$A$2:$A$193,J$3,Data!$C$2:$C$193,$A12)</f>
        <v>33.259057890137271</v>
      </c>
      <c r="K12" s="16">
        <f>SUMIFS(Data!$G$2:$G$193,Data!$A$2:$A$193,K$3,Data!$C$2:$C$193,$A12)</f>
        <v>-1.1797477039546322</v>
      </c>
      <c r="L12" s="16">
        <f>SUMIFS(Data!$G$2:$G$193,Data!$A$2:$A$193,L$3,Data!$C$2:$C$193,$A12)</f>
        <v>25.005778428817393</v>
      </c>
      <c r="M12" s="16">
        <f>SUMIFS(Data!$G$2:$G$193,Data!$A$2:$A$193,M$3,Data!$C$2:$C$193,$A12)</f>
        <v>3.7520986154769957</v>
      </c>
      <c r="O12" s="14" t="s">
        <v>14</v>
      </c>
      <c r="P12" s="13">
        <f>SUMIFS(Data!$F$2:$F$193,Data!$C$2:$C$193,$O12,Data!$B$2:$B$193,P$4)</f>
        <v>3044.3478270563874</v>
      </c>
      <c r="Q12" s="13">
        <f>SUMIFS(Data!$F$2:$F$193,Data!$C$2:$C$193,$O12,Data!$B$2:$B$193,Q$4)</f>
        <v>4447.7486703663999</v>
      </c>
      <c r="R12" s="13">
        <f>SUMIFS(Data!$F$2:$F$193,Data!$C$2:$C$193,$O12,Data!$B$2:$B$193,R$4)</f>
        <v>2347.1264381187889</v>
      </c>
      <c r="S12" s="13">
        <f>SUMIFS(Data!$F$2:$F$193,Data!$C$2:$C$193,$O12,Data!$B$2:$B$193,S$4)</f>
        <v>1977.662394726852</v>
      </c>
      <c r="T12" s="13">
        <f t="shared" si="0"/>
        <v>11816.885330268429</v>
      </c>
    </row>
    <row r="13" spans="1:20" x14ac:dyDescent="0.3">
      <c r="O13" s="14" t="s">
        <v>15</v>
      </c>
      <c r="P13" s="13">
        <f>SUMIFS(Data!$F$2:$F$193,Data!$C$2:$C$193,$O13,Data!$B$2:$B$193,P$4)</f>
        <v>2357.6293215689657</v>
      </c>
      <c r="Q13" s="13">
        <f>SUMIFS(Data!$F$2:$F$193,Data!$C$2:$C$193,$O13,Data!$B$2:$B$193,Q$4)</f>
        <v>1600.9317553192911</v>
      </c>
      <c r="R13" s="13">
        <f>SUMIFS(Data!$F$2:$F$193,Data!$C$2:$C$193,$O13,Data!$B$2:$B$193,R$4)</f>
        <v>600.90390269898512</v>
      </c>
      <c r="S13" s="13">
        <f>SUMIFS(Data!$F$2:$F$193,Data!$C$2:$C$193,$O13,Data!$B$2:$B$193,S$4)</f>
        <v>1555.8686226101863</v>
      </c>
      <c r="T13" s="13">
        <f t="shared" si="0"/>
        <v>6115.3336021974283</v>
      </c>
    </row>
    <row r="15" spans="1:20" x14ac:dyDescent="0.3">
      <c r="O15" s="14" t="s">
        <v>51</v>
      </c>
      <c r="P15" s="15" t="s">
        <v>54</v>
      </c>
      <c r="R15" s="38" t="s">
        <v>0</v>
      </c>
    </row>
    <row r="16" spans="1:20" x14ac:dyDescent="0.3">
      <c r="A16" s="14" t="s">
        <v>51</v>
      </c>
      <c r="B16" s="32" t="s">
        <v>62</v>
      </c>
      <c r="C16" s="32"/>
      <c r="D16" s="32"/>
      <c r="E16" s="34">
        <v>41275</v>
      </c>
      <c r="O16" s="14" t="s">
        <v>53</v>
      </c>
      <c r="P16">
        <f>VLOOKUP(O16,$O$4:$T$13,$S$19+1,FALSE)</f>
        <v>6205.7254461935318</v>
      </c>
      <c r="R16" s="38" t="s">
        <v>1</v>
      </c>
    </row>
    <row r="17" spans="1:19" x14ac:dyDescent="0.3">
      <c r="A17" s="14" t="s">
        <v>53</v>
      </c>
      <c r="B17" s="31">
        <f>VLOOKUP($A17,$A$4:$M$13,$F$27+1,FALSE)</f>
        <v>-2.4075357273505524</v>
      </c>
      <c r="C17" s="31"/>
      <c r="D17" s="31"/>
      <c r="E17" s="34">
        <v>41306</v>
      </c>
      <c r="O17" s="14" t="s">
        <v>10</v>
      </c>
      <c r="P17">
        <f t="shared" ref="P17:P24" si="1">VLOOKUP(O17,$O$4:$T$13,$S$19+1,FALSE)</f>
        <v>5940.2026094712792</v>
      </c>
      <c r="R17" s="38" t="s">
        <v>2</v>
      </c>
    </row>
    <row r="18" spans="1:19" x14ac:dyDescent="0.3">
      <c r="A18" s="14" t="s">
        <v>10</v>
      </c>
      <c r="B18" s="31">
        <f t="shared" ref="B18:B25" si="2">VLOOKUP($A18,$A$4:$M$13,$F$27+1,FALSE)</f>
        <v>-184.79020201111825</v>
      </c>
      <c r="C18" s="31"/>
      <c r="D18" s="31"/>
      <c r="E18" s="34">
        <v>41334</v>
      </c>
      <c r="O18" s="14" t="s">
        <v>9</v>
      </c>
      <c r="P18">
        <f t="shared" si="1"/>
        <v>6026.8646698383927</v>
      </c>
      <c r="R18" s="38" t="s">
        <v>3</v>
      </c>
    </row>
    <row r="19" spans="1:19" x14ac:dyDescent="0.3">
      <c r="A19" s="14" t="s">
        <v>9</v>
      </c>
      <c r="B19" s="31">
        <f t="shared" si="2"/>
        <v>-300.52118707682848</v>
      </c>
      <c r="C19" s="31"/>
      <c r="D19" s="31"/>
      <c r="E19" s="34">
        <v>41365</v>
      </c>
      <c r="O19" s="14" t="s">
        <v>12</v>
      </c>
      <c r="P19">
        <f t="shared" si="1"/>
        <v>6330.8625329726383</v>
      </c>
      <c r="R19" s="38" t="s">
        <v>52</v>
      </c>
      <c r="S19" s="33">
        <v>5</v>
      </c>
    </row>
    <row r="20" spans="1:19" x14ac:dyDescent="0.3">
      <c r="A20" s="14" t="s">
        <v>12</v>
      </c>
      <c r="B20" s="31">
        <f t="shared" si="2"/>
        <v>-173.06351895233479</v>
      </c>
      <c r="C20" s="31"/>
      <c r="D20" s="31"/>
      <c r="E20" s="34">
        <v>41395</v>
      </c>
      <c r="O20" s="14" t="s">
        <v>13</v>
      </c>
      <c r="P20">
        <f t="shared" si="1"/>
        <v>5024.5175398801121</v>
      </c>
    </row>
    <row r="21" spans="1:19" x14ac:dyDescent="0.3">
      <c r="A21" s="14" t="s">
        <v>13</v>
      </c>
      <c r="B21" s="31">
        <f t="shared" si="2"/>
        <v>-98.88453972658283</v>
      </c>
      <c r="C21" s="31"/>
      <c r="D21" s="31"/>
      <c r="E21" s="34">
        <v>41426</v>
      </c>
      <c r="O21" s="14" t="s">
        <v>16</v>
      </c>
      <c r="P21">
        <f t="shared" si="1"/>
        <v>4824.7564235078817</v>
      </c>
    </row>
    <row r="22" spans="1:19" x14ac:dyDescent="0.3">
      <c r="A22" s="14" t="s">
        <v>16</v>
      </c>
      <c r="B22" s="31">
        <f t="shared" si="2"/>
        <v>-31.185283155806388</v>
      </c>
      <c r="C22" s="31"/>
      <c r="D22" s="31"/>
      <c r="E22" s="34">
        <v>41456</v>
      </c>
      <c r="O22" s="14" t="s">
        <v>11</v>
      </c>
      <c r="P22">
        <f t="shared" si="1"/>
        <v>10003.353012738555</v>
      </c>
    </row>
    <row r="23" spans="1:19" x14ac:dyDescent="0.3">
      <c r="A23" s="14" t="s">
        <v>11</v>
      </c>
      <c r="B23" s="31">
        <f t="shared" si="2"/>
        <v>-70.010538479611654</v>
      </c>
      <c r="C23" s="31"/>
      <c r="D23" s="31"/>
      <c r="E23" s="34">
        <v>41487</v>
      </c>
      <c r="O23" s="14" t="s">
        <v>14</v>
      </c>
      <c r="P23">
        <f t="shared" si="1"/>
        <v>11816.885330268429</v>
      </c>
    </row>
    <row r="24" spans="1:19" x14ac:dyDescent="0.3">
      <c r="A24" s="14" t="s">
        <v>14</v>
      </c>
      <c r="B24" s="31">
        <f t="shared" si="2"/>
        <v>-31.206312264067666</v>
      </c>
      <c r="C24" s="31"/>
      <c r="D24" s="31"/>
      <c r="E24" s="34">
        <v>41518</v>
      </c>
      <c r="O24" s="14" t="s">
        <v>15</v>
      </c>
      <c r="P24">
        <f t="shared" si="1"/>
        <v>6115.3336021974283</v>
      </c>
    </row>
    <row r="25" spans="1:19" x14ac:dyDescent="0.3">
      <c r="A25" s="14" t="s">
        <v>15</v>
      </c>
      <c r="B25" s="31">
        <f t="shared" si="2"/>
        <v>-10.525494603018416</v>
      </c>
      <c r="C25" s="31"/>
      <c r="D25" s="31"/>
      <c r="E25" s="34">
        <v>41548</v>
      </c>
    </row>
    <row r="26" spans="1:19" x14ac:dyDescent="0.3">
      <c r="E26" s="34">
        <v>41579</v>
      </c>
    </row>
    <row r="27" spans="1:19" x14ac:dyDescent="0.3">
      <c r="E27" s="34">
        <v>41609</v>
      </c>
      <c r="F27" s="33">
        <v>3</v>
      </c>
    </row>
    <row r="28" spans="1:19" ht="31.2" customHeight="1" x14ac:dyDescent="0.4">
      <c r="A28" s="26" t="s">
        <v>60</v>
      </c>
      <c r="B28" s="27"/>
      <c r="C28" s="27"/>
      <c r="D28" s="27"/>
      <c r="E28" s="27"/>
      <c r="N28" s="35">
        <v>6</v>
      </c>
    </row>
    <row r="29" spans="1:19" x14ac:dyDescent="0.3">
      <c r="A29">
        <v>1</v>
      </c>
      <c r="B29">
        <v>2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  <c r="K29">
        <v>11</v>
      </c>
    </row>
    <row r="30" spans="1:19" x14ac:dyDescent="0.3">
      <c r="A30" s="24" t="s">
        <v>58</v>
      </c>
      <c r="B30" s="25" t="s">
        <v>8</v>
      </c>
      <c r="C30" s="25" t="s">
        <v>56</v>
      </c>
      <c r="D30" s="25" t="s">
        <v>9</v>
      </c>
      <c r="E30" s="25" t="s">
        <v>57</v>
      </c>
      <c r="F30" s="25" t="s">
        <v>13</v>
      </c>
      <c r="G30" s="25" t="s">
        <v>16</v>
      </c>
      <c r="H30" s="25" t="s">
        <v>11</v>
      </c>
      <c r="I30" s="25" t="s">
        <v>14</v>
      </c>
      <c r="J30" s="25" t="s">
        <v>15</v>
      </c>
      <c r="K30" s="25" t="s">
        <v>59</v>
      </c>
      <c r="M30" s="24" t="s">
        <v>58</v>
      </c>
      <c r="N30" s="25" t="s">
        <v>54</v>
      </c>
    </row>
    <row r="31" spans="1:19" x14ac:dyDescent="0.3">
      <c r="A31" s="23" t="s">
        <v>17</v>
      </c>
      <c r="B31">
        <f>SUMIFS(Data!$F$2:$F$193,Data!$D$2:$D$193,$A31,Data!$C$2:$C$193,B$30)</f>
        <v>4.6739827888499992</v>
      </c>
      <c r="C31">
        <f>SUMIFS(Data!$F$2:$F$193,Data!$D$2:$D$193,$A31,Data!$C$2:$C$193,C$30)</f>
        <v>0</v>
      </c>
      <c r="D31">
        <f>SUMIFS(Data!$F$2:$F$193,Data!$D$2:$D$193,$A31,Data!$C$2:$C$193,D$30)</f>
        <v>0</v>
      </c>
      <c r="E31">
        <f>SUMIFS(Data!$F$2:$F$193,Data!$D$2:$D$193,$A31,Data!$C$2:$C$193,E$30)</f>
        <v>0</v>
      </c>
      <c r="F31">
        <f>SUMIFS(Data!$F$2:$F$193,Data!$D$2:$D$193,$A31,Data!$C$2:$C$193,F$30)</f>
        <v>4.6739827888499992</v>
      </c>
      <c r="G31">
        <f>SUMIFS(Data!$F$2:$F$193,Data!$D$2:$D$193,$A31,Data!$C$2:$C$193,G$30)</f>
        <v>4.9567587475754245</v>
      </c>
      <c r="H31">
        <f>SUMIFS(Data!$F$2:$F$193,Data!$D$2:$D$193,$A31,Data!$C$2:$C$193,H$30)</f>
        <v>4.7674624446269993</v>
      </c>
      <c r="I31">
        <f>SUMIFS(Data!$F$2:$F$193,Data!$D$2:$D$193,$A31,Data!$C$2:$C$193,I$30)</f>
        <v>5.1455876522449637</v>
      </c>
      <c r="J31">
        <f>SUMIFS(Data!$F$2:$F$193,Data!$D$2:$D$193,$A31,Data!$C$2:$C$193,J$30)</f>
        <v>4.5150673740290994</v>
      </c>
      <c r="K31">
        <f>SUM(B31:J31)</f>
        <v>28.732841796176487</v>
      </c>
      <c r="M31" s="23" t="s">
        <v>17</v>
      </c>
      <c r="N31">
        <f>VLOOKUP($A31,A31:K62,$N$28+1,FALSE)</f>
        <v>4.9567587475754245</v>
      </c>
      <c r="P31" s="36" t="s">
        <v>53</v>
      </c>
    </row>
    <row r="32" spans="1:19" x14ac:dyDescent="0.3">
      <c r="A32" s="23" t="s">
        <v>18</v>
      </c>
      <c r="B32">
        <f>SUMIFS(Data!$F$2:$F$193,Data!$D$2:$D$193,$A32,Data!$C$2:$C$193,B$30)</f>
        <v>4.9403648662073989</v>
      </c>
      <c r="C32">
        <f>SUMIFS(Data!$F$2:$F$193,Data!$D$2:$D$193,$A32,Data!$C$2:$C$193,C$30)</f>
        <v>5.1142493438999992</v>
      </c>
      <c r="D32">
        <f>SUMIFS(Data!$F$2:$F$193,Data!$D$2:$D$193,$A32,Data!$C$2:$C$193,D$30)</f>
        <v>0</v>
      </c>
      <c r="E32">
        <f>SUMIFS(Data!$F$2:$F$193,Data!$D$2:$D$193,$A32,Data!$C$2:$C$193,E$30)</f>
        <v>0</v>
      </c>
      <c r="F32">
        <f>SUMIFS(Data!$F$2:$F$193,Data!$D$2:$D$193,$A32,Data!$C$2:$C$193,F$30)</f>
        <v>5.216534330777999</v>
      </c>
      <c r="G32">
        <f>SUMIFS(Data!$F$2:$F$193,Data!$D$2:$D$193,$A32,Data!$C$2:$C$193,G$30)</f>
        <v>5.1142493438999992</v>
      </c>
      <c r="H32">
        <f>SUMIFS(Data!$F$2:$F$193,Data!$D$2:$D$193,$A32,Data!$C$2:$C$193,H$30)</f>
        <v>5.4236614292059491</v>
      </c>
      <c r="I32">
        <f>SUMIFS(Data!$F$2:$F$193,Data!$D$2:$D$193,$A32,Data!$C$2:$C$193,I$30)</f>
        <v>0</v>
      </c>
      <c r="J32">
        <f>SUMIFS(Data!$F$2:$F$193,Data!$D$2:$D$193,$A32,Data!$C$2:$C$193,J$30)</f>
        <v>5.6302771026995098</v>
      </c>
      <c r="K32">
        <f t="shared" ref="K32:K61" si="3">SUM(B32:J32)</f>
        <v>31.439336416690857</v>
      </c>
      <c r="M32" s="23" t="s">
        <v>18</v>
      </c>
      <c r="N32">
        <f t="shared" ref="N32:N46" si="4">VLOOKUP($A32,A32:K63,$N$28+1,FALSE)</f>
        <v>5.1142493438999992</v>
      </c>
      <c r="P32" s="36" t="s">
        <v>10</v>
      </c>
    </row>
    <row r="33" spans="1:16" x14ac:dyDescent="0.3">
      <c r="A33" s="23" t="s">
        <v>19</v>
      </c>
      <c r="B33">
        <f>SUMIFS(Data!$F$2:$F$193,Data!$D$2:$D$193,$A33,Data!$C$2:$C$193,B$30)</f>
        <v>2.8165755585366123</v>
      </c>
      <c r="C33">
        <f>SUMIFS(Data!$F$2:$F$193,Data!$D$2:$D$193,$A33,Data!$C$2:$C$193,C$30)</f>
        <v>2.4961577885746493</v>
      </c>
      <c r="D33">
        <f>SUMIFS(Data!$F$2:$F$193,Data!$D$2:$D$193,$A33,Data!$C$2:$C$193,D$30)</f>
        <v>2.5840142738868002</v>
      </c>
      <c r="E33">
        <f>SUMIFS(Data!$F$2:$F$193,Data!$D$2:$D$193,$A33,Data!$C$2:$C$193,E$30)</f>
        <v>0</v>
      </c>
      <c r="F33">
        <f>SUMIFS(Data!$F$2:$F$193,Data!$D$2:$D$193,$A33,Data!$C$2:$C$193,F$30)</f>
        <v>2.7403471374569515</v>
      </c>
      <c r="G33">
        <f>SUMIFS(Data!$F$2:$F$193,Data!$D$2:$D$193,$A33,Data!$C$2:$C$193,G$30)</f>
        <v>0</v>
      </c>
      <c r="H33">
        <f>SUMIFS(Data!$F$2:$F$193,Data!$D$2:$D$193,$A33,Data!$C$2:$C$193,H$30)</f>
        <v>2.5840142738868002</v>
      </c>
      <c r="I33">
        <f>SUMIFS(Data!$F$2:$F$193,Data!$D$2:$D$193,$A33,Data!$C$2:$C$193,I$30)</f>
        <v>2.635694559364536</v>
      </c>
      <c r="J33">
        <f>SUMIFS(Data!$F$2:$F$193,Data!$D$2:$D$193,$A33,Data!$C$2:$C$193,J$30)</f>
        <v>0</v>
      </c>
      <c r="K33">
        <f t="shared" si="3"/>
        <v>15.856803591706351</v>
      </c>
      <c r="M33" s="23" t="s">
        <v>19</v>
      </c>
      <c r="N33">
        <f t="shared" si="4"/>
        <v>0</v>
      </c>
      <c r="P33" s="36" t="s">
        <v>9</v>
      </c>
    </row>
    <row r="34" spans="1:16" x14ac:dyDescent="0.3">
      <c r="A34" s="23" t="s">
        <v>20</v>
      </c>
      <c r="B34">
        <f>SUMIFS(Data!$F$2:$F$193,Data!$D$2:$D$193,$A34,Data!$C$2:$C$193,B$30)</f>
        <v>0</v>
      </c>
      <c r="C34">
        <f>SUMIFS(Data!$F$2:$F$193,Data!$D$2:$D$193,$A34,Data!$C$2:$C$193,C$30)</f>
        <v>0.44821295873700001</v>
      </c>
      <c r="D34">
        <f>SUMIFS(Data!$F$2:$F$193,Data!$D$2:$D$193,$A34,Data!$C$2:$C$193,D$30)</f>
        <v>1.3632235946238003</v>
      </c>
      <c r="E34">
        <f>SUMIFS(Data!$F$2:$F$193,Data!$D$2:$D$193,$A34,Data!$C$2:$C$193,E$30)</f>
        <v>1.4112045493000001</v>
      </c>
      <c r="F34">
        <f>SUMIFS(Data!$F$2:$F$193,Data!$D$2:$D$193,$A34,Data!$C$2:$C$193,F$30)</f>
        <v>0.4112045493</v>
      </c>
      <c r="G34">
        <f>SUMIFS(Data!$F$2:$F$193,Data!$D$2:$D$193,$A34,Data!$C$2:$C$193,G$30)</f>
        <v>0</v>
      </c>
      <c r="H34">
        <f>SUMIFS(Data!$F$2:$F$193,Data!$D$2:$D$193,$A34,Data!$C$2:$C$193,H$30)</f>
        <v>0.41942864028600002</v>
      </c>
      <c r="I34">
        <f>SUMIFS(Data!$F$2:$F$193,Data!$D$2:$D$193,$A34,Data!$C$2:$C$193,I$30)</f>
        <v>0.43608242453265</v>
      </c>
      <c r="J34">
        <f>SUMIFS(Data!$F$2:$F$193,Data!$D$2:$D$193,$A34,Data!$C$2:$C$193,J$30)</f>
        <v>0</v>
      </c>
      <c r="K34">
        <f t="shared" si="3"/>
        <v>4.4893567167794499</v>
      </c>
      <c r="M34" s="23" t="s">
        <v>20</v>
      </c>
      <c r="N34">
        <f t="shared" si="4"/>
        <v>0</v>
      </c>
      <c r="P34" s="36" t="s">
        <v>12</v>
      </c>
    </row>
    <row r="35" spans="1:16" x14ac:dyDescent="0.3">
      <c r="A35" s="23" t="s">
        <v>21</v>
      </c>
      <c r="B35">
        <f>SUMIFS(Data!$F$2:$F$193,Data!$D$2:$D$193,$A35,Data!$C$2:$C$193,B$30)</f>
        <v>0</v>
      </c>
      <c r="C35">
        <f>SUMIFS(Data!$F$2:$F$193,Data!$D$2:$D$193,$A35,Data!$C$2:$C$193,C$30)</f>
        <v>0</v>
      </c>
      <c r="D35">
        <f>SUMIFS(Data!$F$2:$F$193,Data!$D$2:$D$193,$A35,Data!$C$2:$C$193,D$30)</f>
        <v>223.91900635261399</v>
      </c>
      <c r="E35">
        <f>SUMIFS(Data!$F$2:$F$193,Data!$D$2:$D$193,$A35,Data!$C$2:$C$193,E$30)</f>
        <v>198.44565150149094</v>
      </c>
      <c r="F35">
        <f>SUMIFS(Data!$F$2:$F$193,Data!$D$2:$D$193,$A35,Data!$C$2:$C$193,F$30)</f>
        <v>414.96916773603687</v>
      </c>
      <c r="G35">
        <f>SUMIFS(Data!$F$2:$F$193,Data!$D$2:$D$193,$A35,Data!$C$2:$C$193,G$30)</f>
        <v>0</v>
      </c>
      <c r="H35">
        <f>SUMIFS(Data!$F$2:$F$193,Data!$D$2:$D$193,$A35,Data!$C$2:$C$193,H$30)</f>
        <v>217.8588130614194</v>
      </c>
      <c r="I35">
        <f>SUMIFS(Data!$F$2:$F$193,Data!$D$2:$D$193,$A35,Data!$C$2:$C$193,I$30)</f>
        <v>205.43028105744401</v>
      </c>
      <c r="J35">
        <f>SUMIFS(Data!$F$2:$F$193,Data!$D$2:$D$193,$A35,Data!$C$2:$C$193,J$30)</f>
        <v>0</v>
      </c>
      <c r="K35">
        <f t="shared" si="3"/>
        <v>1260.6229197090054</v>
      </c>
      <c r="M35" s="23" t="s">
        <v>21</v>
      </c>
      <c r="N35">
        <f t="shared" si="4"/>
        <v>0</v>
      </c>
      <c r="P35" s="36" t="s">
        <v>13</v>
      </c>
    </row>
    <row r="36" spans="1:16" x14ac:dyDescent="0.3">
      <c r="A36" s="23" t="s">
        <v>22</v>
      </c>
      <c r="B36">
        <f>SUMIFS(Data!$F$2:$F$193,Data!$D$2:$D$193,$A36,Data!$C$2:$C$193,B$30)</f>
        <v>0</v>
      </c>
      <c r="C36">
        <f>SUMIFS(Data!$F$2:$F$193,Data!$D$2:$D$193,$A36,Data!$C$2:$C$193,C$30)</f>
        <v>0</v>
      </c>
      <c r="D36">
        <f>SUMIFS(Data!$F$2:$F$193,Data!$D$2:$D$193,$A36,Data!$C$2:$C$193,D$30)</f>
        <v>0</v>
      </c>
      <c r="E36">
        <f>SUMIFS(Data!$F$2:$F$193,Data!$D$2:$D$193,$A36,Data!$C$2:$C$193,E$30)</f>
        <v>198.15020393264808</v>
      </c>
      <c r="F36">
        <f>SUMIFS(Data!$F$2:$F$193,Data!$D$2:$D$193,$A36,Data!$C$2:$C$193,F$30)</f>
        <v>368.39576905459751</v>
      </c>
      <c r="G36">
        <f>SUMIFS(Data!$F$2:$F$193,Data!$D$2:$D$193,$A36,Data!$C$2:$C$193,G$30)</f>
        <v>181.78917791986061</v>
      </c>
      <c r="H36">
        <f>SUMIFS(Data!$F$2:$F$193,Data!$D$2:$D$193,$A36,Data!$C$2:$C$193,H$30)</f>
        <v>181.78917791986061</v>
      </c>
      <c r="I36">
        <f>SUMIFS(Data!$F$2:$F$193,Data!$D$2:$D$193,$A36,Data!$C$2:$C$193,I$30)</f>
        <v>185.42496147825781</v>
      </c>
      <c r="J36">
        <f>SUMIFS(Data!$F$2:$F$193,Data!$D$2:$D$193,$A36,Data!$C$2:$C$193,J$30)</f>
        <v>0</v>
      </c>
      <c r="K36">
        <f t="shared" si="3"/>
        <v>1115.5492903052245</v>
      </c>
      <c r="M36" s="23" t="s">
        <v>22</v>
      </c>
      <c r="N36">
        <f t="shared" si="4"/>
        <v>181.78917791986061</v>
      </c>
      <c r="P36" s="36" t="s">
        <v>16</v>
      </c>
    </row>
    <row r="37" spans="1:16" x14ac:dyDescent="0.3">
      <c r="A37" s="23" t="s">
        <v>23</v>
      </c>
      <c r="B37">
        <f>SUMIFS(Data!$F$2:$F$193,Data!$D$2:$D$193,$A37,Data!$C$2:$C$193,B$30)</f>
        <v>0</v>
      </c>
      <c r="C37">
        <f>SUMIFS(Data!$F$2:$F$193,Data!$D$2:$D$193,$A37,Data!$C$2:$C$193,C$30)</f>
        <v>0</v>
      </c>
      <c r="D37">
        <f>SUMIFS(Data!$F$2:$F$193,Data!$D$2:$D$193,$A37,Data!$C$2:$C$193,D$30)</f>
        <v>0</v>
      </c>
      <c r="E37">
        <f>SUMIFS(Data!$F$2:$F$193,Data!$D$2:$D$193,$A37,Data!$C$2:$C$193,E$30)</f>
        <v>0</v>
      </c>
      <c r="F37">
        <f>SUMIFS(Data!$F$2:$F$193,Data!$D$2:$D$193,$A37,Data!$C$2:$C$193,F$30)</f>
        <v>148.84019892223475</v>
      </c>
      <c r="G37">
        <f>SUMIFS(Data!$F$2:$F$193,Data!$D$2:$D$193,$A37,Data!$C$2:$C$193,G$30)</f>
        <v>68.794082372669266</v>
      </c>
      <c r="H37">
        <f>SUMIFS(Data!$F$2:$F$193,Data!$D$2:$D$193,$A37,Data!$C$2:$C$193,H$30)</f>
        <v>71.215406182887435</v>
      </c>
      <c r="I37">
        <f>SUMIFS(Data!$F$2:$F$193,Data!$D$2:$D$193,$A37,Data!$C$2:$C$193,I$30)</f>
        <v>75.523938256952121</v>
      </c>
      <c r="J37">
        <f>SUMIFS(Data!$F$2:$F$193,Data!$D$2:$D$193,$A37,Data!$C$2:$C$193,J$30)</f>
        <v>72.639714306545187</v>
      </c>
      <c r="K37">
        <f t="shared" si="3"/>
        <v>437.01334004128876</v>
      </c>
      <c r="M37" s="23" t="s">
        <v>23</v>
      </c>
      <c r="N37">
        <f t="shared" si="4"/>
        <v>68.794082372669266</v>
      </c>
      <c r="P37" s="36" t="s">
        <v>11</v>
      </c>
    </row>
    <row r="38" spans="1:16" x14ac:dyDescent="0.3">
      <c r="A38" s="23" t="s">
        <v>24</v>
      </c>
      <c r="B38">
        <f>SUMIFS(Data!$F$2:$F$193,Data!$D$2:$D$193,$A38,Data!$C$2:$C$193,B$30)</f>
        <v>16.6151533978644</v>
      </c>
      <c r="C38">
        <f>SUMIFS(Data!$F$2:$F$193,Data!$D$2:$D$193,$A38,Data!$C$2:$C$193,C$30)</f>
        <v>0</v>
      </c>
      <c r="D38">
        <f>SUMIFS(Data!$F$2:$F$193,Data!$D$2:$D$193,$A38,Data!$C$2:$C$193,D$30)</f>
        <v>0</v>
      </c>
      <c r="E38">
        <f>SUMIFS(Data!$F$2:$F$193,Data!$D$2:$D$193,$A38,Data!$C$2:$C$193,E$30)</f>
        <v>0</v>
      </c>
      <c r="F38">
        <f>SUMIFS(Data!$F$2:$F$193,Data!$D$2:$D$193,$A38,Data!$C$2:$C$193,F$30)</f>
        <v>16.289366076337647</v>
      </c>
      <c r="G38">
        <f>SUMIFS(Data!$F$2:$F$193,Data!$D$2:$D$193,$A38,Data!$C$2:$C$193,G$30)</f>
        <v>17.755409023208035</v>
      </c>
      <c r="H38">
        <f>SUMIFS(Data!$F$2:$F$193,Data!$D$2:$D$193,$A38,Data!$C$2:$C$193,H$30)</f>
        <v>15.735527629742167</v>
      </c>
      <c r="I38">
        <f>SUMIFS(Data!$F$2:$F$193,Data!$D$2:$D$193,$A38,Data!$C$2:$C$193,I$30)</f>
        <v>16.289366076337647</v>
      </c>
      <c r="J38">
        <f>SUMIFS(Data!$F$2:$F$193,Data!$D$2:$D$193,$A38,Data!$C$2:$C$193,J$30)</f>
        <v>17.274872723956076</v>
      </c>
      <c r="K38">
        <f t="shared" si="3"/>
        <v>99.959694927445966</v>
      </c>
      <c r="M38" s="23" t="s">
        <v>24</v>
      </c>
      <c r="N38">
        <f t="shared" si="4"/>
        <v>17.755409023208035</v>
      </c>
      <c r="P38" s="36" t="s">
        <v>14</v>
      </c>
    </row>
    <row r="39" spans="1:16" x14ac:dyDescent="0.3">
      <c r="A39" s="23" t="s">
        <v>25</v>
      </c>
      <c r="B39">
        <f>SUMIFS(Data!$F$2:$F$193,Data!$D$2:$D$193,$A39,Data!$C$2:$C$193,B$30)</f>
        <v>1325.9314011880463</v>
      </c>
      <c r="C39">
        <f>SUMIFS(Data!$F$2:$F$193,Data!$D$2:$D$193,$A39,Data!$C$2:$C$193,C$30)</f>
        <v>1275.2946998696907</v>
      </c>
      <c r="D39">
        <f>SUMIFS(Data!$F$2:$F$193,Data!$D$2:$D$193,$A39,Data!$C$2:$C$193,D$30)</f>
        <v>0</v>
      </c>
      <c r="E39">
        <f>SUMIFS(Data!$F$2:$F$193,Data!$D$2:$D$193,$A39,Data!$C$2:$C$193,E$30)</f>
        <v>0</v>
      </c>
      <c r="F39">
        <f>SUMIFS(Data!$F$2:$F$193,Data!$D$2:$D$193,$A39,Data!$C$2:$C$193,F$30)</f>
        <v>112</v>
      </c>
      <c r="G39">
        <f>SUMIFS(Data!$F$2:$F$193,Data!$D$2:$D$193,$A39,Data!$C$2:$C$193,G$30)</f>
        <v>0</v>
      </c>
      <c r="H39">
        <f>SUMIFS(Data!$F$2:$F$193,Data!$D$2:$D$193,$A39,Data!$C$2:$C$193,H$30)</f>
        <v>1362.814924370552</v>
      </c>
      <c r="I39">
        <f>SUMIFS(Data!$F$2:$F$193,Data!$D$2:$D$193,$A39,Data!$C$2:$C$193,I$30)</f>
        <v>1250.2889214408733</v>
      </c>
      <c r="J39">
        <f>SUMIFS(Data!$F$2:$F$193,Data!$D$2:$D$193,$A39,Data!$C$2:$C$193,J$30)</f>
        <v>1250.2889214408733</v>
      </c>
      <c r="K39">
        <f t="shared" si="3"/>
        <v>6576.6188683100354</v>
      </c>
      <c r="M39" s="23" t="s">
        <v>25</v>
      </c>
      <c r="N39">
        <f t="shared" si="4"/>
        <v>0</v>
      </c>
      <c r="P39" s="36" t="s">
        <v>15</v>
      </c>
    </row>
    <row r="40" spans="1:16" x14ac:dyDescent="0.3">
      <c r="A40" s="23" t="s">
        <v>26</v>
      </c>
      <c r="B40">
        <f>SUMIFS(Data!$F$2:$F$193,Data!$D$2:$D$193,$A40,Data!$C$2:$C$193,B$30)</f>
        <v>2033.3237735072753</v>
      </c>
      <c r="C40">
        <f>SUMIFS(Data!$F$2:$F$193,Data!$D$2:$D$193,$A40,Data!$C$2:$C$193,C$30)</f>
        <v>2053.6570112423478</v>
      </c>
      <c r="D40">
        <f>SUMIFS(Data!$F$2:$F$193,Data!$D$2:$D$193,$A40,Data!$C$2:$C$193,D$30)</f>
        <v>2073.9902489774208</v>
      </c>
      <c r="E40">
        <f>SUMIFS(Data!$F$2:$F$193,Data!$D$2:$D$193,$A40,Data!$C$2:$C$193,E$30)</f>
        <v>0</v>
      </c>
      <c r="F40">
        <f>SUMIFS(Data!$F$2:$F$193,Data!$D$2:$D$193,$A40,Data!$C$2:$C$193,F$30)</f>
        <v>60</v>
      </c>
      <c r="G40">
        <f>SUMIFS(Data!$F$2:$F$193,Data!$D$2:$D$193,$A40,Data!$C$2:$C$193,G$30)</f>
        <v>0</v>
      </c>
      <c r="H40">
        <f>SUMIFS(Data!$F$2:$F$193,Data!$D$2:$D$193,$A40,Data!$C$2:$C$193,H$30)</f>
        <v>2033.3237735072753</v>
      </c>
      <c r="I40">
        <f>SUMIFS(Data!$F$2:$F$193,Data!$D$2:$D$193,$A40,Data!$C$2:$C$193,I$30)</f>
        <v>1964.1907652080281</v>
      </c>
      <c r="J40">
        <f>SUMIFS(Data!$F$2:$F$193,Data!$D$2:$D$193,$A40,Data!$C$2:$C$193,J$30)</f>
        <v>0</v>
      </c>
      <c r="K40">
        <f t="shared" si="3"/>
        <v>10218.485572442349</v>
      </c>
      <c r="M40" s="23" t="s">
        <v>26</v>
      </c>
      <c r="N40">
        <f t="shared" si="4"/>
        <v>0</v>
      </c>
    </row>
    <row r="41" spans="1:16" x14ac:dyDescent="0.3">
      <c r="A41" s="23" t="s">
        <v>27</v>
      </c>
      <c r="B41">
        <f>SUMIFS(Data!$F$2:$F$193,Data!$D$2:$D$193,$A41,Data!$C$2:$C$193,B$30)</f>
        <v>0</v>
      </c>
      <c r="C41">
        <f>SUMIFS(Data!$F$2:$F$193,Data!$D$2:$D$193,$A41,Data!$C$2:$C$193,C$30)</f>
        <v>1170.946284471607</v>
      </c>
      <c r="D41">
        <f>SUMIFS(Data!$F$2:$F$193,Data!$D$2:$D$193,$A41,Data!$C$2:$C$193,D$30)</f>
        <v>1182.655747316323</v>
      </c>
      <c r="E41">
        <f>SUMIFS(Data!$F$2:$F$193,Data!$D$2:$D$193,$A41,Data!$C$2:$C$193,E$30)</f>
        <v>1194.3652101610392</v>
      </c>
      <c r="F41">
        <f>SUMIFS(Data!$F$2:$F$193,Data!$D$2:$D$193,$A41,Data!$C$2:$C$193,F$30)</f>
        <v>80</v>
      </c>
      <c r="G41">
        <f>SUMIFS(Data!$F$2:$F$193,Data!$D$2:$D$193,$A41,Data!$C$2:$C$193,G$30)</f>
        <v>0</v>
      </c>
      <c r="H41">
        <f>SUMIFS(Data!$F$2:$F$193,Data!$D$2:$D$193,$A41,Data!$C$2:$C$193,H$30)</f>
        <v>1131.1341107995725</v>
      </c>
      <c r="I41">
        <f>SUMIFS(Data!$F$2:$F$193,Data!$D$2:$D$193,$A41,Data!$C$2:$C$193,I$30)</f>
        <v>1276.3314500740516</v>
      </c>
      <c r="J41">
        <f>SUMIFS(Data!$F$2:$F$193,Data!$D$2:$D$193,$A41,Data!$C$2:$C$193,J$30)</f>
        <v>0</v>
      </c>
      <c r="K41">
        <f t="shared" si="3"/>
        <v>6035.4328028225937</v>
      </c>
      <c r="M41" s="23" t="s">
        <v>27</v>
      </c>
      <c r="N41">
        <f t="shared" si="4"/>
        <v>0</v>
      </c>
    </row>
    <row r="42" spans="1:16" x14ac:dyDescent="0.3">
      <c r="A42" s="23" t="s">
        <v>28</v>
      </c>
      <c r="B42">
        <f>SUMIFS(Data!$F$2:$F$193,Data!$D$2:$D$193,$A42,Data!$C$2:$C$193,B$30)</f>
        <v>0</v>
      </c>
      <c r="C42">
        <f>SUMIFS(Data!$F$2:$F$193,Data!$D$2:$D$193,$A42,Data!$C$2:$C$193,C$30)</f>
        <v>0</v>
      </c>
      <c r="D42">
        <f>SUMIFS(Data!$F$2:$F$193,Data!$D$2:$D$193,$A42,Data!$C$2:$C$193,D$30)</f>
        <v>117.97477039546318</v>
      </c>
      <c r="E42">
        <f>SUMIFS(Data!$F$2:$F$193,Data!$D$2:$D$193,$A42,Data!$C$2:$C$193,E$30)</f>
        <v>119.15451809941781</v>
      </c>
      <c r="F42">
        <f>SUMIFS(Data!$F$2:$F$193,Data!$D$2:$D$193,$A42,Data!$C$2:$C$193,F$30)</f>
        <v>234.29789400538988</v>
      </c>
      <c r="G42">
        <f>SUMIFS(Data!$F$2:$F$193,Data!$D$2:$D$193,$A42,Data!$C$2:$C$193,G$30)</f>
        <v>0</v>
      </c>
      <c r="H42">
        <f>SUMIFS(Data!$F$2:$F$193,Data!$D$2:$D$193,$A42,Data!$C$2:$C$193,H$30)</f>
        <v>117.97477039546318</v>
      </c>
      <c r="I42">
        <f>SUMIFS(Data!$F$2:$F$193,Data!$D$2:$D$193,$A42,Data!$C$2:$C$193,I$30)</f>
        <v>117.97477039546318</v>
      </c>
      <c r="J42">
        <f>SUMIFS(Data!$F$2:$F$193,Data!$D$2:$D$193,$A42,Data!$C$2:$C$193,J$30)</f>
        <v>0</v>
      </c>
      <c r="K42">
        <f t="shared" si="3"/>
        <v>707.37672329119732</v>
      </c>
      <c r="M42" s="23" t="s">
        <v>28</v>
      </c>
      <c r="N42">
        <f t="shared" si="4"/>
        <v>0</v>
      </c>
    </row>
    <row r="43" spans="1:16" x14ac:dyDescent="0.3">
      <c r="A43" s="23" t="s">
        <v>29</v>
      </c>
      <c r="B43">
        <f>SUMIFS(Data!$F$2:$F$193,Data!$D$2:$D$193,$A43,Data!$C$2:$C$193,B$30)</f>
        <v>0</v>
      </c>
      <c r="C43">
        <f>SUMIFS(Data!$F$2:$F$193,Data!$D$2:$D$193,$A43,Data!$C$2:$C$193,C$30)</f>
        <v>0</v>
      </c>
      <c r="D43">
        <f>SUMIFS(Data!$F$2:$F$193,Data!$D$2:$D$193,$A43,Data!$C$2:$C$193,D$30)</f>
        <v>0</v>
      </c>
      <c r="E43">
        <f>SUMIFS(Data!$F$2:$F$193,Data!$D$2:$D$193,$A43,Data!$C$2:$C$193,E$30)</f>
        <v>210.99935828499954</v>
      </c>
      <c r="F43">
        <f>SUMIFS(Data!$F$2:$F$193,Data!$D$2:$D$193,$A43,Data!$C$2:$C$193,F$30)</f>
        <v>424.10871015284908</v>
      </c>
      <c r="G43">
        <f>SUMIFS(Data!$F$2:$F$193,Data!$D$2:$D$193,$A43,Data!$C$2:$C$193,G$30)</f>
        <v>215.21934545069954</v>
      </c>
      <c r="H43">
        <f>SUMIFS(Data!$F$2:$F$193,Data!$D$2:$D$193,$A43,Data!$C$2:$C$193,H$30)</f>
        <v>0</v>
      </c>
      <c r="I43">
        <f>SUMIFS(Data!$F$2:$F$193,Data!$D$2:$D$193,$A43,Data!$C$2:$C$193,I$30)</f>
        <v>203.82538010330958</v>
      </c>
      <c r="J43">
        <f>SUMIFS(Data!$F$2:$F$193,Data!$D$2:$D$193,$A43,Data!$C$2:$C$193,J$30)</f>
        <v>210.99935828499954</v>
      </c>
      <c r="K43">
        <f t="shared" si="3"/>
        <v>1265.1521522768571</v>
      </c>
      <c r="M43" s="23" t="s">
        <v>29</v>
      </c>
      <c r="N43">
        <f t="shared" si="4"/>
        <v>215.21934545069954</v>
      </c>
    </row>
    <row r="44" spans="1:16" x14ac:dyDescent="0.3">
      <c r="A44" s="23" t="s">
        <v>30</v>
      </c>
      <c r="B44">
        <f>SUMIFS(Data!$F$2:$F$193,Data!$D$2:$D$193,$A44,Data!$C$2:$C$193,B$30)</f>
        <v>468.60551537509087</v>
      </c>
      <c r="C44">
        <f>SUMIFS(Data!$F$2:$F$193,Data!$D$2:$D$193,$A44,Data!$C$2:$C$193,C$30)</f>
        <v>0</v>
      </c>
      <c r="D44">
        <f>SUMIFS(Data!$F$2:$F$193,Data!$D$2:$D$193,$A44,Data!$C$2:$C$193,D$30)</f>
        <v>0</v>
      </c>
      <c r="E44">
        <f>SUMIFS(Data!$F$2:$F$193,Data!$D$2:$D$193,$A44,Data!$C$2:$C$193,E$30)</f>
        <v>0</v>
      </c>
      <c r="F44">
        <f>SUMIFS(Data!$F$2:$F$193,Data!$D$2:$D$193,$A44,Data!$C$2:$C$193,F$30)</f>
        <v>468.60551537509087</v>
      </c>
      <c r="G44">
        <f>SUMIFS(Data!$F$2:$F$193,Data!$D$2:$D$193,$A44,Data!$C$2:$C$193,G$30)</f>
        <v>473.29157052884176</v>
      </c>
      <c r="H44">
        <f>SUMIFS(Data!$F$2:$F$193,Data!$D$2:$D$193,$A44,Data!$C$2:$C$193,H$30)</f>
        <v>477.9776256825927</v>
      </c>
      <c r="I44">
        <f>SUMIFS(Data!$F$2:$F$193,Data!$D$2:$D$193,$A44,Data!$C$2:$C$193,I$30)</f>
        <v>468.60551537509087</v>
      </c>
      <c r="J44">
        <f>SUMIFS(Data!$F$2:$F$193,Data!$D$2:$D$193,$A44,Data!$C$2:$C$193,J$30)</f>
        <v>452.67292785233781</v>
      </c>
      <c r="K44">
        <f t="shared" si="3"/>
        <v>2809.758670189045</v>
      </c>
      <c r="M44" s="23" t="s">
        <v>30</v>
      </c>
      <c r="N44">
        <f t="shared" si="4"/>
        <v>473.29157052884176</v>
      </c>
    </row>
    <row r="45" spans="1:16" x14ac:dyDescent="0.3">
      <c r="A45" s="23" t="s">
        <v>31</v>
      </c>
      <c r="B45">
        <f>SUMIFS(Data!$F$2:$F$193,Data!$D$2:$D$193,$A45,Data!$C$2:$C$193,B$30)</f>
        <v>328.95453664977936</v>
      </c>
      <c r="C45">
        <f>SUMIFS(Data!$F$2:$F$193,Data!$D$2:$D$193,$A45,Data!$C$2:$C$193,C$30)</f>
        <v>340.53264663538232</v>
      </c>
      <c r="D45">
        <f>SUMIFS(Data!$F$2:$F$193,Data!$D$2:$D$193,$A45,Data!$C$2:$C$193,D$30)</f>
        <v>0</v>
      </c>
      <c r="E45">
        <f>SUMIFS(Data!$F$2:$F$193,Data!$D$2:$D$193,$A45,Data!$C$2:$C$193,E$30)</f>
        <v>0</v>
      </c>
      <c r="F45">
        <f>SUMIFS(Data!$F$2:$F$193,Data!$D$2:$D$193,$A45,Data!$C$2:$C$193,F$30)</f>
        <v>347.34329956808995</v>
      </c>
      <c r="G45">
        <f>SUMIFS(Data!$F$2:$F$193,Data!$D$2:$D$193,$A45,Data!$C$2:$C$193,G$30)</f>
        <v>340.53264663538232</v>
      </c>
      <c r="H45">
        <f>SUMIFS(Data!$F$2:$F$193,Data!$D$2:$D$193,$A45,Data!$C$2:$C$193,H$30)</f>
        <v>343.93797310173613</v>
      </c>
      <c r="I45">
        <f>SUMIFS(Data!$F$2:$F$193,Data!$D$2:$D$193,$A45,Data!$C$2:$C$193,I$30)</f>
        <v>0</v>
      </c>
      <c r="J45">
        <f>SUMIFS(Data!$F$2:$F$193,Data!$D$2:$D$193,$A45,Data!$C$2:$C$193,J$30)</f>
        <v>340.53264663538232</v>
      </c>
      <c r="K45">
        <f t="shared" si="3"/>
        <v>2041.8337492257524</v>
      </c>
      <c r="M45" s="23" t="s">
        <v>31</v>
      </c>
      <c r="N45">
        <f t="shared" si="4"/>
        <v>340.53264663538232</v>
      </c>
    </row>
    <row r="46" spans="1:16" x14ac:dyDescent="0.3">
      <c r="A46" s="23" t="s">
        <v>32</v>
      </c>
      <c r="B46">
        <f>SUMIFS(Data!$F$2:$F$193,Data!$D$2:$D$193,$A46,Data!$C$2:$C$193,B$30)</f>
        <v>26.768448857333333</v>
      </c>
      <c r="C46">
        <f>SUMIFS(Data!$F$2:$F$193,Data!$D$2:$D$193,$A46,Data!$C$2:$C$193,C$30)</f>
        <v>25.858321596183998</v>
      </c>
      <c r="D46">
        <f>SUMIFS(Data!$F$2:$F$193,Data!$D$2:$D$193,$A46,Data!$C$2:$C$193,D$30)</f>
        <v>26.768448857333333</v>
      </c>
      <c r="E46">
        <f>SUMIFS(Data!$F$2:$F$193,Data!$D$2:$D$193,$A46,Data!$C$2:$C$193,E$30)</f>
        <v>0</v>
      </c>
      <c r="F46">
        <f>SUMIFS(Data!$F$2:$F$193,Data!$D$2:$D$193,$A46,Data!$C$2:$C$193,F$30)</f>
        <v>27.036133345906666</v>
      </c>
      <c r="G46">
        <f>SUMIFS(Data!$F$2:$F$193,Data!$D$2:$D$193,$A46,Data!$C$2:$C$193,G$30)</f>
        <v>0</v>
      </c>
      <c r="H46">
        <f>SUMIFS(Data!$F$2:$F$193,Data!$D$2:$D$193,$A46,Data!$C$2:$C$193,H$30)</f>
        <v>26.768448857333333</v>
      </c>
      <c r="I46">
        <f>SUMIFS(Data!$F$2:$F$193,Data!$D$2:$D$193,$A46,Data!$C$2:$C$193,I$30)</f>
        <v>27.30381783448</v>
      </c>
      <c r="J46">
        <f>SUMIFS(Data!$F$2:$F$193,Data!$D$2:$D$193,$A46,Data!$C$2:$C$193,J$30)</f>
        <v>0</v>
      </c>
      <c r="K46">
        <f t="shared" si="3"/>
        <v>160.50361934857068</v>
      </c>
      <c r="M46" s="23" t="s">
        <v>32</v>
      </c>
      <c r="N46">
        <f t="shared" si="4"/>
        <v>0</v>
      </c>
    </row>
    <row r="47" spans="1:16" x14ac:dyDescent="0.3">
      <c r="A47" s="23" t="s">
        <v>33</v>
      </c>
      <c r="B47">
        <f>SUMIFS(Data!$F$2:$F$193,Data!$D$2:$D$193,$A47,Data!$C$2:$C$193,B$30)</f>
        <v>0</v>
      </c>
      <c r="C47">
        <f>SUMIFS(Data!$F$2:$F$193,Data!$D$2:$D$193,$A47,Data!$C$2:$C$193,C$30)</f>
        <v>4.6739827888499992</v>
      </c>
      <c r="D47">
        <f>SUMIFS(Data!$F$2:$F$193,Data!$D$2:$D$193,$A47,Data!$C$2:$C$193,D$30)</f>
        <v>4.9076819282924991</v>
      </c>
      <c r="E47">
        <f>SUMIFS(Data!$F$2:$F$193,Data!$D$2:$D$193,$A47,Data!$C$2:$C$193,E$30)</f>
        <v>4.7674624446269993</v>
      </c>
      <c r="F47">
        <f>SUMIFS(Data!$F$2:$F$193,Data!$D$2:$D$193,$A47,Data!$C$2:$C$193,F$30)</f>
        <v>4.8235116499999995</v>
      </c>
      <c r="G47">
        <f>SUMIFS(Data!$F$2:$F$193,Data!$D$2:$D$193,$A47,Data!$C$2:$C$193,G$30)</f>
        <v>0</v>
      </c>
      <c r="H47">
        <f>SUMIFS(Data!$F$2:$F$193,Data!$D$2:$D$193,$A47,Data!$C$2:$C$193,H$30)</f>
        <v>4.3000641657419996</v>
      </c>
      <c r="I47">
        <f>SUMIFS(Data!$F$2:$F$193,Data!$D$2:$D$193,$A47,Data!$C$2:$C$193,I$30)</f>
        <v>4.7207226167384988</v>
      </c>
      <c r="J47">
        <f>SUMIFS(Data!$F$2:$F$193,Data!$D$2:$D$193,$A47,Data!$C$2:$C$193,J$30)</f>
        <v>0</v>
      </c>
      <c r="K47">
        <f t="shared" si="3"/>
        <v>28.193425594249998</v>
      </c>
      <c r="M47" s="23" t="s">
        <v>33</v>
      </c>
      <c r="N47">
        <f>VLOOKUP($A47,A47:K78,$N$28+1,FALSE)</f>
        <v>0</v>
      </c>
    </row>
    <row r="48" spans="1:16" x14ac:dyDescent="0.3">
      <c r="A48" s="23" t="s">
        <v>34</v>
      </c>
      <c r="B48">
        <f>SUMIFS(Data!$F$2:$F$193,Data!$D$2:$D$193,$A48,Data!$C$2:$C$193,B$30)</f>
        <v>0</v>
      </c>
      <c r="C48">
        <f>SUMIFS(Data!$F$2:$F$193,Data!$D$2:$D$193,$A48,Data!$C$2:$C$193,C$30)</f>
        <v>0</v>
      </c>
      <c r="D48">
        <f>SUMIFS(Data!$F$2:$F$193,Data!$D$2:$D$193,$A48,Data!$C$2:$C$193,D$30)</f>
        <v>5.1142493438999992</v>
      </c>
      <c r="E48">
        <f>SUMIFS(Data!$F$2:$F$193,Data!$D$2:$D$193,$A48,Data!$C$2:$C$193,E$30)</f>
        <v>5.3699618110949991</v>
      </c>
      <c r="F48">
        <f>SUMIFS(Data!$F$2:$F$193,Data!$D$2:$D$193,$A48,Data!$C$2:$C$193,F$30)</f>
        <v>9.9216437271659981</v>
      </c>
      <c r="G48">
        <f>SUMIFS(Data!$F$2:$F$193,Data!$D$2:$D$193,$A48,Data!$C$2:$C$193,G$30)</f>
        <v>0</v>
      </c>
      <c r="H48">
        <f>SUMIFS(Data!$F$2:$F$193,Data!$D$2:$D$193,$A48,Data!$C$2:$C$193,H$30)</f>
        <v>5.1653918373389995</v>
      </c>
      <c r="I48">
        <f>SUMIFS(Data!$F$2:$F$193,Data!$D$2:$D$193,$A48,Data!$C$2:$C$193,I$30)</f>
        <v>5.2778630999999994</v>
      </c>
      <c r="J48">
        <f>SUMIFS(Data!$F$2:$F$193,Data!$D$2:$D$193,$A48,Data!$C$2:$C$193,J$30)</f>
        <v>0</v>
      </c>
      <c r="K48">
        <f t="shared" si="3"/>
        <v>30.849109819499994</v>
      </c>
      <c r="M48" s="23" t="s">
        <v>34</v>
      </c>
      <c r="N48">
        <f>VLOOKUP($A48,A48:K79,$N$28+1,FALSE)</f>
        <v>0</v>
      </c>
    </row>
    <row r="49" spans="1:14" x14ac:dyDescent="0.3">
      <c r="A49" s="23" t="s">
        <v>35</v>
      </c>
      <c r="B49">
        <f>SUMIFS(Data!$F$2:$F$193,Data!$D$2:$D$193,$A49,Data!$C$2:$C$193,B$30)</f>
        <v>0</v>
      </c>
      <c r="C49">
        <f>SUMIFS(Data!$F$2:$F$193,Data!$D$2:$D$193,$A49,Data!$C$2:$C$193,C$30)</f>
        <v>0</v>
      </c>
      <c r="D49">
        <f>SUMIFS(Data!$F$2:$F$193,Data!$D$2:$D$193,$A49,Data!$C$2:$C$193,D$30)</f>
        <v>0</v>
      </c>
      <c r="E49">
        <f>SUMIFS(Data!$F$2:$F$193,Data!$D$2:$D$193,$A49,Data!$C$2:$C$193,E$30)</f>
        <v>2.5840142738868002</v>
      </c>
      <c r="F49">
        <f>SUMIFS(Data!$F$2:$F$193,Data!$D$2:$D$193,$A49,Data!$C$2:$C$193,F$30)</f>
        <v>5.7001933674092173</v>
      </c>
      <c r="G49">
        <f>SUMIFS(Data!$F$2:$F$193,Data!$D$2:$D$193,$A49,Data!$C$2:$C$193,G$30)</f>
        <v>2.635694559364536</v>
      </c>
      <c r="H49">
        <f>SUMIFS(Data!$F$2:$F$193,Data!$D$2:$D$193,$A49,Data!$C$2:$C$193,H$30)</f>
        <v>2.6666813972000001</v>
      </c>
      <c r="I49">
        <f>SUMIFS(Data!$F$2:$F$193,Data!$D$2:$D$193,$A49,Data!$C$2:$C$193,I$30)</f>
        <v>2.3772931319758563</v>
      </c>
      <c r="J49">
        <f>SUMIFS(Data!$F$2:$F$193,Data!$D$2:$D$193,$A49,Data!$C$2:$C$193,J$30)</f>
        <v>0</v>
      </c>
      <c r="K49">
        <f t="shared" si="3"/>
        <v>15.963876729836409</v>
      </c>
      <c r="M49" s="23" t="s">
        <v>35</v>
      </c>
      <c r="N49">
        <f>VLOOKUP($A49,A49:K80,$N$28+1,FALSE)</f>
        <v>2.635694559364536</v>
      </c>
    </row>
    <row r="50" spans="1:14" x14ac:dyDescent="0.3">
      <c r="A50" s="23" t="s">
        <v>36</v>
      </c>
      <c r="B50">
        <f>SUMIFS(Data!$F$2:$F$193,Data!$D$2:$D$193,$A50,Data!$C$2:$C$193,B$30)</f>
        <v>0</v>
      </c>
      <c r="C50">
        <f>SUMIFS(Data!$F$2:$F$193,Data!$D$2:$D$193,$A50,Data!$C$2:$C$193,C$30)</f>
        <v>0</v>
      </c>
      <c r="D50">
        <f>SUMIFS(Data!$F$2:$F$193,Data!$D$2:$D$193,$A50,Data!$C$2:$C$193,D$30)</f>
        <v>0</v>
      </c>
      <c r="E50">
        <f>SUMIFS(Data!$F$2:$F$193,Data!$D$2:$D$193,$A50,Data!$C$2:$C$193,E$30)</f>
        <v>0</v>
      </c>
      <c r="F50">
        <f>SUMIFS(Data!$F$2:$F$193,Data!$D$2:$D$193,$A50,Data!$C$2:$C$193,F$30)</f>
        <v>0.83556424929999995</v>
      </c>
      <c r="G50">
        <f>SUMIFS(Data!$F$2:$F$193,Data!$D$2:$D$193,$A50,Data!$C$2:$C$193,G$30)</f>
        <v>0.43176477676500002</v>
      </c>
      <c r="H50">
        <f>SUMIFS(Data!$F$2:$F$193,Data!$D$2:$D$193,$A50,Data!$C$2:$C$193,H$30)</f>
        <v>1.4394286402860001</v>
      </c>
      <c r="I50">
        <f>SUMIFS(Data!$F$2:$F$193,Data!$D$2:$D$193,$A50,Data!$C$2:$C$193,I$30)</f>
        <v>0.47532984274058854</v>
      </c>
      <c r="J50">
        <f>SUMIFS(Data!$F$2:$F$193,Data!$D$2:$D$193,$A50,Data!$C$2:$C$193,J$30)</f>
        <v>1.2983081853560001</v>
      </c>
      <c r="K50">
        <f t="shared" si="3"/>
        <v>4.4803956944475889</v>
      </c>
      <c r="M50" s="23" t="s">
        <v>36</v>
      </c>
      <c r="N50">
        <f>VLOOKUP($A50,A50:K81,$N$28+1,FALSE)</f>
        <v>0.43176477676500002</v>
      </c>
    </row>
    <row r="51" spans="1:14" x14ac:dyDescent="0.3">
      <c r="A51" s="23" t="s">
        <v>37</v>
      </c>
      <c r="B51">
        <f>SUMIFS(Data!$F$2:$F$193,Data!$D$2:$D$193,$A51,Data!$C$2:$C$193,B$30)</f>
        <v>188.9958585728485</v>
      </c>
      <c r="C51">
        <f>SUMIFS(Data!$F$2:$F$193,Data!$D$2:$D$193,$A51,Data!$C$2:$C$193,C$30)</f>
        <v>0</v>
      </c>
      <c r="D51">
        <f>SUMIFS(Data!$F$2:$F$193,Data!$D$2:$D$193,$A51,Data!$C$2:$C$193,D$30)</f>
        <v>0</v>
      </c>
      <c r="E51">
        <f>SUMIFS(Data!$F$2:$F$193,Data!$D$2:$D$193,$A51,Data!$C$2:$C$193,E$30)</f>
        <v>0</v>
      </c>
      <c r="F51">
        <f>SUMIFS(Data!$F$2:$F$193,Data!$D$2:$D$193,$A51,Data!$C$2:$C$193,F$30)</f>
        <v>209.53888667859289</v>
      </c>
      <c r="G51">
        <f>SUMIFS(Data!$F$2:$F$193,Data!$D$2:$D$193,$A51,Data!$C$2:$C$193,G$30)</f>
        <v>205.43028105744401</v>
      </c>
      <c r="H51">
        <f>SUMIFS(Data!$F$2:$F$193,Data!$D$2:$D$193,$A51,Data!$C$2:$C$193,H$30)</f>
        <v>215.70179511031623</v>
      </c>
      <c r="I51">
        <f>SUMIFS(Data!$F$2:$F$193,Data!$D$2:$D$193,$A51,Data!$C$2:$C$193,I$30)</f>
        <v>212.00235403244997</v>
      </c>
      <c r="J51">
        <f>SUMIFS(Data!$F$2:$F$193,Data!$D$2:$D$193,$A51,Data!$C$2:$C$193,J$30)</f>
        <v>237.46610623694716</v>
      </c>
      <c r="K51">
        <f t="shared" si="3"/>
        <v>1269.1352816885988</v>
      </c>
      <c r="M51" s="23" t="s">
        <v>37</v>
      </c>
      <c r="N51">
        <f>VLOOKUP($A51,A51:K82,$N$28+1,FALSE)</f>
        <v>205.43028105744401</v>
      </c>
    </row>
    <row r="52" spans="1:14" x14ac:dyDescent="0.3">
      <c r="A52" s="23" t="s">
        <v>38</v>
      </c>
      <c r="B52">
        <f>SUMIFS(Data!$F$2:$F$193,Data!$D$2:$D$193,$A52,Data!$C$2:$C$193,B$30)</f>
        <v>210.13829127057329</v>
      </c>
      <c r="C52">
        <f>SUMIFS(Data!$F$2:$F$193,Data!$D$2:$D$193,$A52,Data!$C$2:$C$193,C$30)</f>
        <v>167.24604368627178</v>
      </c>
      <c r="D52">
        <f>SUMIFS(Data!$F$2:$F$193,Data!$D$2:$D$193,$A52,Data!$C$2:$C$193,D$30)</f>
        <v>0</v>
      </c>
      <c r="E52">
        <f>SUMIFS(Data!$F$2:$F$193,Data!$D$2:$D$193,$A52,Data!$C$2:$C$193,E$30)</f>
        <v>0</v>
      </c>
      <c r="F52">
        <f>SUMIFS(Data!$F$2:$F$193,Data!$D$2:$D$193,$A52,Data!$C$2:$C$193,F$30)</f>
        <v>190.87863681585364</v>
      </c>
      <c r="G52">
        <f>SUMIFS(Data!$F$2:$F$193,Data!$D$2:$D$193,$A52,Data!$C$2:$C$193,G$30)</f>
        <v>0</v>
      </c>
      <c r="H52">
        <f>SUMIFS(Data!$F$2:$F$193,Data!$D$2:$D$193,$A52,Data!$C$2:$C$193,H$30)</f>
        <v>181.78917791986061</v>
      </c>
      <c r="I52">
        <f>SUMIFS(Data!$F$2:$F$193,Data!$D$2:$D$193,$A52,Data!$C$2:$C$193,I$30)</f>
        <v>185.42496147825781</v>
      </c>
      <c r="J52">
        <f>SUMIFS(Data!$F$2:$F$193,Data!$D$2:$D$193,$A52,Data!$C$2:$C$193,J$30)</f>
        <v>187.60493077384996</v>
      </c>
      <c r="K52">
        <f t="shared" si="3"/>
        <v>1123.0820419446673</v>
      </c>
      <c r="M52" s="23" t="s">
        <v>38</v>
      </c>
      <c r="N52">
        <f>VLOOKUP($A52,A52:K83,$N$28+1,FALSE)</f>
        <v>0</v>
      </c>
    </row>
    <row r="53" spans="1:14" x14ac:dyDescent="0.3">
      <c r="A53" s="23" t="s">
        <v>39</v>
      </c>
      <c r="B53">
        <f>SUMIFS(Data!$F$2:$F$193,Data!$D$2:$D$193,$A53,Data!$C$2:$C$193,B$30)</f>
        <v>73.493711231049986</v>
      </c>
      <c r="C53">
        <f>SUMIFS(Data!$F$2:$F$193,Data!$D$2:$D$193,$A53,Data!$C$2:$C$193,C$30)</f>
        <v>82.321092700077813</v>
      </c>
      <c r="D53">
        <f>SUMIFS(Data!$F$2:$F$193,Data!$D$2:$D$193,$A53,Data!$C$2:$C$193,D$30)</f>
        <v>65.518173688256439</v>
      </c>
      <c r="E53">
        <f>SUMIFS(Data!$F$2:$F$193,Data!$D$2:$D$193,$A53,Data!$C$2:$C$193,E$30)</f>
        <v>0</v>
      </c>
      <c r="F53">
        <f>SUMIFS(Data!$F$2:$F$193,Data!$D$2:$D$193,$A53,Data!$C$2:$C$193,F$30)</f>
        <v>71.215406182887435</v>
      </c>
      <c r="G53">
        <f>SUMIFS(Data!$F$2:$F$193,Data!$D$2:$D$193,$A53,Data!$C$2:$C$193,G$30)</f>
        <v>0</v>
      </c>
      <c r="H53">
        <f>SUMIFS(Data!$F$2:$F$193,Data!$D$2:$D$193,$A53,Data!$C$2:$C$193,H$30)</f>
        <v>72.639714306545187</v>
      </c>
      <c r="I53">
        <f>SUMIFS(Data!$F$2:$F$193,Data!$D$2:$D$193,$A53,Data!$C$2:$C$193,I$30)</f>
        <v>74.776176492031809</v>
      </c>
      <c r="J53">
        <f>SUMIFS(Data!$F$2:$F$193,Data!$D$2:$D$193,$A53,Data!$C$2:$C$193,J$30)</f>
        <v>0</v>
      </c>
      <c r="K53">
        <f t="shared" si="3"/>
        <v>439.96427460084874</v>
      </c>
      <c r="M53" s="23" t="s">
        <v>39</v>
      </c>
      <c r="N53">
        <f>VLOOKUP($A53,A53:K84,$N$28+1,FALSE)</f>
        <v>0</v>
      </c>
    </row>
    <row r="54" spans="1:14" x14ac:dyDescent="0.3">
      <c r="A54" s="23" t="s">
        <v>40</v>
      </c>
      <c r="B54">
        <f>SUMIFS(Data!$F$2:$F$193,Data!$D$2:$D$193,$A54,Data!$C$2:$C$193,B$30)</f>
        <v>0</v>
      </c>
      <c r="C54">
        <f>SUMIFS(Data!$F$2:$F$193,Data!$D$2:$D$193,$A54,Data!$C$2:$C$193,C$30)</f>
        <v>16.810491306849997</v>
      </c>
      <c r="D54">
        <f>SUMIFS(Data!$F$2:$F$193,Data!$D$2:$D$193,$A54,Data!$C$2:$C$193,D$30)</f>
        <v>18.829611269112124</v>
      </c>
      <c r="E54">
        <f>SUMIFS(Data!$F$2:$F$193,Data!$D$2:$D$193,$A54,Data!$C$2:$C$193,E$30)</f>
        <v>14.986216790230635</v>
      </c>
      <c r="F54">
        <f>SUMIFS(Data!$F$2:$F$193,Data!$D$2:$D$193,$A54,Data!$C$2:$C$193,F$30)</f>
        <v>16.6151533978644</v>
      </c>
      <c r="G54">
        <f>SUMIFS(Data!$F$2:$F$193,Data!$D$2:$D$193,$A54,Data!$C$2:$C$193,G$30)</f>
        <v>0</v>
      </c>
      <c r="H54">
        <f>SUMIFS(Data!$F$2:$F$193,Data!$D$2:$D$193,$A54,Data!$C$2:$C$193,H$30)</f>
        <v>17.103834380154531</v>
      </c>
      <c r="I54">
        <f>SUMIFS(Data!$F$2:$F$193,Data!$D$2:$D$193,$A54,Data!$C$2:$C$193,I$30)</f>
        <v>16.289366076337647</v>
      </c>
      <c r="J54">
        <f>SUMIFS(Data!$F$2:$F$193,Data!$D$2:$D$193,$A54,Data!$C$2:$C$193,J$30)</f>
        <v>0</v>
      </c>
      <c r="K54">
        <f t="shared" si="3"/>
        <v>100.63467322054933</v>
      </c>
      <c r="M54" s="23" t="s">
        <v>40</v>
      </c>
      <c r="N54">
        <f>VLOOKUP($A54,A54:K85,$N$28+1,FALSE)</f>
        <v>0</v>
      </c>
    </row>
    <row r="55" spans="1:14" x14ac:dyDescent="0.3">
      <c r="A55" s="23" t="s">
        <v>41</v>
      </c>
      <c r="B55">
        <f>SUMIFS(Data!$F$2:$F$193,Data!$D$2:$D$193,$A55,Data!$C$2:$C$193,B$30)</f>
        <v>0</v>
      </c>
      <c r="C55">
        <f>SUMIFS(Data!$F$2:$F$193,Data!$D$2:$D$193,$A55,Data!$C$2:$C$193,C$30)</f>
        <v>0</v>
      </c>
      <c r="D55">
        <f>SUMIFS(Data!$F$2:$F$193,Data!$D$2:$D$193,$A55,Data!$C$2:$C$193,D$30)</f>
        <v>1290.2878446242244</v>
      </c>
      <c r="E55">
        <f>SUMIFS(Data!$F$2:$F$193,Data!$D$2:$D$193,$A55,Data!$C$2:$C$193,E$30)</f>
        <v>1445.2652272949706</v>
      </c>
      <c r="F55">
        <f>SUMIFS(Data!$F$2:$F$193,Data!$D$2:$D$193,$A55,Data!$C$2:$C$193,F$30)</f>
        <v>114</v>
      </c>
      <c r="G55">
        <f>SUMIFS(Data!$F$2:$F$193,Data!$D$2:$D$193,$A55,Data!$C$2:$C$193,G$30)</f>
        <v>0</v>
      </c>
      <c r="H55">
        <f>SUMIFS(Data!$F$2:$F$193,Data!$D$2:$D$193,$A55,Data!$C$2:$C$193,H$30)</f>
        <v>1250.2889214408733</v>
      </c>
      <c r="I55">
        <f>SUMIFS(Data!$F$2:$F$193,Data!$D$2:$D$193,$A55,Data!$C$2:$C$193,I$30)</f>
        <v>1275.2946998696907</v>
      </c>
      <c r="J55">
        <f>SUMIFS(Data!$F$2:$F$193,Data!$D$2:$D$193,$A55,Data!$C$2:$C$193,J$30)</f>
        <v>0</v>
      </c>
      <c r="K55">
        <f t="shared" si="3"/>
        <v>5375.1366932297587</v>
      </c>
      <c r="M55" s="23" t="s">
        <v>41</v>
      </c>
      <c r="N55">
        <f>VLOOKUP($A55,A55:K86,$N$28+1,FALSE)</f>
        <v>0</v>
      </c>
    </row>
    <row r="56" spans="1:14" x14ac:dyDescent="0.3">
      <c r="A56" s="23" t="s">
        <v>42</v>
      </c>
      <c r="B56">
        <f>SUMIFS(Data!$F$2:$F$193,Data!$D$2:$D$193,$A56,Data!$C$2:$C$193,B$30)</f>
        <v>0</v>
      </c>
      <c r="C56">
        <f>SUMIFS(Data!$F$2:$F$193,Data!$D$2:$D$193,$A56,Data!$C$2:$C$193,C$30)</f>
        <v>0</v>
      </c>
      <c r="D56">
        <f>SUMIFS(Data!$F$2:$F$193,Data!$D$2:$D$193,$A56,Data!$C$2:$C$193,D$30)</f>
        <v>0</v>
      </c>
      <c r="E56">
        <f>SUMIFS(Data!$F$2:$F$193,Data!$D$2:$D$193,$A56,Data!$C$2:$C$193,E$30)</f>
        <v>2098.3733472727299</v>
      </c>
      <c r="F56">
        <f>SUMIFS(Data!$F$2:$F$193,Data!$D$2:$D$193,$A56,Data!$C$2:$C$193,F$30)</f>
        <v>74.202384562715508</v>
      </c>
      <c r="G56">
        <f>SUMIFS(Data!$F$2:$F$193,Data!$D$2:$D$193,$A56,Data!$C$2:$C$193,G$30)</f>
        <v>1870.6578716266933</v>
      </c>
      <c r="H56">
        <f>SUMIFS(Data!$F$2:$F$193,Data!$D$2:$D$193,$A56,Data!$C$2:$C$193,H$30)</f>
        <v>0</v>
      </c>
      <c r="I56">
        <f>SUMIFS(Data!$F$2:$F$193,Data!$D$2:$D$193,$A56,Data!$C$2:$C$193,I$30)</f>
        <v>1983.8326728601085</v>
      </c>
      <c r="J56">
        <f>SUMIFS(Data!$F$2:$F$193,Data!$D$2:$D$193,$A56,Data!$C$2:$C$193,J$30)</f>
        <v>2073.9902489774208</v>
      </c>
      <c r="K56">
        <f t="shared" si="3"/>
        <v>8101.0565252996676</v>
      </c>
      <c r="M56" s="23" t="s">
        <v>42</v>
      </c>
      <c r="N56">
        <f>VLOOKUP($A56,A56:K87,$N$28+1,FALSE)</f>
        <v>1870.6578716266933</v>
      </c>
    </row>
    <row r="57" spans="1:14" x14ac:dyDescent="0.3">
      <c r="A57" s="23" t="s">
        <v>43</v>
      </c>
      <c r="B57">
        <f>SUMIFS(Data!$F$2:$F$193,Data!$D$2:$D$193,$A57,Data!$C$2:$C$193,B$30)</f>
        <v>1194.3652101610392</v>
      </c>
      <c r="C57">
        <f>SUMIFS(Data!$F$2:$F$193,Data!$D$2:$D$193,$A57,Data!$C$2:$C$193,C$30)</f>
        <v>0</v>
      </c>
      <c r="D57">
        <f>SUMIFS(Data!$F$2:$F$193,Data!$D$2:$D$193,$A57,Data!$C$2:$C$193,D$30)</f>
        <v>0</v>
      </c>
      <c r="E57">
        <f>SUMIFS(Data!$F$2:$F$193,Data!$D$2:$D$193,$A57,Data!$C$2:$C$193,E$30)</f>
        <v>0</v>
      </c>
      <c r="F57">
        <f>SUMIFS(Data!$F$2:$F$193,Data!$D$2:$D$193,$A57,Data!$C$2:$C$193,F$30)</f>
        <v>71.215406182887435</v>
      </c>
      <c r="G57">
        <f>SUMIFS(Data!$F$2:$F$193,Data!$D$2:$D$193,$A57,Data!$C$2:$C$193,G$30)</f>
        <v>1289.0947645747922</v>
      </c>
      <c r="H57">
        <f>SUMIFS(Data!$F$2:$F$193,Data!$D$2:$D$193,$A57,Data!$C$2:$C$193,H$30)</f>
        <v>1077.2705817138785</v>
      </c>
      <c r="I57">
        <f>SUMIFS(Data!$F$2:$F$193,Data!$D$2:$D$193,$A57,Data!$C$2:$C$193,I$30)</f>
        <v>1170.946284471607</v>
      </c>
      <c r="J57">
        <f>SUMIFS(Data!$F$2:$F$193,Data!$D$2:$D$193,$A57,Data!$C$2:$C$193,J$30)</f>
        <v>1142.4454519075682</v>
      </c>
      <c r="K57">
        <f t="shared" si="3"/>
        <v>5945.3376990117722</v>
      </c>
      <c r="M57" s="23" t="s">
        <v>43</v>
      </c>
      <c r="N57">
        <f>VLOOKUP($A57,A57:K88,$N$28+1,FALSE)</f>
        <v>1289.0947645747922</v>
      </c>
    </row>
    <row r="58" spans="1:14" x14ac:dyDescent="0.3">
      <c r="A58" s="23" t="s">
        <v>44</v>
      </c>
      <c r="B58">
        <f>SUMIFS(Data!$F$2:$F$193,Data!$D$2:$D$193,$A58,Data!$C$2:$C$193,B$30)</f>
        <v>115.10326448403762</v>
      </c>
      <c r="C58">
        <f>SUMIFS(Data!$F$2:$F$193,Data!$D$2:$D$193,$A58,Data!$C$2:$C$193,C$30)</f>
        <v>120.33426580337245</v>
      </c>
      <c r="D58">
        <f>SUMIFS(Data!$F$2:$F$193,Data!$D$2:$D$193,$A58,Data!$C$2:$C$193,D$30)</f>
        <v>0</v>
      </c>
      <c r="E58">
        <f>SUMIFS(Data!$F$2:$F$193,Data!$D$2:$D$193,$A58,Data!$C$2:$C$193,E$30)</f>
        <v>0</v>
      </c>
      <c r="F58">
        <f>SUMIFS(Data!$F$2:$F$193,Data!$D$2:$D$193,$A58,Data!$C$2:$C$193,F$30)</f>
        <v>108.53678876382614</v>
      </c>
      <c r="G58">
        <f>SUMIFS(Data!$F$2:$F$193,Data!$D$2:$D$193,$A58,Data!$C$2:$C$193,G$30)</f>
        <v>121.74898905620555</v>
      </c>
      <c r="H58">
        <f>SUMIFS(Data!$F$2:$F$193,Data!$D$2:$D$193,$A58,Data!$C$2:$C$193,H$30)</f>
        <v>129.87842472836542</v>
      </c>
      <c r="I58">
        <f>SUMIFS(Data!$F$2:$F$193,Data!$D$2:$D$193,$A58,Data!$C$2:$C$193,I$30)</f>
        <v>0</v>
      </c>
      <c r="J58">
        <f>SUMIFS(Data!$F$2:$F$193,Data!$D$2:$D$193,$A58,Data!$C$2:$C$193,J$30)</f>
        <v>117.97477039546318</v>
      </c>
      <c r="K58">
        <f t="shared" si="3"/>
        <v>713.57650323127041</v>
      </c>
      <c r="M58" s="23" t="s">
        <v>44</v>
      </c>
      <c r="N58">
        <f>VLOOKUP($A58,A58:K88,$N$28+1,FALSE)</f>
        <v>121.74898905620555</v>
      </c>
    </row>
    <row r="59" spans="1:14" x14ac:dyDescent="0.3">
      <c r="A59" s="23" t="s">
        <v>45</v>
      </c>
      <c r="B59">
        <f>SUMIFS(Data!$F$2:$F$193,Data!$D$2:$D$193,$A59,Data!$C$2:$C$193,B$30)</f>
        <v>210.99935828499954</v>
      </c>
      <c r="C59">
        <f>SUMIFS(Data!$F$2:$F$193,Data!$D$2:$D$193,$A59,Data!$C$2:$C$193,C$30)</f>
        <v>205.86363390434269</v>
      </c>
      <c r="D59">
        <f>SUMIFS(Data!$F$2:$F$193,Data!$D$2:$D$193,$A59,Data!$C$2:$C$193,D$30)</f>
        <v>215.21934545069954</v>
      </c>
      <c r="E59">
        <f>SUMIFS(Data!$F$2:$F$193,Data!$D$2:$D$193,$A59,Data!$C$2:$C$193,E$30)</f>
        <v>0</v>
      </c>
      <c r="F59">
        <f>SUMIFS(Data!$F$2:$F$193,Data!$D$2:$D$193,$A59,Data!$C$2:$C$193,F$30)</f>
        <v>232.289193535956</v>
      </c>
      <c r="G59">
        <f>SUMIFS(Data!$F$2:$F$193,Data!$D$2:$D$193,$A59,Data!$C$2:$C$193,G$30)</f>
        <v>0</v>
      </c>
      <c r="H59">
        <f>SUMIFS(Data!$F$2:$F$193,Data!$D$2:$D$193,$A59,Data!$C$2:$C$193,H$30)</f>
        <v>217.7495957533535</v>
      </c>
      <c r="I59">
        <f>SUMIFS(Data!$F$2:$F$193,Data!$D$2:$D$193,$A59,Data!$C$2:$C$193,I$30)</f>
        <v>194.11940962219958</v>
      </c>
      <c r="J59">
        <f>SUMIFS(Data!$F$2:$F$193,Data!$D$2:$D$193,$A59,Data!$C$2:$C$193,J$30)</f>
        <v>0</v>
      </c>
      <c r="K59">
        <f t="shared" si="3"/>
        <v>1276.2405365515508</v>
      </c>
      <c r="M59" s="23" t="s">
        <v>45</v>
      </c>
      <c r="N59">
        <f>VLOOKUP($A59,A59:K88,$N$28+1,FALSE)</f>
        <v>0</v>
      </c>
    </row>
    <row r="60" spans="1:14" x14ac:dyDescent="0.3">
      <c r="A60" s="23" t="s">
        <v>46</v>
      </c>
      <c r="B60">
        <f>SUMIFS(Data!$F$2:$F$193,Data!$D$2:$D$193,$A60,Data!$C$2:$C$193,B$30)</f>
        <v>0</v>
      </c>
      <c r="C60">
        <f>SUMIFS(Data!$F$2:$F$193,Data!$D$2:$D$193,$A60,Data!$C$2:$C$193,C$30)</f>
        <v>468.60551537509087</v>
      </c>
      <c r="D60">
        <f>SUMIFS(Data!$F$2:$F$193,Data!$D$2:$D$193,$A60,Data!$C$2:$C$193,D$30)</f>
        <v>457.19965713086117</v>
      </c>
      <c r="E60">
        <f>SUMIFS(Data!$F$2:$F$193,Data!$D$2:$D$193,$A60,Data!$C$2:$C$193,E$30)</f>
        <v>477.9776256825927</v>
      </c>
      <c r="F60">
        <f>SUMIFS(Data!$F$2:$F$193,Data!$D$2:$D$193,$A60,Data!$C$2:$C$193,F$30)</f>
        <v>483.59702309090909</v>
      </c>
      <c r="G60">
        <f>SUMIFS(Data!$F$2:$F$193,Data!$D$2:$D$193,$A60,Data!$C$2:$C$193,G$30)</f>
        <v>0</v>
      </c>
      <c r="H60">
        <f>SUMIFS(Data!$F$2:$F$193,Data!$D$2:$D$193,$A60,Data!$C$2:$C$193,H$30)</f>
        <v>431.11707414508362</v>
      </c>
      <c r="I60">
        <f>SUMIFS(Data!$F$2:$F$193,Data!$D$2:$D$193,$A60,Data!$C$2:$C$193,I$30)</f>
        <v>515.88781187643758</v>
      </c>
      <c r="J60">
        <f>SUMIFS(Data!$F$2:$F$193,Data!$D$2:$D$193,$A60,Data!$C$2:$C$193,J$30)</f>
        <v>0</v>
      </c>
      <c r="K60">
        <f t="shared" si="3"/>
        <v>2834.3847073009747</v>
      </c>
      <c r="M60" s="23" t="s">
        <v>46</v>
      </c>
      <c r="N60">
        <f>VLOOKUP($A60,A60:K88,$N$28+1,FALSE)</f>
        <v>0</v>
      </c>
    </row>
    <row r="61" spans="1:14" x14ac:dyDescent="0.3">
      <c r="A61" s="23" t="s">
        <v>47</v>
      </c>
      <c r="B61">
        <f>SUMIFS(Data!$F$2:$F$193,Data!$D$2:$D$193,$A61,Data!$C$2:$C$193,B$30)</f>
        <v>0</v>
      </c>
      <c r="C61">
        <f>SUMIFS(Data!$F$2:$F$193,Data!$D$2:$D$193,$A61,Data!$C$2:$C$193,C$30)</f>
        <v>0</v>
      </c>
      <c r="D61">
        <f>SUMIFS(Data!$F$2:$F$193,Data!$D$2:$D$193,$A61,Data!$C$2:$C$193,D$30)</f>
        <v>340.53264663538232</v>
      </c>
      <c r="E61">
        <f>SUMIFS(Data!$F$2:$F$193,Data!$D$2:$D$193,$A61,Data!$C$2:$C$193,E$30)</f>
        <v>332.24408201627716</v>
      </c>
      <c r="F61">
        <f>SUMIFS(Data!$F$2:$F$193,Data!$D$2:$D$193,$A61,Data!$C$2:$C$193,F$30)</f>
        <v>660.63333447264176</v>
      </c>
      <c r="G61">
        <f>SUMIFS(Data!$F$2:$F$193,Data!$D$2:$D$193,$A61,Data!$C$2:$C$193,G$30)</f>
        <v>0</v>
      </c>
      <c r="H61">
        <f>SUMIFS(Data!$F$2:$F$193,Data!$D$2:$D$193,$A61,Data!$C$2:$C$193,H$30)</f>
        <v>374.89239068089239</v>
      </c>
      <c r="I61">
        <f>SUMIFS(Data!$F$2:$F$193,Data!$D$2:$D$193,$A61,Data!$C$2:$C$193,I$30)</f>
        <v>351.42687991267525</v>
      </c>
      <c r="J61">
        <f>SUMIFS(Data!$F$2:$F$193,Data!$D$2:$D$193,$A61,Data!$C$2:$C$193,J$30)</f>
        <v>0</v>
      </c>
      <c r="K61">
        <f t="shared" si="3"/>
        <v>2059.7293337178689</v>
      </c>
      <c r="M61" s="23" t="s">
        <v>47</v>
      </c>
      <c r="N61">
        <f>VLOOKUP($A61,A61:K88,$N$28+1,FALSE)</f>
        <v>0</v>
      </c>
    </row>
    <row r="62" spans="1:14" x14ac:dyDescent="0.3">
      <c r="A62" s="23" t="s">
        <v>48</v>
      </c>
      <c r="B62">
        <f>SUMIFS(Data!$F$2:$F$193,Data!$D$2:$D$193,$A62,Data!$C$2:$C$193,B$30)</f>
        <v>0</v>
      </c>
      <c r="C62">
        <f>SUMIFS(Data!$F$2:$F$193,Data!$D$2:$D$193,$A62,Data!$C$2:$C$193,C$30)</f>
        <v>0</v>
      </c>
      <c r="D62">
        <f>SUMIFS(Data!$F$2:$F$193,Data!$D$2:$D$193,$A62,Data!$C$2:$C$193,D$30)</f>
        <v>0</v>
      </c>
      <c r="E62">
        <f>SUMIFS(Data!$F$2:$F$193,Data!$D$2:$D$193,$A62,Data!$C$2:$C$193,E$30)</f>
        <v>26.768448857333333</v>
      </c>
      <c r="F62">
        <f>SUMIFS(Data!$F$2:$F$193,Data!$D$2:$D$193,$A62,Data!$C$2:$C$193,F$30)</f>
        <v>55.586290159184109</v>
      </c>
      <c r="G62">
        <f>SUMIFS(Data!$F$2:$F$193,Data!$D$2:$D$193,$A62,Data!$C$2:$C$193,G$30)</f>
        <v>27.30381783448</v>
      </c>
      <c r="H62">
        <f>SUMIFS(Data!$F$2:$F$193,Data!$D$2:$D$193,$A62,Data!$C$2:$C$193,H$30)</f>
        <v>27.624818222222224</v>
      </c>
      <c r="I62">
        <f>SUMIFS(Data!$F$2:$F$193,Data!$D$2:$D$193,$A62,Data!$C$2:$C$193,I$30)</f>
        <v>24.626972948746666</v>
      </c>
      <c r="J62">
        <f>SUMIFS(Data!$F$2:$F$193,Data!$D$2:$D$193,$A62,Data!$C$2:$C$193,J$30)</f>
        <v>0</v>
      </c>
      <c r="K62">
        <f>SUM(B62:J62)</f>
        <v>161.91034802196634</v>
      </c>
      <c r="M62" s="23" t="s">
        <v>48</v>
      </c>
      <c r="N62">
        <f>VLOOKUP($A62,A62:K88,$N$28+1,FALSE)</f>
        <v>27.30381783448</v>
      </c>
    </row>
    <row r="67" spans="1:33" x14ac:dyDescent="0.3">
      <c r="A67" s="14"/>
      <c r="B67" s="39" t="s">
        <v>17</v>
      </c>
      <c r="C67" s="39" t="s">
        <v>18</v>
      </c>
      <c r="D67" s="39" t="s">
        <v>19</v>
      </c>
      <c r="E67" s="39" t="s">
        <v>20</v>
      </c>
      <c r="F67" s="39" t="s">
        <v>21</v>
      </c>
      <c r="G67" s="39" t="s">
        <v>22</v>
      </c>
      <c r="H67" s="39" t="s">
        <v>23</v>
      </c>
      <c r="I67" s="39" t="s">
        <v>24</v>
      </c>
      <c r="J67" s="39" t="s">
        <v>25</v>
      </c>
      <c r="K67" s="39" t="s">
        <v>26</v>
      </c>
      <c r="L67" s="39" t="s">
        <v>27</v>
      </c>
      <c r="M67" s="39" t="s">
        <v>28</v>
      </c>
      <c r="N67" s="39" t="s">
        <v>29</v>
      </c>
      <c r="O67" s="39" t="s">
        <v>30</v>
      </c>
      <c r="P67" s="39" t="s">
        <v>31</v>
      </c>
      <c r="Q67" s="39" t="s">
        <v>32</v>
      </c>
      <c r="R67" s="39" t="s">
        <v>33</v>
      </c>
      <c r="S67" s="39" t="s">
        <v>34</v>
      </c>
      <c r="T67" s="39" t="s">
        <v>35</v>
      </c>
      <c r="U67" s="39" t="s">
        <v>36</v>
      </c>
      <c r="V67" s="39" t="s">
        <v>37</v>
      </c>
      <c r="W67" s="39" t="s">
        <v>38</v>
      </c>
      <c r="X67" s="39" t="s">
        <v>39</v>
      </c>
      <c r="Y67" s="39" t="s">
        <v>40</v>
      </c>
      <c r="Z67" s="39" t="s">
        <v>41</v>
      </c>
      <c r="AA67" s="39" t="s">
        <v>42</v>
      </c>
      <c r="AB67" s="39" t="s">
        <v>43</v>
      </c>
      <c r="AC67" s="39" t="s">
        <v>44</v>
      </c>
      <c r="AD67" s="39" t="s">
        <v>45</v>
      </c>
      <c r="AE67" s="39" t="s">
        <v>46</v>
      </c>
      <c r="AF67" s="39" t="s">
        <v>47</v>
      </c>
      <c r="AG67" s="39" t="s">
        <v>48</v>
      </c>
    </row>
    <row r="68" spans="1:33" x14ac:dyDescent="0.3">
      <c r="A68" s="14" t="s">
        <v>53</v>
      </c>
      <c r="B68" s="30">
        <f>SUMIFS(Data!$G$2:$G$193,Data!$C$2:$C$193,CALC!$A68,Data!$D$2:$D$193,CALC!B$67)</f>
        <v>0.23369913944249987</v>
      </c>
      <c r="C68" s="30">
        <f>SUMIFS(Data!$G$2:$G$193,Data!$C$2:$C$193,CALC!$A68,Data!$D$2:$D$193,CALC!C$67)</f>
        <v>9.880729732414828E-2</v>
      </c>
      <c r="D68" s="30">
        <f>SUMIFS(Data!$G$2:$G$193,Data!$C$2:$C$193,CALC!$A68,Data!$D$2:$D$193,CALC!D$67)</f>
        <v>0.27061433541679225</v>
      </c>
      <c r="E68" s="30">
        <f>SUMIFS(Data!$G$2:$G$193,Data!$C$2:$C$193,CALC!$A68,Data!$D$2:$D$193,CALC!E$67)</f>
        <v>0</v>
      </c>
      <c r="F68" s="30">
        <f>SUMIFS(Data!$G$2:$G$193,Data!$C$2:$C$193,CALC!$A68,Data!$D$2:$D$193,CALC!F$67)</f>
        <v>0</v>
      </c>
      <c r="G68" s="30">
        <f>SUMIFS(Data!$G$2:$G$193,Data!$C$2:$C$193,CALC!$A68,Data!$D$2:$D$193,CALC!G$67)</f>
        <v>0</v>
      </c>
      <c r="H68" s="30">
        <f>SUMIFS(Data!$G$2:$G$193,Data!$C$2:$C$193,CALC!$A68,Data!$D$2:$D$193,CALC!H$67)</f>
        <v>0</v>
      </c>
      <c r="I68" s="30">
        <f>SUMIFS(Data!$G$2:$G$193,Data!$C$2:$C$193,CALC!$A68,Data!$D$2:$D$193,CALC!I$67)</f>
        <v>-2.4075357273505524</v>
      </c>
      <c r="J68" s="30">
        <f>SUMIFS(Data!$G$2:$G$193,Data!$C$2:$C$193,CALC!$A68,Data!$D$2:$D$193,CALC!J$67)</f>
        <v>66.296570059402484</v>
      </c>
      <c r="K68" s="30">
        <f>SUMIFS(Data!$G$2:$G$193,Data!$C$2:$C$193,CALC!$A68,Data!$D$2:$D$193,CALC!K$67)</f>
        <v>40.666475470145542</v>
      </c>
      <c r="L68" s="30">
        <f>SUMIFS(Data!$G$2:$G$193,Data!$C$2:$C$193,CALC!$A68,Data!$D$2:$D$193,CALC!L$67)</f>
        <v>0</v>
      </c>
      <c r="M68" s="30">
        <f>SUMIFS(Data!$G$2:$G$193,Data!$C$2:$C$193,CALC!$A68,Data!$D$2:$D$193,CALC!M$67)</f>
        <v>0</v>
      </c>
      <c r="N68" s="30">
        <f>SUMIFS(Data!$G$2:$G$193,Data!$C$2:$C$193,CALC!$A68,Data!$D$2:$D$193,CALC!N$67)</f>
        <v>0</v>
      </c>
      <c r="O68" s="30">
        <f>SUMIFS(Data!$G$2:$G$193,Data!$C$2:$C$193,CALC!$A68,Data!$D$2:$D$193,CALC!O$67)</f>
        <v>23.430275768754541</v>
      </c>
      <c r="P68" s="30">
        <f>SUMIFS(Data!$G$2:$G$193,Data!$C$2:$C$193,CALC!$A68,Data!$D$2:$D$193,CALC!P$67)</f>
        <v>6.5790907329956099</v>
      </c>
      <c r="Q68" s="30">
        <f>SUMIFS(Data!$G$2:$G$193,Data!$C$2:$C$193,CALC!$A68,Data!$D$2:$D$193,CALC!Q$67)</f>
        <v>2.571891237112542</v>
      </c>
      <c r="R68" s="30">
        <f>SUMIFS(Data!$G$2:$G$193,Data!$C$2:$C$193,CALC!$A68,Data!$D$2:$D$193,CALC!R$67)</f>
        <v>0</v>
      </c>
      <c r="S68" s="30">
        <f>SUMIFS(Data!$G$2:$G$193,Data!$C$2:$C$193,CALC!$A68,Data!$D$2:$D$193,CALC!S$67)</f>
        <v>0</v>
      </c>
      <c r="T68" s="30">
        <f>SUMIFS(Data!$G$2:$G$193,Data!$C$2:$C$193,CALC!$A68,Data!$D$2:$D$193,CALC!T$67)</f>
        <v>0</v>
      </c>
      <c r="U68" s="30">
        <f>SUMIFS(Data!$G$2:$G$193,Data!$C$2:$C$193,CALC!$A68,Data!$D$2:$D$193,CALC!U$67)</f>
        <v>0</v>
      </c>
      <c r="V68" s="30">
        <f>SUMIFS(Data!$G$2:$G$193,Data!$C$2:$C$193,CALC!$A68,Data!$D$2:$D$193,CALC!V$67)</f>
        <v>5.6698757571854514</v>
      </c>
      <c r="W68" s="30">
        <f>SUMIFS(Data!$G$2:$G$193,Data!$C$2:$C$193,CALC!$A68,Data!$D$2:$D$193,CALC!W$67)</f>
        <v>10.506914563528682</v>
      </c>
      <c r="X68" s="30">
        <f>SUMIFS(Data!$G$2:$G$193,Data!$C$2:$C$193,CALC!$A68,Data!$D$2:$D$193,CALC!X$67)</f>
        <v>1.4698742246209946</v>
      </c>
      <c r="Y68" s="30">
        <f>SUMIFS(Data!$G$2:$G$193,Data!$C$2:$C$193,CALC!$A68,Data!$D$2:$D$193,CALC!Y$67)</f>
        <v>0</v>
      </c>
      <c r="Z68" s="30">
        <f>SUMIFS(Data!$G$2:$G$193,Data!$C$2:$C$193,CALC!$A68,Data!$D$2:$D$193,CALC!Z$67)</f>
        <v>0</v>
      </c>
      <c r="AA68" s="30">
        <f>SUMIFS(Data!$G$2:$G$193,Data!$C$2:$C$193,CALC!$A68,Data!$D$2:$D$193,CALC!AA$67)</f>
        <v>0</v>
      </c>
      <c r="AB68" s="30">
        <f>SUMIFS(Data!$G$2:$G$193,Data!$C$2:$C$193,CALC!$A68,Data!$D$2:$D$193,CALC!AB$67)</f>
        <v>59.718260508052026</v>
      </c>
      <c r="AC68" s="30">
        <f>SUMIFS(Data!$G$2:$G$193,Data!$C$2:$C$193,CALC!$A68,Data!$D$2:$D$193,CALC!AC$67)</f>
        <v>2.3020652896807547</v>
      </c>
      <c r="AD68" s="30">
        <f>SUMIFS(Data!$G$2:$G$193,Data!$C$2:$C$193,CALC!$A68,Data!$D$2:$D$193,CALC!AD$67)</f>
        <v>-2.1099935828499952</v>
      </c>
      <c r="AE68" s="30">
        <f>SUMIFS(Data!$G$2:$G$193,Data!$C$2:$C$193,CALC!$A68,Data!$D$2:$D$193,CALC!AE$67)</f>
        <v>0</v>
      </c>
      <c r="AF68" s="30">
        <f>SUMIFS(Data!$G$2:$G$193,Data!$C$2:$C$193,CALC!$A68,Data!$D$2:$D$193,CALC!AF$67)</f>
        <v>0</v>
      </c>
      <c r="AG68" s="30">
        <f>SUMIFS(Data!$G$2:$G$193,Data!$C$2:$C$193,CALC!$A68,Data!$D$2:$D$193,CALC!AG$67)</f>
        <v>0</v>
      </c>
    </row>
    <row r="69" spans="1:33" x14ac:dyDescent="0.3">
      <c r="A69" s="14" t="s">
        <v>10</v>
      </c>
      <c r="B69" s="30">
        <f>SUMIFS(Data!$G$2:$G$193,Data!$C$2:$C$193,CALC!$A69,Data!$D$2:$D$193,CALC!B$67)</f>
        <v>0</v>
      </c>
      <c r="C69" s="30">
        <f>SUMIFS(Data!$G$2:$G$193,Data!$C$2:$C$193,CALC!$A69,Data!$D$2:$D$193,CALC!C$67)</f>
        <v>0.25571246719499996</v>
      </c>
      <c r="D69" s="30">
        <f>SUMIFS(Data!$G$2:$G$193,Data!$C$2:$C$193,CALC!$A69,Data!$D$2:$D$193,CALC!D$67)</f>
        <v>4.9923155771493199E-2</v>
      </c>
      <c r="E69" s="30">
        <f>SUMIFS(Data!$G$2:$G$193,Data!$C$2:$C$193,CALC!$A69,Data!$D$2:$D$193,CALC!E$67)</f>
        <v>4.3063943939365523E-2</v>
      </c>
      <c r="F69" s="30">
        <f>SUMIFS(Data!$G$2:$G$193,Data!$C$2:$C$193,CALC!$A69,Data!$D$2:$D$193,CALC!F$67)</f>
        <v>0</v>
      </c>
      <c r="G69" s="30">
        <f>SUMIFS(Data!$G$2:$G$193,Data!$C$2:$C$193,CALC!$A69,Data!$D$2:$D$193,CALC!G$67)</f>
        <v>0</v>
      </c>
      <c r="H69" s="30">
        <f>SUMIFS(Data!$G$2:$G$193,Data!$C$2:$C$193,CALC!$A69,Data!$D$2:$D$193,CALC!H$67)</f>
        <v>0</v>
      </c>
      <c r="I69" s="30">
        <f>SUMIFS(Data!$G$2:$G$193,Data!$C$2:$C$193,CALC!$A69,Data!$D$2:$D$193,CALC!I$67)</f>
        <v>0</v>
      </c>
      <c r="J69" s="30">
        <f>SUMIFS(Data!$G$2:$G$193,Data!$C$2:$C$193,CALC!$A69,Data!$D$2:$D$193,CALC!J$67)</f>
        <v>-184.79020201111825</v>
      </c>
      <c r="K69" s="30">
        <f>SUMIFS(Data!$G$2:$G$193,Data!$C$2:$C$193,CALC!$A69,Data!$D$2:$D$193,CALC!K$67)</f>
        <v>102.68285056211744</v>
      </c>
      <c r="L69" s="30">
        <f>SUMIFS(Data!$G$2:$G$193,Data!$C$2:$C$193,CALC!$A69,Data!$D$2:$D$193,CALC!L$67)</f>
        <v>23.418925689432172</v>
      </c>
      <c r="M69" s="30">
        <f>SUMIFS(Data!$G$2:$G$193,Data!$C$2:$C$193,CALC!$A69,Data!$D$2:$D$193,CALC!M$67)</f>
        <v>0</v>
      </c>
      <c r="N69" s="30">
        <f>SUMIFS(Data!$G$2:$G$193,Data!$C$2:$C$193,CALC!$A69,Data!$D$2:$D$193,CALC!N$67)</f>
        <v>0</v>
      </c>
      <c r="O69" s="30">
        <f>SUMIFS(Data!$G$2:$G$193,Data!$C$2:$C$193,CALC!$A69,Data!$D$2:$D$193,CALC!O$67)</f>
        <v>0</v>
      </c>
      <c r="P69" s="30">
        <f>SUMIFS(Data!$G$2:$G$193,Data!$C$2:$C$193,CALC!$A69,Data!$D$2:$D$193,CALC!P$67)</f>
        <v>17.026632331769122</v>
      </c>
      <c r="Q69" s="30">
        <f>SUMIFS(Data!$G$2:$G$193,Data!$C$2:$C$193,CALC!$A69,Data!$D$2:$D$193,CALC!Q$67)</f>
        <v>0.51716643192368039</v>
      </c>
      <c r="R69" s="30">
        <f>SUMIFS(Data!$G$2:$G$193,Data!$C$2:$C$193,CALC!$A69,Data!$D$2:$D$193,CALC!R$67)</f>
        <v>-4.6739827888499619E-2</v>
      </c>
      <c r="S69" s="30">
        <f>SUMIFS(Data!$G$2:$G$193,Data!$C$2:$C$193,CALC!$A69,Data!$D$2:$D$193,CALC!S$67)</f>
        <v>0</v>
      </c>
      <c r="T69" s="30">
        <f>SUMIFS(Data!$G$2:$G$193,Data!$C$2:$C$193,CALC!$A69,Data!$D$2:$D$193,CALC!T$67)</f>
        <v>0</v>
      </c>
      <c r="U69" s="30">
        <f>SUMIFS(Data!$G$2:$G$193,Data!$C$2:$C$193,CALC!$A69,Data!$D$2:$D$193,CALC!U$67)</f>
        <v>0</v>
      </c>
      <c r="V69" s="30">
        <f>SUMIFS(Data!$G$2:$G$193,Data!$C$2:$C$193,CALC!$A69,Data!$D$2:$D$193,CALC!V$67)</f>
        <v>0</v>
      </c>
      <c r="W69" s="30">
        <f>SUMIFS(Data!$G$2:$G$193,Data!$C$2:$C$193,CALC!$A69,Data!$D$2:$D$193,CALC!W$67)</f>
        <v>5.0173813105881493</v>
      </c>
      <c r="X69" s="30">
        <f>SUMIFS(Data!$G$2:$G$193,Data!$C$2:$C$193,CALC!$A69,Data!$D$2:$D$193,CALC!X$67)</f>
        <v>4.1160546350038913</v>
      </c>
      <c r="Y69" s="30">
        <f>SUMIFS(Data!$G$2:$G$193,Data!$C$2:$C$193,CALC!$A69,Data!$D$2:$D$193,CALC!Y$67)</f>
        <v>0.33620982613700079</v>
      </c>
      <c r="Z69" s="30">
        <f>SUMIFS(Data!$G$2:$G$193,Data!$C$2:$C$193,CALC!$A69,Data!$D$2:$D$193,CALC!Z$67)</f>
        <v>0</v>
      </c>
      <c r="AA69" s="30">
        <f>SUMIFS(Data!$G$2:$G$193,Data!$C$2:$C$193,CALC!$A69,Data!$D$2:$D$193,CALC!AA$67)</f>
        <v>0</v>
      </c>
      <c r="AB69" s="30">
        <f>SUMIFS(Data!$G$2:$G$193,Data!$C$2:$C$193,CALC!$A69,Data!$D$2:$D$193,CALC!AB$67)</f>
        <v>0</v>
      </c>
      <c r="AC69" s="30">
        <f>SUMIFS(Data!$G$2:$G$193,Data!$C$2:$C$193,CALC!$A69,Data!$D$2:$D$193,CALC!AC$67)</f>
        <v>6.0167132901686244</v>
      </c>
      <c r="AD69" s="30">
        <f>SUMIFS(Data!$G$2:$G$193,Data!$C$2:$C$193,CALC!$A69,Data!$D$2:$D$193,CALC!AD$67)</f>
        <v>4.1172726780868629</v>
      </c>
      <c r="AE69" s="30">
        <f>SUMIFS(Data!$G$2:$G$193,Data!$C$2:$C$193,CALC!$A69,Data!$D$2:$D$193,CALC!AE$67)</f>
        <v>-4.6860551537508854</v>
      </c>
      <c r="AF69" s="30">
        <f>SUMIFS(Data!$G$2:$G$193,Data!$C$2:$C$193,CALC!$A69,Data!$D$2:$D$193,CALC!AF$67)</f>
        <v>0</v>
      </c>
      <c r="AG69" s="30">
        <f>SUMIFS(Data!$G$2:$G$193,Data!$C$2:$C$193,CALC!$A69,Data!$D$2:$D$193,CALC!AG$67)</f>
        <v>0</v>
      </c>
    </row>
    <row r="70" spans="1:33" x14ac:dyDescent="0.3">
      <c r="A70" s="14" t="s">
        <v>9</v>
      </c>
      <c r="B70" s="30">
        <f>SUMIFS(Data!$G$2:$G$193,Data!$C$2:$C$193,CALC!$A70,Data!$D$2:$D$193,CALC!B$67)</f>
        <v>0</v>
      </c>
      <c r="C70" s="30">
        <f>SUMIFS(Data!$G$2:$G$193,Data!$C$2:$C$193,CALC!$A70,Data!$D$2:$D$193,CALC!C$67)</f>
        <v>0</v>
      </c>
      <c r="D70" s="30">
        <f>SUMIFS(Data!$G$2:$G$193,Data!$C$2:$C$193,CALC!$A70,Data!$D$2:$D$193,CALC!D$67)</f>
        <v>0.12920071369434005</v>
      </c>
      <c r="E70" s="30">
        <f>SUMIFS(Data!$G$2:$G$193,Data!$C$2:$C$193,CALC!$A70,Data!$D$2:$D$193,CALC!E$67)</f>
        <v>2.7264471892475939E-2</v>
      </c>
      <c r="F70" s="30">
        <f>SUMIFS(Data!$G$2:$G$193,Data!$C$2:$C$193,CALC!$A70,Data!$D$2:$D$193,CALC!F$67)</f>
        <v>21.513959711694923</v>
      </c>
      <c r="G70" s="30">
        <f>SUMIFS(Data!$G$2:$G$193,Data!$C$2:$C$193,CALC!$A70,Data!$D$2:$D$193,CALC!G$67)</f>
        <v>0</v>
      </c>
      <c r="H70" s="30">
        <f>SUMIFS(Data!$G$2:$G$193,Data!$C$2:$C$193,CALC!$A70,Data!$D$2:$D$193,CALC!H$67)</f>
        <v>0</v>
      </c>
      <c r="I70" s="30">
        <f>SUMIFS(Data!$G$2:$G$193,Data!$C$2:$C$193,CALC!$A70,Data!$D$2:$D$193,CALC!I$67)</f>
        <v>0</v>
      </c>
      <c r="J70" s="30">
        <f>SUMIFS(Data!$G$2:$G$193,Data!$C$2:$C$193,CALC!$A70,Data!$D$2:$D$193,CALC!J$67)</f>
        <v>0</v>
      </c>
      <c r="K70" s="30">
        <f>SUMIFS(Data!$G$2:$G$193,Data!$C$2:$C$193,CALC!$A70,Data!$D$2:$D$193,CALC!K$67)</f>
        <v>-300.52118707682848</v>
      </c>
      <c r="L70" s="30">
        <f>SUMIFS(Data!$G$2:$G$193,Data!$C$2:$C$193,CALC!$A70,Data!$D$2:$D$193,CALC!L$67)</f>
        <v>59.132787365816284</v>
      </c>
      <c r="M70" s="30">
        <f>SUMIFS(Data!$G$2:$G$193,Data!$C$2:$C$193,CALC!$A70,Data!$D$2:$D$193,CALC!M$67)</f>
        <v>2.3594954079092645</v>
      </c>
      <c r="N70" s="30">
        <f>SUMIFS(Data!$G$2:$G$193,Data!$C$2:$C$193,CALC!$A70,Data!$D$2:$D$193,CALC!N$67)</f>
        <v>0</v>
      </c>
      <c r="O70" s="30">
        <f>SUMIFS(Data!$G$2:$G$193,Data!$C$2:$C$193,CALC!$A70,Data!$D$2:$D$193,CALC!O$67)</f>
        <v>0</v>
      </c>
      <c r="P70" s="30">
        <f>SUMIFS(Data!$G$2:$G$193,Data!$C$2:$C$193,CALC!$A70,Data!$D$2:$D$193,CALC!P$67)</f>
        <v>0</v>
      </c>
      <c r="Q70" s="30">
        <f>SUMIFS(Data!$G$2:$G$193,Data!$C$2:$C$193,CALC!$A70,Data!$D$2:$D$193,CALC!Q$67)</f>
        <v>2.6099237635900039</v>
      </c>
      <c r="R70" s="30">
        <f>SUMIFS(Data!$G$2:$G$193,Data!$C$2:$C$193,CALC!$A70,Data!$D$2:$D$193,CALC!R$67)</f>
        <v>9.815363856584991E-2</v>
      </c>
      <c r="S70" s="30">
        <f>SUMIFS(Data!$G$2:$G$193,Data!$C$2:$C$193,CALC!$A70,Data!$D$2:$D$193,CALC!S$67)</f>
        <v>-5.1142493439000347E-2</v>
      </c>
      <c r="T70" s="30">
        <f>SUMIFS(Data!$G$2:$G$193,Data!$C$2:$C$193,CALC!$A70,Data!$D$2:$D$193,CALC!T$67)</f>
        <v>0</v>
      </c>
      <c r="U70" s="30">
        <f>SUMIFS(Data!$G$2:$G$193,Data!$C$2:$C$193,CALC!$A70,Data!$D$2:$D$193,CALC!U$67)</f>
        <v>0</v>
      </c>
      <c r="V70" s="30">
        <f>SUMIFS(Data!$G$2:$G$193,Data!$C$2:$C$193,CALC!$A70,Data!$D$2:$D$193,CALC!V$67)</f>
        <v>0</v>
      </c>
      <c r="W70" s="30">
        <f>SUMIFS(Data!$G$2:$G$193,Data!$C$2:$C$193,CALC!$A70,Data!$D$2:$D$193,CALC!W$67)</f>
        <v>0</v>
      </c>
      <c r="X70" s="30">
        <f>SUMIFS(Data!$G$2:$G$193,Data!$C$2:$C$193,CALC!$A70,Data!$D$2:$D$193,CALC!X$67)</f>
        <v>1.9655452106476972</v>
      </c>
      <c r="Y70" s="30">
        <f>SUMIFS(Data!$G$2:$G$193,Data!$C$2:$C$193,CALC!$A70,Data!$D$2:$D$193,CALC!Y$67)</f>
        <v>0.94148056345560605</v>
      </c>
      <c r="Z70" s="30">
        <f>SUMIFS(Data!$G$2:$G$193,Data!$C$2:$C$193,CALC!$A70,Data!$D$2:$D$193,CALC!Z$67)</f>
        <v>25.805756892484624</v>
      </c>
      <c r="AA70" s="30">
        <f>SUMIFS(Data!$G$2:$G$193,Data!$C$2:$C$193,CALC!$A70,Data!$D$2:$D$193,CALC!AA$67)</f>
        <v>0</v>
      </c>
      <c r="AB70" s="30">
        <f>SUMIFS(Data!$G$2:$G$193,Data!$C$2:$C$193,CALC!$A70,Data!$D$2:$D$193,CALC!AB$67)</f>
        <v>0</v>
      </c>
      <c r="AC70" s="30">
        <f>SUMIFS(Data!$G$2:$G$193,Data!$C$2:$C$193,CALC!$A70,Data!$D$2:$D$193,CALC!AC$67)</f>
        <v>0</v>
      </c>
      <c r="AD70" s="30">
        <f>SUMIFS(Data!$G$2:$G$193,Data!$C$2:$C$193,CALC!$A70,Data!$D$2:$D$193,CALC!AD$67)</f>
        <v>10.760967272534998</v>
      </c>
      <c r="AE70" s="30">
        <f>SUMIFS(Data!$G$2:$G$193,Data!$C$2:$C$193,CALC!$A70,Data!$D$2:$D$193,CALC!AE$67)</f>
        <v>9.1439931426172052</v>
      </c>
      <c r="AF70" s="30">
        <f>SUMIFS(Data!$G$2:$G$193,Data!$C$2:$C$193,CALC!$A70,Data!$D$2:$D$193,CALC!AF$67)</f>
        <v>-3.405326466353813</v>
      </c>
      <c r="AG70" s="30">
        <f>SUMIFS(Data!$G$2:$G$193,Data!$C$2:$C$193,CALC!$A70,Data!$D$2:$D$193,CALC!AG$67)</f>
        <v>0</v>
      </c>
    </row>
    <row r="71" spans="1:33" x14ac:dyDescent="0.3">
      <c r="A71" s="14" t="s">
        <v>12</v>
      </c>
      <c r="B71" s="30">
        <f>SUMIFS(Data!$G$2:$G$193,Data!$C$2:$C$193,CALC!$A71,Data!$D$2:$D$193,CALC!B$67)</f>
        <v>0</v>
      </c>
      <c r="C71" s="30">
        <f>SUMIFS(Data!$G$2:$G$193,Data!$C$2:$C$193,CALC!$A71,Data!$D$2:$D$193,CALC!C$67)</f>
        <v>0</v>
      </c>
      <c r="D71" s="30">
        <f>SUMIFS(Data!$G$2:$G$193,Data!$C$2:$C$193,CALC!$A71,Data!$D$2:$D$193,CALC!D$67)</f>
        <v>0</v>
      </c>
      <c r="E71" s="30">
        <f>SUMIFS(Data!$G$2:$G$193,Data!$C$2:$C$193,CALC!$A71,Data!$D$2:$D$193,CALC!E$67)</f>
        <v>7.0560227465000125E-2</v>
      </c>
      <c r="F71" s="30">
        <f>SUMIFS(Data!$G$2:$G$193,Data!$C$2:$C$193,CALC!$A71,Data!$D$2:$D$193,CALC!F$67)</f>
        <v>3.9689130300298245</v>
      </c>
      <c r="G71" s="30">
        <f>SUMIFS(Data!$G$2:$G$193,Data!$C$2:$C$193,CALC!$A71,Data!$D$2:$D$193,CALC!G$67)</f>
        <v>19.038113707766371</v>
      </c>
      <c r="H71" s="30">
        <f>SUMIFS(Data!$G$2:$G$193,Data!$C$2:$C$193,CALC!$A71,Data!$D$2:$D$193,CALC!H$67)</f>
        <v>0</v>
      </c>
      <c r="I71" s="30">
        <f>SUMIFS(Data!$G$2:$G$193,Data!$C$2:$C$193,CALC!$A71,Data!$D$2:$D$193,CALC!I$67)</f>
        <v>0</v>
      </c>
      <c r="J71" s="30">
        <f>SUMIFS(Data!$G$2:$G$193,Data!$C$2:$C$193,CALC!$A71,Data!$D$2:$D$193,CALC!J$67)</f>
        <v>0</v>
      </c>
      <c r="K71" s="30">
        <f>SUMIFS(Data!$G$2:$G$193,Data!$C$2:$C$193,CALC!$A71,Data!$D$2:$D$193,CALC!K$67)</f>
        <v>0</v>
      </c>
      <c r="L71" s="30">
        <f>SUMIFS(Data!$G$2:$G$193,Data!$C$2:$C$193,CALC!$A71,Data!$D$2:$D$193,CALC!L$67)</f>
        <v>-173.06351895233479</v>
      </c>
      <c r="M71" s="30">
        <f>SUMIFS(Data!$G$2:$G$193,Data!$C$2:$C$193,CALC!$A71,Data!$D$2:$D$193,CALC!M$67)</f>
        <v>5.9577259049708999</v>
      </c>
      <c r="N71" s="30">
        <f>SUMIFS(Data!$G$2:$G$193,Data!$C$2:$C$193,CALC!$A71,Data!$D$2:$D$193,CALC!N$67)</f>
        <v>4.2199871656999903</v>
      </c>
      <c r="O71" s="30">
        <f>SUMIFS(Data!$G$2:$G$193,Data!$C$2:$C$193,CALC!$A71,Data!$D$2:$D$193,CALC!O$67)</f>
        <v>0</v>
      </c>
      <c r="P71" s="30">
        <f>SUMIFS(Data!$G$2:$G$193,Data!$C$2:$C$193,CALC!$A71,Data!$D$2:$D$193,CALC!P$67)</f>
        <v>0</v>
      </c>
      <c r="Q71" s="30">
        <f>SUMIFS(Data!$G$2:$G$193,Data!$C$2:$C$193,CALC!$A71,Data!$D$2:$D$193,CALC!Q$67)</f>
        <v>0</v>
      </c>
      <c r="R71" s="30">
        <f>SUMIFS(Data!$G$2:$G$193,Data!$C$2:$C$193,CALC!$A71,Data!$D$2:$D$193,CALC!R$67)</f>
        <v>0.23837312223135054</v>
      </c>
      <c r="S71" s="30">
        <f>SUMIFS(Data!$G$2:$G$193,Data!$C$2:$C$193,CALC!$A71,Data!$D$2:$D$193,CALC!S$67)</f>
        <v>0.10739923622189984</v>
      </c>
      <c r="T71" s="30">
        <f>SUMIFS(Data!$G$2:$G$193,Data!$C$2:$C$193,CALC!$A71,Data!$D$2:$D$193,CALC!T$67)</f>
        <v>-2.5840142738867922E-2</v>
      </c>
      <c r="U71" s="30">
        <f>SUMIFS(Data!$G$2:$G$193,Data!$C$2:$C$193,CALC!$A71,Data!$D$2:$D$193,CALC!U$67)</f>
        <v>0</v>
      </c>
      <c r="V71" s="30">
        <f>SUMIFS(Data!$G$2:$G$193,Data!$C$2:$C$193,CALC!$A71,Data!$D$2:$D$193,CALC!V$67)</f>
        <v>0</v>
      </c>
      <c r="W71" s="30">
        <f>SUMIFS(Data!$G$2:$G$193,Data!$C$2:$C$193,CALC!$A71,Data!$D$2:$D$193,CALC!W$67)</f>
        <v>0</v>
      </c>
      <c r="X71" s="30">
        <f>SUMIFS(Data!$G$2:$G$193,Data!$C$2:$C$193,CALC!$A71,Data!$D$2:$D$193,CALC!X$67)</f>
        <v>0</v>
      </c>
      <c r="Y71" s="30">
        <f>SUMIFS(Data!$G$2:$G$193,Data!$C$2:$C$193,CALC!$A71,Data!$D$2:$D$193,CALC!Y$67)</f>
        <v>0.44958650370691977</v>
      </c>
      <c r="Z71" s="30">
        <f>SUMIFS(Data!$G$2:$G$193,Data!$C$2:$C$193,CALC!$A71,Data!$D$2:$D$193,CALC!Z$67)</f>
        <v>72.263261364748587</v>
      </c>
      <c r="AA71" s="30">
        <f>SUMIFS(Data!$G$2:$G$193,Data!$C$2:$C$193,CALC!$A71,Data!$D$2:$D$193,CALC!AA$67)</f>
        <v>41.967466945454817</v>
      </c>
      <c r="AB71" s="30">
        <f>SUMIFS(Data!$G$2:$G$193,Data!$C$2:$C$193,CALC!$A71,Data!$D$2:$D$193,CALC!AB$67)</f>
        <v>0</v>
      </c>
      <c r="AC71" s="30">
        <f>SUMIFS(Data!$G$2:$G$193,Data!$C$2:$C$193,CALC!$A71,Data!$D$2:$D$193,CALC!AC$67)</f>
        <v>0</v>
      </c>
      <c r="AD71" s="30">
        <f>SUMIFS(Data!$G$2:$G$193,Data!$C$2:$C$193,CALC!$A71,Data!$D$2:$D$193,CALC!AD$67)</f>
        <v>0</v>
      </c>
      <c r="AE71" s="30">
        <f>SUMIFS(Data!$G$2:$G$193,Data!$C$2:$C$193,CALC!$A71,Data!$D$2:$D$193,CALC!AE$67)</f>
        <v>23.898881284129629</v>
      </c>
      <c r="AF71" s="30">
        <f>SUMIFS(Data!$G$2:$G$193,Data!$C$2:$C$193,CALC!$A71,Data!$D$2:$D$193,CALC!AF$67)</f>
        <v>6.6448816403255364</v>
      </c>
      <c r="AG71" s="30">
        <f>SUMIFS(Data!$G$2:$G$193,Data!$C$2:$C$193,CALC!$A71,Data!$D$2:$D$193,CALC!AG$67)</f>
        <v>-0.26768448857333382</v>
      </c>
    </row>
    <row r="72" spans="1:33" x14ac:dyDescent="0.3">
      <c r="A72" s="14" t="s">
        <v>13</v>
      </c>
      <c r="B72" s="30">
        <f>SUMIFS(Data!$G$2:$G$193,Data!$C$2:$C$193,CALC!$A72,Data!$D$2:$D$193,CALC!B$67)</f>
        <v>9.3479655777000126E-2</v>
      </c>
      <c r="C72" s="30">
        <f>SUMIFS(Data!$G$2:$G$193,Data!$C$2:$C$193,CALC!$A72,Data!$D$2:$D$193,CALC!C$67)</f>
        <v>-0.75587582452973212</v>
      </c>
      <c r="D72" s="30">
        <f>SUMIFS(Data!$G$2:$G$193,Data!$C$2:$C$193,CALC!$A72,Data!$D$2:$D$193,CALC!D$67)</f>
        <v>0.13701735687284788</v>
      </c>
      <c r="E72" s="30">
        <f>SUMIFS(Data!$G$2:$G$193,Data!$C$2:$C$193,CALC!$A72,Data!$D$2:$D$193,CALC!E$67)</f>
        <v>8.2240909860000211E-3</v>
      </c>
      <c r="F72" s="30">
        <f>SUMIFS(Data!$G$2:$G$193,Data!$C$2:$C$193,CALC!$A72,Data!$D$2:$D$193,CALC!F$67)</f>
        <v>-20.090670626855939</v>
      </c>
      <c r="G72" s="30">
        <f>SUMIFS(Data!$G$2:$G$193,Data!$C$2:$C$193,CALC!$A72,Data!$D$2:$D$193,CALC!G$67)</f>
        <v>13.151538076612326</v>
      </c>
      <c r="H72" s="30">
        <f>SUMIFS(Data!$G$2:$G$193,Data!$C$2:$C$193,CALC!$A72,Data!$D$2:$D$193,CALC!H$67)</f>
        <v>8.8824363586194011</v>
      </c>
      <c r="I72" s="30">
        <f>SUMIFS(Data!$G$2:$G$193,Data!$C$2:$C$193,CALC!$A72,Data!$D$2:$D$193,CALC!I$67)</f>
        <v>0.81446830381688251</v>
      </c>
      <c r="J72" s="30">
        <f>SUMIFS(Data!$G$2:$G$193,Data!$C$2:$C$193,CALC!$A72,Data!$D$2:$D$193,CALC!J$67)</f>
        <v>12</v>
      </c>
      <c r="K72" s="30">
        <f>SUMIFS(Data!$G$2:$G$193,Data!$C$2:$C$193,CALC!$A72,Data!$D$2:$D$193,CALC!K$67)</f>
        <v>16</v>
      </c>
      <c r="L72" s="30">
        <f>SUMIFS(Data!$G$2:$G$193,Data!$C$2:$C$193,CALC!$A72,Data!$D$2:$D$193,CALC!L$67)</f>
        <v>1</v>
      </c>
      <c r="M72" s="30">
        <f>SUMIFS(Data!$G$2:$G$193,Data!$C$2:$C$193,CALC!$A72,Data!$D$2:$D$193,CALC!M$67)</f>
        <v>-15.157162550868335</v>
      </c>
      <c r="N72" s="30">
        <f>SUMIFS(Data!$G$2:$G$193,Data!$C$2:$C$193,CALC!$A72,Data!$D$2:$D$193,CALC!N$67)</f>
        <v>30.928117813126562</v>
      </c>
      <c r="O72" s="30">
        <f>SUMIFS(Data!$G$2:$G$193,Data!$C$2:$C$193,CALC!$A72,Data!$D$2:$D$193,CALC!O$67)</f>
        <v>9.3721103075018277</v>
      </c>
      <c r="P72" s="30">
        <f>SUMIFS(Data!$G$2:$G$193,Data!$C$2:$C$193,CALC!$A72,Data!$D$2:$D$193,CALC!P$67)</f>
        <v>-50.330044107416256</v>
      </c>
      <c r="Q72" s="30">
        <f>SUMIFS(Data!$G$2:$G$193,Data!$C$2:$C$193,CALC!$A72,Data!$D$2:$D$193,CALC!Q$67)</f>
        <v>1.3518066672953353</v>
      </c>
      <c r="R72" s="30">
        <f>SUMIFS(Data!$G$2:$G$193,Data!$C$2:$C$193,CALC!$A72,Data!$D$2:$D$193,CALC!R$67)</f>
        <v>9.6470232999999794E-2</v>
      </c>
      <c r="S72" s="30">
        <f>SUMIFS(Data!$G$2:$G$193,Data!$C$2:$C$193,CALC!$A72,Data!$D$2:$D$193,CALC!S$67)</f>
        <v>0.40197999843053989</v>
      </c>
      <c r="T72" s="30">
        <f>SUMIFS(Data!$G$2:$G$193,Data!$C$2:$C$193,CALC!$A72,Data!$D$2:$D$193,CALC!T$67)</f>
        <v>0.20361321874302707</v>
      </c>
      <c r="U72" s="30">
        <f>SUMIFS(Data!$G$2:$G$193,Data!$C$2:$C$193,CALC!$A72,Data!$D$2:$D$193,CALC!U$67)</f>
        <v>4.3751485070000484E-3</v>
      </c>
      <c r="V72" s="30">
        <f>SUMIFS(Data!$G$2:$G$193,Data!$C$2:$C$193,CALC!$A72,Data!$D$2:$D$193,CALC!V$67)</f>
        <v>10.476944333929652</v>
      </c>
      <c r="W72" s="30">
        <f>SUMIFS(Data!$G$2:$G$193,Data!$C$2:$C$193,CALC!$A72,Data!$D$2:$D$193,CALC!W$67)</f>
        <v>3.8175727363170893</v>
      </c>
      <c r="X72" s="30">
        <f>SUMIFS(Data!$G$2:$G$193,Data!$C$2:$C$193,CALC!$A72,Data!$D$2:$D$193,CALC!X$67)</f>
        <v>-0.71215406182886909</v>
      </c>
      <c r="Y72" s="30">
        <f>SUMIFS(Data!$G$2:$G$193,Data!$C$2:$C$193,CALC!$A72,Data!$D$2:$D$193,CALC!Y$67)</f>
        <v>0.8307576698932202</v>
      </c>
      <c r="Z72" s="30">
        <f>SUMIFS(Data!$G$2:$G$193,Data!$C$2:$C$193,CALC!$A72,Data!$D$2:$D$193,CALC!Z$67)</f>
        <v>45</v>
      </c>
      <c r="AA72" s="30">
        <f>SUMIFS(Data!$G$2:$G$193,Data!$C$2:$C$193,CALC!$A72,Data!$D$2:$D$193,CALC!AA$67)</f>
        <v>1.5736570426491565</v>
      </c>
      <c r="AB72" s="30">
        <f>SUMIFS(Data!$G$2:$G$193,Data!$C$2:$C$193,CALC!$A72,Data!$D$2:$D$193,CALC!AB$67)</f>
        <v>1.4243081236577524</v>
      </c>
      <c r="AC72" s="30">
        <f>SUMIFS(Data!$G$2:$G$193,Data!$C$2:$C$193,CALC!$A72,Data!$D$2:$D$193,CALC!AC$67)</f>
        <v>3.2561036629147821</v>
      </c>
      <c r="AD72" s="30">
        <f>SUMIFS(Data!$G$2:$G$193,Data!$C$2:$C$193,CALC!$A72,Data!$D$2:$D$193,CALC!AD$67)</f>
        <v>11.614459676797821</v>
      </c>
      <c r="AE72" s="30">
        <f>SUMIFS(Data!$G$2:$G$193,Data!$C$2:$C$193,CALC!$A72,Data!$D$2:$D$193,CALC!AE$67)</f>
        <v>9.671940461818167</v>
      </c>
      <c r="AF72" s="30">
        <f>SUMIFS(Data!$G$2:$G$193,Data!$C$2:$C$193,CALC!$A72,Data!$D$2:$D$193,CALC!AF$67)</f>
        <v>26.765866025541072</v>
      </c>
      <c r="AG72" s="30">
        <f>SUMIFS(Data!$G$2:$G$193,Data!$C$2:$C$193,CALC!$A72,Data!$D$2:$D$193,CALC!AG$67)</f>
        <v>1.9958073635948352</v>
      </c>
    </row>
    <row r="73" spans="1:33" x14ac:dyDescent="0.3">
      <c r="A73" s="14" t="s">
        <v>16</v>
      </c>
      <c r="B73" s="30">
        <f>SUMIFS(Data!$G$2:$G$193,Data!$C$2:$C$193,CALC!$A73,Data!$D$2:$D$193,CALC!B$67)</f>
        <v>0.24783793737877158</v>
      </c>
      <c r="C73" s="30">
        <f>SUMIFS(Data!$G$2:$G$193,Data!$C$2:$C$193,CALC!$A73,Data!$D$2:$D$193,CALC!C$67)</f>
        <v>0.10228498687799981</v>
      </c>
      <c r="D73" s="30">
        <f>SUMIFS(Data!$G$2:$G$193,Data!$C$2:$C$193,CALC!$A73,Data!$D$2:$D$193,CALC!D$67)</f>
        <v>0</v>
      </c>
      <c r="E73" s="30">
        <f>SUMIFS(Data!$G$2:$G$193,Data!$C$2:$C$193,CALC!$A73,Data!$D$2:$D$193,CALC!E$67)</f>
        <v>0</v>
      </c>
      <c r="F73" s="30">
        <f>SUMIFS(Data!$G$2:$G$193,Data!$C$2:$C$193,CALC!$A73,Data!$D$2:$D$193,CALC!F$67)</f>
        <v>0</v>
      </c>
      <c r="G73" s="30">
        <f>SUMIFS(Data!$G$2:$G$193,Data!$C$2:$C$193,CALC!$A73,Data!$D$2:$D$193,CALC!G$67)</f>
        <v>9.0894588959930331</v>
      </c>
      <c r="H73" s="30">
        <f>SUMIFS(Data!$G$2:$G$193,Data!$C$2:$C$193,CALC!$A73,Data!$D$2:$D$193,CALC!H$67)</f>
        <v>1.375881647453383</v>
      </c>
      <c r="I73" s="30">
        <f>SUMIFS(Data!$G$2:$G$193,Data!$C$2:$C$193,CALC!$A73,Data!$D$2:$D$193,CALC!I$67)</f>
        <v>1.7059255514399219</v>
      </c>
      <c r="J73" s="30">
        <f>SUMIFS(Data!$G$2:$G$193,Data!$C$2:$C$193,CALC!$A73,Data!$D$2:$D$193,CALC!J$67)</f>
        <v>0</v>
      </c>
      <c r="K73" s="30">
        <f>SUMIFS(Data!$G$2:$G$193,Data!$C$2:$C$193,CALC!$A73,Data!$D$2:$D$193,CALC!K$67)</f>
        <v>0</v>
      </c>
      <c r="L73" s="30">
        <f>SUMIFS(Data!$G$2:$G$193,Data!$C$2:$C$193,CALC!$A73,Data!$D$2:$D$193,CALC!L$67)</f>
        <v>0</v>
      </c>
      <c r="M73" s="30">
        <f>SUMIFS(Data!$G$2:$G$193,Data!$C$2:$C$193,CALC!$A73,Data!$D$2:$D$193,CALC!M$67)</f>
        <v>0</v>
      </c>
      <c r="N73" s="30">
        <f>SUMIFS(Data!$G$2:$G$193,Data!$C$2:$C$193,CALC!$A73,Data!$D$2:$D$193,CALC!N$67)</f>
        <v>-31.185283155806388</v>
      </c>
      <c r="O73" s="30">
        <f>SUMIFS(Data!$G$2:$G$193,Data!$C$2:$C$193,CALC!$A73,Data!$D$2:$D$193,CALC!O$67)</f>
        <v>23.664578526442085</v>
      </c>
      <c r="P73" s="30">
        <f>SUMIFS(Data!$G$2:$G$193,Data!$C$2:$C$193,CALC!$A73,Data!$D$2:$D$193,CALC!P$67)</f>
        <v>6.810652932707626</v>
      </c>
      <c r="Q73" s="30">
        <f>SUMIFS(Data!$G$2:$G$193,Data!$C$2:$C$193,CALC!$A73,Data!$D$2:$D$193,CALC!Q$67)</f>
        <v>0</v>
      </c>
      <c r="R73" s="30">
        <f>SUMIFS(Data!$G$2:$G$193,Data!$C$2:$C$193,CALC!$A73,Data!$D$2:$D$193,CALC!R$67)</f>
        <v>0</v>
      </c>
      <c r="S73" s="30">
        <f>SUMIFS(Data!$G$2:$G$193,Data!$C$2:$C$193,CALC!$A73,Data!$D$2:$D$193,CALC!S$67)</f>
        <v>0</v>
      </c>
      <c r="T73" s="30">
        <f>SUMIFS(Data!$G$2:$G$193,Data!$C$2:$C$193,CALC!$A73,Data!$D$2:$D$193,CALC!T$67)</f>
        <v>0.13178472796822671</v>
      </c>
      <c r="U73" s="30">
        <f>SUMIFS(Data!$G$2:$G$193,Data!$C$2:$C$193,CALC!$A73,Data!$D$2:$D$193,CALC!U$67)</f>
        <v>8.6352955353000138E-3</v>
      </c>
      <c r="V73" s="30">
        <f>SUMIFS(Data!$G$2:$G$193,Data!$C$2:$C$193,CALC!$A73,Data!$D$2:$D$193,CALC!V$67)</f>
        <v>-2.0543028105744554</v>
      </c>
      <c r="W73" s="30">
        <f>SUMIFS(Data!$G$2:$G$193,Data!$C$2:$C$193,CALC!$A73,Data!$D$2:$D$193,CALC!W$67)</f>
        <v>0</v>
      </c>
      <c r="X73" s="30">
        <f>SUMIFS(Data!$G$2:$G$193,Data!$C$2:$C$193,CALC!$A73,Data!$D$2:$D$193,CALC!X$67)</f>
        <v>0</v>
      </c>
      <c r="Y73" s="30">
        <f>SUMIFS(Data!$G$2:$G$193,Data!$C$2:$C$193,CALC!$A73,Data!$D$2:$D$193,CALC!Y$67)</f>
        <v>0</v>
      </c>
      <c r="Z73" s="30">
        <f>SUMIFS(Data!$G$2:$G$193,Data!$C$2:$C$193,CALC!$A73,Data!$D$2:$D$193,CALC!Z$67)</f>
        <v>0</v>
      </c>
      <c r="AA73" s="30">
        <f>SUMIFS(Data!$G$2:$G$193,Data!$C$2:$C$193,CALC!$A73,Data!$D$2:$D$193,CALC!AA$67)</f>
        <v>56.119736148800939</v>
      </c>
      <c r="AB73" s="30">
        <f>SUMIFS(Data!$G$2:$G$193,Data!$C$2:$C$193,CALC!$A73,Data!$D$2:$D$193,CALC!AB$67)</f>
        <v>64.454738228739643</v>
      </c>
      <c r="AC73" s="30">
        <f>SUMIFS(Data!$G$2:$G$193,Data!$C$2:$C$193,CALC!$A73,Data!$D$2:$D$193,CALC!AC$67)</f>
        <v>2.4349797811241132</v>
      </c>
      <c r="AD73" s="30">
        <f>SUMIFS(Data!$G$2:$G$193,Data!$C$2:$C$193,CALC!$A73,Data!$D$2:$D$193,CALC!AD$67)</f>
        <v>0</v>
      </c>
      <c r="AE73" s="30">
        <f>SUMIFS(Data!$G$2:$G$193,Data!$C$2:$C$193,CALC!$A73,Data!$D$2:$D$193,CALC!AE$67)</f>
        <v>0</v>
      </c>
      <c r="AF73" s="30">
        <f>SUMIFS(Data!$G$2:$G$193,Data!$C$2:$C$193,CALC!$A73,Data!$D$2:$D$193,CALC!AF$67)</f>
        <v>0</v>
      </c>
      <c r="AG73" s="30">
        <f>SUMIFS(Data!$G$2:$G$193,Data!$C$2:$C$193,CALC!$A73,Data!$D$2:$D$193,CALC!AG$67)</f>
        <v>1.3651908917240014</v>
      </c>
    </row>
    <row r="74" spans="1:33" x14ac:dyDescent="0.3">
      <c r="A74" s="14" t="s">
        <v>11</v>
      </c>
      <c r="B74" s="30">
        <f>SUMIFS(Data!$G$2:$G$193,Data!$C$2:$C$193,CALC!$A74,Data!$D$2:$D$193,CALC!B$67)</f>
        <v>-0.69080530822645336</v>
      </c>
      <c r="C74" s="30">
        <f>SUMIFS(Data!$G$2:$G$193,Data!$C$2:$C$193,CALC!$A74,Data!$D$2:$D$193,CALC!C$67)</f>
        <v>0.27118307146029785</v>
      </c>
      <c r="D74" s="30">
        <f>SUMIFS(Data!$G$2:$G$193,Data!$C$2:$C$193,CALC!$A74,Data!$D$2:$D$193,CALC!D$67)</f>
        <v>5.1680285477735843E-2</v>
      </c>
      <c r="E74" s="30">
        <f>SUMIFS(Data!$G$2:$G$193,Data!$C$2:$C$193,CALC!$A74,Data!$D$2:$D$193,CALC!E$67)</f>
        <v>-6.0775209977441458E-2</v>
      </c>
      <c r="F74" s="30">
        <f>SUMIFS(Data!$G$2:$G$193,Data!$C$2:$C$193,CALC!$A74,Data!$D$2:$D$193,CALC!F$67)</f>
        <v>10.89294065307098</v>
      </c>
      <c r="G74" s="30">
        <f>SUMIFS(Data!$G$2:$G$193,Data!$C$2:$C$193,CALC!$A74,Data!$D$2:$D$193,CALC!G$67)</f>
        <v>3.6357835583972076</v>
      </c>
      <c r="H74" s="30">
        <f>SUMIFS(Data!$G$2:$G$193,Data!$C$2:$C$193,CALC!$A74,Data!$D$2:$D$193,CALC!H$67)</f>
        <v>3.5607703091443739</v>
      </c>
      <c r="I74" s="30">
        <f>SUMIFS(Data!$G$2:$G$193,Data!$C$2:$C$193,CALC!$A74,Data!$D$2:$D$193,CALC!I$67)</f>
        <v>0.31471055259484437</v>
      </c>
      <c r="J74" s="30">
        <f>SUMIFS(Data!$G$2:$G$193,Data!$C$2:$C$193,CALC!$A74,Data!$D$2:$D$193,CALC!J$67)</f>
        <v>130.93817204259085</v>
      </c>
      <c r="K74" s="30">
        <f>SUMIFS(Data!$G$2:$G$193,Data!$C$2:$C$193,CALC!$A74,Data!$D$2:$D$193,CALC!K$67)</f>
        <v>101.66618867536386</v>
      </c>
      <c r="L74" s="30">
        <f>SUMIFS(Data!$G$2:$G$193,Data!$C$2:$C$193,CALC!$A74,Data!$D$2:$D$193,CALC!L$67)</f>
        <v>22.622682215991517</v>
      </c>
      <c r="M74" s="30">
        <f>SUMIFS(Data!$G$2:$G$193,Data!$C$2:$C$193,CALC!$A74,Data!$D$2:$D$193,CALC!M$67)</f>
        <v>11.334921937299072</v>
      </c>
      <c r="N74" s="30">
        <f>SUMIFS(Data!$G$2:$G$193,Data!$C$2:$C$193,CALC!$A74,Data!$D$2:$D$193,CALC!N$67)</f>
        <v>0</v>
      </c>
      <c r="O74" s="30">
        <f>SUMIFS(Data!$G$2:$G$193,Data!$C$2:$C$193,CALC!$A74,Data!$D$2:$D$193,CALC!O$67)</f>
        <v>-69.258957961407759</v>
      </c>
      <c r="P74" s="30">
        <f>SUMIFS(Data!$G$2:$G$193,Data!$C$2:$C$193,CALC!$A74,Data!$D$2:$D$193,CALC!P$67)</f>
        <v>17.196898655086841</v>
      </c>
      <c r="Q74" s="30">
        <f>SUMIFS(Data!$G$2:$G$193,Data!$C$2:$C$193,CALC!$A74,Data!$D$2:$D$193,CALC!Q$67)</f>
        <v>0.53536897714666765</v>
      </c>
      <c r="R74" s="30">
        <f>SUMIFS(Data!$G$2:$G$193,Data!$C$2:$C$193,CALC!$A74,Data!$D$2:$D$193,CALC!R$67)</f>
        <v>0.12900192497226026</v>
      </c>
      <c r="S74" s="30">
        <f>SUMIFS(Data!$G$2:$G$193,Data!$C$2:$C$193,CALC!$A74,Data!$D$2:$D$193,CALC!S$67)</f>
        <v>0.25826959186695042</v>
      </c>
      <c r="T74" s="30">
        <f>SUMIFS(Data!$G$2:$G$193,Data!$C$2:$C$193,CALC!$A74,Data!$D$2:$D$193,CALC!T$67)</f>
        <v>5.3333627944000206E-2</v>
      </c>
      <c r="U74" s="30">
        <f>SUMIFS(Data!$G$2:$G$193,Data!$C$2:$C$193,CALC!$A74,Data!$D$2:$D$193,CALC!U$67)</f>
        <v>7.1971432014300118E-2</v>
      </c>
      <c r="V74" s="30">
        <f>SUMIFS(Data!$G$2:$G$193,Data!$C$2:$C$193,CALC!$A74,Data!$D$2:$D$193,CALC!V$67)</f>
        <v>4.3140359022063421</v>
      </c>
      <c r="W74" s="30">
        <f>SUMIFS(Data!$G$2:$G$193,Data!$C$2:$C$193,CALC!$A74,Data!$D$2:$D$193,CALC!W$67)</f>
        <v>-1.817891779198618</v>
      </c>
      <c r="X74" s="30">
        <f>SUMIFS(Data!$G$2:$G$193,Data!$C$2:$C$193,CALC!$A74,Data!$D$2:$D$193,CALC!X$67)</f>
        <v>3.6319857153272608</v>
      </c>
      <c r="Y74" s="30">
        <f>SUMIFS(Data!$G$2:$G$193,Data!$C$2:$C$193,CALC!$A74,Data!$D$2:$D$193,CALC!Y$67)</f>
        <v>0.34207668760308962</v>
      </c>
      <c r="Z74" s="30">
        <f>SUMIFS(Data!$G$2:$G$193,Data!$C$2:$C$193,CALC!$A74,Data!$D$2:$D$193,CALC!Z$67)</f>
        <v>-12.502889214408697</v>
      </c>
      <c r="AA74" s="30">
        <f>SUMIFS(Data!$G$2:$G$193,Data!$C$2:$C$193,CALC!$A74,Data!$D$2:$D$193,CALC!AA$67)</f>
        <v>0</v>
      </c>
      <c r="AB74" s="30">
        <f>SUMIFS(Data!$G$2:$G$193,Data!$C$2:$C$193,CALC!$A74,Data!$D$2:$D$193,CALC!AB$67)</f>
        <v>32.318117451416356</v>
      </c>
      <c r="AC74" s="30">
        <f>SUMIFS(Data!$G$2:$G$193,Data!$C$2:$C$193,CALC!$A74,Data!$D$2:$D$193,CALC!AC$67)</f>
        <v>6.4939212364182737</v>
      </c>
      <c r="AD74" s="30">
        <f>SUMIFS(Data!$G$2:$G$193,Data!$C$2:$C$193,CALC!$A74,Data!$D$2:$D$193,CALC!AD$67)</f>
        <v>4.3549919150670746</v>
      </c>
      <c r="AE74" s="30">
        <f>SUMIFS(Data!$G$2:$G$193,Data!$C$2:$C$193,CALC!$A74,Data!$D$2:$D$193,CALC!AE$67)</f>
        <v>12.933512224352512</v>
      </c>
      <c r="AF74" s="30">
        <f>SUMIFS(Data!$G$2:$G$193,Data!$C$2:$C$193,CALC!$A74,Data!$D$2:$D$193,CALC!AF$67)</f>
        <v>18.744619534044659</v>
      </c>
      <c r="AG74" s="30">
        <f>SUMIFS(Data!$G$2:$G$193,Data!$C$2:$C$193,CALC!$A74,Data!$D$2:$D$193,CALC!AG$67)</f>
        <v>0.55249636444444405</v>
      </c>
    </row>
    <row r="75" spans="1:33" x14ac:dyDescent="0.3">
      <c r="A75" s="14" t="s">
        <v>14</v>
      </c>
      <c r="B75" s="30">
        <f>SUMIFS(Data!$G$2:$G$193,Data!$C$2:$C$193,CALC!$A75,Data!$D$2:$D$193,CALC!B$67)</f>
        <v>0.49438396162345466</v>
      </c>
      <c r="C75" s="30">
        <f>SUMIFS(Data!$G$2:$G$193,Data!$C$2:$C$193,CALC!$A75,Data!$D$2:$D$193,CALC!C$67)</f>
        <v>0</v>
      </c>
      <c r="D75" s="30">
        <f>SUMIFS(Data!$G$2:$G$193,Data!$C$2:$C$193,CALC!$A75,Data!$D$2:$D$193,CALC!D$67)</f>
        <v>-0.38191214165192156</v>
      </c>
      <c r="E75" s="30">
        <f>SUMIFS(Data!$G$2:$G$193,Data!$C$2:$C$193,CALC!$A75,Data!$D$2:$D$193,CALC!E$67)</f>
        <v>2.18041212266325E-2</v>
      </c>
      <c r="F75" s="30">
        <f>SUMIFS(Data!$G$2:$G$193,Data!$C$2:$C$193,CALC!$A75,Data!$D$2:$D$193,CALC!F$67)</f>
        <v>4.1086056211488824</v>
      </c>
      <c r="G75" s="30">
        <f>SUMIFS(Data!$G$2:$G$193,Data!$C$2:$C$193,CALC!$A75,Data!$D$2:$D$193,CALC!G$67)</f>
        <v>-26.868076918199591</v>
      </c>
      <c r="H75" s="30">
        <f>SUMIFS(Data!$G$2:$G$193,Data!$C$2:$C$193,CALC!$A75,Data!$D$2:$D$193,CALC!H$67)</f>
        <v>3.7761969128476096</v>
      </c>
      <c r="I75" s="30">
        <f>SUMIFS(Data!$G$2:$G$193,Data!$C$2:$C$193,CALC!$A75,Data!$D$2:$D$193,CALC!I$67)</f>
        <v>0.32578732152675371</v>
      </c>
      <c r="J75" s="30">
        <f>SUMIFS(Data!$G$2:$G$193,Data!$C$2:$C$193,CALC!$A75,Data!$D$2:$D$193,CALC!J$67)</f>
        <v>62.514446072043711</v>
      </c>
      <c r="K75" s="30">
        <f>SUMIFS(Data!$G$2:$G$193,Data!$C$2:$C$193,CALC!$A75,Data!$D$2:$D$193,CALC!K$67)</f>
        <v>39.283815304160498</v>
      </c>
      <c r="L75" s="30">
        <f>SUMIFS(Data!$G$2:$G$193,Data!$C$2:$C$193,CALC!$A75,Data!$D$2:$D$193,CALC!L$67)</f>
        <v>122.6289087422158</v>
      </c>
      <c r="M75" s="30">
        <f>SUMIFS(Data!$G$2:$G$193,Data!$C$2:$C$193,CALC!$A75,Data!$D$2:$D$193,CALC!M$67)</f>
        <v>5.8987385197731612</v>
      </c>
      <c r="N75" s="30">
        <f>SUMIFS(Data!$G$2:$G$193,Data!$C$2:$C$193,CALC!$A75,Data!$D$2:$D$193,CALC!N$67)</f>
        <v>4.0765076020661866</v>
      </c>
      <c r="O75" s="30">
        <f>SUMIFS(Data!$G$2:$G$193,Data!$C$2:$C$193,CALC!$A75,Data!$D$2:$D$193,CALC!O$67)</f>
        <v>45.023244532364117</v>
      </c>
      <c r="P75" s="30">
        <f>SUMIFS(Data!$G$2:$G$193,Data!$C$2:$C$193,CALC!$A75,Data!$D$2:$D$193,CALC!P$67)</f>
        <v>0</v>
      </c>
      <c r="Q75" s="30">
        <f>SUMIFS(Data!$G$2:$G$193,Data!$C$2:$C$193,CALC!$A75,Data!$D$2:$D$193,CALC!Q$67)</f>
        <v>-3.9563232042161545</v>
      </c>
      <c r="R75" s="30">
        <f>SUMIFS(Data!$G$2:$G$193,Data!$C$2:$C$193,CALC!$A75,Data!$D$2:$D$193,CALC!R$67)</f>
        <v>0.23603613083692476</v>
      </c>
      <c r="S75" s="30">
        <f>SUMIFS(Data!$G$2:$G$193,Data!$C$2:$C$193,CALC!$A75,Data!$D$2:$D$193,CALC!S$67)</f>
        <v>0.10555726200000048</v>
      </c>
      <c r="T75" s="30">
        <f>SUMIFS(Data!$G$2:$G$193,Data!$C$2:$C$193,CALC!$A75,Data!$D$2:$D$193,CALC!T$67)</f>
        <v>7.1318793959275872E-2</v>
      </c>
      <c r="U75" s="30">
        <f>SUMIFS(Data!$G$2:$G$193,Data!$C$2:$C$193,CALC!$A75,Data!$D$2:$D$193,CALC!U$67)</f>
        <v>2.3766492137029471E-2</v>
      </c>
      <c r="V75" s="30">
        <f>SUMIFS(Data!$G$2:$G$193,Data!$C$2:$C$193,CALC!$A75,Data!$D$2:$D$193,CALC!V$67)</f>
        <v>4.2400470806489921</v>
      </c>
      <c r="W75" s="30">
        <f>SUMIFS(Data!$G$2:$G$193,Data!$C$2:$C$193,CALC!$A75,Data!$D$2:$D$193,CALC!W$67)</f>
        <v>9.2712480739128864</v>
      </c>
      <c r="X75" s="30">
        <f>SUMIFS(Data!$G$2:$G$193,Data!$C$2:$C$193,CALC!$A75,Data!$D$2:$D$193,CALC!X$67)</f>
        <v>1.4955235298406393</v>
      </c>
      <c r="Y75" s="30">
        <f>SUMIFS(Data!$G$2:$G$193,Data!$C$2:$C$193,CALC!$A75,Data!$D$2:$D$193,CALC!Y$67)</f>
        <v>-0.16289366076337686</v>
      </c>
      <c r="Z75" s="30">
        <f>SUMIFS(Data!$G$2:$G$193,Data!$C$2:$C$193,CALC!$A75,Data!$D$2:$D$193,CALC!Z$67)</f>
        <v>63.764734993484581</v>
      </c>
      <c r="AA75" s="30">
        <f>SUMIFS(Data!$G$2:$G$193,Data!$C$2:$C$193,CALC!$A75,Data!$D$2:$D$193,CALC!AA$67)</f>
        <v>39.676653457202292</v>
      </c>
      <c r="AB75" s="30">
        <f>SUMIFS(Data!$G$2:$G$193,Data!$C$2:$C$193,CALC!$A75,Data!$D$2:$D$193,CALC!AB$67)</f>
        <v>-11.709462844715972</v>
      </c>
      <c r="AC75" s="30">
        <f>SUMIFS(Data!$G$2:$G$193,Data!$C$2:$C$193,CALC!$A75,Data!$D$2:$D$193,CALC!AC$67)</f>
        <v>0</v>
      </c>
      <c r="AD75" s="30">
        <f>SUMIFS(Data!$G$2:$G$193,Data!$C$2:$C$193,CALC!$A75,Data!$D$2:$D$193,CALC!AD$67)</f>
        <v>5.8235822886659889</v>
      </c>
      <c r="AE75" s="30">
        <f>SUMIFS(Data!$G$2:$G$193,Data!$C$2:$C$193,CALC!$A75,Data!$D$2:$D$193,CALC!AE$67)</f>
        <v>25.794390593821902</v>
      </c>
      <c r="AF75" s="30">
        <f>SUMIFS(Data!$G$2:$G$193,Data!$C$2:$C$193,CALC!$A75,Data!$D$2:$D$193,CALC!AF$67)</f>
        <v>7.0285375982535356</v>
      </c>
      <c r="AG75" s="30">
        <f>SUMIFS(Data!$G$2:$G$193,Data!$C$2:$C$193,CALC!$A75,Data!$D$2:$D$193,CALC!AG$67)</f>
        <v>0.73880918846240107</v>
      </c>
    </row>
    <row r="76" spans="1:33" x14ac:dyDescent="0.3">
      <c r="A76" s="14" t="s">
        <v>15</v>
      </c>
      <c r="B76" s="30">
        <f>SUMIFS(Data!$G$2:$G$193,Data!$C$2:$C$193,CALC!$A76,Data!$D$2:$D$193,CALC!B$67)</f>
        <v>9.0301347480582272E-2</v>
      </c>
      <c r="C76" s="30">
        <f>SUMIFS(Data!$G$2:$G$193,Data!$C$2:$C$193,CALC!$A76,Data!$D$2:$D$193,CALC!C$67)</f>
        <v>0.5409525378225748</v>
      </c>
      <c r="D76" s="30">
        <f>SUMIFS(Data!$G$2:$G$193,Data!$C$2:$C$193,CALC!$A76,Data!$D$2:$D$193,CALC!D$67)</f>
        <v>0</v>
      </c>
      <c r="E76" s="30">
        <f>SUMIFS(Data!$G$2:$G$193,Data!$C$2:$C$193,CALC!$A76,Data!$D$2:$D$193,CALC!E$67)</f>
        <v>0</v>
      </c>
      <c r="F76" s="30">
        <f>SUMIFS(Data!$G$2:$G$193,Data!$C$2:$C$193,CALC!$A76,Data!$D$2:$D$193,CALC!F$67)</f>
        <v>0</v>
      </c>
      <c r="G76" s="30">
        <f>SUMIFS(Data!$G$2:$G$193,Data!$C$2:$C$193,CALC!$A76,Data!$D$2:$D$193,CALC!G$67)</f>
        <v>0</v>
      </c>
      <c r="H76" s="30">
        <f>SUMIFS(Data!$G$2:$G$193,Data!$C$2:$C$193,CALC!$A76,Data!$D$2:$D$193,CALC!H$67)</f>
        <v>-10.525494603018416</v>
      </c>
      <c r="I76" s="30">
        <f>SUMIFS(Data!$G$2:$G$193,Data!$C$2:$C$193,CALC!$A76,Data!$D$2:$D$193,CALC!I$67)</f>
        <v>0.86374363619780326</v>
      </c>
      <c r="J76" s="30">
        <f>SUMIFS(Data!$G$2:$G$193,Data!$C$2:$C$193,CALC!$A76,Data!$D$2:$D$193,CALC!J$67)</f>
        <v>25.005778428817393</v>
      </c>
      <c r="K76" s="30">
        <f>SUMIFS(Data!$G$2:$G$193,Data!$C$2:$C$193,CALC!$A76,Data!$D$2:$D$193,CALC!K$67)</f>
        <v>0</v>
      </c>
      <c r="L76" s="30">
        <f>SUMIFS(Data!$G$2:$G$193,Data!$C$2:$C$193,CALC!$A76,Data!$D$2:$D$193,CALC!L$67)</f>
        <v>0</v>
      </c>
      <c r="M76" s="30">
        <f>SUMIFS(Data!$G$2:$G$193,Data!$C$2:$C$193,CALC!$A76,Data!$D$2:$D$193,CALC!M$67)</f>
        <v>0</v>
      </c>
      <c r="N76" s="30">
        <f>SUMIFS(Data!$G$2:$G$193,Data!$C$2:$C$193,CALC!$A76,Data!$D$2:$D$193,CALC!N$67)</f>
        <v>10.549967914249976</v>
      </c>
      <c r="O76" s="30">
        <f>SUMIFS(Data!$G$2:$G$193,Data!$C$2:$C$193,CALC!$A76,Data!$D$2:$D$193,CALC!O$67)</f>
        <v>9.0534585570467812</v>
      </c>
      <c r="P76" s="30">
        <f>SUMIFS(Data!$G$2:$G$193,Data!$C$2:$C$193,CALC!$A76,Data!$D$2:$D$193,CALC!P$67)</f>
        <v>32.718105352314694</v>
      </c>
      <c r="Q76" s="30">
        <f>SUMIFS(Data!$G$2:$G$193,Data!$C$2:$C$193,CALC!$A76,Data!$D$2:$D$193,CALC!Q$67)</f>
        <v>0</v>
      </c>
      <c r="R76" s="30">
        <f>SUMIFS(Data!$G$2:$G$193,Data!$C$2:$C$193,CALC!$A76,Data!$D$2:$D$193,CALC!R$67)</f>
        <v>0</v>
      </c>
      <c r="S76" s="30">
        <f>SUMIFS(Data!$G$2:$G$193,Data!$C$2:$C$193,CALC!$A76,Data!$D$2:$D$193,CALC!S$67)</f>
        <v>0</v>
      </c>
      <c r="T76" s="30">
        <f>SUMIFS(Data!$G$2:$G$193,Data!$C$2:$C$193,CALC!$A76,Data!$D$2:$D$193,CALC!T$67)</f>
        <v>0</v>
      </c>
      <c r="U76" s="30">
        <f>SUMIFS(Data!$G$2:$G$193,Data!$C$2:$C$193,CALC!$A76,Data!$D$2:$D$193,CALC!U$67)</f>
        <v>3.8949245560680135E-2</v>
      </c>
      <c r="V76" s="30">
        <f>SUMIFS(Data!$G$2:$G$193,Data!$C$2:$C$193,CALC!$A76,Data!$D$2:$D$193,CALC!V$67)</f>
        <v>11.873305311847361</v>
      </c>
      <c r="W76" s="30">
        <f>SUMIFS(Data!$G$2:$G$193,Data!$C$2:$C$193,CALC!$A76,Data!$D$2:$D$193,CALC!W$67)</f>
        <v>3.7520986154769957</v>
      </c>
      <c r="X76" s="30">
        <f>SUMIFS(Data!$G$2:$G$193,Data!$C$2:$C$193,CALC!$A76,Data!$D$2:$D$193,CALC!X$67)</f>
        <v>0</v>
      </c>
      <c r="Y76" s="30">
        <f>SUMIFS(Data!$G$2:$G$193,Data!$C$2:$C$193,CALC!$A76,Data!$D$2:$D$193,CALC!Y$67)</f>
        <v>0</v>
      </c>
      <c r="Z76" s="30">
        <f>SUMIFS(Data!$G$2:$G$193,Data!$C$2:$C$193,CALC!$A76,Data!$D$2:$D$193,CALC!Z$67)</f>
        <v>0</v>
      </c>
      <c r="AA76" s="30">
        <f>SUMIFS(Data!$G$2:$G$193,Data!$C$2:$C$193,CALC!$A76,Data!$D$2:$D$193,CALC!AA$67)</f>
        <v>103.69951244887125</v>
      </c>
      <c r="AB76" s="30">
        <f>SUMIFS(Data!$G$2:$G$193,Data!$C$2:$C$193,CALC!$A76,Data!$D$2:$D$193,CALC!AB$67)</f>
        <v>22.848909038151305</v>
      </c>
      <c r="AC76" s="30">
        <f>SUMIFS(Data!$G$2:$G$193,Data!$C$2:$C$193,CALC!$A76,Data!$D$2:$D$193,CALC!AC$67)</f>
        <v>-1.1797477039546322</v>
      </c>
      <c r="AD76" s="30">
        <f>SUMIFS(Data!$G$2:$G$193,Data!$C$2:$C$193,CALC!$A76,Data!$D$2:$D$193,CALC!AD$67)</f>
        <v>0</v>
      </c>
      <c r="AE76" s="30">
        <f>SUMIFS(Data!$G$2:$G$193,Data!$C$2:$C$193,CALC!$A76,Data!$D$2:$D$193,CALC!AE$67)</f>
        <v>0</v>
      </c>
      <c r="AF76" s="30">
        <f>SUMIFS(Data!$G$2:$G$193,Data!$C$2:$C$193,CALC!$A76,Data!$D$2:$D$193,CALC!AF$67)</f>
        <v>0</v>
      </c>
      <c r="AG76" s="30">
        <f>SUMIFS(Data!$G$2:$G$193,Data!$C$2:$C$193,CALC!$A76,Data!$D$2:$D$193,CALC!AG$67)</f>
        <v>0</v>
      </c>
    </row>
    <row r="77" spans="1:33" x14ac:dyDescent="0.3"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spans="1:33" x14ac:dyDescent="0.3">
      <c r="B78">
        <v>1</v>
      </c>
      <c r="C78">
        <v>2</v>
      </c>
      <c r="D78">
        <v>3</v>
      </c>
    </row>
    <row r="79" spans="1:33" x14ac:dyDescent="0.3">
      <c r="A79" s="14" t="s">
        <v>53</v>
      </c>
      <c r="B79" s="30">
        <f>LARGE($B68:$AG68,B$78)</f>
        <v>66.296570059402484</v>
      </c>
      <c r="C79" s="30">
        <f t="shared" ref="C79:D79" si="5">LARGE($B68:$AG68,C$78)</f>
        <v>59.718260508052026</v>
      </c>
      <c r="D79" s="30">
        <f t="shared" si="5"/>
        <v>40.666475470145542</v>
      </c>
    </row>
    <row r="80" spans="1:33" x14ac:dyDescent="0.3">
      <c r="A80" s="14" t="s">
        <v>10</v>
      </c>
      <c r="B80" s="30">
        <f t="shared" ref="B80:D80" si="6">LARGE($B69:$AG69,B$78)</f>
        <v>102.68285056211744</v>
      </c>
      <c r="C80" s="30">
        <f t="shared" si="6"/>
        <v>23.418925689432172</v>
      </c>
      <c r="D80" s="30">
        <f t="shared" si="6"/>
        <v>17.026632331769122</v>
      </c>
    </row>
    <row r="81" spans="1:22" x14ac:dyDescent="0.3">
      <c r="A81" s="14" t="s">
        <v>9</v>
      </c>
      <c r="B81" s="30">
        <f t="shared" ref="B81:D81" si="7">LARGE($B70:$AG70,B$78)</f>
        <v>59.132787365816284</v>
      </c>
      <c r="C81" s="30">
        <f t="shared" si="7"/>
        <v>25.805756892484624</v>
      </c>
      <c r="D81" s="30">
        <f t="shared" si="7"/>
        <v>21.513959711694923</v>
      </c>
    </row>
    <row r="82" spans="1:22" x14ac:dyDescent="0.3">
      <c r="A82" s="14" t="s">
        <v>12</v>
      </c>
      <c r="B82" s="30">
        <f t="shared" ref="B82:D82" si="8">LARGE($B71:$AG71,B$78)</f>
        <v>72.263261364748587</v>
      </c>
      <c r="C82" s="30">
        <f t="shared" si="8"/>
        <v>41.967466945454817</v>
      </c>
      <c r="D82" s="30">
        <f t="shared" si="8"/>
        <v>23.898881284129629</v>
      </c>
    </row>
    <row r="83" spans="1:22" x14ac:dyDescent="0.3">
      <c r="A83" s="14" t="s">
        <v>13</v>
      </c>
      <c r="B83" s="30">
        <f t="shared" ref="B83:D83" si="9">LARGE($B72:$AG72,B$78)</f>
        <v>45</v>
      </c>
      <c r="C83" s="30">
        <f t="shared" si="9"/>
        <v>30.928117813126562</v>
      </c>
      <c r="D83" s="30">
        <f t="shared" si="9"/>
        <v>26.765866025541072</v>
      </c>
    </row>
    <row r="84" spans="1:22" x14ac:dyDescent="0.3">
      <c r="A84" s="14" t="s">
        <v>16</v>
      </c>
      <c r="B84" s="30">
        <f t="shared" ref="B84:D84" si="10">LARGE($B73:$AG73,B$78)</f>
        <v>64.454738228739643</v>
      </c>
      <c r="C84" s="30">
        <f t="shared" si="10"/>
        <v>56.119736148800939</v>
      </c>
      <c r="D84" s="30">
        <f t="shared" si="10"/>
        <v>23.664578526442085</v>
      </c>
    </row>
    <row r="85" spans="1:22" x14ac:dyDescent="0.3">
      <c r="A85" s="14" t="s">
        <v>11</v>
      </c>
      <c r="B85" s="30">
        <f t="shared" ref="B85:D85" si="11">LARGE($B74:$AG74,B$78)</f>
        <v>130.93817204259085</v>
      </c>
      <c r="C85" s="30">
        <f t="shared" si="11"/>
        <v>101.66618867536386</v>
      </c>
      <c r="D85" s="30">
        <f t="shared" si="11"/>
        <v>32.318117451416356</v>
      </c>
    </row>
    <row r="86" spans="1:22" x14ac:dyDescent="0.3">
      <c r="A86" s="14" t="s">
        <v>14</v>
      </c>
      <c r="B86" s="30">
        <f t="shared" ref="B86:D86" si="12">LARGE($B75:$AG75,B$78)</f>
        <v>122.6289087422158</v>
      </c>
      <c r="C86" s="30">
        <f t="shared" si="12"/>
        <v>63.764734993484581</v>
      </c>
      <c r="D86" s="30">
        <f t="shared" si="12"/>
        <v>62.514446072043711</v>
      </c>
    </row>
    <row r="87" spans="1:22" x14ac:dyDescent="0.3">
      <c r="A87" s="14" t="s">
        <v>15</v>
      </c>
      <c r="B87" s="30">
        <f t="shared" ref="B87:D87" si="13">LARGE($B76:$AG76,B$78)</f>
        <v>103.69951244887125</v>
      </c>
      <c r="C87" s="30">
        <f t="shared" si="13"/>
        <v>32.718105352314694</v>
      </c>
      <c r="D87" s="30">
        <f t="shared" si="13"/>
        <v>25.005778428817393</v>
      </c>
    </row>
    <row r="88" spans="1:22" x14ac:dyDescent="0.3">
      <c r="A88" s="40"/>
    </row>
    <row r="90" spans="1:22" x14ac:dyDescent="0.3">
      <c r="B90" s="42">
        <v>41275</v>
      </c>
      <c r="C90" s="42">
        <v>41306</v>
      </c>
      <c r="D90" s="42">
        <v>41334</v>
      </c>
      <c r="E90" s="42">
        <v>41365</v>
      </c>
      <c r="F90" s="42">
        <v>41395</v>
      </c>
      <c r="G90" s="42">
        <v>41426</v>
      </c>
      <c r="H90" s="42">
        <v>41456</v>
      </c>
      <c r="I90" s="42">
        <v>41487</v>
      </c>
      <c r="J90" s="42">
        <v>41518</v>
      </c>
      <c r="K90" s="42">
        <v>41548</v>
      </c>
      <c r="L90" s="42">
        <v>41579</v>
      </c>
      <c r="M90" s="43">
        <v>41609</v>
      </c>
      <c r="N90" s="44" t="s">
        <v>63</v>
      </c>
    </row>
    <row r="91" spans="1:22" s="41" customFormat="1" x14ac:dyDescent="0.3">
      <c r="A91" s="44" t="s">
        <v>53</v>
      </c>
      <c r="B91">
        <f>SUMIFS(Data!$G$1:$G$193,Data!$A$1:$A$193,CALC!B$90,Data!$C$1:$C$193,CALC!$A91)</f>
        <v>23.663974908197041</v>
      </c>
      <c r="C91">
        <f>SUMIFS(Data!$G$1:$G$193,Data!$A$1:$A$193,CALC!C$90,Data!$C$1:$C$193,CALC!$A91)</f>
        <v>59.718260508052026</v>
      </c>
      <c r="D91">
        <f>SUMIFS(Data!$G$1:$G$193,Data!$A$1:$A$193,CALC!D$90,Data!$C$1:$C$193,CALC!$A91)</f>
        <v>-2.4075357273505524</v>
      </c>
      <c r="E91">
        <f>SUMIFS(Data!$G$1:$G$193,Data!$A$1:$A$193,CALC!E$90,Data!$C$1:$C$193,CALC!$A91)</f>
        <v>5.6698757571854514</v>
      </c>
      <c r="F91">
        <f>SUMIFS(Data!$G$1:$G$193,Data!$A$1:$A$193,CALC!F$90,Data!$C$1:$C$193,CALC!$A91)</f>
        <v>6.6778980303197581</v>
      </c>
      <c r="G91">
        <f>SUMIFS(Data!$G$1:$G$193,Data!$A$1:$A$193,CALC!G$90,Data!$C$1:$C$193,CALC!$A91)</f>
        <v>2.3020652896807547</v>
      </c>
      <c r="H91">
        <f>SUMIFS(Data!$G$1:$G$193,Data!$A$1:$A$193,CALC!H$90,Data!$C$1:$C$193,CALC!$A91)</f>
        <v>66.296570059402484</v>
      </c>
      <c r="I91">
        <f>SUMIFS(Data!$G$1:$G$193,Data!$A$1:$A$193,CALC!I$90,Data!$C$1:$C$193,CALC!$A91)</f>
        <v>10.506914563528682</v>
      </c>
      <c r="J91">
        <f>SUMIFS(Data!$G$1:$G$193,Data!$A$1:$A$193,CALC!J$90,Data!$C$1:$C$193,CALC!$A91)</f>
        <v>2.8425055725293342</v>
      </c>
      <c r="K91">
        <f>SUMIFS(Data!$G$1:$G$193,Data!$A$1:$A$193,CALC!K$90,Data!$C$1:$C$193,CALC!$A91)</f>
        <v>-2.1099935828499952</v>
      </c>
      <c r="L91">
        <f>SUMIFS(Data!$G$1:$G$193,Data!$A$1:$A$193,CALC!L$90,Data!$C$1:$C$193,CALC!$A91)</f>
        <v>40.666475470145542</v>
      </c>
      <c r="M91">
        <f>SUMIFS(Data!$G$1:$G$193,Data!$A$1:$A$193,CALC!M$90,Data!$C$1:$C$193,CALC!$A91)</f>
        <v>1.4698742246209946</v>
      </c>
      <c r="N91">
        <f>SUM(B91:M91)</f>
        <v>215.29688507346151</v>
      </c>
      <c r="O91">
        <f>SUM(N91:N99)</f>
        <v>1199.0121504305532</v>
      </c>
      <c r="P91"/>
      <c r="Q91"/>
      <c r="R91"/>
      <c r="S91"/>
      <c r="T91"/>
      <c r="U91"/>
      <c r="V91"/>
    </row>
    <row r="92" spans="1:22" x14ac:dyDescent="0.3">
      <c r="A92" s="44" t="s">
        <v>10</v>
      </c>
      <c r="B92">
        <f>SUMIFS(Data!$G$1:$G$193,Data!$A$1:$A$193,CALC!B$90,Data!$C$1:$C$193,CALC!$A92)</f>
        <v>17.282344798964122</v>
      </c>
      <c r="C92">
        <f>SUMIFS(Data!$G$1:$G$193,Data!$A$1:$A$193,CALC!C$90,Data!$C$1:$C$193,CALC!$A92)</f>
        <v>6.0167132901686244</v>
      </c>
      <c r="D92">
        <f>SUMIFS(Data!$G$1:$G$193,Data!$A$1:$A$193,CALC!D$90,Data!$C$1:$C$193,CALC!$A92)</f>
        <v>-184.79020201111825</v>
      </c>
      <c r="E92">
        <f>SUMIFS(Data!$G$1:$G$193,Data!$A$1:$A$193,CALC!E$90,Data!$C$1:$C$193,CALC!$A92)</f>
        <v>5.0173813105881493</v>
      </c>
      <c r="F92">
        <f>SUMIFS(Data!$G$1:$G$193,Data!$A$1:$A$193,CALC!F$90,Data!$C$1:$C$193,CALC!$A92)</f>
        <v>0.56708958769517359</v>
      </c>
      <c r="G92">
        <f>SUMIFS(Data!$G$1:$G$193,Data!$A$1:$A$193,CALC!G$90,Data!$C$1:$C$193,CALC!$A92)</f>
        <v>4.1172726780868629</v>
      </c>
      <c r="H92">
        <f>SUMIFS(Data!$G$1:$G$193,Data!$A$1:$A$193,CALC!H$90,Data!$C$1:$C$193,CALC!$A92)</f>
        <v>102.68285056211744</v>
      </c>
      <c r="I92">
        <f>SUMIFS(Data!$G$1:$G$193,Data!$A$1:$A$193,CALC!I$90,Data!$C$1:$C$193,CALC!$A92)</f>
        <v>4.1160546350038913</v>
      </c>
      <c r="J92">
        <f>SUMIFS(Data!$G$1:$G$193,Data!$A$1:$A$193,CALC!J$90,Data!$C$1:$C$193,CALC!$A92)</f>
        <v>4.3063943939365523E-2</v>
      </c>
      <c r="K92">
        <f>SUMIFS(Data!$G$1:$G$193,Data!$A$1:$A$193,CALC!K$90,Data!$C$1:$C$193,CALC!$A92)</f>
        <v>-4.7327949816393851</v>
      </c>
      <c r="L92">
        <f>SUMIFS(Data!$G$1:$G$193,Data!$A$1:$A$193,CALC!L$90,Data!$C$1:$C$193,CALC!$A92)</f>
        <v>23.418925689432172</v>
      </c>
      <c r="M92">
        <f>SUMIFS(Data!$G$1:$G$193,Data!$A$1:$A$193,CALC!M$90,Data!$C$1:$C$193,CALC!$A92)</f>
        <v>0.33620982613700079</v>
      </c>
      <c r="N92">
        <f t="shared" ref="N92:N99" si="14">SUM(B92:M92)</f>
        <v>-25.92509067062484</v>
      </c>
    </row>
    <row r="93" spans="1:22" x14ac:dyDescent="0.3">
      <c r="A93" s="44" t="s">
        <v>9</v>
      </c>
      <c r="B93">
        <f>SUMIFS(Data!$G$1:$G$193,Data!$A$1:$A$193,CALC!B$90,Data!$C$1:$C$193,CALC!$A93)</f>
        <v>2.7391244772843439</v>
      </c>
      <c r="C93">
        <f>SUMIFS(Data!$G$1:$G$193,Data!$A$1:$A$193,CALC!C$90,Data!$C$1:$C$193,CALC!$A93)</f>
        <v>10.760967272534998</v>
      </c>
      <c r="D93">
        <f>SUMIFS(Data!$G$1:$G$193,Data!$A$1:$A$193,CALC!D$90,Data!$C$1:$C$193,CALC!$A93)</f>
        <v>-300.52118707682848</v>
      </c>
      <c r="E93">
        <f>SUMIFS(Data!$G$1:$G$193,Data!$A$1:$A$193,CALC!E$90,Data!$C$1:$C$193,CALC!$A93)</f>
        <v>1.9655452106476972</v>
      </c>
      <c r="F93">
        <f>SUMIFS(Data!$G$1:$G$193,Data!$A$1:$A$193,CALC!F$90,Data!$C$1:$C$193,CALC!$A93)</f>
        <v>2.7264471892475939E-2</v>
      </c>
      <c r="G93">
        <f>SUMIFS(Data!$G$1:$G$193,Data!$A$1:$A$193,CALC!G$90,Data!$C$1:$C$193,CALC!$A93)</f>
        <v>9.242146781183056</v>
      </c>
      <c r="H93">
        <f>SUMIFS(Data!$G$1:$G$193,Data!$A$1:$A$193,CALC!H$90,Data!$C$1:$C$193,CALC!$A93)</f>
        <v>59.132787365816284</v>
      </c>
      <c r="I93">
        <f>SUMIFS(Data!$G$1:$G$193,Data!$A$1:$A$193,CALC!I$90,Data!$C$1:$C$193,CALC!$A93)</f>
        <v>0.94148056345560605</v>
      </c>
      <c r="J93">
        <f>SUMIFS(Data!$G$1:$G$193,Data!$A$1:$A$193,CALC!J$90,Data!$C$1:$C$193,CALC!$A93)</f>
        <v>21.513959711694923</v>
      </c>
      <c r="K93">
        <f>SUMIFS(Data!$G$1:$G$193,Data!$A$1:$A$193,CALC!K$90,Data!$C$1:$C$193,CALC!$A93)</f>
        <v>-3.4564689597928133</v>
      </c>
      <c r="L93">
        <f>SUMIFS(Data!$G$1:$G$193,Data!$A$1:$A$193,CALC!L$90,Data!$C$1:$C$193,CALC!$A93)</f>
        <v>2.3594954079092645</v>
      </c>
      <c r="M93">
        <f>SUMIFS(Data!$G$1:$G$193,Data!$A$1:$A$193,CALC!M$90,Data!$C$1:$C$193,CALC!$A93)</f>
        <v>25.805756892484624</v>
      </c>
      <c r="N93">
        <f t="shared" si="14"/>
        <v>-169.48912788171805</v>
      </c>
    </row>
    <row r="94" spans="1:22" x14ac:dyDescent="0.3">
      <c r="A94" s="44" t="s">
        <v>12</v>
      </c>
      <c r="B94">
        <f>SUMIFS(Data!$G$1:$G$193,Data!$A$1:$A$193,CALC!B$90,Data!$C$1:$C$193,CALC!$A94)</f>
        <v>7.0560227465000125E-2</v>
      </c>
      <c r="C94">
        <f>SUMIFS(Data!$G$1:$G$193,Data!$A$1:$A$193,CALC!C$90,Data!$C$1:$C$193,CALC!$A94)</f>
        <v>24.137254406360981</v>
      </c>
      <c r="D94">
        <f>SUMIFS(Data!$G$1:$G$193,Data!$A$1:$A$193,CALC!D$90,Data!$C$1:$C$193,CALC!$A94)</f>
        <v>-173.06351895233479</v>
      </c>
      <c r="E94">
        <f>SUMIFS(Data!$G$1:$G$193,Data!$A$1:$A$193,CALC!E$90,Data!$C$1:$C$193,CALC!$A94)</f>
        <v>0.44958650370691977</v>
      </c>
      <c r="F94">
        <f>SUMIFS(Data!$G$1:$G$193,Data!$A$1:$A$193,CALC!F$90,Data!$C$1:$C$193,CALC!$A94)</f>
        <v>3.9689130300298245</v>
      </c>
      <c r="G94">
        <f>SUMIFS(Data!$G$1:$G$193,Data!$A$1:$A$193,CALC!G$90,Data!$C$1:$C$193,CALC!$A94)</f>
        <v>6.7522808765474363</v>
      </c>
      <c r="H94">
        <f>SUMIFS(Data!$G$1:$G$193,Data!$A$1:$A$193,CALC!H$90,Data!$C$1:$C$193,CALC!$A94)</f>
        <v>5.9577259049708999</v>
      </c>
      <c r="I94">
        <f>SUMIFS(Data!$G$1:$G$193,Data!$A$1:$A$193,CALC!I$90,Data!$C$1:$C$193,CALC!$A94)</f>
        <v>72.263261364748587</v>
      </c>
      <c r="J94">
        <f>SUMIFS(Data!$G$1:$G$193,Data!$A$1:$A$193,CALC!J$90,Data!$C$1:$C$193,CALC!$A94)</f>
        <v>19.038113707766371</v>
      </c>
      <c r="K94">
        <f>SUMIFS(Data!$G$1:$G$193,Data!$A$1:$A$193,CALC!K$90,Data!$C$1:$C$193,CALC!$A94)</f>
        <v>-0.29352463131220174</v>
      </c>
      <c r="L94">
        <f>SUMIFS(Data!$G$1:$G$193,Data!$A$1:$A$193,CALC!L$90,Data!$C$1:$C$193,CALC!$A94)</f>
        <v>4.2199871656999903</v>
      </c>
      <c r="M94">
        <f>SUMIFS(Data!$G$1:$G$193,Data!$A$1:$A$193,CALC!M$90,Data!$C$1:$C$193,CALC!$A94)</f>
        <v>41.967466945454817</v>
      </c>
      <c r="N94">
        <f t="shared" si="14"/>
        <v>5.4681065491038581</v>
      </c>
    </row>
    <row r="95" spans="1:22" x14ac:dyDescent="0.3">
      <c r="A95" s="44" t="s">
        <v>13</v>
      </c>
      <c r="B95">
        <f>SUMIFS(Data!$G$1:$G$193,Data!$A$1:$A$193,CALC!B$90,Data!$C$1:$C$193,CALC!$A95)</f>
        <v>12.085982356689103</v>
      </c>
      <c r="C95">
        <f>SUMIFS(Data!$G$1:$G$193,Data!$A$1:$A$193,CALC!C$90,Data!$C$1:$C$193,CALC!$A95)</f>
        <v>28.935693698766276</v>
      </c>
      <c r="D95">
        <f>SUMIFS(Data!$G$1:$G$193,Data!$A$1:$A$193,CALC!D$90,Data!$C$1:$C$193,CALC!$A95)</f>
        <v>-98.88453972658283</v>
      </c>
      <c r="E95">
        <f>SUMIFS(Data!$G$1:$G$193,Data!$A$1:$A$193,CALC!E$90,Data!$C$1:$C$193,CALC!$A95)</f>
        <v>42.795957991942991</v>
      </c>
      <c r="F95">
        <f>SUMIFS(Data!$G$1:$G$193,Data!$A$1:$A$193,CALC!F$90,Data!$C$1:$C$193,CALC!$A95)</f>
        <v>17.791439481452073</v>
      </c>
      <c r="G95">
        <f>SUMIFS(Data!$G$1:$G$193,Data!$A$1:$A$193,CALC!G$90,Data!$C$1:$C$193,CALC!$A95)</f>
        <v>19.394175132311631</v>
      </c>
      <c r="H95">
        <f>SUMIFS(Data!$G$1:$G$193,Data!$A$1:$A$193,CALC!H$90,Data!$C$1:$C$193,CALC!$A95)</f>
        <v>21.783662776761261</v>
      </c>
      <c r="I95">
        <f>SUMIFS(Data!$G$1:$G$193,Data!$A$1:$A$193,CALC!I$90,Data!$C$1:$C$193,CALC!$A95)</f>
        <v>13.386626782132545</v>
      </c>
      <c r="J95">
        <f>SUMIFS(Data!$G$1:$G$193,Data!$A$1:$A$193,CALC!J$90,Data!$C$1:$C$193,CALC!$A95)</f>
        <v>43.730778454695738</v>
      </c>
      <c r="K95">
        <f>SUMIFS(Data!$G$1:$G$193,Data!$A$1:$A$193,CALC!K$90,Data!$C$1:$C$193,CALC!$A95)</f>
        <v>0.70804201633588337</v>
      </c>
      <c r="L95">
        <f>SUMIFS(Data!$G$1:$G$193,Data!$A$1:$A$193,CALC!L$90,Data!$C$1:$C$193,CALC!$A95)</f>
        <v>10.898122177922581</v>
      </c>
      <c r="M95">
        <f>SUMIFS(Data!$G$1:$G$193,Data!$A$1:$A$193,CALC!M$90,Data!$C$1:$C$193,CALC!$A95)</f>
        <v>11.20120601247592</v>
      </c>
      <c r="N95">
        <f t="shared" si="14"/>
        <v>123.82714715490317</v>
      </c>
    </row>
    <row r="96" spans="1:22" x14ac:dyDescent="0.3">
      <c r="A96" s="44" t="s">
        <v>16</v>
      </c>
      <c r="B96">
        <f>SUMIFS(Data!$G$1:$G$193,Data!$A$1:$A$193,CALC!B$90,Data!$C$1:$C$193,CALC!$A96)</f>
        <v>9.0894588959930331</v>
      </c>
      <c r="C96">
        <f>SUMIFS(Data!$G$1:$G$193,Data!$A$1:$A$193,CALC!C$90,Data!$C$1:$C$193,CALC!$A96)</f>
        <v>1.4969756196922281</v>
      </c>
      <c r="D96">
        <f>SUMIFS(Data!$G$1:$G$193,Data!$A$1:$A$193,CALC!D$90,Data!$C$1:$C$193,CALC!$A96)</f>
        <v>-31.185283155806388</v>
      </c>
      <c r="E96">
        <f>SUMIFS(Data!$G$1:$G$193,Data!$A$1:$A$193,CALC!E$90,Data!$C$1:$C$193,CALC!$A96)</f>
        <v>56.119736148800939</v>
      </c>
      <c r="F96">
        <f>SUMIFS(Data!$G$1:$G$193,Data!$A$1:$A$193,CALC!F$90,Data!$C$1:$C$193,CALC!$A96)</f>
        <v>1.375881647453383</v>
      </c>
      <c r="G96">
        <f>SUMIFS(Data!$G$1:$G$193,Data!$A$1:$A$193,CALC!G$90,Data!$C$1:$C$193,CALC!$A96)</f>
        <v>8.6352955353000138E-3</v>
      </c>
      <c r="H96">
        <f>SUMIFS(Data!$G$1:$G$193,Data!$A$1:$A$193,CALC!H$90,Data!$C$1:$C$193,CALC!$A96)</f>
        <v>23.912416463820858</v>
      </c>
      <c r="I96">
        <f>SUMIFS(Data!$G$1:$G$193,Data!$A$1:$A$193,CALC!I$90,Data!$C$1:$C$193,CALC!$A96)</f>
        <v>64.454738228739643</v>
      </c>
      <c r="J96">
        <f>SUMIFS(Data!$G$1:$G$193,Data!$A$1:$A$193,CALC!J$90,Data!$C$1:$C$193,CALC!$A96)</f>
        <v>1.7059255514399219</v>
      </c>
      <c r="K96">
        <f>SUMIFS(Data!$G$1:$G$193,Data!$A$1:$A$193,CALC!K$90,Data!$C$1:$C$193,CALC!$A96)</f>
        <v>-2.0543028105744554</v>
      </c>
      <c r="L96">
        <f>SUMIFS(Data!$G$1:$G$193,Data!$A$1:$A$193,CALC!L$90,Data!$C$1:$C$193,CALC!$A96)</f>
        <v>6.9129379195856258</v>
      </c>
      <c r="M96">
        <f>SUMIFS(Data!$G$1:$G$193,Data!$A$1:$A$193,CALC!M$90,Data!$C$1:$C$193,CALC!$A96)</f>
        <v>2.4349797811241132</v>
      </c>
      <c r="N96">
        <f t="shared" si="14"/>
        <v>134.2720995858042</v>
      </c>
    </row>
    <row r="97" spans="1:14" x14ac:dyDescent="0.3">
      <c r="A97" s="44" t="s">
        <v>11</v>
      </c>
      <c r="B97">
        <f>SUMIFS(Data!$G$1:$G$193,Data!$A$1:$A$193,CALC!B$90,Data!$C$1:$C$193,CALC!$A97)</f>
        <v>105.22695898450823</v>
      </c>
      <c r="C97">
        <f>SUMIFS(Data!$G$1:$G$193,Data!$A$1:$A$193,CALC!C$90,Data!$C$1:$C$193,CALC!$A97)</f>
        <v>3.7039571473415611</v>
      </c>
      <c r="D97">
        <f>SUMIFS(Data!$G$1:$G$193,Data!$A$1:$A$193,CALC!D$90,Data!$C$1:$C$193,CALC!$A97)</f>
        <v>-70.010538479611654</v>
      </c>
      <c r="E97">
        <f>SUMIFS(Data!$G$1:$G$193,Data!$A$1:$A$193,CALC!E$90,Data!$C$1:$C$193,CALC!$A97)</f>
        <v>45.380631600741125</v>
      </c>
      <c r="F97">
        <f>SUMIFS(Data!$G$1:$G$193,Data!$A$1:$A$193,CALC!F$90,Data!$C$1:$C$193,CALC!$A97)</f>
        <v>22.937392768586363</v>
      </c>
      <c r="G97">
        <f>SUMIFS(Data!$G$1:$G$193,Data!$A$1:$A$193,CALC!G$90,Data!$C$1:$C$193,CALC!$A97)</f>
        <v>4.6561125898094318</v>
      </c>
      <c r="H97">
        <f>SUMIFS(Data!$G$1:$G$193,Data!$A$1:$A$193,CALC!H$90,Data!$C$1:$C$193,CALC!$A97)</f>
        <v>28.36102237961812</v>
      </c>
      <c r="I97">
        <f>SUMIFS(Data!$G$1:$G$193,Data!$A$1:$A$193,CALC!I$90,Data!$C$1:$C$193,CALC!$A97)</f>
        <v>25.496810362329882</v>
      </c>
      <c r="J97">
        <f>SUMIFS(Data!$G$1:$G$193,Data!$A$1:$A$193,CALC!J$90,Data!$C$1:$C$193,CALC!$A97)</f>
        <v>142.27309397988992</v>
      </c>
      <c r="K97">
        <f>SUMIFS(Data!$G$1:$G$193,Data!$A$1:$A$193,CALC!K$90,Data!$C$1:$C$193,CALC!$A97)</f>
        <v>-14.320780993607315</v>
      </c>
      <c r="L97">
        <f>SUMIFS(Data!$G$1:$G$193,Data!$A$1:$A$193,CALC!L$90,Data!$C$1:$C$193,CALC!$A97)</f>
        <v>4.2228328210216111</v>
      </c>
      <c r="M97">
        <f>SUMIFS(Data!$G$1:$G$193,Data!$A$1:$A$193,CALC!M$90,Data!$C$1:$C$193,CALC!$A97)</f>
        <v>4.9608219074555189</v>
      </c>
      <c r="N97">
        <f t="shared" si="14"/>
        <v>302.88831506808276</v>
      </c>
    </row>
    <row r="98" spans="1:14" x14ac:dyDescent="0.3">
      <c r="A98" s="44" t="s">
        <v>14</v>
      </c>
      <c r="B98">
        <f>SUMIFS(Data!$G$1:$G$193,Data!$A$1:$A$193,CALC!B$90,Data!$C$1:$C$193,CALC!$A98)</f>
        <v>68.413184591816872</v>
      </c>
      <c r="C98">
        <f>SUMIFS(Data!$G$1:$G$193,Data!$A$1:$A$193,CALC!C$90,Data!$C$1:$C$193,CALC!$A98)</f>
        <v>73.035983067397467</v>
      </c>
      <c r="D98">
        <f>SUMIFS(Data!$G$1:$G$193,Data!$A$1:$A$193,CALC!D$90,Data!$C$1:$C$193,CALC!$A98)</f>
        <v>-31.206312264067666</v>
      </c>
      <c r="E98">
        <f>SUMIFS(Data!$G$1:$G$193,Data!$A$1:$A$193,CALC!E$90,Data!$C$1:$C$193,CALC!$A98)</f>
        <v>6.6337102710876659</v>
      </c>
      <c r="F98">
        <f>SUMIFS(Data!$G$1:$G$193,Data!$A$1:$A$193,CALC!F$90,Data!$C$1:$C$193,CALC!$A98)</f>
        <v>43.360322906226685</v>
      </c>
      <c r="G98">
        <f>SUMIFS(Data!$G$1:$G$193,Data!$A$1:$A$193,CALC!G$90,Data!$C$1:$C$193,CALC!$A98)</f>
        <v>41.172176987042931</v>
      </c>
      <c r="H98">
        <f>SUMIFS(Data!$G$1:$G$193,Data!$A$1:$A$193,CALC!H$90,Data!$C$1:$C$193,CALC!$A98)</f>
        <v>3.7980010340742423</v>
      </c>
      <c r="I98">
        <f>SUMIFS(Data!$G$1:$G$193,Data!$A$1:$A$193,CALC!I$90,Data!$C$1:$C$193,CALC!$A98)</f>
        <v>26.054193216795856</v>
      </c>
      <c r="J98">
        <f>SUMIFS(Data!$G$1:$G$193,Data!$A$1:$A$193,CALC!J$90,Data!$C$1:$C$193,CALC!$A98)</f>
        <v>168.14653723620336</v>
      </c>
      <c r="K98">
        <f>SUMIFS(Data!$G$1:$G$193,Data!$A$1:$A$193,CALC!K$90,Data!$C$1:$C$193,CALC!$A98)</f>
        <v>-11.872356505479349</v>
      </c>
      <c r="L98">
        <f>SUMIFS(Data!$G$1:$G$193,Data!$A$1:$A$193,CALC!L$90,Data!$C$1:$C$193,CALC!$A98)</f>
        <v>4.4343929426756361</v>
      </c>
      <c r="M98">
        <f>SUMIFS(Data!$G$1:$G$193,Data!$A$1:$A$193,CALC!M$90,Data!$C$1:$C$193,CALC!$A98)</f>
        <v>11.374141940902529</v>
      </c>
      <c r="N98">
        <f t="shared" si="14"/>
        <v>403.34397542467627</v>
      </c>
    </row>
    <row r="99" spans="1:14" x14ac:dyDescent="0.3">
      <c r="A99" s="44" t="s">
        <v>15</v>
      </c>
      <c r="B99">
        <f>SUMIFS(Data!$G$1:$G$193,Data!$A$1:$A$193,CALC!B$90,Data!$C$1:$C$193,CALC!$A99)</f>
        <v>10.549967914249976</v>
      </c>
      <c r="C99">
        <f>SUMIFS(Data!$G$1:$G$193,Data!$A$1:$A$193,CALC!C$90,Data!$C$1:$C$193,CALC!$A99)</f>
        <v>103.69951244887125</v>
      </c>
      <c r="D99">
        <f>SUMIFS(Data!$G$1:$G$193,Data!$A$1:$A$193,CALC!D$90,Data!$C$1:$C$193,CALC!$A99)</f>
        <v>-10.525494603018416</v>
      </c>
      <c r="E99">
        <f>SUMIFS(Data!$G$1:$G$193,Data!$A$1:$A$193,CALC!E$90,Data!$C$1:$C$193,CALC!$A99)</f>
        <v>3.8949245560680135E-2</v>
      </c>
      <c r="F99">
        <f>SUMIFS(Data!$G$1:$G$193,Data!$A$1:$A$193,CALC!F$90,Data!$C$1:$C$193,CALC!$A99)</f>
        <v>9.1437599045273643</v>
      </c>
      <c r="G99">
        <f>SUMIFS(Data!$G$1:$G$193,Data!$A$1:$A$193,CALC!G$90,Data!$C$1:$C$193,CALC!$A99)</f>
        <v>22.848909038151305</v>
      </c>
      <c r="H99">
        <f>SUMIFS(Data!$G$1:$G$193,Data!$A$1:$A$193,CALC!H$90,Data!$C$1:$C$193,CALC!$A99)</f>
        <v>0.86374363619780326</v>
      </c>
      <c r="I99">
        <f>SUMIFS(Data!$G$1:$G$193,Data!$A$1:$A$193,CALC!I$90,Data!$C$1:$C$193,CALC!$A99)</f>
        <v>11.873305311847361</v>
      </c>
      <c r="J99">
        <f>SUMIFS(Data!$G$1:$G$193,Data!$A$1:$A$193,CALC!J$90,Data!$C$1:$C$193,CALC!$A99)</f>
        <v>33.259057890137271</v>
      </c>
      <c r="K99">
        <f>SUMIFS(Data!$G$1:$G$193,Data!$A$1:$A$193,CALC!K$90,Data!$C$1:$C$193,CALC!$A99)</f>
        <v>-1.1797477039546322</v>
      </c>
      <c r="L99">
        <f>SUMIFS(Data!$G$1:$G$193,Data!$A$1:$A$193,CALC!L$90,Data!$C$1:$C$193,CALC!$A99)</f>
        <v>25.005778428817393</v>
      </c>
      <c r="M99">
        <f>SUMIFS(Data!$G$1:$G$193,Data!$A$1:$A$193,CALC!M$90,Data!$C$1:$C$193,CALC!$A99)</f>
        <v>3.7520986154769957</v>
      </c>
      <c r="N99">
        <f t="shared" si="14"/>
        <v>209.32984012686435</v>
      </c>
    </row>
    <row r="101" spans="1:14" x14ac:dyDescent="0.3">
      <c r="B101" s="42">
        <v>41275</v>
      </c>
      <c r="C101" s="42">
        <v>41306</v>
      </c>
      <c r="D101" s="42">
        <v>41334</v>
      </c>
      <c r="E101" s="42">
        <v>41365</v>
      </c>
      <c r="F101" s="42">
        <v>41395</v>
      </c>
      <c r="G101" s="42">
        <v>41426</v>
      </c>
      <c r="H101" s="42">
        <v>41456</v>
      </c>
      <c r="I101" s="42">
        <v>41487</v>
      </c>
      <c r="J101" s="42">
        <v>41518</v>
      </c>
      <c r="K101" s="42">
        <v>41548</v>
      </c>
      <c r="L101" s="42">
        <v>41579</v>
      </c>
      <c r="M101" s="43">
        <v>41609</v>
      </c>
      <c r="N101" t="s">
        <v>65</v>
      </c>
    </row>
    <row r="102" spans="1:14" x14ac:dyDescent="0.3">
      <c r="A102" s="45" t="s">
        <v>53</v>
      </c>
      <c r="B102">
        <f>IF(Dashboard!$M22,CALC!B91,NA())</f>
        <v>23.663974908197041</v>
      </c>
      <c r="C102">
        <f>IF(Dashboard!$M22,CALC!C91,NA())</f>
        <v>59.718260508052026</v>
      </c>
      <c r="D102">
        <f>IF(Dashboard!$M22,CALC!D91,NA())</f>
        <v>-2.4075357273505524</v>
      </c>
      <c r="E102">
        <f>IF(Dashboard!$M22,CALC!E91,NA())</f>
        <v>5.6698757571854514</v>
      </c>
      <c r="F102">
        <f>IF(Dashboard!$M22,CALC!F91,NA())</f>
        <v>6.6778980303197581</v>
      </c>
      <c r="G102">
        <f>IF(Dashboard!$M22,CALC!G91,NA())</f>
        <v>2.3020652896807547</v>
      </c>
      <c r="H102">
        <f>IF(Dashboard!$M22,CALC!H91,NA())</f>
        <v>66.296570059402484</v>
      </c>
      <c r="I102">
        <f>IF(Dashboard!$M22,CALC!I91,NA())</f>
        <v>10.506914563528682</v>
      </c>
      <c r="J102">
        <f>IF(Dashboard!$M22,CALC!J91,NA())</f>
        <v>2.8425055725293342</v>
      </c>
      <c r="K102">
        <f>IF(Dashboard!$M22,CALC!K91,NA())</f>
        <v>-2.1099935828499952</v>
      </c>
      <c r="L102">
        <f>IF(Dashboard!$M22,CALC!L91,NA())</f>
        <v>40.666475470145542</v>
      </c>
      <c r="M102">
        <f>IF(Dashboard!$M22,CALC!M91,NA())</f>
        <v>1.4698742246209946</v>
      </c>
      <c r="N102" s="30">
        <f>($N91/$O$91)*100</f>
        <v>17.956188767240647</v>
      </c>
    </row>
    <row r="103" spans="1:14" x14ac:dyDescent="0.3">
      <c r="A103" s="45" t="s">
        <v>10</v>
      </c>
      <c r="B103">
        <f>IF(Dashboard!$M23,CALC!B92,NA())</f>
        <v>17.282344798964122</v>
      </c>
      <c r="C103">
        <f>IF(Dashboard!$M23,CALC!C92,NA())</f>
        <v>6.0167132901686244</v>
      </c>
      <c r="D103">
        <f>IF(Dashboard!$M23,CALC!D92,NA())</f>
        <v>-184.79020201111825</v>
      </c>
      <c r="E103">
        <f>IF(Dashboard!$M23,CALC!E92,NA())</f>
        <v>5.0173813105881493</v>
      </c>
      <c r="F103">
        <f>IF(Dashboard!$M23,CALC!F92,NA())</f>
        <v>0.56708958769517359</v>
      </c>
      <c r="G103">
        <f>IF(Dashboard!$M23,CALC!G92,NA())</f>
        <v>4.1172726780868629</v>
      </c>
      <c r="H103">
        <f>IF(Dashboard!$M23,CALC!H92,NA())</f>
        <v>102.68285056211744</v>
      </c>
      <c r="I103">
        <f>IF(Dashboard!$M23,CALC!I92,NA())</f>
        <v>4.1160546350038913</v>
      </c>
      <c r="J103">
        <f>IF(Dashboard!$M23,CALC!J92,NA())</f>
        <v>4.3063943939365523E-2</v>
      </c>
      <c r="K103">
        <f>IF(Dashboard!$M23,CALC!K92,NA())</f>
        <v>-4.7327949816393851</v>
      </c>
      <c r="L103">
        <f>IF(Dashboard!$M23,CALC!L92,NA())</f>
        <v>23.418925689432172</v>
      </c>
      <c r="M103">
        <f>IF(Dashboard!$M23,CALC!M92,NA())</f>
        <v>0.33620982613700079</v>
      </c>
      <c r="N103" s="30">
        <f t="shared" ref="N103:N110" si="15">($N92/$O$91)*100</f>
        <v>-2.1622041662643201</v>
      </c>
    </row>
    <row r="104" spans="1:14" x14ac:dyDescent="0.3">
      <c r="A104" s="45" t="s">
        <v>9</v>
      </c>
      <c r="B104">
        <f>IF(Dashboard!$M24,CALC!B93,NA())</f>
        <v>2.7391244772843439</v>
      </c>
      <c r="C104">
        <f>IF(Dashboard!$M24,CALC!C93,NA())</f>
        <v>10.760967272534998</v>
      </c>
      <c r="D104">
        <f>IF(Dashboard!$M24,CALC!D93,NA())</f>
        <v>-300.52118707682848</v>
      </c>
      <c r="E104">
        <f>IF(Dashboard!$M24,CALC!E93,NA())</f>
        <v>1.9655452106476972</v>
      </c>
      <c r="F104">
        <f>IF(Dashboard!$M24,CALC!F93,NA())</f>
        <v>2.7264471892475939E-2</v>
      </c>
      <c r="G104">
        <f>IF(Dashboard!$M24,CALC!G93,NA())</f>
        <v>9.242146781183056</v>
      </c>
      <c r="H104">
        <f>IF(Dashboard!$M24,CALC!H93,NA())</f>
        <v>59.132787365816284</v>
      </c>
      <c r="I104">
        <f>IF(Dashboard!$M24,CALC!I93,NA())</f>
        <v>0.94148056345560605</v>
      </c>
      <c r="J104">
        <f>IF(Dashboard!$M24,CALC!J93,NA())</f>
        <v>21.513959711694923</v>
      </c>
      <c r="K104">
        <f>IF(Dashboard!$M24,CALC!K93,NA())</f>
        <v>-3.4564689597928133</v>
      </c>
      <c r="L104">
        <f>IF(Dashboard!$M24,CALC!L93,NA())</f>
        <v>2.3594954079092645</v>
      </c>
      <c r="M104">
        <f>IF(Dashboard!$M24,CALC!M93,NA())</f>
        <v>25.805756892484624</v>
      </c>
      <c r="N104" s="30">
        <f t="shared" si="15"/>
        <v>-14.13573063632893</v>
      </c>
    </row>
    <row r="105" spans="1:14" x14ac:dyDescent="0.3">
      <c r="A105" s="45" t="s">
        <v>12</v>
      </c>
      <c r="B105">
        <f>IF(Dashboard!$M25,CALC!B94,NA())</f>
        <v>7.0560227465000125E-2</v>
      </c>
      <c r="C105">
        <f>IF(Dashboard!$M25,CALC!C94,NA())</f>
        <v>24.137254406360981</v>
      </c>
      <c r="D105">
        <f>IF(Dashboard!$M25,CALC!D94,NA())</f>
        <v>-173.06351895233479</v>
      </c>
      <c r="E105">
        <f>IF(Dashboard!$M25,CALC!E94,NA())</f>
        <v>0.44958650370691977</v>
      </c>
      <c r="F105">
        <f>IF(Dashboard!$M25,CALC!F94,NA())</f>
        <v>3.9689130300298245</v>
      </c>
      <c r="G105">
        <f>IF(Dashboard!$M25,CALC!G94,NA())</f>
        <v>6.7522808765474363</v>
      </c>
      <c r="H105">
        <f>IF(Dashboard!$M25,CALC!H94,NA())</f>
        <v>5.9577259049708999</v>
      </c>
      <c r="I105">
        <f>IF(Dashboard!$M25,CALC!I94,NA())</f>
        <v>72.263261364748587</v>
      </c>
      <c r="J105">
        <f>IF(Dashboard!$M25,CALC!J94,NA())</f>
        <v>19.038113707766371</v>
      </c>
      <c r="K105">
        <f>IF(Dashboard!$M25,CALC!K94,NA())</f>
        <v>-0.29352463131220174</v>
      </c>
      <c r="L105">
        <f>IF(Dashboard!$M25,CALC!L94,NA())</f>
        <v>4.2199871656999903</v>
      </c>
      <c r="M105">
        <f>IF(Dashboard!$M25,CALC!M94,NA())</f>
        <v>41.967466945454817</v>
      </c>
      <c r="N105" s="30">
        <f t="shared" si="15"/>
        <v>0.45605097055441146</v>
      </c>
    </row>
    <row r="106" spans="1:14" x14ac:dyDescent="0.3">
      <c r="A106" s="45" t="s">
        <v>13</v>
      </c>
      <c r="B106">
        <f>IF(Dashboard!$M26,CALC!B95,NA())</f>
        <v>12.085982356689103</v>
      </c>
      <c r="C106">
        <f>IF(Dashboard!$M26,CALC!C95,NA())</f>
        <v>28.935693698766276</v>
      </c>
      <c r="D106">
        <f>IF(Dashboard!$M26,CALC!D95,NA())</f>
        <v>-98.88453972658283</v>
      </c>
      <c r="E106">
        <f>IF(Dashboard!$M26,CALC!E95,NA())</f>
        <v>42.795957991942991</v>
      </c>
      <c r="F106">
        <f>IF(Dashboard!$M26,CALC!F95,NA())</f>
        <v>17.791439481452073</v>
      </c>
      <c r="G106">
        <f>IF(Dashboard!$M26,CALC!G95,NA())</f>
        <v>19.394175132311631</v>
      </c>
      <c r="H106">
        <f>IF(Dashboard!$M26,CALC!H95,NA())</f>
        <v>21.783662776761261</v>
      </c>
      <c r="I106">
        <f>IF(Dashboard!$M26,CALC!I95,NA())</f>
        <v>13.386626782132545</v>
      </c>
      <c r="J106">
        <f>IF(Dashboard!$M26,CALC!J95,NA())</f>
        <v>43.730778454695738</v>
      </c>
      <c r="K106">
        <f>IF(Dashboard!$M26,CALC!K95,NA())</f>
        <v>0.70804201633588337</v>
      </c>
      <c r="L106">
        <f>IF(Dashboard!$M26,CALC!L95,NA())</f>
        <v>10.898122177922581</v>
      </c>
      <c r="M106">
        <f>IF(Dashboard!$M26,CALC!M95,NA())</f>
        <v>11.20120601247592</v>
      </c>
      <c r="N106" s="30">
        <f t="shared" si="15"/>
        <v>10.327430552762797</v>
      </c>
    </row>
    <row r="107" spans="1:14" x14ac:dyDescent="0.3">
      <c r="A107" s="45" t="s">
        <v>16</v>
      </c>
      <c r="B107" t="e">
        <f>IF(Dashboard!$M27,CALC!B96,NA())</f>
        <v>#N/A</v>
      </c>
      <c r="C107" t="e">
        <f>IF(Dashboard!$M27,CALC!C96,NA())</f>
        <v>#N/A</v>
      </c>
      <c r="D107" t="e">
        <f>IF(Dashboard!$M27,CALC!D96,NA())</f>
        <v>#N/A</v>
      </c>
      <c r="E107" t="e">
        <f>IF(Dashboard!$M27,CALC!E96,NA())</f>
        <v>#N/A</v>
      </c>
      <c r="F107" t="e">
        <f>IF(Dashboard!$M27,CALC!F96,NA())</f>
        <v>#N/A</v>
      </c>
      <c r="G107" t="e">
        <f>IF(Dashboard!$M27,CALC!G96,NA())</f>
        <v>#N/A</v>
      </c>
      <c r="H107" t="e">
        <f>IF(Dashboard!$M27,CALC!H96,NA())</f>
        <v>#N/A</v>
      </c>
      <c r="I107" t="e">
        <f>IF(Dashboard!$M27,CALC!I96,NA())</f>
        <v>#N/A</v>
      </c>
      <c r="J107" t="e">
        <f>IF(Dashboard!$M27,CALC!J96,NA())</f>
        <v>#N/A</v>
      </c>
      <c r="K107" t="e">
        <f>IF(Dashboard!$M27,CALC!K96,NA())</f>
        <v>#N/A</v>
      </c>
      <c r="L107" t="e">
        <f>IF(Dashboard!$M27,CALC!L96,NA())</f>
        <v>#N/A</v>
      </c>
      <c r="M107" t="e">
        <f>IF(Dashboard!$M27,CALC!M96,NA())</f>
        <v>#N/A</v>
      </c>
      <c r="N107" s="30">
        <f t="shared" si="15"/>
        <v>11.198560376355521</v>
      </c>
    </row>
    <row r="108" spans="1:14" x14ac:dyDescent="0.3">
      <c r="A108" s="45" t="s">
        <v>11</v>
      </c>
      <c r="B108">
        <f>IF(Dashboard!$M28,CALC!B97,NA())</f>
        <v>105.22695898450823</v>
      </c>
      <c r="C108">
        <f>IF(Dashboard!$M28,CALC!C97,NA())</f>
        <v>3.7039571473415611</v>
      </c>
      <c r="D108">
        <f>IF(Dashboard!$M28,CALC!D97,NA())</f>
        <v>-70.010538479611654</v>
      </c>
      <c r="E108">
        <f>IF(Dashboard!$M28,CALC!E97,NA())</f>
        <v>45.380631600741125</v>
      </c>
      <c r="F108">
        <f>IF(Dashboard!$M28,CALC!F97,NA())</f>
        <v>22.937392768586363</v>
      </c>
      <c r="G108">
        <f>IF(Dashboard!$M28,CALC!G97,NA())</f>
        <v>4.6561125898094318</v>
      </c>
      <c r="H108">
        <f>IF(Dashboard!$M28,CALC!H97,NA())</f>
        <v>28.36102237961812</v>
      </c>
      <c r="I108">
        <f>IF(Dashboard!$M28,CALC!I97,NA())</f>
        <v>25.496810362329882</v>
      </c>
      <c r="J108">
        <f>IF(Dashboard!$M28,CALC!J97,NA())</f>
        <v>142.27309397988992</v>
      </c>
      <c r="K108">
        <f>IF(Dashboard!$M28,CALC!K97,NA())</f>
        <v>-14.320780993607315</v>
      </c>
      <c r="L108">
        <f>IF(Dashboard!$M28,CALC!L97,NA())</f>
        <v>4.2228328210216111</v>
      </c>
      <c r="M108">
        <f>IF(Dashboard!$M28,CALC!M97,NA())</f>
        <v>4.9608219074555189</v>
      </c>
      <c r="N108" s="30">
        <f t="shared" si="15"/>
        <v>25.261488381024211</v>
      </c>
    </row>
    <row r="109" spans="1:14" x14ac:dyDescent="0.3">
      <c r="A109" s="45" t="s">
        <v>14</v>
      </c>
      <c r="B109" t="e">
        <f>IF(Dashboard!$M29,CALC!B98,NA())</f>
        <v>#N/A</v>
      </c>
      <c r="C109" t="e">
        <f>IF(Dashboard!$M29,CALC!C98,NA())</f>
        <v>#N/A</v>
      </c>
      <c r="D109" t="e">
        <f>IF(Dashboard!$M29,CALC!D98,NA())</f>
        <v>#N/A</v>
      </c>
      <c r="E109" t="e">
        <f>IF(Dashboard!$M29,CALC!E98,NA())</f>
        <v>#N/A</v>
      </c>
      <c r="F109" t="e">
        <f>IF(Dashboard!$M29,CALC!F98,NA())</f>
        <v>#N/A</v>
      </c>
      <c r="G109" t="e">
        <f>IF(Dashboard!$M29,CALC!G98,NA())</f>
        <v>#N/A</v>
      </c>
      <c r="H109" t="e">
        <f>IF(Dashboard!$M29,CALC!H98,NA())</f>
        <v>#N/A</v>
      </c>
      <c r="I109" t="e">
        <f>IF(Dashboard!$M29,CALC!I98,NA())</f>
        <v>#N/A</v>
      </c>
      <c r="J109" t="e">
        <f>IF(Dashboard!$M29,CALC!J98,NA())</f>
        <v>#N/A</v>
      </c>
      <c r="K109" t="e">
        <f>IF(Dashboard!$M29,CALC!K98,NA())</f>
        <v>#N/A</v>
      </c>
      <c r="L109" t="e">
        <f>IF(Dashboard!$M29,CALC!L98,NA())</f>
        <v>#N/A</v>
      </c>
      <c r="M109" t="e">
        <f>IF(Dashboard!$M29,CALC!M98,NA())</f>
        <v>#N/A</v>
      </c>
      <c r="N109" s="30">
        <f t="shared" si="15"/>
        <v>33.639690413465743</v>
      </c>
    </row>
    <row r="110" spans="1:14" x14ac:dyDescent="0.3">
      <c r="A110" s="45" t="s">
        <v>15</v>
      </c>
      <c r="B110">
        <f>IF(Dashboard!$M30,CALC!B99,NA())</f>
        <v>10.549967914249976</v>
      </c>
      <c r="C110">
        <f>IF(Dashboard!$M30,CALC!C99,NA())</f>
        <v>103.69951244887125</v>
      </c>
      <c r="D110">
        <f>IF(Dashboard!$M30,CALC!D99,NA())</f>
        <v>-10.525494603018416</v>
      </c>
      <c r="E110">
        <f>IF(Dashboard!$M30,CALC!E99,NA())</f>
        <v>3.8949245560680135E-2</v>
      </c>
      <c r="F110">
        <f>IF(Dashboard!$M30,CALC!F99,NA())</f>
        <v>9.1437599045273643</v>
      </c>
      <c r="G110">
        <f>IF(Dashboard!$M30,CALC!G99,NA())</f>
        <v>22.848909038151305</v>
      </c>
      <c r="H110">
        <f>IF(Dashboard!$M30,CALC!H99,NA())</f>
        <v>0.86374363619780326</v>
      </c>
      <c r="I110">
        <f>IF(Dashboard!$M30,CALC!I99,NA())</f>
        <v>11.873305311847361</v>
      </c>
      <c r="J110">
        <f>IF(Dashboard!$M30,CALC!J99,NA())</f>
        <v>33.259057890137271</v>
      </c>
      <c r="K110">
        <f>IF(Dashboard!$M30,CALC!K99,NA())</f>
        <v>-1.1797477039546322</v>
      </c>
      <c r="L110">
        <f>IF(Dashboard!$M30,CALC!L99,NA())</f>
        <v>25.005778428817393</v>
      </c>
      <c r="M110">
        <f>IF(Dashboard!$M30,CALC!M99,NA())</f>
        <v>3.7520986154769957</v>
      </c>
      <c r="N110" s="30">
        <f t="shared" si="15"/>
        <v>17.458525341189919</v>
      </c>
    </row>
    <row r="111" spans="1:14" x14ac:dyDescent="0.3">
      <c r="M111" t="s">
        <v>64</v>
      </c>
      <c r="N111">
        <f>SUM(N102:N110)</f>
        <v>100</v>
      </c>
    </row>
    <row r="112" spans="1:14" x14ac:dyDescent="0.3">
      <c r="B112" s="55" t="s">
        <v>66</v>
      </c>
    </row>
    <row r="113" spans="1:2" x14ac:dyDescent="0.3">
      <c r="A113" s="66" t="s">
        <v>53</v>
      </c>
      <c r="B113" s="67">
        <f>(N91/$O$91)*100</f>
        <v>17.956188767240647</v>
      </c>
    </row>
    <row r="114" spans="1:2" x14ac:dyDescent="0.3">
      <c r="A114" s="66" t="s">
        <v>10</v>
      </c>
      <c r="B114" s="67">
        <f t="shared" ref="B114:B121" si="16">(N92/$O$91)*100</f>
        <v>-2.1622041662643201</v>
      </c>
    </row>
    <row r="115" spans="1:2" x14ac:dyDescent="0.3">
      <c r="A115" s="66" t="s">
        <v>9</v>
      </c>
      <c r="B115" s="67">
        <f t="shared" si="16"/>
        <v>-14.13573063632893</v>
      </c>
    </row>
    <row r="116" spans="1:2" x14ac:dyDescent="0.3">
      <c r="A116" s="66" t="s">
        <v>12</v>
      </c>
      <c r="B116" s="67">
        <f t="shared" si="16"/>
        <v>0.45605097055441146</v>
      </c>
    </row>
    <row r="117" spans="1:2" x14ac:dyDescent="0.3">
      <c r="A117" s="66" t="s">
        <v>13</v>
      </c>
      <c r="B117" s="67">
        <f t="shared" si="16"/>
        <v>10.327430552762797</v>
      </c>
    </row>
    <row r="118" spans="1:2" x14ac:dyDescent="0.3">
      <c r="A118" s="66" t="s">
        <v>16</v>
      </c>
      <c r="B118" s="67">
        <f t="shared" si="16"/>
        <v>11.198560376355521</v>
      </c>
    </row>
    <row r="119" spans="1:2" x14ac:dyDescent="0.3">
      <c r="A119" s="66" t="s">
        <v>11</v>
      </c>
      <c r="B119" s="67">
        <f t="shared" si="16"/>
        <v>25.261488381024211</v>
      </c>
    </row>
    <row r="120" spans="1:2" x14ac:dyDescent="0.3">
      <c r="A120" s="66" t="s">
        <v>14</v>
      </c>
      <c r="B120" s="67">
        <f t="shared" si="16"/>
        <v>33.639690413465743</v>
      </c>
    </row>
    <row r="121" spans="1:2" x14ac:dyDescent="0.3">
      <c r="A121" s="66" t="s">
        <v>15</v>
      </c>
      <c r="B121" s="67">
        <f t="shared" si="16"/>
        <v>17.458525341189919</v>
      </c>
    </row>
    <row r="123" spans="1:2" x14ac:dyDescent="0.3">
      <c r="A123" s="66" t="s">
        <v>51</v>
      </c>
      <c r="B123" s="30">
        <f>SUMIFS($B$113:$B$121,$A$113:$A$121,INDEX($A$30:$K$30,$N$28+1))</f>
        <v>11.198560376355521</v>
      </c>
    </row>
    <row r="124" spans="1:2" x14ac:dyDescent="0.3">
      <c r="B124" s="30"/>
    </row>
    <row r="125" spans="1:2" x14ac:dyDescent="0.3">
      <c r="B125" s="30"/>
    </row>
    <row r="126" spans="1:2" x14ac:dyDescent="0.3">
      <c r="B126" s="30"/>
    </row>
    <row r="127" spans="1:2" x14ac:dyDescent="0.3">
      <c r="B127" s="30"/>
    </row>
  </sheetData>
  <mergeCells count="10"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21:D21"/>
  </mergeCells>
  <hyperlinks>
    <hyperlink ref="Q4" r:id="rId1" display="Q@" xr:uid="{1C573384-89ED-4A8C-A01F-5D8795DC32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3B2F-E477-49AE-82E2-3DD54DC676EA}">
  <dimension ref="K1:P30"/>
  <sheetViews>
    <sheetView showGridLines="0" tabSelected="1" zoomScale="89" zoomScaleNormal="89" workbookViewId="0">
      <selection activeCell="J29" sqref="J29"/>
    </sheetView>
  </sheetViews>
  <sheetFormatPr defaultRowHeight="14.4" x14ac:dyDescent="0.3"/>
  <cols>
    <col min="1" max="1" width="3.6640625" style="65" customWidth="1"/>
    <col min="2" max="2" width="8.88671875" style="65"/>
    <col min="3" max="3" width="10.44140625" style="65" customWidth="1"/>
    <col min="4" max="10" width="8.88671875" style="65"/>
    <col min="11" max="11" width="6.88671875" style="65" customWidth="1"/>
    <col min="12" max="12" width="9.33203125" style="65" customWidth="1"/>
    <col min="13" max="13" width="7.21875" style="65" customWidth="1"/>
    <col min="14" max="14" width="10.109375" style="65" customWidth="1"/>
    <col min="15" max="16384" width="8.88671875" style="65"/>
  </cols>
  <sheetData>
    <row r="1" spans="11:16" s="71" customFormat="1" ht="25.2" customHeight="1" x14ac:dyDescent="0.5">
      <c r="K1" s="70" t="s">
        <v>68</v>
      </c>
      <c r="L1" s="70"/>
      <c r="M1" s="70"/>
      <c r="N1" s="70"/>
      <c r="O1" s="70"/>
      <c r="P1" s="70"/>
    </row>
    <row r="3" spans="11:16" ht="11.4" customHeight="1" x14ac:dyDescent="0.3"/>
    <row r="4" spans="11:16" ht="26.4" customHeight="1" x14ac:dyDescent="0.55000000000000004">
      <c r="L4" s="68">
        <f>SUMIFS(CALC!$B$113:$B$121,CALC!$A$113:$A$121,INDEX(CALC!$A$30:$K$30,CALC!$N$28+1))</f>
        <v>11.198560376355521</v>
      </c>
      <c r="M4" s="69" t="s">
        <v>67</v>
      </c>
    </row>
    <row r="22" spans="13:14" x14ac:dyDescent="0.3">
      <c r="M22" s="56" t="b">
        <v>1</v>
      </c>
      <c r="N22" s="54" t="s">
        <v>53</v>
      </c>
    </row>
    <row r="23" spans="13:14" x14ac:dyDescent="0.3">
      <c r="M23" s="57" t="b">
        <v>1</v>
      </c>
      <c r="N23" s="53" t="s">
        <v>10</v>
      </c>
    </row>
    <row r="24" spans="13:14" x14ac:dyDescent="0.3">
      <c r="M24" s="58" t="b">
        <v>1</v>
      </c>
      <c r="N24" s="52" t="s">
        <v>9</v>
      </c>
    </row>
    <row r="25" spans="13:14" x14ac:dyDescent="0.3">
      <c r="M25" s="59" t="b">
        <v>1</v>
      </c>
      <c r="N25" s="51" t="s">
        <v>12</v>
      </c>
    </row>
    <row r="26" spans="13:14" x14ac:dyDescent="0.3">
      <c r="M26" s="60" t="b">
        <v>1</v>
      </c>
      <c r="N26" s="50" t="s">
        <v>13</v>
      </c>
    </row>
    <row r="27" spans="13:14" x14ac:dyDescent="0.3">
      <c r="M27" s="61" t="b">
        <v>0</v>
      </c>
      <c r="N27" s="49" t="s">
        <v>16</v>
      </c>
    </row>
    <row r="28" spans="13:14" x14ac:dyDescent="0.3">
      <c r="M28" s="62" t="b">
        <v>1</v>
      </c>
      <c r="N28" s="48" t="s">
        <v>11</v>
      </c>
    </row>
    <row r="29" spans="13:14" x14ac:dyDescent="0.3">
      <c r="M29" s="63" t="b">
        <v>0</v>
      </c>
      <c r="N29" s="47" t="s">
        <v>14</v>
      </c>
    </row>
    <row r="30" spans="13:14" x14ac:dyDescent="0.3">
      <c r="M30" s="64" t="b">
        <v>1</v>
      </c>
      <c r="N30" s="46" t="s">
        <v>15</v>
      </c>
    </row>
  </sheetData>
  <mergeCells count="1">
    <mergeCell ref="K1:P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8" r:id="rId3" name="List Box 4">
              <controlPr defaultSize="0" autoLine="0" autoPict="0">
                <anchor moveWithCells="1">
                  <from>
                    <xdr:col>9</xdr:col>
                    <xdr:colOff>76200</xdr:colOff>
                    <xdr:row>3</xdr:row>
                    <xdr:rowOff>30480</xdr:rowOff>
                  </from>
                  <to>
                    <xdr:col>10</xdr:col>
                    <xdr:colOff>403860</xdr:colOff>
                    <xdr:row>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4" name="List Box 5">
              <controlPr defaultSize="0" autoLine="0" autoPict="0">
                <anchor moveWithCells="1">
                  <from>
                    <xdr:col>13</xdr:col>
                    <xdr:colOff>472440</xdr:colOff>
                    <xdr:row>3</xdr:row>
                    <xdr:rowOff>198120</xdr:rowOff>
                  </from>
                  <to>
                    <xdr:col>14</xdr:col>
                    <xdr:colOff>441960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5" name="Check Box 7">
              <controlPr defaultSize="0" autoFill="0" autoLine="0" autoPict="0">
                <anchor moveWithCells="1">
                  <from>
                    <xdr:col>12</xdr:col>
                    <xdr:colOff>152400</xdr:colOff>
                    <xdr:row>22</xdr:row>
                    <xdr:rowOff>0</xdr:rowOff>
                  </from>
                  <to>
                    <xdr:col>12</xdr:col>
                    <xdr:colOff>396240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6" name="Check Box 8">
              <controlPr defaultSize="0" autoFill="0" autoLine="0" autoPict="0">
                <anchor moveWithCells="1">
                  <from>
                    <xdr:col>12</xdr:col>
                    <xdr:colOff>152400</xdr:colOff>
                    <xdr:row>23</xdr:row>
                    <xdr:rowOff>0</xdr:rowOff>
                  </from>
                  <to>
                    <xdr:col>12</xdr:col>
                    <xdr:colOff>396240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7" name="Check Box 9">
              <controlPr defaultSize="0" autoFill="0" autoLine="0" autoPict="0">
                <anchor moveWithCells="1">
                  <from>
                    <xdr:col>12</xdr:col>
                    <xdr:colOff>152400</xdr:colOff>
                    <xdr:row>23</xdr:row>
                    <xdr:rowOff>175260</xdr:rowOff>
                  </from>
                  <to>
                    <xdr:col>12</xdr:col>
                    <xdr:colOff>396240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8" name="Check Box 10">
              <controlPr defaultSize="0" autoFill="0" autoLine="0" autoPict="0">
                <anchor moveWithCells="1">
                  <from>
                    <xdr:col>12</xdr:col>
                    <xdr:colOff>152400</xdr:colOff>
                    <xdr:row>25</xdr:row>
                    <xdr:rowOff>7620</xdr:rowOff>
                  </from>
                  <to>
                    <xdr:col>12</xdr:col>
                    <xdr:colOff>396240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9" name="Check Box 11">
              <controlPr defaultSize="0" autoFill="0" autoLine="0" autoPict="0">
                <anchor moveWithCells="1">
                  <from>
                    <xdr:col>12</xdr:col>
                    <xdr:colOff>152400</xdr:colOff>
                    <xdr:row>26</xdr:row>
                    <xdr:rowOff>7620</xdr:rowOff>
                  </from>
                  <to>
                    <xdr:col>12</xdr:col>
                    <xdr:colOff>396240</xdr:colOff>
                    <xdr:row>27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0" name="Check Box 12">
              <controlPr defaultSize="0" autoFill="0" autoLine="0" autoPict="0">
                <anchor moveWithCells="1">
                  <from>
                    <xdr:col>12</xdr:col>
                    <xdr:colOff>152400</xdr:colOff>
                    <xdr:row>26</xdr:row>
                    <xdr:rowOff>167640</xdr:rowOff>
                  </from>
                  <to>
                    <xdr:col>12</xdr:col>
                    <xdr:colOff>396240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1" name="Check Box 13">
              <controlPr defaultSize="0" autoFill="0" autoLine="0" autoPict="0">
                <anchor moveWithCells="1">
                  <from>
                    <xdr:col>12</xdr:col>
                    <xdr:colOff>152400</xdr:colOff>
                    <xdr:row>21</xdr:row>
                    <xdr:rowOff>0</xdr:rowOff>
                  </from>
                  <to>
                    <xdr:col>12</xdr:col>
                    <xdr:colOff>396240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2" name="Check Box 16">
              <controlPr defaultSize="0" autoFill="0" autoLine="0" autoPict="0">
                <anchor moveWithCells="1">
                  <from>
                    <xdr:col>12</xdr:col>
                    <xdr:colOff>152400</xdr:colOff>
                    <xdr:row>27</xdr:row>
                    <xdr:rowOff>175260</xdr:rowOff>
                  </from>
                  <to>
                    <xdr:col>12</xdr:col>
                    <xdr:colOff>396240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13" name="Check Box 17">
              <controlPr defaultSize="0" autoFill="0" autoLine="0" autoPict="0">
                <anchor moveWithCells="1">
                  <from>
                    <xdr:col>12</xdr:col>
                    <xdr:colOff>152400</xdr:colOff>
                    <xdr:row>28</xdr:row>
                    <xdr:rowOff>175260</xdr:rowOff>
                  </from>
                  <to>
                    <xdr:col>12</xdr:col>
                    <xdr:colOff>396240</xdr:colOff>
                    <xdr:row>30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CALC</vt:lpstr>
      <vt:lpstr>Dashboard</vt:lpstr>
      <vt:lpstr>Data!Extract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Smallman</dc:creator>
  <cp:lastModifiedBy>HP</cp:lastModifiedBy>
  <dcterms:created xsi:type="dcterms:W3CDTF">2014-02-27T07:58:34Z</dcterms:created>
  <dcterms:modified xsi:type="dcterms:W3CDTF">2019-09-05T18:20:45Z</dcterms:modified>
</cp:coreProperties>
</file>