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1 (1)" sheetId="2" r:id="rId5"/>
  </sheets>
  <definedNames>
    <definedName hidden="1" localSheetId="1" name="_xlnm._FilterDatabase">'Sheet1 (1)'!$A$1:$L$31</definedName>
  </definedNames>
  <calcPr/>
</workbook>
</file>

<file path=xl/sharedStrings.xml><?xml version="1.0" encoding="utf-8"?>
<sst xmlns="http://schemas.openxmlformats.org/spreadsheetml/2006/main" count="6649" uniqueCount="5693">
  <si>
    <t>Stock</t>
  </si>
  <si>
    <t>Name</t>
  </si>
  <si>
    <t>Price (intraday)</t>
  </si>
  <si>
    <t>Change</t>
  </si>
  <si>
    <t>% change</t>
  </si>
  <si>
    <t>Volume</t>
  </si>
  <si>
    <t>Avg vol (3-month)</t>
  </si>
  <si>
    <t>Market Cap</t>
  </si>
  <si>
    <t>PE ratio (TTM)</t>
  </si>
  <si>
    <t>52-week range</t>
  </si>
  <si>
    <t>PYTCF</t>
  </si>
  <si>
    <t>Playtech plc</t>
  </si>
  <si>
    <t>N/A</t>
  </si>
  <si>
    <t>AAPL</t>
  </si>
  <si>
    <t>Apple Inc.</t>
  </si>
  <si>
    <t>39.665M</t>
  </si>
  <si>
    <t>34.567M</t>
  </si>
  <si>
    <t>1.607T</t>
  </si>
  <si>
    <t>MSFT</t>
  </si>
  <si>
    <t>Microsoft Corporation</t>
  </si>
  <si>
    <t>33.535M</t>
  </si>
  <si>
    <t>35.584M</t>
  </si>
  <si>
    <t>1.527T</t>
  </si>
  <si>
    <t>AMZN</t>
  </si>
  <si>
    <t>Amazon.com, Inc.</t>
  </si>
  <si>
    <t>4.788M</t>
  </si>
  <si>
    <t>4.707M</t>
  </si>
  <si>
    <t>1.499T</t>
  </si>
  <si>
    <t>GOOGL</t>
  </si>
  <si>
    <t>Alphabet Inc.</t>
  </si>
  <si>
    <t>1.129M</t>
  </si>
  <si>
    <t>1.945M</t>
  </si>
  <si>
    <t>1.029T</t>
  </si>
  <si>
    <t>GOOG</t>
  </si>
  <si>
    <t>1.151M</t>
  </si>
  <si>
    <t>1.713M</t>
  </si>
  <si>
    <t>1.031T</t>
  </si>
  <si>
    <t>BABA</t>
  </si>
  <si>
    <t>Alibaba Group Holding Limited</t>
  </si>
  <si>
    <t>11.820M</t>
  </si>
  <si>
    <t>20.265M</t>
  </si>
  <si>
    <t>678.164B</t>
  </si>
  <si>
    <t>BABAF</t>
  </si>
  <si>
    <t>671.594B</t>
  </si>
  <si>
    <t>TCEHY</t>
  </si>
  <si>
    <t>Tencent Holdings Limited</t>
  </si>
  <si>
    <t>2.886M</t>
  </si>
  <si>
    <t>3.718M</t>
  </si>
  <si>
    <t>670.075B</t>
  </si>
  <si>
    <t>TCTZF</t>
  </si>
  <si>
    <t>666.634B</t>
  </si>
  <si>
    <t>FB</t>
  </si>
  <si>
    <t>Facebook, Inc.</t>
  </si>
  <si>
    <t>15.510M</t>
  </si>
  <si>
    <t>25.622M</t>
  </si>
  <si>
    <t>658.448B</t>
  </si>
  <si>
    <t>HSBC-PA</t>
  </si>
  <si>
    <t>HSBC Holdings plc ADR A 1/40PF A</t>
  </si>
  <si>
    <t>529.696B</t>
  </si>
  <si>
    <t>BRK-A</t>
  </si>
  <si>
    <t>Berkshire Hathaway Inc.</t>
  </si>
  <si>
    <t>472.653B</t>
  </si>
  <si>
    <t>BRK-B</t>
  </si>
  <si>
    <t>3.639M</t>
  </si>
  <si>
    <t>7.107M</t>
  </si>
  <si>
    <t>471.491B</t>
  </si>
  <si>
    <t>V</t>
  </si>
  <si>
    <t>Visa Inc.</t>
  </si>
  <si>
    <t>5.594M</t>
  </si>
  <si>
    <t>8.702M</t>
  </si>
  <si>
    <t>428.84B</t>
  </si>
  <si>
    <t>JNJ</t>
  </si>
  <si>
    <t>Johnson &amp; Johnson</t>
  </si>
  <si>
    <t>3.840M</t>
  </si>
  <si>
    <t>7.362M</t>
  </si>
  <si>
    <t>389.046B</t>
  </si>
  <si>
    <t>WMT</t>
  </si>
  <si>
    <t>Walmart Inc.</t>
  </si>
  <si>
    <t>3.214M</t>
  </si>
  <si>
    <t>9.316M</t>
  </si>
  <si>
    <t>370.901B</t>
  </si>
  <si>
    <t>TSM</t>
  </si>
  <si>
    <t>Taiwan Semiconductor Manufacturing Company Limited</t>
  </si>
  <si>
    <t>36.509M</t>
  </si>
  <si>
    <t>9.054M</t>
  </si>
  <si>
    <t>367.019B</t>
  </si>
  <si>
    <t>JPM-PC</t>
  </si>
  <si>
    <t>JPMorgan Chase &amp; Co.</t>
  </si>
  <si>
    <t>106.951k</t>
  </si>
  <si>
    <t>372.224B</t>
  </si>
  <si>
    <t>SAN-PB</t>
  </si>
  <si>
    <t>Banco Santander, S.A. GTD PFD SECS 6</t>
  </si>
  <si>
    <t>348.399B</t>
  </si>
  <si>
    <t>JPM-PD</t>
  </si>
  <si>
    <t>68.656k</t>
  </si>
  <si>
    <t>370.243B</t>
  </si>
  <si>
    <t>BAC-PL</t>
  </si>
  <si>
    <t>Bank of America Corporation</t>
  </si>
  <si>
    <t>287.138B</t>
  </si>
  <si>
    <t>IDCBY</t>
  </si>
  <si>
    <t>Industrial and Commercial Bank of China Limited</t>
  </si>
  <si>
    <t>35.484k</t>
  </si>
  <si>
    <t>358.876B</t>
  </si>
  <si>
    <t>NSRGF</t>
  </si>
  <si>
    <t>Nestlé S.A.</t>
  </si>
  <si>
    <t>344.002B</t>
  </si>
  <si>
    <t>NSRGY</t>
  </si>
  <si>
    <t>127.734k</t>
  </si>
  <si>
    <t>342.213B</t>
  </si>
  <si>
    <t>BAC-PK</t>
  </si>
  <si>
    <t>272.587B</t>
  </si>
  <si>
    <t>IDCBF</t>
  </si>
  <si>
    <t>341.746B</t>
  </si>
  <si>
    <t>JPM</t>
  </si>
  <si>
    <t>9.360M</t>
  </si>
  <si>
    <t>23.593M</t>
  </si>
  <si>
    <t>300.128B</t>
  </si>
  <si>
    <t>BAC-PE</t>
  </si>
  <si>
    <t>15.300k</t>
  </si>
  <si>
    <t>293.919B</t>
  </si>
  <si>
    <t>BAC-PC</t>
  </si>
  <si>
    <t>262.202B</t>
  </si>
  <si>
    <t>PG</t>
  </si>
  <si>
    <t>The Procter &amp; Gamble Company</t>
  </si>
  <si>
    <t>3.4M</t>
  </si>
  <si>
    <t>7.659M</t>
  </si>
  <si>
    <t>311.312B</t>
  </si>
  <si>
    <t>BML-PL</t>
  </si>
  <si>
    <t>288.328B</t>
  </si>
  <si>
    <t>MA</t>
  </si>
  <si>
    <t>Mastercard Incorporated</t>
  </si>
  <si>
    <t>1.83M</t>
  </si>
  <si>
    <t>4.261M</t>
  </si>
  <si>
    <t>308.68B</t>
  </si>
  <si>
    <t>RHHBF</t>
  </si>
  <si>
    <t>Roche Holding AG</t>
  </si>
  <si>
    <t>296.515B</t>
  </si>
  <si>
    <t>WFC-PL</t>
  </si>
  <si>
    <t>Wells Fargo &amp; Company</t>
  </si>
  <si>
    <t>209.43B</t>
  </si>
  <si>
    <t>RHHBY</t>
  </si>
  <si>
    <t>1.105M</t>
  </si>
  <si>
    <t>294.812B</t>
  </si>
  <si>
    <t>RHHVF</t>
  </si>
  <si>
    <t>293.06B</t>
  </si>
  <si>
    <t>WFC-PY</t>
  </si>
  <si>
    <t>208.624B</t>
  </si>
  <si>
    <t>WFC-PN</t>
  </si>
  <si>
    <t>210.234B</t>
  </si>
  <si>
    <t>WFC-PX</t>
  </si>
  <si>
    <t>210.823B</t>
  </si>
  <si>
    <t>WFC-PO</t>
  </si>
  <si>
    <t>210.317B</t>
  </si>
  <si>
    <t>WFC-PW</t>
  </si>
  <si>
    <t>206.022B</t>
  </si>
  <si>
    <t>UNH</t>
  </si>
  <si>
    <t>UnitedHealth Group Incorporated</t>
  </si>
  <si>
    <t>1.635M</t>
  </si>
  <si>
    <t>3.815M</t>
  </si>
  <si>
    <t>286.458B</t>
  </si>
  <si>
    <t>WFC-PT</t>
  </si>
  <si>
    <t>213.138B</t>
  </si>
  <si>
    <t>HD</t>
  </si>
  <si>
    <t>The Home Depot, Inc.</t>
  </si>
  <si>
    <t>1.796M</t>
  </si>
  <si>
    <t>4.665M</t>
  </si>
  <si>
    <t>285.669B</t>
  </si>
  <si>
    <t>WFC-PP</t>
  </si>
  <si>
    <t>209.56B</t>
  </si>
  <si>
    <t>WFC-PR</t>
  </si>
  <si>
    <t>198.283B</t>
  </si>
  <si>
    <t>WFC-PV</t>
  </si>
  <si>
    <t>205.649B</t>
  </si>
  <si>
    <t>BML-PG</t>
  </si>
  <si>
    <t>264.53B</t>
  </si>
  <si>
    <t>WFC-PQ</t>
  </si>
  <si>
    <t>200.653B</t>
  </si>
  <si>
    <t>BAC-PB</t>
  </si>
  <si>
    <t>Bank of America Corporation 6 NCUM PFD SR GG</t>
  </si>
  <si>
    <t>274.567B</t>
  </si>
  <si>
    <t>BML-PH</t>
  </si>
  <si>
    <t>262.93B</t>
  </si>
  <si>
    <t>TSLA</t>
  </si>
  <si>
    <t>Tesla, Inc.</t>
  </si>
  <si>
    <t>17.476M</t>
  </si>
  <si>
    <t>14.608M</t>
  </si>
  <si>
    <t>265.719B</t>
  </si>
  <si>
    <t>BML-PJ</t>
  </si>
  <si>
    <t>281.253B</t>
  </si>
  <si>
    <t>NVDA</t>
  </si>
  <si>
    <t>NVIDIA Corporation</t>
  </si>
  <si>
    <t>10.476M</t>
  </si>
  <si>
    <t>12.053M</t>
  </si>
  <si>
    <t>251.381B</t>
  </si>
  <si>
    <t>BAC</t>
  </si>
  <si>
    <t>40.013M</t>
  </si>
  <si>
    <t>72.979M</t>
  </si>
  <si>
    <t>211.187B</t>
  </si>
  <si>
    <t>PIAIF</t>
  </si>
  <si>
    <t>Ping An Insurance (Group) Company of China, Ltd.</t>
  </si>
  <si>
    <t>237.27B</t>
  </si>
  <si>
    <t>PNGAY</t>
  </si>
  <si>
    <t>239.597B</t>
  </si>
  <si>
    <t>VZ</t>
  </si>
  <si>
    <t>Verizon Communications Inc.</t>
  </si>
  <si>
    <t>12.858M</t>
  </si>
  <si>
    <t>16.163M</t>
  </si>
  <si>
    <t>234.645B</t>
  </si>
  <si>
    <t>LVMUY</t>
  </si>
  <si>
    <t>LVMH Moët Hennessy Louis Vuitton S.E.</t>
  </si>
  <si>
    <t>236.34B</t>
  </si>
  <si>
    <t>LVMHF</t>
  </si>
  <si>
    <t>232.935B</t>
  </si>
  <si>
    <t>INTC</t>
  </si>
  <si>
    <t>Intel Corporation</t>
  </si>
  <si>
    <t>160.126M</t>
  </si>
  <si>
    <t>22.966M</t>
  </si>
  <si>
    <t>214.114B</t>
  </si>
  <si>
    <t>DIS</t>
  </si>
  <si>
    <t>The Walt Disney Company</t>
  </si>
  <si>
    <t>5.838M</t>
  </si>
  <si>
    <t>16.467M</t>
  </si>
  <si>
    <t>212.453B</t>
  </si>
  <si>
    <t>NFLX</t>
  </si>
  <si>
    <t>Netflix, Inc.</t>
  </si>
  <si>
    <t>6.842M</t>
  </si>
  <si>
    <t>7.722M</t>
  </si>
  <si>
    <t>211.982B</t>
  </si>
  <si>
    <t>T</t>
  </si>
  <si>
    <t>AT&amp;T Inc.</t>
  </si>
  <si>
    <t>28.642M</t>
  </si>
  <si>
    <t>37.063M</t>
  </si>
  <si>
    <t>210.437B</t>
  </si>
  <si>
    <t>PFE</t>
  </si>
  <si>
    <t>Pfizer Inc.</t>
  </si>
  <si>
    <t>22.749M</t>
  </si>
  <si>
    <t>30.521M</t>
  </si>
  <si>
    <t>208.528B</t>
  </si>
  <si>
    <t>ADBE</t>
  </si>
  <si>
    <t>Adobe Systems Incorporated</t>
  </si>
  <si>
    <t>1.339M</t>
  </si>
  <si>
    <t>2.987M</t>
  </si>
  <si>
    <t>206.832B</t>
  </si>
  <si>
    <t>KO</t>
  </si>
  <si>
    <t>The Coca-Cola Company</t>
  </si>
  <si>
    <t>11.893M</t>
  </si>
  <si>
    <t>18.193M</t>
  </si>
  <si>
    <t>207.319B</t>
  </si>
  <si>
    <t>PYPL</t>
  </si>
  <si>
    <t>PayPal Holdings, Inc.</t>
  </si>
  <si>
    <t>4.6M</t>
  </si>
  <si>
    <t>8.323M</t>
  </si>
  <si>
    <t>202.746B</t>
  </si>
  <si>
    <t>CIHKY</t>
  </si>
  <si>
    <t>China Merchants Bank Co., Ltd.</t>
  </si>
  <si>
    <t>202.739B</t>
  </si>
  <si>
    <t>CICHF</t>
  </si>
  <si>
    <t>China Construction Bank Corporation</t>
  </si>
  <si>
    <t>196.081B</t>
  </si>
  <si>
    <t>CMCSA</t>
  </si>
  <si>
    <t>Comcast Corporation</t>
  </si>
  <si>
    <t>14.905M</t>
  </si>
  <si>
    <t>20.451M</t>
  </si>
  <si>
    <t>197.56B</t>
  </si>
  <si>
    <t>CSCO</t>
  </si>
  <si>
    <t>Cisco Systems, Inc.</t>
  </si>
  <si>
    <t>11.216M</t>
  </si>
  <si>
    <t>23.092M</t>
  </si>
  <si>
    <t>195.788B</t>
  </si>
  <si>
    <t>MRK</t>
  </si>
  <si>
    <t>Merck &amp; Co., Inc.</t>
  </si>
  <si>
    <t>5.928M</t>
  </si>
  <si>
    <t>10.121M</t>
  </si>
  <si>
    <t>193.662B</t>
  </si>
  <si>
    <t>NVS</t>
  </si>
  <si>
    <t>Novartis AG</t>
  </si>
  <si>
    <t>1.694M</t>
  </si>
  <si>
    <t>1.781M</t>
  </si>
  <si>
    <t>194.813B</t>
  </si>
  <si>
    <t>CICHY</t>
  </si>
  <si>
    <t>191.394B</t>
  </si>
  <si>
    <t>SAPGF</t>
  </si>
  <si>
    <t>SAP SE</t>
  </si>
  <si>
    <t>190.282B</t>
  </si>
  <si>
    <t>NVSEF</t>
  </si>
  <si>
    <t>194.349B</t>
  </si>
  <si>
    <t>SAP</t>
  </si>
  <si>
    <t>191.939B</t>
  </si>
  <si>
    <t>PEP</t>
  </si>
  <si>
    <t>PepsiCo, Inc.</t>
  </si>
  <si>
    <t>2.264M</t>
  </si>
  <si>
    <t>5.554M</t>
  </si>
  <si>
    <t>189.471B</t>
  </si>
  <si>
    <t>C-PS</t>
  </si>
  <si>
    <t>Citigroup Inc.</t>
  </si>
  <si>
    <t>155.816B</t>
  </si>
  <si>
    <t>LRLCY</t>
  </si>
  <si>
    <t>L'Oréal S.A.</t>
  </si>
  <si>
    <t>185.214B</t>
  </si>
  <si>
    <t>XOM</t>
  </si>
  <si>
    <t>Exxon Mobil Corporation</t>
  </si>
  <si>
    <t>11.115M</t>
  </si>
  <si>
    <t>24.269M</t>
  </si>
  <si>
    <t>183.685B</t>
  </si>
  <si>
    <t>LRLCF</t>
  </si>
  <si>
    <t>181.272B</t>
  </si>
  <si>
    <t>C-PJ</t>
  </si>
  <si>
    <t>158.313B</t>
  </si>
  <si>
    <t>ABT</t>
  </si>
  <si>
    <t>Abbott Laboratories</t>
  </si>
  <si>
    <t>2.923M</t>
  </si>
  <si>
    <t>6.413M</t>
  </si>
  <si>
    <t>175.364B</t>
  </si>
  <si>
    <t>TOYOF</t>
  </si>
  <si>
    <t>Toyota Motor Corporation</t>
  </si>
  <si>
    <t>176.751B</t>
  </si>
  <si>
    <t>TM</t>
  </si>
  <si>
    <t>172.963B</t>
  </si>
  <si>
    <t>ABBV</t>
  </si>
  <si>
    <t>AbbVie Inc.</t>
  </si>
  <si>
    <t>3.412M</t>
  </si>
  <si>
    <t>9.645M</t>
  </si>
  <si>
    <t>171.071B</t>
  </si>
  <si>
    <t>ORCL</t>
  </si>
  <si>
    <t>Oracle Corporation</t>
  </si>
  <si>
    <t>5.678M</t>
  </si>
  <si>
    <t>12.953M</t>
  </si>
  <si>
    <t>170.803B</t>
  </si>
  <si>
    <t>BACHY</t>
  </si>
  <si>
    <t>Bank of China Limited</t>
  </si>
  <si>
    <t>173.148B</t>
  </si>
  <si>
    <t>CRM</t>
  </si>
  <si>
    <t>salesforce.com, inc.</t>
  </si>
  <si>
    <t>2.55M</t>
  </si>
  <si>
    <t>6.248M</t>
  </si>
  <si>
    <t>169.811B</t>
  </si>
  <si>
    <t>CVX</t>
  </si>
  <si>
    <t>Chevron Corporation</t>
  </si>
  <si>
    <t>4.944M</t>
  </si>
  <si>
    <t>9.435M</t>
  </si>
  <si>
    <t>168.663B</t>
  </si>
  <si>
    <t>BACHF</t>
  </si>
  <si>
    <t>168.381B</t>
  </si>
  <si>
    <t>TMO</t>
  </si>
  <si>
    <t>Thermo Fisher Scientific Inc.</t>
  </si>
  <si>
    <t>1.467M</t>
  </si>
  <si>
    <t>160.228B</t>
  </si>
  <si>
    <t>PROSF</t>
  </si>
  <si>
    <t>Prosus N.V.</t>
  </si>
  <si>
    <t>154.54B</t>
  </si>
  <si>
    <t>ASMLF</t>
  </si>
  <si>
    <t>ASML Holding N.V.</t>
  </si>
  <si>
    <t>158.208B</t>
  </si>
  <si>
    <t>UL</t>
  </si>
  <si>
    <t>Unilever PLC</t>
  </si>
  <si>
    <t>1.268M</t>
  </si>
  <si>
    <t>244.237B</t>
  </si>
  <si>
    <t>PROSY</t>
  </si>
  <si>
    <t>1.255M</t>
  </si>
  <si>
    <t>157.191B</t>
  </si>
  <si>
    <t>ASML</t>
  </si>
  <si>
    <t>1.205M</t>
  </si>
  <si>
    <t>157.473B</t>
  </si>
  <si>
    <t>1.396M</t>
  </si>
  <si>
    <t>156.642B</t>
  </si>
  <si>
    <t>NVO</t>
  </si>
  <si>
    <t>Novo Nordisk A/S</t>
  </si>
  <si>
    <t>1.015M</t>
  </si>
  <si>
    <t>1.282M</t>
  </si>
  <si>
    <t>155.662B</t>
  </si>
  <si>
    <t>UNLYF</t>
  </si>
  <si>
    <t>240.011B</t>
  </si>
  <si>
    <t>UN</t>
  </si>
  <si>
    <t>Unilever N.V.</t>
  </si>
  <si>
    <t>1.702M</t>
  </si>
  <si>
    <t>2.159M</t>
  </si>
  <si>
    <t>153.733B</t>
  </si>
  <si>
    <t>NONOF</t>
  </si>
  <si>
    <t>154.019B</t>
  </si>
  <si>
    <t>NKE</t>
  </si>
  <si>
    <t>NIKE, Inc.</t>
  </si>
  <si>
    <t>4.127M</t>
  </si>
  <si>
    <t>6.967M</t>
  </si>
  <si>
    <t>153.108B</t>
  </si>
  <si>
    <t>LLY</t>
  </si>
  <si>
    <t>Eli Lilly and Company</t>
  </si>
  <si>
    <t>1.849M</t>
  </si>
  <si>
    <t>3.493M</t>
  </si>
  <si>
    <t>152.123B</t>
  </si>
  <si>
    <t>MCD</t>
  </si>
  <si>
    <t>McDonald's Corporation</t>
  </si>
  <si>
    <t>1.690M</t>
  </si>
  <si>
    <t>3.701M</t>
  </si>
  <si>
    <t>147.551B</t>
  </si>
  <si>
    <t>MPNGY</t>
  </si>
  <si>
    <t>Meituan Dianping</t>
  </si>
  <si>
    <t>146.587B</t>
  </si>
  <si>
    <t>MPNGF</t>
  </si>
  <si>
    <t>147.207B</t>
  </si>
  <si>
    <t>AZNCF</t>
  </si>
  <si>
    <t>AstraZeneca PLC</t>
  </si>
  <si>
    <t>147.008B</t>
  </si>
  <si>
    <t>AZN</t>
  </si>
  <si>
    <t>7.245M</t>
  </si>
  <si>
    <t>6.973M</t>
  </si>
  <si>
    <t>147.447B</t>
  </si>
  <si>
    <t>AMGN</t>
  </si>
  <si>
    <t>Amgen Inc.</t>
  </si>
  <si>
    <t>2.723M</t>
  </si>
  <si>
    <t>145.062B</t>
  </si>
  <si>
    <t>ACGBY</t>
  </si>
  <si>
    <t>Agricultural Bank of China Limited</t>
  </si>
  <si>
    <t>159.11B</t>
  </si>
  <si>
    <t>COST</t>
  </si>
  <si>
    <t>Costco Wholesale Corporation</t>
  </si>
  <si>
    <t>1.174M</t>
  </si>
  <si>
    <t>2.763M</t>
  </si>
  <si>
    <t>143.76B</t>
  </si>
  <si>
    <t>CHLKF</t>
  </si>
  <si>
    <t>China Mobile Limited</t>
  </si>
  <si>
    <t>141.083B</t>
  </si>
  <si>
    <t>ACN</t>
  </si>
  <si>
    <t>Accenture plc</t>
  </si>
  <si>
    <t>1.048M</t>
  </si>
  <si>
    <t>2.189M</t>
  </si>
  <si>
    <t>140.658B</t>
  </si>
  <si>
    <t>CHL</t>
  </si>
  <si>
    <t>761.395k</t>
  </si>
  <si>
    <t>1.348M</t>
  </si>
  <si>
    <t>140.862B</t>
  </si>
  <si>
    <t>BHPLF</t>
  </si>
  <si>
    <t>BHP Billiton Limited</t>
  </si>
  <si>
    <t>134.495B</t>
  </si>
  <si>
    <t>DHR</t>
  </si>
  <si>
    <t>Danaher Corporation</t>
  </si>
  <si>
    <t>2.668M</t>
  </si>
  <si>
    <t>2.962M</t>
  </si>
  <si>
    <t>137.777B</t>
  </si>
  <si>
    <t>NEE</t>
  </si>
  <si>
    <t>NextEra Energy, Inc.</t>
  </si>
  <si>
    <t>1.404M</t>
  </si>
  <si>
    <t>2.279M</t>
  </si>
  <si>
    <t>136.909B</t>
  </si>
  <si>
    <t>BHP</t>
  </si>
  <si>
    <t>1.587M</t>
  </si>
  <si>
    <t>2.153M</t>
  </si>
  <si>
    <t>134.087B</t>
  </si>
  <si>
    <t>BMY</t>
  </si>
  <si>
    <t>Bristol-Myers Squibb Company</t>
  </si>
  <si>
    <t>9.660M</t>
  </si>
  <si>
    <t>14.808M</t>
  </si>
  <si>
    <t>130.342B</t>
  </si>
  <si>
    <t>C</t>
  </si>
  <si>
    <t>14.230M</t>
  </si>
  <si>
    <t>29.328M</t>
  </si>
  <si>
    <t>107.364B</t>
  </si>
  <si>
    <t>TMUS</t>
  </si>
  <si>
    <t>T-Mobile US, Inc.</t>
  </si>
  <si>
    <t>4.059M</t>
  </si>
  <si>
    <t>7.84M</t>
  </si>
  <si>
    <t>129.529B</t>
  </si>
  <si>
    <t>MDT</t>
  </si>
  <si>
    <t>Medtronic plc</t>
  </si>
  <si>
    <t>2.952M</t>
  </si>
  <si>
    <t>5.723M</t>
  </si>
  <si>
    <t>129.16B</t>
  </si>
  <si>
    <t>SNY</t>
  </si>
  <si>
    <t>Sanofi</t>
  </si>
  <si>
    <t>1.207M</t>
  </si>
  <si>
    <t>1.481M</t>
  </si>
  <si>
    <t>129.69B</t>
  </si>
  <si>
    <t>LIN</t>
  </si>
  <si>
    <t>Linde plc</t>
  </si>
  <si>
    <t>948.797k</t>
  </si>
  <si>
    <t>2.033M</t>
  </si>
  <si>
    <t>127.746B</t>
  </si>
  <si>
    <t>WFC</t>
  </si>
  <si>
    <t>35.501M</t>
  </si>
  <si>
    <t>51.681M</t>
  </si>
  <si>
    <t>108.2B</t>
  </si>
  <si>
    <t>SNYNF</t>
  </si>
  <si>
    <t>132.072B</t>
  </si>
  <si>
    <t>LFC</t>
  </si>
  <si>
    <t>China Life Insurance Company Limited</t>
  </si>
  <si>
    <t>128.107B</t>
  </si>
  <si>
    <t>DHR-PA</t>
  </si>
  <si>
    <t>127.896B</t>
  </si>
  <si>
    <t>AVGO</t>
  </si>
  <si>
    <t>Broadcom Inc.</t>
  </si>
  <si>
    <t>1.101M</t>
  </si>
  <si>
    <t>2.301M</t>
  </si>
  <si>
    <t>122.843B</t>
  </si>
  <si>
    <t>CILJF</t>
  </si>
  <si>
    <t>124.141B</t>
  </si>
  <si>
    <t>BPHLY</t>
  </si>
  <si>
    <t>Bank of the Philippine Islands</t>
  </si>
  <si>
    <t>PM</t>
  </si>
  <si>
    <t>Philip Morris International Inc.</t>
  </si>
  <si>
    <t>4.714M</t>
  </si>
  <si>
    <t>5.193M</t>
  </si>
  <si>
    <t>119.525B</t>
  </si>
  <si>
    <t>UNP</t>
  </si>
  <si>
    <t>Union Pacific Corporation</t>
  </si>
  <si>
    <t>3.46M</t>
  </si>
  <si>
    <t>119.448B</t>
  </si>
  <si>
    <t>SFTBY</t>
  </si>
  <si>
    <t>SoftBank Group Corp.</t>
  </si>
  <si>
    <t>117.98B</t>
  </si>
  <si>
    <t>RYDAF</t>
  </si>
  <si>
    <t>Royal Dutch Shell plc</t>
  </si>
  <si>
    <t>122.387B</t>
  </si>
  <si>
    <t>RYDBF</t>
  </si>
  <si>
    <t>122.922B</t>
  </si>
  <si>
    <t>TXN</t>
  </si>
  <si>
    <t>Texas Instruments Incorporated</t>
  </si>
  <si>
    <t>4.05M</t>
  </si>
  <si>
    <t>5.019M</t>
  </si>
  <si>
    <t>118.303B</t>
  </si>
  <si>
    <t>RDS-B</t>
  </si>
  <si>
    <t>2.237M</t>
  </si>
  <si>
    <t>4.644M</t>
  </si>
  <si>
    <t>122.222B</t>
  </si>
  <si>
    <t>RDS-A</t>
  </si>
  <si>
    <t>4.151M</t>
  </si>
  <si>
    <t>6.162M</t>
  </si>
  <si>
    <t>122.58B</t>
  </si>
  <si>
    <t>RLLCF</t>
  </si>
  <si>
    <t>Rolls-Royce Holdings plc</t>
  </si>
  <si>
    <t>1.485M</t>
  </si>
  <si>
    <t>4.572M</t>
  </si>
  <si>
    <t>117.724B</t>
  </si>
  <si>
    <t>SFTBF</t>
  </si>
  <si>
    <t>115.308B</t>
  </si>
  <si>
    <t>PCCYF</t>
  </si>
  <si>
    <t>PetroChina Company Limited</t>
  </si>
  <si>
    <t>118.961B</t>
  </si>
  <si>
    <t>CHTR</t>
  </si>
  <si>
    <t>Charter Communications, Inc.</t>
  </si>
  <si>
    <t>1.044M</t>
  </si>
  <si>
    <t>115.891B</t>
  </si>
  <si>
    <t>PTR</t>
  </si>
  <si>
    <t>108.927B</t>
  </si>
  <si>
    <t>AAGIY</t>
  </si>
  <si>
    <t>AIA Group Limited</t>
  </si>
  <si>
    <t>113.725B</t>
  </si>
  <si>
    <t>RY-PT</t>
  </si>
  <si>
    <t>Royal Bank of Canada</t>
  </si>
  <si>
    <t>99.797B</t>
  </si>
  <si>
    <t>AMT</t>
  </si>
  <si>
    <t>American Tower Corporation (REIT)</t>
  </si>
  <si>
    <t>1.034M</t>
  </si>
  <si>
    <t>1.961M</t>
  </si>
  <si>
    <t>113.442B</t>
  </si>
  <si>
    <t>IBM</t>
  </si>
  <si>
    <t>International Business Machines Corporation</t>
  </si>
  <si>
    <t>2.891M</t>
  </si>
  <si>
    <t>5.256M</t>
  </si>
  <si>
    <t>111.608B</t>
  </si>
  <si>
    <t>AAIGF</t>
  </si>
  <si>
    <t>111.841B</t>
  </si>
  <si>
    <t>LOW</t>
  </si>
  <si>
    <t>Lowe's Companies, Inc.</t>
  </si>
  <si>
    <t>2.163M</t>
  </si>
  <si>
    <t>5.204M</t>
  </si>
  <si>
    <t>110.846B</t>
  </si>
  <si>
    <t>BBL</t>
  </si>
  <si>
    <t>BHP Billiton plc</t>
  </si>
  <si>
    <t>1.53M</t>
  </si>
  <si>
    <t>112.109B</t>
  </si>
  <si>
    <t>SHOP</t>
  </si>
  <si>
    <t>Shopify Inc.</t>
  </si>
  <si>
    <t>2.297M</t>
  </si>
  <si>
    <t>3.224M</t>
  </si>
  <si>
    <t>110.157B</t>
  </si>
  <si>
    <t>LMT</t>
  </si>
  <si>
    <t>Lockheed Martin Corporation</t>
  </si>
  <si>
    <t>1.538M</t>
  </si>
  <si>
    <t>107.582B</t>
  </si>
  <si>
    <t>BUDFF</t>
  </si>
  <si>
    <t>Anheuser-Busch InBev SA/NV</t>
  </si>
  <si>
    <t>107.858B</t>
  </si>
  <si>
    <t>FMX</t>
  </si>
  <si>
    <t>Fomento Económico Mexicano, S.A.B. de C.V.</t>
  </si>
  <si>
    <t>107.382B</t>
  </si>
  <si>
    <t>BUD</t>
  </si>
  <si>
    <t>2.822M</t>
  </si>
  <si>
    <t>107.286B</t>
  </si>
  <si>
    <t>SIEGY</t>
  </si>
  <si>
    <t>Siemens Aktiengesellschaft</t>
  </si>
  <si>
    <t>107.08B</t>
  </si>
  <si>
    <t>SMAWF</t>
  </si>
  <si>
    <t>106.487B</t>
  </si>
  <si>
    <t>HON</t>
  </si>
  <si>
    <t>Honeywell International Inc.</t>
  </si>
  <si>
    <t>3.644M</t>
  </si>
  <si>
    <t>3.568M</t>
  </si>
  <si>
    <t>104.849B</t>
  </si>
  <si>
    <t>KYCCF</t>
  </si>
  <si>
    <t>Keyence Corporation</t>
  </si>
  <si>
    <t>104.413B</t>
  </si>
  <si>
    <t>UPS</t>
  </si>
  <si>
    <t>United Parcel Service, Inc.</t>
  </si>
  <si>
    <t>1.674M</t>
  </si>
  <si>
    <t>4.246M</t>
  </si>
  <si>
    <t>101.909B</t>
  </si>
  <si>
    <t>GLAXF</t>
  </si>
  <si>
    <t>GlaxoSmithKline plc</t>
  </si>
  <si>
    <t>103.147B</t>
  </si>
  <si>
    <t>RIO</t>
  </si>
  <si>
    <t>Rio Tinto plc</t>
  </si>
  <si>
    <t>1.216M</t>
  </si>
  <si>
    <t>2.227M</t>
  </si>
  <si>
    <t>102.43B</t>
  </si>
  <si>
    <t>GSK</t>
  </si>
  <si>
    <t>3.211M</t>
  </si>
  <si>
    <t>3.104M</t>
  </si>
  <si>
    <t>100.196B</t>
  </si>
  <si>
    <t>RTPPF</t>
  </si>
  <si>
    <t>TOT</t>
  </si>
  <si>
    <t>TOTAL S.A.</t>
  </si>
  <si>
    <t>2.452M</t>
  </si>
  <si>
    <t>2.585M</t>
  </si>
  <si>
    <t>99.564B</t>
  </si>
  <si>
    <t>QCOM</t>
  </si>
  <si>
    <t>QUALCOMM Incorporated</t>
  </si>
  <si>
    <t>6.969M</t>
  </si>
  <si>
    <t>9.142M</t>
  </si>
  <si>
    <t>99.719B</t>
  </si>
  <si>
    <t>TTFNF</t>
  </si>
  <si>
    <t>98.291B</t>
  </si>
  <si>
    <t>JD</t>
  </si>
  <si>
    <t>JD.com, Inc.</t>
  </si>
  <si>
    <t>10.629M</t>
  </si>
  <si>
    <t>15.25M</t>
  </si>
  <si>
    <t>97.512B</t>
  </si>
  <si>
    <t>BA</t>
  </si>
  <si>
    <t>The Boeing Company</t>
  </si>
  <si>
    <t>26.706M</t>
  </si>
  <si>
    <t>45.881M</t>
  </si>
  <si>
    <t>98.281B</t>
  </si>
  <si>
    <t>RY</t>
  </si>
  <si>
    <t>4.749M</t>
  </si>
  <si>
    <t>99.063B</t>
  </si>
  <si>
    <t>HBCYF</t>
  </si>
  <si>
    <t>HSBC Holdings plc</t>
  </si>
  <si>
    <t>96.411B</t>
  </si>
  <si>
    <t>SNEJF</t>
  </si>
  <si>
    <t>Sony Corporation</t>
  </si>
  <si>
    <t>94.034B</t>
  </si>
  <si>
    <t>PDD</t>
  </si>
  <si>
    <t>Pinduoduo Inc.</t>
  </si>
  <si>
    <t>9.149M</t>
  </si>
  <si>
    <t>9.187M</t>
  </si>
  <si>
    <t>93.762B</t>
  </si>
  <si>
    <t>HSBC</t>
  </si>
  <si>
    <t>2.106M</t>
  </si>
  <si>
    <t>4.405M</t>
  </si>
  <si>
    <t>94.637B</t>
  </si>
  <si>
    <t>SNE</t>
  </si>
  <si>
    <t>1.253M</t>
  </si>
  <si>
    <t>94.047B</t>
  </si>
  <si>
    <t>RTX</t>
  </si>
  <si>
    <t>Raytheon Technologies Corporation</t>
  </si>
  <si>
    <t>4.933M</t>
  </si>
  <si>
    <t>11.311M</t>
  </si>
  <si>
    <t>93.788B</t>
  </si>
  <si>
    <t>ENLAY</t>
  </si>
  <si>
    <t>Enel SpA</t>
  </si>
  <si>
    <t>94.512B</t>
  </si>
  <si>
    <t>ESOCF</t>
  </si>
  <si>
    <t>93.541B</t>
  </si>
  <si>
    <t>CMWAY</t>
  </si>
  <si>
    <t>Commonwealth Bank of Australia</t>
  </si>
  <si>
    <t>92.522B</t>
  </si>
  <si>
    <t>MS-PK</t>
  </si>
  <si>
    <t>Morgan Stanley</t>
  </si>
  <si>
    <t>74.981B</t>
  </si>
  <si>
    <t>GILD</t>
  </si>
  <si>
    <t>Gilead Sciences, Inc.</t>
  </si>
  <si>
    <t>6.605M</t>
  </si>
  <si>
    <t>12.46M</t>
  </si>
  <si>
    <t>91.995B</t>
  </si>
  <si>
    <t>MMM</t>
  </si>
  <si>
    <t>3M Company</t>
  </si>
  <si>
    <t>1.778M</t>
  </si>
  <si>
    <t>3.36M</t>
  </si>
  <si>
    <t>91.911B</t>
  </si>
  <si>
    <t>HESAY</t>
  </si>
  <si>
    <t>Hermès International Société en commandite par actions</t>
  </si>
  <si>
    <t>90.705B</t>
  </si>
  <si>
    <t>HESAF</t>
  </si>
  <si>
    <t>Hermes International Societe en commandite par actions</t>
  </si>
  <si>
    <t>89.927B</t>
  </si>
  <si>
    <t>GS-PJ</t>
  </si>
  <si>
    <t>The Goldman Sachs Group, Inc.</t>
  </si>
  <si>
    <t>71.163B</t>
  </si>
  <si>
    <t>GS-PK</t>
  </si>
  <si>
    <t>70.236B</t>
  </si>
  <si>
    <t>MS-PI</t>
  </si>
  <si>
    <t>73.205B</t>
  </si>
  <si>
    <t>CMXHF</t>
  </si>
  <si>
    <t>CSL Limited</t>
  </si>
  <si>
    <t>89.833B</t>
  </si>
  <si>
    <t>DCMYY</t>
  </si>
  <si>
    <t>NTT DOCOMO, INC.</t>
  </si>
  <si>
    <t>89.064B</t>
  </si>
  <si>
    <t>ALIZY</t>
  </si>
  <si>
    <t>Allianz SE</t>
  </si>
  <si>
    <t>89.079B</t>
  </si>
  <si>
    <t>ALIZF</t>
  </si>
  <si>
    <t>87.903B</t>
  </si>
  <si>
    <t>CTA-PB</t>
  </si>
  <si>
    <t>E. I. du Pont de Nemours and Company</t>
  </si>
  <si>
    <t>88.685B</t>
  </si>
  <si>
    <t>FIS</t>
  </si>
  <si>
    <t>Fidelity National Information Services, Inc.</t>
  </si>
  <si>
    <t>1.994M</t>
  </si>
  <si>
    <t>3.738M</t>
  </si>
  <si>
    <t>88.511B</t>
  </si>
  <si>
    <t>GS-PN</t>
  </si>
  <si>
    <t>100.951B</t>
  </si>
  <si>
    <t>SBUX</t>
  </si>
  <si>
    <t>Starbucks Corporation</t>
  </si>
  <si>
    <t>4.606M</t>
  </si>
  <si>
    <t>10.472M</t>
  </si>
  <si>
    <t>88.312B</t>
  </si>
  <si>
    <t>CSLLY</t>
  </si>
  <si>
    <t>88.656B</t>
  </si>
  <si>
    <t>MS</t>
  </si>
  <si>
    <t>5.965M</t>
  </si>
  <si>
    <t>13.076M</t>
  </si>
  <si>
    <t>78.893B</t>
  </si>
  <si>
    <t>MS-PF</t>
  </si>
  <si>
    <t>71.165B</t>
  </si>
  <si>
    <t>NTDMF</t>
  </si>
  <si>
    <t>87.191B</t>
  </si>
  <si>
    <t>VLKAF</t>
  </si>
  <si>
    <t>Volkswagen Aktiengesellschaft</t>
  </si>
  <si>
    <t>85.511B</t>
  </si>
  <si>
    <t>BLK</t>
  </si>
  <si>
    <t>BlackRock, Inc.</t>
  </si>
  <si>
    <t>1.336M</t>
  </si>
  <si>
    <t>86.821B</t>
  </si>
  <si>
    <t>VWAGY</t>
  </si>
  <si>
    <t>Volkswagen AG</t>
  </si>
  <si>
    <t>86.544B</t>
  </si>
  <si>
    <t>USB-PH</t>
  </si>
  <si>
    <t>U.S. Bancorp PFD B 1/1000DP</t>
  </si>
  <si>
    <t>86.778B</t>
  </si>
  <si>
    <t>MS-PE</t>
  </si>
  <si>
    <t>70.514B</t>
  </si>
  <si>
    <t>IDEXF</t>
  </si>
  <si>
    <t>Industria de Diseño Textil, S.A.</t>
  </si>
  <si>
    <t>82.843B</t>
  </si>
  <si>
    <t>NTTYY</t>
  </si>
  <si>
    <t>Nippon Telegraph and Telephone Corporation</t>
  </si>
  <si>
    <t>85.493B</t>
  </si>
  <si>
    <t>NPPXF</t>
  </si>
  <si>
    <t>84.372B</t>
  </si>
  <si>
    <t>VWAPY</t>
  </si>
  <si>
    <t>85.401B</t>
  </si>
  <si>
    <t>USB-PP</t>
  </si>
  <si>
    <t>U.S. Bancorp</t>
  </si>
  <si>
    <t>84.676B</t>
  </si>
  <si>
    <t>SPGI</t>
  </si>
  <si>
    <t>S&amp;P Global Inc.</t>
  </si>
  <si>
    <t>1.192M</t>
  </si>
  <si>
    <t>84.11B</t>
  </si>
  <si>
    <t>VLKPF</t>
  </si>
  <si>
    <t>86.051B</t>
  </si>
  <si>
    <t>DEO</t>
  </si>
  <si>
    <t>Diageo plc</t>
  </si>
  <si>
    <t>83.332B</t>
  </si>
  <si>
    <t>USB-PO</t>
  </si>
  <si>
    <t>83.299B</t>
  </si>
  <si>
    <t>TD</t>
  </si>
  <si>
    <t>The Toronto-Dominion Bank</t>
  </si>
  <si>
    <t>1.402M</t>
  </si>
  <si>
    <t>2.142M</t>
  </si>
  <si>
    <t>81.123B</t>
  </si>
  <si>
    <t>CVS</t>
  </si>
  <si>
    <t>CVS Health Corporation</t>
  </si>
  <si>
    <t>5.178M</t>
  </si>
  <si>
    <t>7.527M</t>
  </si>
  <si>
    <t>82.7B</t>
  </si>
  <si>
    <t>IDEXY</t>
  </si>
  <si>
    <t>83.207B</t>
  </si>
  <si>
    <t>DTEGF</t>
  </si>
  <si>
    <t>Deutsche Telekom AG</t>
  </si>
  <si>
    <t>83.586B</t>
  </si>
  <si>
    <t>DTEGY</t>
  </si>
  <si>
    <t>82.538B</t>
  </si>
  <si>
    <t>DGEAF</t>
  </si>
  <si>
    <t>81.405B</t>
  </si>
  <si>
    <t>AMD</t>
  </si>
  <si>
    <t>Advanced Micro Devices, Inc.</t>
  </si>
  <si>
    <t>200.325M</t>
  </si>
  <si>
    <t>57.593M</t>
  </si>
  <si>
    <t>81.222B</t>
  </si>
  <si>
    <t>NOW</t>
  </si>
  <si>
    <t>ServiceNow, Inc.</t>
  </si>
  <si>
    <t>1.933M</t>
  </si>
  <si>
    <t>80.929B</t>
  </si>
  <si>
    <t>CHDRF</t>
  </si>
  <si>
    <t>Christian Dior SE</t>
  </si>
  <si>
    <t>79.617B</t>
  </si>
  <si>
    <t>IBDSF</t>
  </si>
  <si>
    <t>Iberdrola, S.A.</t>
  </si>
  <si>
    <t>79.253B</t>
  </si>
  <si>
    <t>BTI</t>
  </si>
  <si>
    <t>British American Tobacco p.l.c.</t>
  </si>
  <si>
    <t>1.813M</t>
  </si>
  <si>
    <t>1.826M</t>
  </si>
  <si>
    <t>78.083B</t>
  </si>
  <si>
    <t>BDX</t>
  </si>
  <si>
    <t>Becton, Dickinson and Company</t>
  </si>
  <si>
    <t>2.077M</t>
  </si>
  <si>
    <t>80.062B</t>
  </si>
  <si>
    <t>HDB</t>
  </si>
  <si>
    <t>HDFC Bank Limited</t>
  </si>
  <si>
    <t>2.276M</t>
  </si>
  <si>
    <t>2.745M</t>
  </si>
  <si>
    <t>82.882B</t>
  </si>
  <si>
    <t>IBDRY</t>
  </si>
  <si>
    <t>79.666B</t>
  </si>
  <si>
    <t>CHGCY</t>
  </si>
  <si>
    <t>Chugai Pharmaceutical Co., Ltd.</t>
  </si>
  <si>
    <t>79.552B</t>
  </si>
  <si>
    <t>USB-PM</t>
  </si>
  <si>
    <t>79.701B</t>
  </si>
  <si>
    <t>NPSNY</t>
  </si>
  <si>
    <t>Naspers Limited</t>
  </si>
  <si>
    <t>81.174B</t>
  </si>
  <si>
    <t>ISRG</t>
  </si>
  <si>
    <t>Intuitive Surgical, Inc.</t>
  </si>
  <si>
    <t>78.683B</t>
  </si>
  <si>
    <t>MDLZ</t>
  </si>
  <si>
    <t>Mondelez International, Inc.</t>
  </si>
  <si>
    <t>4.355M</t>
  </si>
  <si>
    <t>6.492M</t>
  </si>
  <si>
    <t>78.268B</t>
  </si>
  <si>
    <t>GS-PA</t>
  </si>
  <si>
    <t>The Goldman Sachs Group, Inc. PFD A 1/1000</t>
  </si>
  <si>
    <t>79.201B</t>
  </si>
  <si>
    <t>AUDVF</t>
  </si>
  <si>
    <t>AUDI AG</t>
  </si>
  <si>
    <t>77.576B</t>
  </si>
  <si>
    <t>KOF</t>
  </si>
  <si>
    <t>Coca-Cola FEMSA, S.A.B. de C.V.</t>
  </si>
  <si>
    <t>78.705B</t>
  </si>
  <si>
    <t>AIQUF</t>
  </si>
  <si>
    <t>L'Air Liquide S.A.</t>
  </si>
  <si>
    <t>76.663B</t>
  </si>
  <si>
    <t>GS-PD</t>
  </si>
  <si>
    <t>The Goldman Sachs Group, Inc. SHS D 1/1000</t>
  </si>
  <si>
    <t>80.27B</t>
  </si>
  <si>
    <t>NAPRF</t>
  </si>
  <si>
    <t>79.63B</t>
  </si>
  <si>
    <t>BTAFF</t>
  </si>
  <si>
    <t>75.881B</t>
  </si>
  <si>
    <t>MO</t>
  </si>
  <si>
    <t>Altria Group, Inc.</t>
  </si>
  <si>
    <t>5.406M</t>
  </si>
  <si>
    <t>9.136M</t>
  </si>
  <si>
    <t>77.7B</t>
  </si>
  <si>
    <t>BP</t>
  </si>
  <si>
    <t>BP p.l.c.</t>
  </si>
  <si>
    <t>10.216M</t>
  </si>
  <si>
    <t>10.891M</t>
  </si>
  <si>
    <t>76.377B</t>
  </si>
  <si>
    <t>MS-PA</t>
  </si>
  <si>
    <t>Morgan Stanley PFD A 1/1000</t>
  </si>
  <si>
    <t>80.372B</t>
  </si>
  <si>
    <t>BPAQF</t>
  </si>
  <si>
    <t>78.77B</t>
  </si>
  <si>
    <t>AXP</t>
  </si>
  <si>
    <t>American Express Company</t>
  </si>
  <si>
    <t>4.286M</t>
  </si>
  <si>
    <t>5.927M</t>
  </si>
  <si>
    <t>76.641B</t>
  </si>
  <si>
    <t>AIQUY</t>
  </si>
  <si>
    <t>76.58B</t>
  </si>
  <si>
    <t>GS</t>
  </si>
  <si>
    <t>2.901M</t>
  </si>
  <si>
    <t>3.628M</t>
  </si>
  <si>
    <t>69.241B</t>
  </si>
  <si>
    <t>INTU</t>
  </si>
  <si>
    <t>Intuit Inc.</t>
  </si>
  <si>
    <t>1.246M</t>
  </si>
  <si>
    <t>75.118B</t>
  </si>
  <si>
    <t>SYK</t>
  </si>
  <si>
    <t>Stryker Corporation</t>
  </si>
  <si>
    <t>1.414M</t>
  </si>
  <si>
    <t>1.654M</t>
  </si>
  <si>
    <t>74.546B</t>
  </si>
  <si>
    <t>CAT</t>
  </si>
  <si>
    <t>Caterpillar Inc.</t>
  </si>
  <si>
    <t>1.649M</t>
  </si>
  <si>
    <t>3.8M</t>
  </si>
  <si>
    <t>74.366B</t>
  </si>
  <si>
    <t>PLD</t>
  </si>
  <si>
    <t>Prologis, Inc.</t>
  </si>
  <si>
    <t>2.044M</t>
  </si>
  <si>
    <t>3.321M</t>
  </si>
  <si>
    <t>73.74B</t>
  </si>
  <si>
    <t>SNPMF</t>
  </si>
  <si>
    <t>China Petroleum &amp; Chemical Corporation</t>
  </si>
  <si>
    <t>73.84B</t>
  </si>
  <si>
    <t>VPTOF</t>
  </si>
  <si>
    <t>Senex Energy Limited</t>
  </si>
  <si>
    <t>231.87M</t>
  </si>
  <si>
    <t>VRTX</t>
  </si>
  <si>
    <t>Vertex Pharmaceuticals Incorporated</t>
  </si>
  <si>
    <t>1.571M</t>
  </si>
  <si>
    <t>1.822M</t>
  </si>
  <si>
    <t>72.117B</t>
  </si>
  <si>
    <t>PPRUY</t>
  </si>
  <si>
    <t>Kering SA</t>
  </si>
  <si>
    <t>72.576B</t>
  </si>
  <si>
    <t>PPRUF</t>
  </si>
  <si>
    <t>70.565B</t>
  </si>
  <si>
    <t>CIIHY</t>
  </si>
  <si>
    <t>CITIC Securities Company Limited</t>
  </si>
  <si>
    <t>72.43B</t>
  </si>
  <si>
    <t>DUK-PA</t>
  </si>
  <si>
    <t>Duke Energy Corporation</t>
  </si>
  <si>
    <t>70.051B</t>
  </si>
  <si>
    <t>KDDIY</t>
  </si>
  <si>
    <t>KDDI Corporation</t>
  </si>
  <si>
    <t>69.833B</t>
  </si>
  <si>
    <t>BKNG</t>
  </si>
  <si>
    <t>Booking Holdings Inc.</t>
  </si>
  <si>
    <t>69.585B</t>
  </si>
  <si>
    <t>BAYZF</t>
  </si>
  <si>
    <t>Bayer Aktiengesellschaft</t>
  </si>
  <si>
    <t>70.043B</t>
  </si>
  <si>
    <t>ZM</t>
  </si>
  <si>
    <t>Zoom Video Communications, Inc.</t>
  </si>
  <si>
    <t>11.193M</t>
  </si>
  <si>
    <t>69.488B</t>
  </si>
  <si>
    <t>CCI</t>
  </si>
  <si>
    <t>Crown Castle International Corp. (REIT)</t>
  </si>
  <si>
    <t>1.161M</t>
  </si>
  <si>
    <t>2.21M</t>
  </si>
  <si>
    <t>69.441B</t>
  </si>
  <si>
    <t>CTA-PA</t>
  </si>
  <si>
    <t>69.425B</t>
  </si>
  <si>
    <t>BAYRY</t>
  </si>
  <si>
    <t>69.871B</t>
  </si>
  <si>
    <t>EL</t>
  </si>
  <si>
    <t>The Estée Lauder Companies Inc.</t>
  </si>
  <si>
    <t>1.472M</t>
  </si>
  <si>
    <t>68.841B</t>
  </si>
  <si>
    <t>SNP</t>
  </si>
  <si>
    <t>66.49B</t>
  </si>
  <si>
    <t>RBGPF</t>
  </si>
  <si>
    <t>Reckitt Benckiser Group plc</t>
  </si>
  <si>
    <t>69.467B</t>
  </si>
  <si>
    <t>ZTS</t>
  </si>
  <si>
    <t>Zoetis Inc.</t>
  </si>
  <si>
    <t>1.879M</t>
  </si>
  <si>
    <t>68.373B</t>
  </si>
  <si>
    <t>RBGLY</t>
  </si>
  <si>
    <t>70.378B</t>
  </si>
  <si>
    <t>ANTM</t>
  </si>
  <si>
    <t>Anthem, Inc.</t>
  </si>
  <si>
    <t>1.345M</t>
  </si>
  <si>
    <t>68.202B</t>
  </si>
  <si>
    <t>CNI</t>
  </si>
  <si>
    <t>Canadian National Railway Company</t>
  </si>
  <si>
    <t>68.177B</t>
  </si>
  <si>
    <t>PUK-PA</t>
  </si>
  <si>
    <t>Prudential plc PER SUB 6.50%</t>
  </si>
  <si>
    <t>70.563B</t>
  </si>
  <si>
    <t>D</t>
  </si>
  <si>
    <t>Dominion Energy, Inc.</t>
  </si>
  <si>
    <t>3.807M</t>
  </si>
  <si>
    <t>4.554M</t>
  </si>
  <si>
    <t>67.535B</t>
  </si>
  <si>
    <t>FISV</t>
  </si>
  <si>
    <t>Fiserv, Inc.</t>
  </si>
  <si>
    <t>1.729M</t>
  </si>
  <si>
    <t>4.71M</t>
  </si>
  <si>
    <t>67.303B</t>
  </si>
  <si>
    <t>CI</t>
  </si>
  <si>
    <t>Cigna Corporation</t>
  </si>
  <si>
    <t>1.725M</t>
  </si>
  <si>
    <t>1.684M</t>
  </si>
  <si>
    <t>66.798B</t>
  </si>
  <si>
    <t>EQIX</t>
  </si>
  <si>
    <t>Equinix, Inc. (REIT)</t>
  </si>
  <si>
    <t>65.27B</t>
  </si>
  <si>
    <t>CSUAY</t>
  </si>
  <si>
    <t>China Shenhua Energy Company Limited</t>
  </si>
  <si>
    <t>64.911B</t>
  </si>
  <si>
    <t>SBRCY</t>
  </si>
  <si>
    <t>Sberbank of Russia</t>
  </si>
  <si>
    <t>65.987B</t>
  </si>
  <si>
    <t>APD</t>
  </si>
  <si>
    <t>Air Products and Chemicals, Inc.</t>
  </si>
  <si>
    <t>1.135M</t>
  </si>
  <si>
    <t>64.28B</t>
  </si>
  <si>
    <t>CL</t>
  </si>
  <si>
    <t>Colgate-Palmolive Company</t>
  </si>
  <si>
    <t>2.192M</t>
  </si>
  <si>
    <t>4.014M</t>
  </si>
  <si>
    <t>63.623B</t>
  </si>
  <si>
    <t>TJX</t>
  </si>
  <si>
    <t>The TJX Companies, Inc.</t>
  </si>
  <si>
    <t>2.72M</t>
  </si>
  <si>
    <t>9.145M</t>
  </si>
  <si>
    <t>63.182B</t>
  </si>
  <si>
    <t>ENB</t>
  </si>
  <si>
    <t>Enbridge Inc.</t>
  </si>
  <si>
    <t>1.582M</t>
  </si>
  <si>
    <t>3.5M</t>
  </si>
  <si>
    <t>63.301B</t>
  </si>
  <si>
    <t>NTES</t>
  </si>
  <si>
    <t>NetEase, Inc.</t>
  </si>
  <si>
    <t>63.346B</t>
  </si>
  <si>
    <t>REGN</t>
  </si>
  <si>
    <t>Regeneron Pharmaceuticals, Inc.</t>
  </si>
  <si>
    <t>1.07M</t>
  </si>
  <si>
    <t>1.318M</t>
  </si>
  <si>
    <t>62.487B</t>
  </si>
  <si>
    <t>DOGEF</t>
  </si>
  <si>
    <t>Ørsted A/S</t>
  </si>
  <si>
    <t>59.756B</t>
  </si>
  <si>
    <t>ADP</t>
  </si>
  <si>
    <t>Automatic Data Processing, Inc.</t>
  </si>
  <si>
    <t>2.082M</t>
  </si>
  <si>
    <t>62.502B</t>
  </si>
  <si>
    <t>DCUE</t>
  </si>
  <si>
    <t>62.172B</t>
  </si>
  <si>
    <t>PPWLM</t>
  </si>
  <si>
    <t>PacifiCorp</t>
  </si>
  <si>
    <t>62.057B</t>
  </si>
  <si>
    <t>SOBKY</t>
  </si>
  <si>
    <t>SoftBank Corp.</t>
  </si>
  <si>
    <t>61.777B</t>
  </si>
  <si>
    <t>TGT</t>
  </si>
  <si>
    <t>Target Corporation</t>
  </si>
  <si>
    <t>3.353M</t>
  </si>
  <si>
    <t>4.849M</t>
  </si>
  <si>
    <t>61.882B</t>
  </si>
  <si>
    <t>HKXCF</t>
  </si>
  <si>
    <t>Hong Kong Exchanges and Clearing Limited</t>
  </si>
  <si>
    <t>61.452B</t>
  </si>
  <si>
    <t>SBGSY</t>
  </si>
  <si>
    <t>Schneider Electric S.E.</t>
  </si>
  <si>
    <t>61.962B</t>
  </si>
  <si>
    <t>ATVI</t>
  </si>
  <si>
    <t>Activision Blizzard, Inc.</t>
  </si>
  <si>
    <t>3.898M</t>
  </si>
  <si>
    <t>61.531B</t>
  </si>
  <si>
    <t>SBGSF</t>
  </si>
  <si>
    <t>61.503B</t>
  </si>
  <si>
    <t>SFBQF</t>
  </si>
  <si>
    <t>62.173B</t>
  </si>
  <si>
    <t>OGZPY</t>
  </si>
  <si>
    <t>Public Joint Stock Company Gazprom</t>
  </si>
  <si>
    <t>60.758B</t>
  </si>
  <si>
    <t>DUK</t>
  </si>
  <si>
    <t>2.571M</t>
  </si>
  <si>
    <t>3.668M</t>
  </si>
  <si>
    <t>60.857B</t>
  </si>
  <si>
    <t>CB</t>
  </si>
  <si>
    <t>Chubb Limited</t>
  </si>
  <si>
    <t>2.741M</t>
  </si>
  <si>
    <t>60.775B</t>
  </si>
  <si>
    <t>CME</t>
  </si>
  <si>
    <t>CME Group Inc.</t>
  </si>
  <si>
    <t>1.087M</t>
  </si>
  <si>
    <t>1.954M</t>
  </si>
  <si>
    <t>60.427B</t>
  </si>
  <si>
    <t>PNC-PQ</t>
  </si>
  <si>
    <t>The PNC Financial Services Group, Inc.</t>
  </si>
  <si>
    <t>60.377B</t>
  </si>
  <si>
    <t>GE</t>
  </si>
  <si>
    <t>General Electric Company</t>
  </si>
  <si>
    <t>57.725M</t>
  </si>
  <si>
    <t>106.932M</t>
  </si>
  <si>
    <t>59.961B</t>
  </si>
  <si>
    <t>ECL</t>
  </si>
  <si>
    <t>Ecolab Inc.</t>
  </si>
  <si>
    <t>4.17M</t>
  </si>
  <si>
    <t>59.66B</t>
  </si>
  <si>
    <t>DNNGY</t>
  </si>
  <si>
    <t>59.258B</t>
  </si>
  <si>
    <t>VMW</t>
  </si>
  <si>
    <t>VMware, Inc.</t>
  </si>
  <si>
    <t>1.492M</t>
  </si>
  <si>
    <t>58.893B</t>
  </si>
  <si>
    <t>HKXCY</t>
  </si>
  <si>
    <t>59.913B</t>
  </si>
  <si>
    <t>ESLOY</t>
  </si>
  <si>
    <t>Essilor International Société Anonyme</t>
  </si>
  <si>
    <t>58.773B</t>
  </si>
  <si>
    <t>ITW</t>
  </si>
  <si>
    <t>Illinois Tool Works Inc.</t>
  </si>
  <si>
    <t>1.355M</t>
  </si>
  <si>
    <t>58.261B</t>
  </si>
  <si>
    <t>SO</t>
  </si>
  <si>
    <t>The Southern Company</t>
  </si>
  <si>
    <t>2.305M</t>
  </si>
  <si>
    <t>4.882M</t>
  </si>
  <si>
    <t>57.904B</t>
  </si>
  <si>
    <t>MMC</t>
  </si>
  <si>
    <t>Marsh &amp; McLennan Companies, Inc.</t>
  </si>
  <si>
    <t>2.448M</t>
  </si>
  <si>
    <t>57.877B</t>
  </si>
  <si>
    <t>VALE</t>
  </si>
  <si>
    <t>Vale S.A.</t>
  </si>
  <si>
    <t>33.821M</t>
  </si>
  <si>
    <t>27.716M</t>
  </si>
  <si>
    <t>57.788B</t>
  </si>
  <si>
    <t>EADSF</t>
  </si>
  <si>
    <t>Airbus SE</t>
  </si>
  <si>
    <t>58.403B</t>
  </si>
  <si>
    <t>PUK-P</t>
  </si>
  <si>
    <t>Prudential plc</t>
  </si>
  <si>
    <t>57.266B</t>
  </si>
  <si>
    <t>AMXVF</t>
  </si>
  <si>
    <t>América Móvil, S.A.B. de C.V.</t>
  </si>
  <si>
    <t>56.967B</t>
  </si>
  <si>
    <t>AMX</t>
  </si>
  <si>
    <t>2.603M</t>
  </si>
  <si>
    <t>3.124M</t>
  </si>
  <si>
    <t>56.919B</t>
  </si>
  <si>
    <t>PBR</t>
  </si>
  <si>
    <t>Petroleo Brasileiro S.A. - Petrobras</t>
  </si>
  <si>
    <t>16.286M</t>
  </si>
  <si>
    <t>26.188M</t>
  </si>
  <si>
    <t>58.623B</t>
  </si>
  <si>
    <t>ESLOF</t>
  </si>
  <si>
    <t>58.738B</t>
  </si>
  <si>
    <t>PBR-A</t>
  </si>
  <si>
    <t>Petróleo Brasileiro S.A. - Petrobras</t>
  </si>
  <si>
    <t>4.085M</t>
  </si>
  <si>
    <t>9.126M</t>
  </si>
  <si>
    <t>58.997B</t>
  </si>
  <si>
    <t>ENBBF</t>
  </si>
  <si>
    <t>56.66B</t>
  </si>
  <si>
    <t>EBBNF</t>
  </si>
  <si>
    <t>56.594B</t>
  </si>
  <si>
    <t>MKKGY</t>
  </si>
  <si>
    <t>MERCK Kommanditgesellschaft auf Aktien</t>
  </si>
  <si>
    <t>57.037B</t>
  </si>
  <si>
    <t>ZFSVF</t>
  </si>
  <si>
    <t>Zurich Insurance Group AG</t>
  </si>
  <si>
    <t>56.319B</t>
  </si>
  <si>
    <t>SHW</t>
  </si>
  <si>
    <t>The Sherwin-Williams Company</t>
  </si>
  <si>
    <t>56.308B</t>
  </si>
  <si>
    <t>AMOV</t>
  </si>
  <si>
    <t>56.292B</t>
  </si>
  <si>
    <t>MKGAF</t>
  </si>
  <si>
    <t>56.446B</t>
  </si>
  <si>
    <t>TKPHF</t>
  </si>
  <si>
    <t>Takeda Pharmaceutical Company Limited</t>
  </si>
  <si>
    <t>54.842B</t>
  </si>
  <si>
    <t>ILMN</t>
  </si>
  <si>
    <t>Illumina, Inc.</t>
  </si>
  <si>
    <t>56.139B</t>
  </si>
  <si>
    <t>BASFY</t>
  </si>
  <si>
    <t>BASF SE</t>
  </si>
  <si>
    <t>56.266B</t>
  </si>
  <si>
    <t>FRCOF</t>
  </si>
  <si>
    <t>Fast Retailing Co., Ltd.</t>
  </si>
  <si>
    <t>56.052B</t>
  </si>
  <si>
    <t>FRCOY</t>
  </si>
  <si>
    <t>56.229B</t>
  </si>
  <si>
    <t>ZURVY</t>
  </si>
  <si>
    <t>1.238M</t>
  </si>
  <si>
    <t>55.525B</t>
  </si>
  <si>
    <t>USB</t>
  </si>
  <si>
    <t>5.493M</t>
  </si>
  <si>
    <t>9.078M</t>
  </si>
  <si>
    <t>55.544B</t>
  </si>
  <si>
    <t>MU</t>
  </si>
  <si>
    <t>Micron Technology, Inc.</t>
  </si>
  <si>
    <t>23.199M</t>
  </si>
  <si>
    <t>22.728M</t>
  </si>
  <si>
    <t>55.494B</t>
  </si>
  <si>
    <t>HINKF</t>
  </si>
  <si>
    <t>Heineken N.V.</t>
  </si>
  <si>
    <t>55.848B</t>
  </si>
  <si>
    <t>AMAT</t>
  </si>
  <si>
    <t>Applied Materials, Inc.</t>
  </si>
  <si>
    <t>8.925M</t>
  </si>
  <si>
    <t>7.789M</t>
  </si>
  <si>
    <t>55.529B</t>
  </si>
  <si>
    <t>HEINY</t>
  </si>
  <si>
    <t>55.605B</t>
  </si>
  <si>
    <t>BSX</t>
  </si>
  <si>
    <t>Boston Scientific Corporation</t>
  </si>
  <si>
    <t>5.775M</t>
  </si>
  <si>
    <t>10.887M</t>
  </si>
  <si>
    <t>55.092B</t>
  </si>
  <si>
    <t>ADDDF</t>
  </si>
  <si>
    <t>adidas AG</t>
  </si>
  <si>
    <t>56.002B</t>
  </si>
  <si>
    <t>RCRUY</t>
  </si>
  <si>
    <t>Recruit Holdings Co., Ltd.</t>
  </si>
  <si>
    <t>55.024B</t>
  </si>
  <si>
    <t>DKILF</t>
  </si>
  <si>
    <t>Daikin Industries,Ltd.</t>
  </si>
  <si>
    <t>52.809B</t>
  </si>
  <si>
    <t>ABB</t>
  </si>
  <si>
    <t>ABB Ltd</t>
  </si>
  <si>
    <t>1.836M</t>
  </si>
  <si>
    <t>2.388M</t>
  </si>
  <si>
    <t>55.185B</t>
  </si>
  <si>
    <t>BFFAF</t>
  </si>
  <si>
    <t>55.89B</t>
  </si>
  <si>
    <t>DE</t>
  </si>
  <si>
    <t>Deere &amp; Company</t>
  </si>
  <si>
    <t>1.612M</t>
  </si>
  <si>
    <t>54.772B</t>
  </si>
  <si>
    <t>TAK</t>
  </si>
  <si>
    <t>1.001M</t>
  </si>
  <si>
    <t>1.128M</t>
  </si>
  <si>
    <t>54.937B</t>
  </si>
  <si>
    <t>CSX</t>
  </si>
  <si>
    <t>CSX Corporation</t>
  </si>
  <si>
    <t>2.462M</t>
  </si>
  <si>
    <t>4.187M</t>
  </si>
  <si>
    <t>54.574B</t>
  </si>
  <si>
    <t>BNPQY</t>
  </si>
  <si>
    <t>BNP Paribas SA</t>
  </si>
  <si>
    <t>53.684B</t>
  </si>
  <si>
    <t>ABLZF</t>
  </si>
  <si>
    <t>53.734B</t>
  </si>
  <si>
    <t>ADDYY</t>
  </si>
  <si>
    <t>55.05B</t>
  </si>
  <si>
    <t>RCRRF</t>
  </si>
  <si>
    <t>Recruit Holdings Co.,Ltd.</t>
  </si>
  <si>
    <t>55.652B</t>
  </si>
  <si>
    <t>MCO</t>
  </si>
  <si>
    <t>Moody's Corporation</t>
  </si>
  <si>
    <t>54.182B</t>
  </si>
  <si>
    <t>BNPQF</t>
  </si>
  <si>
    <t>52.915B</t>
  </si>
  <si>
    <t>UBER</t>
  </si>
  <si>
    <t>Uber Technologies, Inc.</t>
  </si>
  <si>
    <t>15.817M</t>
  </si>
  <si>
    <t>27.344M</t>
  </si>
  <si>
    <t>54.491B</t>
  </si>
  <si>
    <t>OJSCY</t>
  </si>
  <si>
    <t>Public Joint Stock Company Rosneft Oil Company</t>
  </si>
  <si>
    <t>54.48B</t>
  </si>
  <si>
    <t>DSKYF</t>
  </si>
  <si>
    <t>Daiichi Sankyo Company, Limited</t>
  </si>
  <si>
    <t>50.882B</t>
  </si>
  <si>
    <t>SCHW-PD</t>
  </si>
  <si>
    <t>The Charles Schwab Corporation</t>
  </si>
  <si>
    <t>53.574B</t>
  </si>
  <si>
    <t>NEM</t>
  </si>
  <si>
    <t>Newmont Mining Corporation</t>
  </si>
  <si>
    <t>6.192M</t>
  </si>
  <si>
    <t>9.175M</t>
  </si>
  <si>
    <t>53.508B</t>
  </si>
  <si>
    <t>SQ</t>
  </si>
  <si>
    <t>Square, Inc.</t>
  </si>
  <si>
    <t>7.782M</t>
  </si>
  <si>
    <t>13.788M</t>
  </si>
  <si>
    <t>53.232B</t>
  </si>
  <si>
    <t>PLDGP</t>
  </si>
  <si>
    <t>53.158B</t>
  </si>
  <si>
    <t>NTDOY</t>
  </si>
  <si>
    <t>Nintendo Co., Ltd.</t>
  </si>
  <si>
    <t>53.283B</t>
  </si>
  <si>
    <t>NTDOF</t>
  </si>
  <si>
    <t>53.461B</t>
  </si>
  <si>
    <t>DKILY</t>
  </si>
  <si>
    <t>52.786B</t>
  </si>
  <si>
    <t>ICE</t>
  </si>
  <si>
    <t>Intercontinental Exchange, Inc.</t>
  </si>
  <si>
    <t>2.783M</t>
  </si>
  <si>
    <t>52.708B</t>
  </si>
  <si>
    <t>SCHW-PC</t>
  </si>
  <si>
    <t>52.743B</t>
  </si>
  <si>
    <t>ATLKF</t>
  </si>
  <si>
    <t>Atlas Copco AB</t>
  </si>
  <si>
    <t>54.11B</t>
  </si>
  <si>
    <t>BAM</t>
  </si>
  <si>
    <t>Brookfield Asset Management Inc.</t>
  </si>
  <si>
    <t>2.135M</t>
  </si>
  <si>
    <t>52.571B</t>
  </si>
  <si>
    <t>NOC</t>
  </si>
  <si>
    <t>Northrop Grumman Corporation</t>
  </si>
  <si>
    <t>52.063B</t>
  </si>
  <si>
    <t>HUM</t>
  </si>
  <si>
    <t>Humana Inc.</t>
  </si>
  <si>
    <t>51.706B</t>
  </si>
  <si>
    <t>ATLKY</t>
  </si>
  <si>
    <t>53.033B</t>
  </si>
  <si>
    <t>ATTLF</t>
  </si>
  <si>
    <t>53.45B</t>
  </si>
  <si>
    <t>SHECF</t>
  </si>
  <si>
    <t>Shin-Etsu Chemical Co., Ltd.</t>
  </si>
  <si>
    <t>52.012B</t>
  </si>
  <si>
    <t>ATLCY</t>
  </si>
  <si>
    <t>53.068B</t>
  </si>
  <si>
    <t>GPN</t>
  </si>
  <si>
    <t>Global Payments Inc.</t>
  </si>
  <si>
    <t>1.934M</t>
  </si>
  <si>
    <t>51.554B</t>
  </si>
  <si>
    <t>SPG-PJ</t>
  </si>
  <si>
    <t>Simon Property Group, Inc.</t>
  </si>
  <si>
    <t>51.364B</t>
  </si>
  <si>
    <t>PGR</t>
  </si>
  <si>
    <t>The Progressive Corporation</t>
  </si>
  <si>
    <t>1.421M</t>
  </si>
  <si>
    <t>3.119M</t>
  </si>
  <si>
    <t>51.372B</t>
  </si>
  <si>
    <t>INFY</t>
  </si>
  <si>
    <t>Infosys Limited</t>
  </si>
  <si>
    <t>8.285M</t>
  </si>
  <si>
    <t>11.405M</t>
  </si>
  <si>
    <t>51.775B</t>
  </si>
  <si>
    <t>SHECY</t>
  </si>
  <si>
    <t>51.774B</t>
  </si>
  <si>
    <t>VCISY</t>
  </si>
  <si>
    <t>VINCI SA</t>
  </si>
  <si>
    <t>51.387B</t>
  </si>
  <si>
    <t>PBCRY</t>
  </si>
  <si>
    <t>PT Bank Central Asia Tbk</t>
  </si>
  <si>
    <t>50.652B</t>
  </si>
  <si>
    <t>ADSK</t>
  </si>
  <si>
    <t>Autodesk, Inc.</t>
  </si>
  <si>
    <t>1.573M</t>
  </si>
  <si>
    <t>50.976B</t>
  </si>
  <si>
    <t>BNS</t>
  </si>
  <si>
    <t>The Bank of Nova Scotia</t>
  </si>
  <si>
    <t>1.523M</t>
  </si>
  <si>
    <t>49.961B</t>
  </si>
  <si>
    <t>PBCRF</t>
  </si>
  <si>
    <t>51.72B</t>
  </si>
  <si>
    <t>TFC</t>
  </si>
  <si>
    <t>Truist Financial Corporation</t>
  </si>
  <si>
    <t>3.37M</t>
  </si>
  <si>
    <t>50.694B</t>
  </si>
  <si>
    <t>SE</t>
  </si>
  <si>
    <t>Sea Limited</t>
  </si>
  <si>
    <t>3.676M</t>
  </si>
  <si>
    <t>5.392M</t>
  </si>
  <si>
    <t>50.651B</t>
  </si>
  <si>
    <t>DSNKY</t>
  </si>
  <si>
    <t>50.631B</t>
  </si>
  <si>
    <t>SEMHF</t>
  </si>
  <si>
    <t>Siemens Healthineers AG</t>
  </si>
  <si>
    <t>50.333B</t>
  </si>
  <si>
    <t>GOLD</t>
  </si>
  <si>
    <t>Randgold Resources Limited</t>
  </si>
  <si>
    <t>12.616M</t>
  </si>
  <si>
    <t>17.145M</t>
  </si>
  <si>
    <t>50.413B</t>
  </si>
  <si>
    <t>LRCX</t>
  </si>
  <si>
    <t>Lam Research Corporation</t>
  </si>
  <si>
    <t>1.793M</t>
  </si>
  <si>
    <t>2.07M</t>
  </si>
  <si>
    <t>50.156B</t>
  </si>
  <si>
    <t>SMMNY</t>
  </si>
  <si>
    <t>50.612B</t>
  </si>
  <si>
    <t>KMB</t>
  </si>
  <si>
    <t>Kimberly-Clark Corporation</t>
  </si>
  <si>
    <t>1.458M</t>
  </si>
  <si>
    <t>1.648M</t>
  </si>
  <si>
    <t>50.111B</t>
  </si>
  <si>
    <t>SPOT</t>
  </si>
  <si>
    <t>Spotify Technology S.A.</t>
  </si>
  <si>
    <t>2.317M</t>
  </si>
  <si>
    <t>2.994M</t>
  </si>
  <si>
    <t>50.042B</t>
  </si>
  <si>
    <t>DDAIF</t>
  </si>
  <si>
    <t>Daimler AG</t>
  </si>
  <si>
    <t>50.076B</t>
  </si>
  <si>
    <t>DMLRY</t>
  </si>
  <si>
    <t>50.297B</t>
  </si>
  <si>
    <t>EQNR</t>
  </si>
  <si>
    <t>Equinor ASA</t>
  </si>
  <si>
    <t>3.181M</t>
  </si>
  <si>
    <t>3.926M</t>
  </si>
  <si>
    <t>50.479B</t>
  </si>
  <si>
    <t>AXAHY</t>
  </si>
  <si>
    <t>AXA SA</t>
  </si>
  <si>
    <t>49.503B</t>
  </si>
  <si>
    <t>DPSGY</t>
  </si>
  <si>
    <t>Deutsche Post AG</t>
  </si>
  <si>
    <t>50.181B</t>
  </si>
  <si>
    <t>EW</t>
  </si>
  <si>
    <t>Edwards Lifesciences Corporation</t>
  </si>
  <si>
    <t>4.903M</t>
  </si>
  <si>
    <t>3.167M</t>
  </si>
  <si>
    <t>49.64B</t>
  </si>
  <si>
    <t>4.949M</t>
  </si>
  <si>
    <t>49.707B</t>
  </si>
  <si>
    <t>VCISF</t>
  </si>
  <si>
    <t>51.813B</t>
  </si>
  <si>
    <t>AXAHF</t>
  </si>
  <si>
    <t>50.147B</t>
  </si>
  <si>
    <t>AIG-PA</t>
  </si>
  <si>
    <t>American International Group, Inc.</t>
  </si>
  <si>
    <t>49.407B</t>
  </si>
  <si>
    <t>MELI</t>
  </si>
  <si>
    <t>MercadoLibre, Inc.</t>
  </si>
  <si>
    <t>49.165B</t>
  </si>
  <si>
    <t>MBFJF</t>
  </si>
  <si>
    <t>Mitsubishi UFJ Financial Group, Inc.</t>
  </si>
  <si>
    <t>48.866B</t>
  </si>
  <si>
    <t>MET-PE</t>
  </si>
  <si>
    <t>MetLife, Inc.</t>
  </si>
  <si>
    <t>48.966B</t>
  </si>
  <si>
    <t>CEO</t>
  </si>
  <si>
    <t>CNOOC Limited</t>
  </si>
  <si>
    <t>49.435B</t>
  </si>
  <si>
    <t>DFIFF</t>
  </si>
  <si>
    <t>Diamond Fields Resources Inc.</t>
  </si>
  <si>
    <t>48.504B</t>
  </si>
  <si>
    <t>DG</t>
  </si>
  <si>
    <t>Dollar General Corporation</t>
  </si>
  <si>
    <t>2.357M</t>
  </si>
  <si>
    <t>48.21B</t>
  </si>
  <si>
    <t>MET-PA</t>
  </si>
  <si>
    <t>48.173B</t>
  </si>
  <si>
    <t>AHCHF</t>
  </si>
  <si>
    <t>Anhui Conch Cement Company Limited</t>
  </si>
  <si>
    <t>43.705B</t>
  </si>
  <si>
    <t>ADYYF</t>
  </si>
  <si>
    <t>Adyen N.V.</t>
  </si>
  <si>
    <t>49.289B</t>
  </si>
  <si>
    <t>NSC</t>
  </si>
  <si>
    <t>Norfolk Southern Corporation</t>
  </si>
  <si>
    <t>1.471M</t>
  </si>
  <si>
    <t>47.936B</t>
  </si>
  <si>
    <t>AON</t>
  </si>
  <si>
    <t>Aon plc</t>
  </si>
  <si>
    <t>1.483M</t>
  </si>
  <si>
    <t>47.934B</t>
  </si>
  <si>
    <t>STOHF</t>
  </si>
  <si>
    <t>49.298B</t>
  </si>
  <si>
    <t>ADYEY</t>
  </si>
  <si>
    <t>47.989B</t>
  </si>
  <si>
    <t>XIACF</t>
  </si>
  <si>
    <t>Xiaomi Corporation</t>
  </si>
  <si>
    <t>47.677B</t>
  </si>
  <si>
    <t>XIACY</t>
  </si>
  <si>
    <t>47.546B</t>
  </si>
  <si>
    <t>PHG</t>
  </si>
  <si>
    <t>Koninklijke Philips N.V.</t>
  </si>
  <si>
    <t>47.41B</t>
  </si>
  <si>
    <t>PCSO</t>
  </si>
  <si>
    <t>Protective Capital Structures Corp.</t>
  </si>
  <si>
    <t>46.868B</t>
  </si>
  <si>
    <t>RYLPF</t>
  </si>
  <si>
    <t>47.301B</t>
  </si>
  <si>
    <t>FMCCT</t>
  </si>
  <si>
    <t>Federal Home Loan Mortgage Corporation</t>
  </si>
  <si>
    <t>46.709B</t>
  </si>
  <si>
    <t>WMMVF</t>
  </si>
  <si>
    <t>Wal-Mart de México, S.A.B. de C.V.</t>
  </si>
  <si>
    <t>42.212B</t>
  </si>
  <si>
    <t>DANOY</t>
  </si>
  <si>
    <t>Danone SA</t>
  </si>
  <si>
    <t>45.952B</t>
  </si>
  <si>
    <t>HNDAF</t>
  </si>
  <si>
    <t>Honda Motor Co., Ltd.</t>
  </si>
  <si>
    <t>45.633B</t>
  </si>
  <si>
    <t>PSA-PH</t>
  </si>
  <si>
    <t>Public Storage</t>
  </si>
  <si>
    <t>45.68B</t>
  </si>
  <si>
    <t>UBS</t>
  </si>
  <si>
    <t>UBS Group AG</t>
  </si>
  <si>
    <t>2.217M</t>
  </si>
  <si>
    <t>3.66M</t>
  </si>
  <si>
    <t>43.321B</t>
  </si>
  <si>
    <t>BAMXF</t>
  </si>
  <si>
    <t>Bayerische Motoren Werke Aktiengesellschaft</t>
  </si>
  <si>
    <t>45.687B</t>
  </si>
  <si>
    <t>LZAGF</t>
  </si>
  <si>
    <t>Lonza Group Ltd</t>
  </si>
  <si>
    <t>45.519B</t>
  </si>
  <si>
    <t>TAL</t>
  </si>
  <si>
    <t>TAL Education Group</t>
  </si>
  <si>
    <t>2.461M</t>
  </si>
  <si>
    <t>3.429M</t>
  </si>
  <si>
    <t>45.479B</t>
  </si>
  <si>
    <t>JMHLY</t>
  </si>
  <si>
    <t>Jardine Matheson Holdings Limited</t>
  </si>
  <si>
    <t>45.402B</t>
  </si>
  <si>
    <t>GPDNF</t>
  </si>
  <si>
    <t>46.34B</t>
  </si>
  <si>
    <t>PNC</t>
  </si>
  <si>
    <t>3.185M</t>
  </si>
  <si>
    <t>45.441B</t>
  </si>
  <si>
    <t>BAX</t>
  </si>
  <si>
    <t>Baxter International Inc.</t>
  </si>
  <si>
    <t>1.788M</t>
  </si>
  <si>
    <t>2.854M</t>
  </si>
  <si>
    <t>45.386B</t>
  </si>
  <si>
    <t>WM</t>
  </si>
  <si>
    <t>Waste Management, Inc.</t>
  </si>
  <si>
    <t>2.168M</t>
  </si>
  <si>
    <t>45.342B</t>
  </si>
  <si>
    <t>LUKOY</t>
  </si>
  <si>
    <t>PJSC LUKOIL</t>
  </si>
  <si>
    <t>45.248B</t>
  </si>
  <si>
    <t>NOVKY</t>
  </si>
  <si>
    <t>PAO NOVATEK</t>
  </si>
  <si>
    <t>45.857B</t>
  </si>
  <si>
    <t>TEAM</t>
  </si>
  <si>
    <t>Atlassian Corporation Plc</t>
  </si>
  <si>
    <t>1.314M</t>
  </si>
  <si>
    <t>1.921M</t>
  </si>
  <si>
    <t>45.141B</t>
  </si>
  <si>
    <t>BMWYY</t>
  </si>
  <si>
    <t>45.876B</t>
  </si>
  <si>
    <t>DELL</t>
  </si>
  <si>
    <t>Dell Technologies Inc.</t>
  </si>
  <si>
    <t>3.162M</t>
  </si>
  <si>
    <t>45.042B</t>
  </si>
  <si>
    <t>ABEV</t>
  </si>
  <si>
    <t>Ambev S.A.</t>
  </si>
  <si>
    <t>30.109M</t>
  </si>
  <si>
    <t>37.077M</t>
  </si>
  <si>
    <t>45.429B</t>
  </si>
  <si>
    <t>BYMOF</t>
  </si>
  <si>
    <t>Bayerische Motoren Werke AG</t>
  </si>
  <si>
    <t>SCHW</t>
  </si>
  <si>
    <t>5.796M</t>
  </si>
  <si>
    <t>10.978M</t>
  </si>
  <si>
    <t>45.001B</t>
  </si>
  <si>
    <t>CHPXY</t>
  </si>
  <si>
    <t>China Pacific Insurance (Group) Co., Ltd.</t>
  </si>
  <si>
    <t>37.912B</t>
  </si>
  <si>
    <t>IVSXF</t>
  </si>
  <si>
    <t>Investor AB</t>
  </si>
  <si>
    <t>46.057B</t>
  </si>
  <si>
    <t>LZAGY</t>
  </si>
  <si>
    <t>44.922B</t>
  </si>
  <si>
    <t>PSA-PK</t>
  </si>
  <si>
    <t>44.616B</t>
  </si>
  <si>
    <t>DASTF</t>
  </si>
  <si>
    <t>Dassault Systèmes SE</t>
  </si>
  <si>
    <t>42.641B</t>
  </si>
  <si>
    <t>IVSBF</t>
  </si>
  <si>
    <t>45.808B</t>
  </si>
  <si>
    <t>BIIB</t>
  </si>
  <si>
    <t>Biogen Inc.</t>
  </si>
  <si>
    <t>1.599M</t>
  </si>
  <si>
    <t>44.477B</t>
  </si>
  <si>
    <t>PINXY</t>
  </si>
  <si>
    <t>The People's Insurance Company (Group) of China Limited</t>
  </si>
  <si>
    <t>40.038B</t>
  </si>
  <si>
    <t>WBK</t>
  </si>
  <si>
    <t>Westpac Banking Corporation</t>
  </si>
  <si>
    <t>46.021B</t>
  </si>
  <si>
    <t>NJDCY</t>
  </si>
  <si>
    <t>Nidec Corporation</t>
  </si>
  <si>
    <t>44.828B</t>
  </si>
  <si>
    <t>HMC</t>
  </si>
  <si>
    <t>44.422B</t>
  </si>
  <si>
    <t>JARLF</t>
  </si>
  <si>
    <t>44.408B</t>
  </si>
  <si>
    <t>NNDNF</t>
  </si>
  <si>
    <t>44.946B</t>
  </si>
  <si>
    <t>DASTY</t>
  </si>
  <si>
    <t>44.019B</t>
  </si>
  <si>
    <t>SAFRY</t>
  </si>
  <si>
    <t>Safran SA</t>
  </si>
  <si>
    <t>44.057B</t>
  </si>
  <si>
    <t>AEP</t>
  </si>
  <si>
    <t>American Electric Power Company, Inc.</t>
  </si>
  <si>
    <t>1.631M</t>
  </si>
  <si>
    <t>2.906M</t>
  </si>
  <si>
    <t>43.656B</t>
  </si>
  <si>
    <t>WMMVY</t>
  </si>
  <si>
    <t>44.206B</t>
  </si>
  <si>
    <t>AHCHY</t>
  </si>
  <si>
    <t>43.682B</t>
  </si>
  <si>
    <t>COF-PG</t>
  </si>
  <si>
    <t>Capital One Financial Corporation</t>
  </si>
  <si>
    <t>43.491B</t>
  </si>
  <si>
    <t>PDRDY</t>
  </si>
  <si>
    <t>Pernod Ricard SA</t>
  </si>
  <si>
    <t>43.852B</t>
  </si>
  <si>
    <t>SAFRF</t>
  </si>
  <si>
    <t>44.33B</t>
  </si>
  <si>
    <t>PDRDF</t>
  </si>
  <si>
    <t>42.993B</t>
  </si>
  <si>
    <t>ROP</t>
  </si>
  <si>
    <t>Roper Technologies, Inc.</t>
  </si>
  <si>
    <t>43.328B</t>
  </si>
  <si>
    <t>FDX</t>
  </si>
  <si>
    <t>FedEx Corporation</t>
  </si>
  <si>
    <t>1.252M</t>
  </si>
  <si>
    <t>2.731M</t>
  </si>
  <si>
    <t>43.256B</t>
  </si>
  <si>
    <t>COP</t>
  </si>
  <si>
    <t>ConocoPhillips</t>
  </si>
  <si>
    <t>4.581M</t>
  </si>
  <si>
    <t>7.5M</t>
  </si>
  <si>
    <t>43.133B</t>
  </si>
  <si>
    <t>GD</t>
  </si>
  <si>
    <t>General Dynamics Corporation</t>
  </si>
  <si>
    <t>1.752M</t>
  </si>
  <si>
    <t>43.07B</t>
  </si>
  <si>
    <t>WDAY</t>
  </si>
  <si>
    <t>Workday, Inc.</t>
  </si>
  <si>
    <t>2.118M</t>
  </si>
  <si>
    <t>42.864B</t>
  </si>
  <si>
    <t>TOELF</t>
  </si>
  <si>
    <t>Tokyo Electron Limited</t>
  </si>
  <si>
    <t>42.57B</t>
  </si>
  <si>
    <t>COF-PH</t>
  </si>
  <si>
    <t>42.719B</t>
  </si>
  <si>
    <t>KDP</t>
  </si>
  <si>
    <t>Keurig Dr Pepper Inc.</t>
  </si>
  <si>
    <t>4.252M</t>
  </si>
  <si>
    <t>42.707B</t>
  </si>
  <si>
    <t>VOD</t>
  </si>
  <si>
    <t>Vodafone Group Plc</t>
  </si>
  <si>
    <t>4.596M</t>
  </si>
  <si>
    <t>3.473M</t>
  </si>
  <si>
    <t>41.973B</t>
  </si>
  <si>
    <t>HCA</t>
  </si>
  <si>
    <t>HCA Healthcare, Inc.</t>
  </si>
  <si>
    <t>1.426M</t>
  </si>
  <si>
    <t>2.762M</t>
  </si>
  <si>
    <t>42.321B</t>
  </si>
  <si>
    <t>KHC</t>
  </si>
  <si>
    <t>The Kraft Heinz Company</t>
  </si>
  <si>
    <t>3.913M</t>
  </si>
  <si>
    <t>6.29M</t>
  </si>
  <si>
    <t>42.361B</t>
  </si>
  <si>
    <t>VODPF</t>
  </si>
  <si>
    <t>40.86B</t>
  </si>
  <si>
    <t>OLCLY</t>
  </si>
  <si>
    <t>Oriental Land Co., Ltd.</t>
  </si>
  <si>
    <t>42.151B</t>
  </si>
  <si>
    <t>WEBNF</t>
  </si>
  <si>
    <t>43.768B</t>
  </si>
  <si>
    <t>NILSY</t>
  </si>
  <si>
    <t>Public Joint Stock Company Mining and Metallurgical Company Norilsk Nickel</t>
  </si>
  <si>
    <t>42.07B</t>
  </si>
  <si>
    <t>COF-PF</t>
  </si>
  <si>
    <t>42.136B</t>
  </si>
  <si>
    <t>TOELY</t>
  </si>
  <si>
    <t>42.445B</t>
  </si>
  <si>
    <t>LULU</t>
  </si>
  <si>
    <t>Lululemon Athletica Inc.</t>
  </si>
  <si>
    <t>1.33M</t>
  </si>
  <si>
    <t>2.1M</t>
  </si>
  <si>
    <t>41.812B</t>
  </si>
  <si>
    <t>TRP</t>
  </si>
  <si>
    <t>TransCanada Corporation</t>
  </si>
  <si>
    <t>1.159M</t>
  </si>
  <si>
    <t>1.584M</t>
  </si>
  <si>
    <t>41.88B</t>
  </si>
  <si>
    <t>YACAF</t>
  </si>
  <si>
    <t>Yancoal Australia Ltd</t>
  </si>
  <si>
    <t>ADI</t>
  </si>
  <si>
    <t>Analog Devices, Inc.</t>
  </si>
  <si>
    <t>3.385M</t>
  </si>
  <si>
    <t>2.73M</t>
  </si>
  <si>
    <t>41.408B</t>
  </si>
  <si>
    <t>NGGTF</t>
  </si>
  <si>
    <t>National Grid plc</t>
  </si>
  <si>
    <t>40.341B</t>
  </si>
  <si>
    <t>HENOF</t>
  </si>
  <si>
    <t>Henkel AG &amp; Co. KGaA</t>
  </si>
  <si>
    <t>41.161B</t>
  </si>
  <si>
    <t>BK-PC</t>
  </si>
  <si>
    <t>The Bank of New York Mellon Corporation</t>
  </si>
  <si>
    <t>41.084B</t>
  </si>
  <si>
    <t>BCDRF</t>
  </si>
  <si>
    <t>Banco Santander, S.A.</t>
  </si>
  <si>
    <t>40.684B</t>
  </si>
  <si>
    <t>BIDU</t>
  </si>
  <si>
    <t>Baidu, Inc.</t>
  </si>
  <si>
    <t>2.477M</t>
  </si>
  <si>
    <t>4.337M</t>
  </si>
  <si>
    <t>41.019B</t>
  </si>
  <si>
    <t>RLXXF</t>
  </si>
  <si>
    <t>RELX PLC</t>
  </si>
  <si>
    <t>40.657B</t>
  </si>
  <si>
    <t>RELX</t>
  </si>
  <si>
    <t>2.485M</t>
  </si>
  <si>
    <t>40.85B</t>
  </si>
  <si>
    <t>HELKF</t>
  </si>
  <si>
    <t>40.373B</t>
  </si>
  <si>
    <t>MRAAY</t>
  </si>
  <si>
    <t>Murata Manufacturing Co., Ltd.</t>
  </si>
  <si>
    <t>40.697B</t>
  </si>
  <si>
    <t>LBSI</t>
  </si>
  <si>
    <t>Liberty Bancshares, Inc. (Ada, OH)</t>
  </si>
  <si>
    <t>40.192B</t>
  </si>
  <si>
    <t>HENOY</t>
  </si>
  <si>
    <t>40.115B</t>
  </si>
  <si>
    <t>PUKPF</t>
  </si>
  <si>
    <t>39.949B</t>
  </si>
  <si>
    <t>KNYJF</t>
  </si>
  <si>
    <t>KONE Oyj</t>
  </si>
  <si>
    <t>39.953B</t>
  </si>
  <si>
    <t>HENKY</t>
  </si>
  <si>
    <t>40.557B</t>
  </si>
  <si>
    <t>DD</t>
  </si>
  <si>
    <t>DuPont de Nemours, Inc.</t>
  </si>
  <si>
    <t>3.001M</t>
  </si>
  <si>
    <t>5.527M</t>
  </si>
  <si>
    <t>39.992B</t>
  </si>
  <si>
    <t>MRAAF</t>
  </si>
  <si>
    <t>40.091B</t>
  </si>
  <si>
    <t>DXCM</t>
  </si>
  <si>
    <t>DexCom, Inc.</t>
  </si>
  <si>
    <t>1.723M</t>
  </si>
  <si>
    <t>39.758B</t>
  </si>
  <si>
    <t>KNYJY</t>
  </si>
  <si>
    <t>40.061B</t>
  </si>
  <si>
    <t>NGG</t>
  </si>
  <si>
    <t>40.246B</t>
  </si>
  <si>
    <t>EPD</t>
  </si>
  <si>
    <t>Enterprise Products Partners L.P.</t>
  </si>
  <si>
    <t>4.509M</t>
  </si>
  <si>
    <t>8.414M</t>
  </si>
  <si>
    <t>39.587B</t>
  </si>
  <si>
    <t>ECIFF</t>
  </si>
  <si>
    <t>Electricité de France S.A.</t>
  </si>
  <si>
    <t>34.268B</t>
  </si>
  <si>
    <t>DLR</t>
  </si>
  <si>
    <t>Digital Realty Trust, Inc.</t>
  </si>
  <si>
    <t>2.128M</t>
  </si>
  <si>
    <t>39.437B</t>
  </si>
  <si>
    <t>MNST</t>
  </si>
  <si>
    <t>Monster Beverage Corporation</t>
  </si>
  <si>
    <t>1.305M</t>
  </si>
  <si>
    <t>2.282M</t>
  </si>
  <si>
    <t>39.455B</t>
  </si>
  <si>
    <t>SAN</t>
  </si>
  <si>
    <t>4.978M</t>
  </si>
  <si>
    <t>9.509M</t>
  </si>
  <si>
    <t>40.769B</t>
  </si>
  <si>
    <t>GIS</t>
  </si>
  <si>
    <t>General Mills, Inc.</t>
  </si>
  <si>
    <t>2.322M</t>
  </si>
  <si>
    <t>4.047M</t>
  </si>
  <si>
    <t>39.196B</t>
  </si>
  <si>
    <t>CNC</t>
  </si>
  <si>
    <t>Centene Corporation</t>
  </si>
  <si>
    <t>2.315M</t>
  </si>
  <si>
    <t>3.947M</t>
  </si>
  <si>
    <t>39.033B</t>
  </si>
  <si>
    <t>EA</t>
  </si>
  <si>
    <t>Electronic Arts Inc.</t>
  </si>
  <si>
    <t>1.185M</t>
  </si>
  <si>
    <t>2.929M</t>
  </si>
  <si>
    <t>39.046B</t>
  </si>
  <si>
    <t>SMFNF</t>
  </si>
  <si>
    <t>Sumitomo Mitsui Financial Group, Inc.</t>
  </si>
  <si>
    <t>38.768B</t>
  </si>
  <si>
    <t>PUK</t>
  </si>
  <si>
    <t>38.522B</t>
  </si>
  <si>
    <t>ANCTF</t>
  </si>
  <si>
    <t>Alimentation Couche-Tard Inc.</t>
  </si>
  <si>
    <t>38.18B</t>
  </si>
  <si>
    <t>EBAY</t>
  </si>
  <si>
    <t>eBay Inc.</t>
  </si>
  <si>
    <t>5.812M</t>
  </si>
  <si>
    <t>12.204M</t>
  </si>
  <si>
    <t>38.742B</t>
  </si>
  <si>
    <t>SMFG</t>
  </si>
  <si>
    <t>1.629M</t>
  </si>
  <si>
    <t>38.665B</t>
  </si>
  <si>
    <t>KAOOY</t>
  </si>
  <si>
    <t>Kao Corporation</t>
  </si>
  <si>
    <t>38.135B</t>
  </si>
  <si>
    <t>MURGY</t>
  </si>
  <si>
    <t>Münchener Rückversicherungs-Gesellschaft Aktiengesellschaft</t>
  </si>
  <si>
    <t>38.211B</t>
  </si>
  <si>
    <t>BX</t>
  </si>
  <si>
    <t>The Blackstone Group L.P.</t>
  </si>
  <si>
    <t>3.816M</t>
  </si>
  <si>
    <t>3.693M</t>
  </si>
  <si>
    <t>37.979B</t>
  </si>
  <si>
    <t>ANZBY</t>
  </si>
  <si>
    <t>Australia and New Zealand Banking Group Limited</t>
  </si>
  <si>
    <t>37.253B</t>
  </si>
  <si>
    <t>DBSDY</t>
  </si>
  <si>
    <t>DBS Group Holdings Ltd</t>
  </si>
  <si>
    <t>38.019B</t>
  </si>
  <si>
    <t>JDSHF</t>
  </si>
  <si>
    <t>Jardine Strategic Holdings Limited</t>
  </si>
  <si>
    <t>37.877B</t>
  </si>
  <si>
    <t>VEEV</t>
  </si>
  <si>
    <t>Veeva Systems Inc.</t>
  </si>
  <si>
    <t>1.19M</t>
  </si>
  <si>
    <t>37.842B</t>
  </si>
  <si>
    <t>MURGF</t>
  </si>
  <si>
    <t>38.253B</t>
  </si>
  <si>
    <t>EMR</t>
  </si>
  <si>
    <t>Emerson Electric Co.</t>
  </si>
  <si>
    <t>1.142M</t>
  </si>
  <si>
    <t>3.296M</t>
  </si>
  <si>
    <t>37.874B</t>
  </si>
  <si>
    <t>DBSDF</t>
  </si>
  <si>
    <t>38.416B</t>
  </si>
  <si>
    <t>KAOCF</t>
  </si>
  <si>
    <t>38.05B</t>
  </si>
  <si>
    <t>GVDBF</t>
  </si>
  <si>
    <t>Givaudan SA</t>
  </si>
  <si>
    <t>37.646B</t>
  </si>
  <si>
    <t>ANCUF</t>
  </si>
  <si>
    <t>37.861B</t>
  </si>
  <si>
    <t>JSHLY</t>
  </si>
  <si>
    <t>37.929B</t>
  </si>
  <si>
    <t>ERIXF</t>
  </si>
  <si>
    <t>Telefonaktiebolaget LM Ericsson (publ)</t>
  </si>
  <si>
    <t>38.635B</t>
  </si>
  <si>
    <t>GM</t>
  </si>
  <si>
    <t>General Motors Company</t>
  </si>
  <si>
    <t>7.385M</t>
  </si>
  <si>
    <t>15.847M</t>
  </si>
  <si>
    <t>37.573B</t>
  </si>
  <si>
    <t>BCE</t>
  </si>
  <si>
    <t>BCE Inc.</t>
  </si>
  <si>
    <t>37.495B</t>
  </si>
  <si>
    <t>ERIC</t>
  </si>
  <si>
    <t>9.114M</t>
  </si>
  <si>
    <t>10.034M</t>
  </si>
  <si>
    <t>38.618B</t>
  </si>
  <si>
    <t>GVDNY</t>
  </si>
  <si>
    <t>37.734B</t>
  </si>
  <si>
    <t>ETN</t>
  </si>
  <si>
    <t>Eaton Corporation plc</t>
  </si>
  <si>
    <t>2.232M</t>
  </si>
  <si>
    <t>37.424B</t>
  </si>
  <si>
    <t>HNHPF</t>
  </si>
  <si>
    <t>Hon Hai Precision Industry Co., Ltd.</t>
  </si>
  <si>
    <t>37.581B</t>
  </si>
  <si>
    <t>HOCPF</t>
  </si>
  <si>
    <t>HOYA Corporation</t>
  </si>
  <si>
    <t>36.714B</t>
  </si>
  <si>
    <t>CP</t>
  </si>
  <si>
    <t>Canadian Pacific Railway Limited</t>
  </si>
  <si>
    <t>37.103B</t>
  </si>
  <si>
    <t>WFAFY</t>
  </si>
  <si>
    <t>Wesfarmers Limited</t>
  </si>
  <si>
    <t>37.855B</t>
  </si>
  <si>
    <t>NTOIY</t>
  </si>
  <si>
    <t>Neste Oyj</t>
  </si>
  <si>
    <t>36.918B</t>
  </si>
  <si>
    <t>ISNPY</t>
  </si>
  <si>
    <t>Intesa Sanpaolo S.p.A.</t>
  </si>
  <si>
    <t>37.037B</t>
  </si>
  <si>
    <t>LNSTY</t>
  </si>
  <si>
    <t>London Stock Exchange Group plc</t>
  </si>
  <si>
    <t>37.471B</t>
  </si>
  <si>
    <t>LHX</t>
  </si>
  <si>
    <t>L3Harris Technologies, Inc.</t>
  </si>
  <si>
    <t>1.06M</t>
  </si>
  <si>
    <t>1.651M</t>
  </si>
  <si>
    <t>36.94B</t>
  </si>
  <si>
    <t>EXC</t>
  </si>
  <si>
    <t>Exelon Corporation</t>
  </si>
  <si>
    <t>4.543M</t>
  </si>
  <si>
    <t>6.126M</t>
  </si>
  <si>
    <t>36.846B</t>
  </si>
  <si>
    <t>FANUF</t>
  </si>
  <si>
    <t>Fanuc Corporation</t>
  </si>
  <si>
    <t>36.853B</t>
  </si>
  <si>
    <t>SRE</t>
  </si>
  <si>
    <t>Sempra Energy</t>
  </si>
  <si>
    <t>1.852M</t>
  </si>
  <si>
    <t>36.711B</t>
  </si>
  <si>
    <t>HOCPY</t>
  </si>
  <si>
    <t>36.756B</t>
  </si>
  <si>
    <t>FANUY</t>
  </si>
  <si>
    <t>36.824B</t>
  </si>
  <si>
    <t>IITSF</t>
  </si>
  <si>
    <t>35.665B</t>
  </si>
  <si>
    <t>VOLVF</t>
  </si>
  <si>
    <t>AB Volvo (publ)</t>
  </si>
  <si>
    <t>36.474B</t>
  </si>
  <si>
    <t>CFRUY</t>
  </si>
  <si>
    <t>Compagnie Financière Richemont SA</t>
  </si>
  <si>
    <t>36.355B</t>
  </si>
  <si>
    <t>LDNXF</t>
  </si>
  <si>
    <t>37.126B</t>
  </si>
  <si>
    <t>NABZY</t>
  </si>
  <si>
    <t>National Australia Bank Limited</t>
  </si>
  <si>
    <t>42.447B</t>
  </si>
  <si>
    <t>WUXIF</t>
  </si>
  <si>
    <t>WuXi AppTec Co., Ltd.</t>
  </si>
  <si>
    <t>37.696B</t>
  </si>
  <si>
    <t>CFRHF</t>
  </si>
  <si>
    <t>36.389B</t>
  </si>
  <si>
    <t>EIPAF</t>
  </si>
  <si>
    <t>Eni S.p.A.</t>
  </si>
  <si>
    <t>32.7B</t>
  </si>
  <si>
    <t>WTCZF</t>
  </si>
  <si>
    <t>Copper Lake Resources Ltd.</t>
  </si>
  <si>
    <t>1.439M</t>
  </si>
  <si>
    <t>35.832B</t>
  </si>
  <si>
    <t>FSUMF</t>
  </si>
  <si>
    <t>Fortescue Metals Group Limited</t>
  </si>
  <si>
    <t>35.236B</t>
  </si>
  <si>
    <t>NAUBF</t>
  </si>
  <si>
    <t>42.812B</t>
  </si>
  <si>
    <t>VLVLY</t>
  </si>
  <si>
    <t>36.433B</t>
  </si>
  <si>
    <t>E</t>
  </si>
  <si>
    <t>35.508B</t>
  </si>
  <si>
    <t>XEL</t>
  </si>
  <si>
    <t>Xcel Energy Inc.</t>
  </si>
  <si>
    <t>1.182M</t>
  </si>
  <si>
    <t>3.012M</t>
  </si>
  <si>
    <t>35.638B</t>
  </si>
  <si>
    <t>DBOEY</t>
  </si>
  <si>
    <t>Deutsche Börse Aktiengesellschaft</t>
  </si>
  <si>
    <t>35.776B</t>
  </si>
  <si>
    <t>DBOEF</t>
  </si>
  <si>
    <t>35.191B</t>
  </si>
  <si>
    <t>CLPBY</t>
  </si>
  <si>
    <t>Coloplast A/S</t>
  </si>
  <si>
    <t>35.049B</t>
  </si>
  <si>
    <t>VOLAF</t>
  </si>
  <si>
    <t>SMECF</t>
  </si>
  <si>
    <t>SMC Corporation</t>
  </si>
  <si>
    <t>35.615B</t>
  </si>
  <si>
    <t>ALBHF</t>
  </si>
  <si>
    <t>Alibaba Health Information Technology Limited</t>
  </si>
  <si>
    <t>34.387B</t>
  </si>
  <si>
    <t>ALL-PG</t>
  </si>
  <si>
    <t>The Allstate Corporation</t>
  </si>
  <si>
    <t>35.272B</t>
  </si>
  <si>
    <t>SMCAY</t>
  </si>
  <si>
    <t>35.513B</t>
  </si>
  <si>
    <t>BMO</t>
  </si>
  <si>
    <t>Bank of Montreal</t>
  </si>
  <si>
    <t>35.135B</t>
  </si>
  <si>
    <t>FSUGY</t>
  </si>
  <si>
    <t>35.419B</t>
  </si>
  <si>
    <t>VNNVF</t>
  </si>
  <si>
    <t>Vonovia SE</t>
  </si>
  <si>
    <t>34.336B</t>
  </si>
  <si>
    <t>WBA</t>
  </si>
  <si>
    <t>Walgreens Boots Alliance, Inc.</t>
  </si>
  <si>
    <t>3.503M</t>
  </si>
  <si>
    <t>6.955M</t>
  </si>
  <si>
    <t>35.073B</t>
  </si>
  <si>
    <t>DOCU</t>
  </si>
  <si>
    <t>DocuSign, Inc.</t>
  </si>
  <si>
    <t>3.82M</t>
  </si>
  <si>
    <t>5.049M</t>
  </si>
  <si>
    <t>35.059B</t>
  </si>
  <si>
    <t>NWAU</t>
  </si>
  <si>
    <t>Consumer Automotive Finance, Inc.</t>
  </si>
  <si>
    <t>35.006B</t>
  </si>
  <si>
    <t>CLPBF</t>
  </si>
  <si>
    <t>35.562B</t>
  </si>
  <si>
    <t>CAOVF</t>
  </si>
  <si>
    <t>China Overseas Land &amp; Investment Limited</t>
  </si>
  <si>
    <t>34.054B</t>
  </si>
  <si>
    <t>SRE-PB</t>
  </si>
  <si>
    <t>34.881B</t>
  </si>
  <si>
    <t>EGRNF</t>
  </si>
  <si>
    <t>China Evergrande Group</t>
  </si>
  <si>
    <t>34.154B</t>
  </si>
  <si>
    <t>STZ</t>
  </si>
  <si>
    <t>Constellation Brands, Inc.</t>
  </si>
  <si>
    <t>1.277M</t>
  </si>
  <si>
    <t>34.772B</t>
  </si>
  <si>
    <t>SUHJY</t>
  </si>
  <si>
    <t>Sun Hung Kai Properties Limited</t>
  </si>
  <si>
    <t>34.855B</t>
  </si>
  <si>
    <t>TWLO</t>
  </si>
  <si>
    <t>Twilio Inc.</t>
  </si>
  <si>
    <t>2.674M</t>
  </si>
  <si>
    <t>4.386M</t>
  </si>
  <si>
    <t>34.736B</t>
  </si>
  <si>
    <t>SRE-PA</t>
  </si>
  <si>
    <t>34.683B</t>
  </si>
  <si>
    <t>ALL-PH</t>
  </si>
  <si>
    <t>34.644B</t>
  </si>
  <si>
    <t>WOLWF</t>
  </si>
  <si>
    <t>Woolworths Group Limited</t>
  </si>
  <si>
    <t>34.545B</t>
  </si>
  <si>
    <t>MET</t>
  </si>
  <si>
    <t>2.574M</t>
  </si>
  <si>
    <t>6.356M</t>
  </si>
  <si>
    <t>34.693B</t>
  </si>
  <si>
    <t>STZ-B</t>
  </si>
  <si>
    <t>34.727B</t>
  </si>
  <si>
    <t>SUHJF</t>
  </si>
  <si>
    <t>33.305B</t>
  </si>
  <si>
    <t>FSNUY</t>
  </si>
  <si>
    <t>Fresenius SE &amp; Co. KGaA</t>
  </si>
  <si>
    <t>34.328B</t>
  </si>
  <si>
    <t>ALL-PB</t>
  </si>
  <si>
    <t>34.165B</t>
  </si>
  <si>
    <t>ECIFY</t>
  </si>
  <si>
    <t>34.58B</t>
  </si>
  <si>
    <t>LVS</t>
  </si>
  <si>
    <t>Las Vegas Sands Corp.</t>
  </si>
  <si>
    <t>4.814M</t>
  </si>
  <si>
    <t>7.394M</t>
  </si>
  <si>
    <t>33.902B</t>
  </si>
  <si>
    <t>RACE</t>
  </si>
  <si>
    <t>Ferrari N.V.</t>
  </si>
  <si>
    <t>44.968B</t>
  </si>
  <si>
    <t>NGLOY</t>
  </si>
  <si>
    <t>Anglo American plc</t>
  </si>
  <si>
    <t>34.633B</t>
  </si>
  <si>
    <t>TRI</t>
  </si>
  <si>
    <t>Thomson Reuters Corporation</t>
  </si>
  <si>
    <t>33.836B</t>
  </si>
  <si>
    <t>CRBJF</t>
  </si>
  <si>
    <t>China Resources Land Limited</t>
  </si>
  <si>
    <t>31.225B</t>
  </si>
  <si>
    <t>FNCTF</t>
  </si>
  <si>
    <t>Orange S.A.</t>
  </si>
  <si>
    <t>33.013B</t>
  </si>
  <si>
    <t>CTSH</t>
  </si>
  <si>
    <t>Cognizant Technology Solutions Corporation</t>
  </si>
  <si>
    <t>2.299M</t>
  </si>
  <si>
    <t>33.414B</t>
  </si>
  <si>
    <t>AAUKF</t>
  </si>
  <si>
    <t>34.874B</t>
  </si>
  <si>
    <t>CAOVY</t>
  </si>
  <si>
    <t>33.932B</t>
  </si>
  <si>
    <t>SCCO</t>
  </si>
  <si>
    <t>Southern Copper Corporation</t>
  </si>
  <si>
    <t>33.292B</t>
  </si>
  <si>
    <t>SBAC</t>
  </si>
  <si>
    <t>SBA Communications Corporation</t>
  </si>
  <si>
    <t>33.322B</t>
  </si>
  <si>
    <t>EXPGF</t>
  </si>
  <si>
    <t>Experian plc</t>
  </si>
  <si>
    <t>33.474B</t>
  </si>
  <si>
    <t>ITOCY</t>
  </si>
  <si>
    <t>ITOCHU Corporation</t>
  </si>
  <si>
    <t>33.415B</t>
  </si>
  <si>
    <t>ITOCF</t>
  </si>
  <si>
    <t>33.32B</t>
  </si>
  <si>
    <t>ORAN</t>
  </si>
  <si>
    <t>33.091B</t>
  </si>
  <si>
    <t>MTHRY</t>
  </si>
  <si>
    <t>M3, Inc.</t>
  </si>
  <si>
    <t>32.941B</t>
  </si>
  <si>
    <t>ORLY</t>
  </si>
  <si>
    <t>O'Reilly Automotive, Inc.</t>
  </si>
  <si>
    <t>32.831B</t>
  </si>
  <si>
    <t>TCANF</t>
  </si>
  <si>
    <t>TC Energy Corporation</t>
  </si>
  <si>
    <t>32.674B</t>
  </si>
  <si>
    <t>CHWRF</t>
  </si>
  <si>
    <t>China Tower Corporation Limited</t>
  </si>
  <si>
    <t>32.524B</t>
  </si>
  <si>
    <t>NTOIF</t>
  </si>
  <si>
    <t>36.78B</t>
  </si>
  <si>
    <t>PSA</t>
  </si>
  <si>
    <t>32.395B</t>
  </si>
  <si>
    <t>MFG</t>
  </si>
  <si>
    <t>Mizuho Financial Group, Inc.</t>
  </si>
  <si>
    <t>32.573B</t>
  </si>
  <si>
    <t>MSCI</t>
  </si>
  <si>
    <t>MSCI Inc.</t>
  </si>
  <si>
    <t>32.242B</t>
  </si>
  <si>
    <t>NXPI</t>
  </si>
  <si>
    <t>NXP Semiconductors N.V.</t>
  </si>
  <si>
    <t>2.976M</t>
  </si>
  <si>
    <t>4.555M</t>
  </si>
  <si>
    <t>32.266B</t>
  </si>
  <si>
    <t>KMI</t>
  </si>
  <si>
    <t>Kinder Morgan, Inc.</t>
  </si>
  <si>
    <t>11.418M</t>
  </si>
  <si>
    <t>13.727M</t>
  </si>
  <si>
    <t>32.215B</t>
  </si>
  <si>
    <t>SNAP</t>
  </si>
  <si>
    <t>Snap Inc.</t>
  </si>
  <si>
    <t>21.16M</t>
  </si>
  <si>
    <t>29.057M</t>
  </si>
  <si>
    <t>32.526B</t>
  </si>
  <si>
    <t>BK</t>
  </si>
  <si>
    <t>5.364M</t>
  </si>
  <si>
    <t>5.789M</t>
  </si>
  <si>
    <t>32.112B</t>
  </si>
  <si>
    <t>ENAKF</t>
  </si>
  <si>
    <t>E.ON SE</t>
  </si>
  <si>
    <t>31.601B</t>
  </si>
  <si>
    <t>EXPGY</t>
  </si>
  <si>
    <t>32.366B</t>
  </si>
  <si>
    <t>IBN</t>
  </si>
  <si>
    <t>ICICI Bank Limited</t>
  </si>
  <si>
    <t>2.514M</t>
  </si>
  <si>
    <t>7.736M</t>
  </si>
  <si>
    <t>33.713B</t>
  </si>
  <si>
    <t>SCHYF</t>
  </si>
  <si>
    <t>Sands China Ltd.</t>
  </si>
  <si>
    <t>31.818B</t>
  </si>
  <si>
    <t>NRDBY</t>
  </si>
  <si>
    <t>Nordea Bank Abp</t>
  </si>
  <si>
    <t>32.356B</t>
  </si>
  <si>
    <t>NBNKF</t>
  </si>
  <si>
    <t>32.519B</t>
  </si>
  <si>
    <t>SPLK</t>
  </si>
  <si>
    <t>Splunk Inc.</t>
  </si>
  <si>
    <t>1.924M</t>
  </si>
  <si>
    <t>31.72B</t>
  </si>
  <si>
    <t>BF-B</t>
  </si>
  <si>
    <t>Brown-Forman Corporation</t>
  </si>
  <si>
    <t>31.492B</t>
  </si>
  <si>
    <t>IFNNF</t>
  </si>
  <si>
    <t>Infineon Technologies AG</t>
  </si>
  <si>
    <t>31.772B</t>
  </si>
  <si>
    <t>CTAS</t>
  </si>
  <si>
    <t>Cintas Corporation</t>
  </si>
  <si>
    <t>31.504B</t>
  </si>
  <si>
    <t>INFO</t>
  </si>
  <si>
    <t>IHS Markit Ltd.</t>
  </si>
  <si>
    <t>1.05M</t>
  </si>
  <si>
    <t>2.013M</t>
  </si>
  <si>
    <t>31.566B</t>
  </si>
  <si>
    <t>DOW</t>
  </si>
  <si>
    <t>Dow Inc.</t>
  </si>
  <si>
    <t>2.623M</t>
  </si>
  <si>
    <t>5.323M</t>
  </si>
  <si>
    <t>31.533B</t>
  </si>
  <si>
    <t>CMG</t>
  </si>
  <si>
    <t>Chipotle Mexican Grill, Inc.</t>
  </si>
  <si>
    <t>31.618B</t>
  </si>
  <si>
    <t>IFNNY</t>
  </si>
  <si>
    <t>31.911B</t>
  </si>
  <si>
    <t>BF-A</t>
  </si>
  <si>
    <t>31.522B</t>
  </si>
  <si>
    <t>EONGY</t>
  </si>
  <si>
    <t>31.443B</t>
  </si>
  <si>
    <t>HTHIF</t>
  </si>
  <si>
    <t>Hitachi, Ltd.</t>
  </si>
  <si>
    <t>30.68B</t>
  </si>
  <si>
    <t>SCHYY</t>
  </si>
  <si>
    <t>31.056B</t>
  </si>
  <si>
    <t>SXYAY</t>
  </si>
  <si>
    <t>Sika AG</t>
  </si>
  <si>
    <t>31.211B</t>
  </si>
  <si>
    <t>MSBHY</t>
  </si>
  <si>
    <t>Mitsubishi Corporation</t>
  </si>
  <si>
    <t>31.183B</t>
  </si>
  <si>
    <t>GLNCY</t>
  </si>
  <si>
    <t>Glencore Plc</t>
  </si>
  <si>
    <t>31.507B</t>
  </si>
  <si>
    <t>CM</t>
  </si>
  <si>
    <t>Canadian Imperial Bank of Commerce</t>
  </si>
  <si>
    <t>30.924B</t>
  </si>
  <si>
    <t>APH</t>
  </si>
  <si>
    <t>Amphenol Corporation</t>
  </si>
  <si>
    <t>1.296M</t>
  </si>
  <si>
    <t>1.561M</t>
  </si>
  <si>
    <t>30.891B</t>
  </si>
  <si>
    <t>GLCNF</t>
  </si>
  <si>
    <t>31B</t>
  </si>
  <si>
    <t>HSNGY</t>
  </si>
  <si>
    <t>Hang Seng Bank Limited</t>
  </si>
  <si>
    <t>31.012B</t>
  </si>
  <si>
    <t>MTCPY</t>
  </si>
  <si>
    <t>MTR Corporation Limited</t>
  </si>
  <si>
    <t>30.578B</t>
  </si>
  <si>
    <t>ADRNY</t>
  </si>
  <si>
    <t>Koninklijke Ahold Delhaize N.V.</t>
  </si>
  <si>
    <t>31.021B</t>
  </si>
  <si>
    <t>BNKHF</t>
  </si>
  <si>
    <t>BOC Hong Kong (Holdings) Limited</t>
  </si>
  <si>
    <t>30.478B</t>
  </si>
  <si>
    <t>JAPAF</t>
  </si>
  <si>
    <t>Japan Tobacco Inc.</t>
  </si>
  <si>
    <t>31.299B</t>
  </si>
  <si>
    <t>ROST</t>
  </si>
  <si>
    <t>Ross Stores, Inc.</t>
  </si>
  <si>
    <t>1.951M</t>
  </si>
  <si>
    <t>3.281M</t>
  </si>
  <si>
    <t>30.684B</t>
  </si>
  <si>
    <t>ENGQF</t>
  </si>
  <si>
    <t>ENGIE SA</t>
  </si>
  <si>
    <t>30.769B</t>
  </si>
  <si>
    <t>ES</t>
  </si>
  <si>
    <t>Eversource Energy</t>
  </si>
  <si>
    <t>1.785M</t>
  </si>
  <si>
    <t>30.634B</t>
  </si>
  <si>
    <t>AHODF</t>
  </si>
  <si>
    <t>30.957B</t>
  </si>
  <si>
    <t>IDXX</t>
  </si>
  <si>
    <t>IDEXX Laboratories, Inc.</t>
  </si>
  <si>
    <t>30.52B</t>
  </si>
  <si>
    <t>TKOMY</t>
  </si>
  <si>
    <t>Tokio Marine Holdings, Inc.</t>
  </si>
  <si>
    <t>30.674B</t>
  </si>
  <si>
    <t>HTHIY</t>
  </si>
  <si>
    <t>30.69B</t>
  </si>
  <si>
    <t>TROW</t>
  </si>
  <si>
    <t>T. Rowe Price Group, Inc.</t>
  </si>
  <si>
    <t>1.245M</t>
  </si>
  <si>
    <t>30.494B</t>
  </si>
  <si>
    <t>VIVEF</t>
  </si>
  <si>
    <t>Vivendi SA</t>
  </si>
  <si>
    <t>30.724B</t>
  </si>
  <si>
    <t>DSDVF</t>
  </si>
  <si>
    <t>DSV A/S</t>
  </si>
  <si>
    <t>30.8B</t>
  </si>
  <si>
    <t>ENGIY</t>
  </si>
  <si>
    <t>DSDVY</t>
  </si>
  <si>
    <t>30.433B</t>
  </si>
  <si>
    <t>HSY</t>
  </si>
  <si>
    <t>The Hershey Company</t>
  </si>
  <si>
    <t>1.039M</t>
  </si>
  <si>
    <t>30.29B</t>
  </si>
  <si>
    <t>CRARF</t>
  </si>
  <si>
    <t>Crédit Agricole S.A.</t>
  </si>
  <si>
    <t>29.958B</t>
  </si>
  <si>
    <t>BHKLY</t>
  </si>
  <si>
    <t>30.328B</t>
  </si>
  <si>
    <t>MTRJF</t>
  </si>
  <si>
    <t>30.599B</t>
  </si>
  <si>
    <t>VIVHY</t>
  </si>
  <si>
    <t>30.318B</t>
  </si>
  <si>
    <t>IQV</t>
  </si>
  <si>
    <t>IQVIA Holdings Inc.</t>
  </si>
  <si>
    <t>1.235M</t>
  </si>
  <si>
    <t>30.187B</t>
  </si>
  <si>
    <t>TRV</t>
  </si>
  <si>
    <t>The Travelers Companies, Inc.</t>
  </si>
  <si>
    <t>1.316M</t>
  </si>
  <si>
    <t>1.904M</t>
  </si>
  <si>
    <t>29.898B</t>
  </si>
  <si>
    <t>BYDDF</t>
  </si>
  <si>
    <t>BYD Company Limited</t>
  </si>
  <si>
    <t>30.198B</t>
  </si>
  <si>
    <t>FNV</t>
  </si>
  <si>
    <t>Franco-Nevada Corporation</t>
  </si>
  <si>
    <t>30.077B</t>
  </si>
  <si>
    <t>BYDDY</t>
  </si>
  <si>
    <t>30.082B</t>
  </si>
  <si>
    <t>GXYYY</t>
  </si>
  <si>
    <t>Galaxy Entertainment Group Limited</t>
  </si>
  <si>
    <t>29.877B</t>
  </si>
  <si>
    <t>CRARY</t>
  </si>
  <si>
    <t>29.842B</t>
  </si>
  <si>
    <t>SBHMY</t>
  </si>
  <si>
    <t>Sino Biopharmaceutical Limited</t>
  </si>
  <si>
    <t>26.483B</t>
  </si>
  <si>
    <t>CRH</t>
  </si>
  <si>
    <t>CRH plc</t>
  </si>
  <si>
    <t>30.115B</t>
  </si>
  <si>
    <t>SLMNP</t>
  </si>
  <si>
    <t>A. Schulman, Inc.</t>
  </si>
  <si>
    <t>29.796B</t>
  </si>
  <si>
    <t>PHMMF</t>
  </si>
  <si>
    <t>Pharma Mar, S.A.</t>
  </si>
  <si>
    <t>2.437B</t>
  </si>
  <si>
    <t>SDMHF</t>
  </si>
  <si>
    <t>Sartorius Stedim Biotech S.A.</t>
  </si>
  <si>
    <t>31.825B</t>
  </si>
  <si>
    <t>ALPMY</t>
  </si>
  <si>
    <t>Astellas Pharma Inc.</t>
  </si>
  <si>
    <t>29.987B</t>
  </si>
  <si>
    <t>MCQEF</t>
  </si>
  <si>
    <t>Macquarie Group Limited</t>
  </si>
  <si>
    <t>33.031B</t>
  </si>
  <si>
    <t>CRHCF</t>
  </si>
  <si>
    <t>30.344B</t>
  </si>
  <si>
    <t>ALPMF</t>
  </si>
  <si>
    <t>29.665B</t>
  </si>
  <si>
    <t>PCAR</t>
  </si>
  <si>
    <t>PACCAR Inc</t>
  </si>
  <si>
    <t>2.449M</t>
  </si>
  <si>
    <t>1.894M</t>
  </si>
  <si>
    <t>29.643B</t>
  </si>
  <si>
    <t>ITUB</t>
  </si>
  <si>
    <t>Itaú Unibanco Holding S.A.</t>
  </si>
  <si>
    <t>14.887M</t>
  </si>
  <si>
    <t>33.8M</t>
  </si>
  <si>
    <t>47.303B</t>
  </si>
  <si>
    <t>ALL</t>
  </si>
  <si>
    <t>1.592M</t>
  </si>
  <si>
    <t>2.148M</t>
  </si>
  <si>
    <t>29.653B</t>
  </si>
  <si>
    <t>COF</t>
  </si>
  <si>
    <t>1.947M</t>
  </si>
  <si>
    <t>5.191M</t>
  </si>
  <si>
    <t>29.669B</t>
  </si>
  <si>
    <t>HCMLF</t>
  </si>
  <si>
    <t>LafargeHolcim Ltd</t>
  </si>
  <si>
    <t>29.607B</t>
  </si>
  <si>
    <t>TWTR</t>
  </si>
  <si>
    <t>Twitter, Inc.</t>
  </si>
  <si>
    <t>20.777M</t>
  </si>
  <si>
    <t>23.971M</t>
  </si>
  <si>
    <t>29.471B</t>
  </si>
  <si>
    <t>WEC</t>
  </si>
  <si>
    <t>WEC Energy Group, Inc.</t>
  </si>
  <si>
    <t>1.065M</t>
  </si>
  <si>
    <t>1.667M</t>
  </si>
  <si>
    <t>29.528B</t>
  </si>
  <si>
    <t>SNGNF</t>
  </si>
  <si>
    <t>Singapore Telecommunications Limited</t>
  </si>
  <si>
    <t>29.632B</t>
  </si>
  <si>
    <t>DNZOF</t>
  </si>
  <si>
    <t>DENSO Corporation</t>
  </si>
  <si>
    <t>29.77B</t>
  </si>
  <si>
    <t>KKR</t>
  </si>
  <si>
    <t>KKR &amp; Co. L.P.</t>
  </si>
  <si>
    <t>1.23M</t>
  </si>
  <si>
    <t>3.984M</t>
  </si>
  <si>
    <t>29.317B</t>
  </si>
  <si>
    <t>DNZOY</t>
  </si>
  <si>
    <t>29.747B</t>
  </si>
  <si>
    <t>RMD</t>
  </si>
  <si>
    <t>ResMed Inc.</t>
  </si>
  <si>
    <t>29.271B</t>
  </si>
  <si>
    <t>HCMLY</t>
  </si>
  <si>
    <t>29.352B</t>
  </si>
  <si>
    <t>A</t>
  </si>
  <si>
    <t>Agilent Technologies, Inc.</t>
  </si>
  <si>
    <t>1.883M</t>
  </si>
  <si>
    <t>29.275B</t>
  </si>
  <si>
    <t>SGEN</t>
  </si>
  <si>
    <t>Seattle Genetics, Inc.</t>
  </si>
  <si>
    <t>1.292M</t>
  </si>
  <si>
    <t>29.227B</t>
  </si>
  <si>
    <t>SGAPY</t>
  </si>
  <si>
    <t>29.549B</t>
  </si>
  <si>
    <t>VRSK</t>
  </si>
  <si>
    <t>Verisk Analytics, Inc.</t>
  </si>
  <si>
    <t>29.171B</t>
  </si>
  <si>
    <t>SNPS</t>
  </si>
  <si>
    <t>Synopsys, Inc.</t>
  </si>
  <si>
    <t>1.193M</t>
  </si>
  <si>
    <t>29.158B</t>
  </si>
  <si>
    <t>KLAC</t>
  </si>
  <si>
    <t>KLA-Tencor Corporation</t>
  </si>
  <si>
    <t>2.465M</t>
  </si>
  <si>
    <t>1.37M</t>
  </si>
  <si>
    <t>29.182B</t>
  </si>
  <si>
    <t>HYMTF</t>
  </si>
  <si>
    <t>Hyundai Motor Company</t>
  </si>
  <si>
    <t>23.431B</t>
  </si>
  <si>
    <t>LLDTF</t>
  </si>
  <si>
    <t>Lloyds Banking Group plc</t>
  </si>
  <si>
    <t>27.171B</t>
  </si>
  <si>
    <t>ALC</t>
  </si>
  <si>
    <t>Alcon Inc.</t>
  </si>
  <si>
    <t>1.154M</t>
  </si>
  <si>
    <t>1.415M</t>
  </si>
  <si>
    <t>29.284B</t>
  </si>
  <si>
    <t>TTRAF</t>
  </si>
  <si>
    <t>Telstra Corporation Limited</t>
  </si>
  <si>
    <t>28.442B</t>
  </si>
  <si>
    <t>FREJP</t>
  </si>
  <si>
    <t>Federal Home Loan Mortgage Corporation PFD 5.30%</t>
  </si>
  <si>
    <t>WEGZY</t>
  </si>
  <si>
    <t>WEG S.A.</t>
  </si>
  <si>
    <t>27.69B</t>
  </si>
  <si>
    <t>CTPCY</t>
  </si>
  <si>
    <t>CITIC Limited</t>
  </si>
  <si>
    <t>28.14B</t>
  </si>
  <si>
    <t>ING</t>
  </si>
  <si>
    <t>ING Groep N.V.</t>
  </si>
  <si>
    <t>3.132M</t>
  </si>
  <si>
    <t>7.482M</t>
  </si>
  <si>
    <t>28.863B</t>
  </si>
  <si>
    <t>LGFRY</t>
  </si>
  <si>
    <t>Longfor Properties Co. Ltd.</t>
  </si>
  <si>
    <t>29.185B</t>
  </si>
  <si>
    <t>TEL</t>
  </si>
  <si>
    <t>TE Connectivity Ltd.</t>
  </si>
  <si>
    <t>2.016M</t>
  </si>
  <si>
    <t>1.93M</t>
  </si>
  <si>
    <t>28.807B</t>
  </si>
  <si>
    <t>CHT</t>
  </si>
  <si>
    <t>Chunghwa Telecom Co., Ltd.</t>
  </si>
  <si>
    <t>28.792B</t>
  </si>
  <si>
    <t>INGVF</t>
  </si>
  <si>
    <t>28.75B</t>
  </si>
  <si>
    <t>CLX</t>
  </si>
  <si>
    <t>The Clorox Company</t>
  </si>
  <si>
    <t>1.683M</t>
  </si>
  <si>
    <t>28.573B</t>
  </si>
  <si>
    <t>CDNS</t>
  </si>
  <si>
    <t>Cadence Design Systems, Inc.</t>
  </si>
  <si>
    <t>1.996M</t>
  </si>
  <si>
    <t>2.018M</t>
  </si>
  <si>
    <t>28.601B</t>
  </si>
  <si>
    <t>EOG</t>
  </si>
  <si>
    <t>EOG Resources, Inc.</t>
  </si>
  <si>
    <t>2.807M</t>
  </si>
  <si>
    <t>4.702M</t>
  </si>
  <si>
    <t>28.538B</t>
  </si>
  <si>
    <t>GXYEF</t>
  </si>
  <si>
    <t>28.771B</t>
  </si>
  <si>
    <t>SVNDY</t>
  </si>
  <si>
    <t>Seven &amp; i Holdings Co., Ltd.</t>
  </si>
  <si>
    <t>28.722B</t>
  </si>
  <si>
    <t>PSX</t>
  </si>
  <si>
    <t>Phillips 66</t>
  </si>
  <si>
    <t>1.787M</t>
  </si>
  <si>
    <t>3.632M</t>
  </si>
  <si>
    <t>28.41B</t>
  </si>
  <si>
    <t>SVNDF</t>
  </si>
  <si>
    <t>28.624B</t>
  </si>
  <si>
    <t>MAR</t>
  </si>
  <si>
    <t>Marriott International, Inc.</t>
  </si>
  <si>
    <t>2.093M</t>
  </si>
  <si>
    <t>5.025M</t>
  </si>
  <si>
    <t>28.372B</t>
  </si>
  <si>
    <t>CTRYF</t>
  </si>
  <si>
    <t>Country Garden Holdings Company Limited</t>
  </si>
  <si>
    <t>27.579B</t>
  </si>
  <si>
    <t>TRAUF</t>
  </si>
  <si>
    <t>Transurban Group Stapled Securities</t>
  </si>
  <si>
    <t>27.354B</t>
  </si>
  <si>
    <t>ETP-PD</t>
  </si>
  <si>
    <t>Energy Transfer Partners, L.P. PFD UNIT SER D</t>
  </si>
  <si>
    <t>20.115B</t>
  </si>
  <si>
    <t>DLR-PK</t>
  </si>
  <si>
    <t>28.088B</t>
  </si>
  <si>
    <t>TRUMY</t>
  </si>
  <si>
    <t>Terumo Corporation</t>
  </si>
  <si>
    <t>28.08B</t>
  </si>
  <si>
    <t>APTPF</t>
  </si>
  <si>
    <t>Airports of Thailand Public Company Limited</t>
  </si>
  <si>
    <t>25.478B</t>
  </si>
  <si>
    <t>HMRZF</t>
  </si>
  <si>
    <t>H &amp; M Hennes &amp; Mauritz AB (publ)</t>
  </si>
  <si>
    <t>28.364B</t>
  </si>
  <si>
    <t>YUM</t>
  </si>
  <si>
    <t>YUM! Brands, Inc.</t>
  </si>
  <si>
    <t>2.443M</t>
  </si>
  <si>
    <t>28.037B</t>
  </si>
  <si>
    <t>TRUMF</t>
  </si>
  <si>
    <t>28.125B</t>
  </si>
  <si>
    <t>ETP-PC</t>
  </si>
  <si>
    <t>Energy Transfer Partners, L.P.</t>
  </si>
  <si>
    <t>21.437B</t>
  </si>
  <si>
    <t>EBAYL</t>
  </si>
  <si>
    <t>eBay Inc. NT 56</t>
  </si>
  <si>
    <t>27.818B</t>
  </si>
  <si>
    <t>SYY</t>
  </si>
  <si>
    <t>Sysco Corporation</t>
  </si>
  <si>
    <t>1.833M</t>
  </si>
  <si>
    <t>4.497M</t>
  </si>
  <si>
    <t>27.899B</t>
  </si>
  <si>
    <t>HNNMY</t>
  </si>
  <si>
    <t>28.174B</t>
  </si>
  <si>
    <t>HBANN</t>
  </si>
  <si>
    <t>Huntington Bancshares Incorporated DSHS 1/40 PFD</t>
  </si>
  <si>
    <t>28.003B</t>
  </si>
  <si>
    <t>CMI</t>
  </si>
  <si>
    <t>Cummins Inc.</t>
  </si>
  <si>
    <t>1.273M</t>
  </si>
  <si>
    <t>27.757B</t>
  </si>
  <si>
    <t>TLSYY</t>
  </si>
  <si>
    <t>28.417B</t>
  </si>
  <si>
    <t>DLR-PJ</t>
  </si>
  <si>
    <t>27.687B</t>
  </si>
  <si>
    <t>ZBH</t>
  </si>
  <si>
    <t>Zimmer Biomet Holdings, Inc.</t>
  </si>
  <si>
    <t>1.527M</t>
  </si>
  <si>
    <t>27.732B</t>
  </si>
  <si>
    <t>OVCHY</t>
  </si>
  <si>
    <t>Oversea-Chinese Banking Corporation Limited</t>
  </si>
  <si>
    <t>29.095B</t>
  </si>
  <si>
    <t>CSGP</t>
  </si>
  <si>
    <t>CoStar Group, Inc.</t>
  </si>
  <si>
    <t>27.7B</t>
  </si>
  <si>
    <t>MIELY</t>
  </si>
  <si>
    <t>Mitsubishi Electric Corporation</t>
  </si>
  <si>
    <t>27.935B</t>
  </si>
  <si>
    <t>SCMWY</t>
  </si>
  <si>
    <t>Swisscom AG</t>
  </si>
  <si>
    <t>27.756B</t>
  </si>
  <si>
    <t>SWZCF</t>
  </si>
  <si>
    <t>27.604B</t>
  </si>
  <si>
    <t>SHLRF</t>
  </si>
  <si>
    <t>Schindler Holding AG</t>
  </si>
  <si>
    <t>27.81B</t>
  </si>
  <si>
    <t>DLR-PG</t>
  </si>
  <si>
    <t>27.452B</t>
  </si>
  <si>
    <t>MITSF</t>
  </si>
  <si>
    <t>Mitsui &amp; Co., Ltd.</t>
  </si>
  <si>
    <t>25.725B</t>
  </si>
  <si>
    <t>F</t>
  </si>
  <si>
    <t>Ford Motor Company</t>
  </si>
  <si>
    <t>57.519M</t>
  </si>
  <si>
    <t>89.959M</t>
  </si>
  <si>
    <t>27.402B</t>
  </si>
  <si>
    <t>ZTO</t>
  </si>
  <si>
    <t>ZTO Express (Cayman) Inc.</t>
  </si>
  <si>
    <t>1.466M</t>
  </si>
  <si>
    <t>3.05M</t>
  </si>
  <si>
    <t>27.342B</t>
  </si>
  <si>
    <t>JCI</t>
  </si>
  <si>
    <t>Johnson Controls International plc</t>
  </si>
  <si>
    <t>3.304M</t>
  </si>
  <si>
    <t>5.709M</t>
  </si>
  <si>
    <t>27.378B</t>
  </si>
  <si>
    <t>AZO</t>
  </si>
  <si>
    <t>AutoZone, Inc.</t>
  </si>
  <si>
    <t>27.314B</t>
  </si>
  <si>
    <t>WLTW</t>
  </si>
  <si>
    <t>Willis Towers Watson Public Limited Company</t>
  </si>
  <si>
    <t>27.236B</t>
  </si>
  <si>
    <t>MRNA</t>
  </si>
  <si>
    <t>Moderna, Inc.</t>
  </si>
  <si>
    <t>27.486M</t>
  </si>
  <si>
    <t>25.903M</t>
  </si>
  <si>
    <t>27.177B</t>
  </si>
  <si>
    <t>SHLAF</t>
  </si>
  <si>
    <t>27.447B</t>
  </si>
  <si>
    <t>FMS</t>
  </si>
  <si>
    <t>Fresenius Medical Care AG &amp; Co. KGaA</t>
  </si>
  <si>
    <t>27.159B</t>
  </si>
  <si>
    <t>HRL</t>
  </si>
  <si>
    <t>Hormel Foods Corporation</t>
  </si>
  <si>
    <t>1.058M</t>
  </si>
  <si>
    <t>2.259M</t>
  </si>
  <si>
    <t>27.104B</t>
  </si>
  <si>
    <t>RSG</t>
  </si>
  <si>
    <t>Republic Services, Inc.</t>
  </si>
  <si>
    <t>27.066B</t>
  </si>
  <si>
    <t>SLB</t>
  </si>
  <si>
    <t>Schlumberger Limited</t>
  </si>
  <si>
    <t>15.644M</t>
  </si>
  <si>
    <t>15.426M</t>
  </si>
  <si>
    <t>27.048B</t>
  </si>
  <si>
    <t>MFC</t>
  </si>
  <si>
    <t>Manulife Financial Corporation</t>
  </si>
  <si>
    <t>1.514M</t>
  </si>
  <si>
    <t>3.495M</t>
  </si>
  <si>
    <t>27.062B</t>
  </si>
  <si>
    <t>AIG</t>
  </si>
  <si>
    <t>3.55M</t>
  </si>
  <si>
    <t>6.936M</t>
  </si>
  <si>
    <t>26.976B</t>
  </si>
  <si>
    <t>KR</t>
  </si>
  <si>
    <t>The Kroger Co.</t>
  </si>
  <si>
    <t>4.576M</t>
  </si>
  <si>
    <t>10.853M</t>
  </si>
  <si>
    <t>26.994B</t>
  </si>
  <si>
    <t>TSCDY</t>
  </si>
  <si>
    <t>Tesco PLC</t>
  </si>
  <si>
    <t>27.498B</t>
  </si>
  <si>
    <t>TSCDF</t>
  </si>
  <si>
    <t>27.235B</t>
  </si>
  <si>
    <t>BBDO</t>
  </si>
  <si>
    <t>Banco Bradesco S.A.</t>
  </si>
  <si>
    <t>36.834B</t>
  </si>
  <si>
    <t>FJTSY</t>
  </si>
  <si>
    <t>Fujitsu Limited</t>
  </si>
  <si>
    <t>27.161B</t>
  </si>
  <si>
    <t>BDRFY</t>
  </si>
  <si>
    <t>Beiersdorf Aktiengesellschaft</t>
  </si>
  <si>
    <t>26.775B</t>
  </si>
  <si>
    <t>CJPRY</t>
  </si>
  <si>
    <t>Central Japan Railway Company</t>
  </si>
  <si>
    <t>26.632B</t>
  </si>
  <si>
    <t>PEG</t>
  </si>
  <si>
    <t>Public Service Enterprise Group Incorporated</t>
  </si>
  <si>
    <t>1.46M</t>
  </si>
  <si>
    <t>2.673M</t>
  </si>
  <si>
    <t>26.424B</t>
  </si>
  <si>
    <t>STMEF</t>
  </si>
  <si>
    <t>STMicroelectronics N.V.</t>
  </si>
  <si>
    <t>26.806B</t>
  </si>
  <si>
    <t>AFL</t>
  </si>
  <si>
    <t>Aflac Incorporated</t>
  </si>
  <si>
    <t>1.855M</t>
  </si>
  <si>
    <t>3.918M</t>
  </si>
  <si>
    <t>26.379B</t>
  </si>
  <si>
    <t>LYG</t>
  </si>
  <si>
    <t>4.364M</t>
  </si>
  <si>
    <t>7.982M</t>
  </si>
  <si>
    <t>26.987B</t>
  </si>
  <si>
    <t>OPYGY</t>
  </si>
  <si>
    <t>Public Joint Stock Company Polyus</t>
  </si>
  <si>
    <t>27.622B</t>
  </si>
  <si>
    <t>DLR-PC</t>
  </si>
  <si>
    <t>26.342B</t>
  </si>
  <si>
    <t>BBD</t>
  </si>
  <si>
    <t>12.472M</t>
  </si>
  <si>
    <t>22.038M</t>
  </si>
  <si>
    <t>37.445B</t>
  </si>
  <si>
    <t>PGPHF</t>
  </si>
  <si>
    <t>Partners Group Holding AG</t>
  </si>
  <si>
    <t>25.556B</t>
  </si>
  <si>
    <t>TME</t>
  </si>
  <si>
    <t>Tencent Music Entertainment Group</t>
  </si>
  <si>
    <t>5.341M</t>
  </si>
  <si>
    <t>11.935M</t>
  </si>
  <si>
    <t>26.203B</t>
  </si>
  <si>
    <t>STM</t>
  </si>
  <si>
    <t>3.272M</t>
  </si>
  <si>
    <t>2.176M</t>
  </si>
  <si>
    <t>27.138B</t>
  </si>
  <si>
    <t>KDSKF</t>
  </si>
  <si>
    <t>Koninklijke DSM N.V.</t>
  </si>
  <si>
    <t>25.978B</t>
  </si>
  <si>
    <t>MKC-V</t>
  </si>
  <si>
    <t>McCormick &amp; Company, Incorporated</t>
  </si>
  <si>
    <t>25.789B</t>
  </si>
  <si>
    <t>FAST</t>
  </si>
  <si>
    <t>Fastenal Company</t>
  </si>
  <si>
    <t>3.338M</t>
  </si>
  <si>
    <t>4.319M</t>
  </si>
  <si>
    <t>26.238B</t>
  </si>
  <si>
    <t>RSMDF</t>
  </si>
  <si>
    <t>29.521B</t>
  </si>
  <si>
    <t>ROK</t>
  </si>
  <si>
    <t>Rockwell Automation Inc.</t>
  </si>
  <si>
    <t>26.185B</t>
  </si>
  <si>
    <t>AWK</t>
  </si>
  <si>
    <t>American Water Works Company, Inc.</t>
  </si>
  <si>
    <t>26.142B</t>
  </si>
  <si>
    <t>WCN</t>
  </si>
  <si>
    <t>Waste Connections, Inc.</t>
  </si>
  <si>
    <t>26.134B</t>
  </si>
  <si>
    <t>UNICY</t>
  </si>
  <si>
    <t>Unicharm Corporation</t>
  </si>
  <si>
    <t>26.247B</t>
  </si>
  <si>
    <t>RDSMY</t>
  </si>
  <si>
    <t>26.139B</t>
  </si>
  <si>
    <t>PPG</t>
  </si>
  <si>
    <t>PPG Industries, Inc.</t>
  </si>
  <si>
    <t>26.099B</t>
  </si>
  <si>
    <t>CLLNY</t>
  </si>
  <si>
    <t>Cellnex Telecom, S.A.</t>
  </si>
  <si>
    <t>26.441B</t>
  </si>
  <si>
    <t>GBLBY</t>
  </si>
  <si>
    <t>Groupe Bruxelles Lambert SA</t>
  </si>
  <si>
    <t>25.445B</t>
  </si>
  <si>
    <t>BCLYF</t>
  </si>
  <si>
    <t>Barclays PLC</t>
  </si>
  <si>
    <t>25.748B</t>
  </si>
  <si>
    <t>VWSYF</t>
  </si>
  <si>
    <t>Vestas Wind Systems A/S</t>
  </si>
  <si>
    <t>25.726B</t>
  </si>
  <si>
    <t>VWDRY</t>
  </si>
  <si>
    <t>26.047B</t>
  </si>
  <si>
    <t>PAYX</t>
  </si>
  <si>
    <t>Paychex, Inc.</t>
  </si>
  <si>
    <t>1.73M</t>
  </si>
  <si>
    <t>2.262M</t>
  </si>
  <si>
    <t>25.9B</t>
  </si>
  <si>
    <t>CMPGY</t>
  </si>
  <si>
    <t>Compass Group PLC</t>
  </si>
  <si>
    <t>1.583M</t>
  </si>
  <si>
    <t>25.498B</t>
  </si>
  <si>
    <t>SIRI</t>
  </si>
  <si>
    <t>Sirius XM Holdings Inc.</t>
  </si>
  <si>
    <t>19.107M</t>
  </si>
  <si>
    <t>31.524M</t>
  </si>
  <si>
    <t>25.859B</t>
  </si>
  <si>
    <t>DLR-PI</t>
  </si>
  <si>
    <t>25.85B</t>
  </si>
  <si>
    <t>HOKCF</t>
  </si>
  <si>
    <t>The Hong Kong and China Gas Company Limited</t>
  </si>
  <si>
    <t>25.626B</t>
  </si>
  <si>
    <t>MKC</t>
  </si>
  <si>
    <t>25.777B</t>
  </si>
  <si>
    <t>AIPUY</t>
  </si>
  <si>
    <t>26.903B</t>
  </si>
  <si>
    <t>BKRKY</t>
  </si>
  <si>
    <t>PT Bank Rakyat Indonesia (Persero) Tbk</t>
  </si>
  <si>
    <t>255.128B</t>
  </si>
  <si>
    <t>OKTA</t>
  </si>
  <si>
    <t>Okta, Inc.</t>
  </si>
  <si>
    <t>2.049M</t>
  </si>
  <si>
    <t>25.625B</t>
  </si>
  <si>
    <t>PRU</t>
  </si>
  <si>
    <t>Prudential Financial, Inc.</t>
  </si>
  <si>
    <t>1.452M</t>
  </si>
  <si>
    <t>3.292M</t>
  </si>
  <si>
    <t>25.561B</t>
  </si>
  <si>
    <t>EC</t>
  </si>
  <si>
    <t>Ecopetrol S.A.</t>
  </si>
  <si>
    <t>1.091M</t>
  </si>
  <si>
    <t>24.824B</t>
  </si>
  <si>
    <t>MITSY</t>
  </si>
  <si>
    <t>25.783B</t>
  </si>
  <si>
    <t>CSGKF</t>
  </si>
  <si>
    <t>Credit Suisse Group AG</t>
  </si>
  <si>
    <t>25.456B</t>
  </si>
  <si>
    <t>CS</t>
  </si>
  <si>
    <t>1.868M</t>
  </si>
  <si>
    <t>3.333M</t>
  </si>
  <si>
    <t>25.396B</t>
  </si>
  <si>
    <t>RPRX</t>
  </si>
  <si>
    <t>Royalty Pharma plc</t>
  </si>
  <si>
    <t>1.748M</t>
  </si>
  <si>
    <t>3.354M</t>
  </si>
  <si>
    <t>25.441B</t>
  </si>
  <si>
    <t>DDOG</t>
  </si>
  <si>
    <t>Datadog, Inc.</t>
  </si>
  <si>
    <t>2.238M</t>
  </si>
  <si>
    <t>5.084M</t>
  </si>
  <si>
    <t>25.399B</t>
  </si>
  <si>
    <t>KBCSF</t>
  </si>
  <si>
    <t>KBC Group NV</t>
  </si>
  <si>
    <t>25.395B</t>
  </si>
  <si>
    <t>SU</t>
  </si>
  <si>
    <t>Suncor Energy Inc.</t>
  </si>
  <si>
    <t>4.521M</t>
  </si>
  <si>
    <t>5.896M</t>
  </si>
  <si>
    <t>25.452B</t>
  </si>
  <si>
    <t>KBCSY</t>
  </si>
  <si>
    <t>25.429B</t>
  </si>
  <si>
    <t>UNCHF</t>
  </si>
  <si>
    <t>25.431B</t>
  </si>
  <si>
    <t>SUVPF</t>
  </si>
  <si>
    <t>Sartorius Aktiengesellschaft</t>
  </si>
  <si>
    <t>25.319B</t>
  </si>
  <si>
    <t>MCHP</t>
  </si>
  <si>
    <t>Microchip Technology Incorporated</t>
  </si>
  <si>
    <t>2.364M</t>
  </si>
  <si>
    <t>3.085M</t>
  </si>
  <si>
    <t>25.298B</t>
  </si>
  <si>
    <t>CVNA</t>
  </si>
  <si>
    <t>Carvana Co.</t>
  </si>
  <si>
    <t>1.209M</t>
  </si>
  <si>
    <t>25.28B</t>
  </si>
  <si>
    <t>ASAZF</t>
  </si>
  <si>
    <t>ASSA ABLOY AB (publ)</t>
  </si>
  <si>
    <t>26.128B</t>
  </si>
  <si>
    <t>ED</t>
  </si>
  <si>
    <t>Consolidated Edison, Inc.</t>
  </si>
  <si>
    <t>1.474M</t>
  </si>
  <si>
    <t>2.007M</t>
  </si>
  <si>
    <t>25.258B</t>
  </si>
  <si>
    <t>SIUIF</t>
  </si>
  <si>
    <t>Semiconductor Manufacturing International Corporation</t>
  </si>
  <si>
    <t>25.468B</t>
  </si>
  <si>
    <t>MPC</t>
  </si>
  <si>
    <t>Marathon Petroleum Corporation</t>
  </si>
  <si>
    <t>3.052M</t>
  </si>
  <si>
    <t>9.354M</t>
  </si>
  <si>
    <t>25.146B</t>
  </si>
  <si>
    <t>ASAZY</t>
  </si>
  <si>
    <t>25.634B</t>
  </si>
  <si>
    <t>MCK</t>
  </si>
  <si>
    <t>McKesson Corporation</t>
  </si>
  <si>
    <t>1.4M</t>
  </si>
  <si>
    <t>25.206B</t>
  </si>
  <si>
    <t>OTIS</t>
  </si>
  <si>
    <t>Otis Worldwide Corporation</t>
  </si>
  <si>
    <t>2.359M</t>
  </si>
  <si>
    <t>3.749M</t>
  </si>
  <si>
    <t>25.166B</t>
  </si>
  <si>
    <t>ANSS</t>
  </si>
  <si>
    <t>ANSYS, Inc.</t>
  </si>
  <si>
    <t>25.123B</t>
  </si>
  <si>
    <t>HKHHF</t>
  </si>
  <si>
    <t>Heineken Holding N.V.</t>
  </si>
  <si>
    <t>24.884B</t>
  </si>
  <si>
    <t>BBY</t>
  </si>
  <si>
    <t>Best Buy Co., Inc.</t>
  </si>
  <si>
    <t>1.774M</t>
  </si>
  <si>
    <t>2.819M</t>
  </si>
  <si>
    <t>25.064B</t>
  </si>
  <si>
    <t>HPQ</t>
  </si>
  <si>
    <t>HP Inc.</t>
  </si>
  <si>
    <t>7.226M</t>
  </si>
  <si>
    <t>14.976M</t>
  </si>
  <si>
    <t>25.039B</t>
  </si>
  <si>
    <t>CKHUY</t>
  </si>
  <si>
    <t>CK Hutchison Holdings Limited</t>
  </si>
  <si>
    <t>25.1B</t>
  </si>
  <si>
    <t>XLNX</t>
  </si>
  <si>
    <t>Xilinx, Inc.</t>
  </si>
  <si>
    <t>2.257M</t>
  </si>
  <si>
    <t>2.821M</t>
  </si>
  <si>
    <t>24.966B</t>
  </si>
  <si>
    <t>CKHUF</t>
  </si>
  <si>
    <t>24.747B</t>
  </si>
  <si>
    <t>AMKAF</t>
  </si>
  <si>
    <t>A.P. Møller - Mærsk A/S</t>
  </si>
  <si>
    <t>24.567B</t>
  </si>
  <si>
    <t>ANPDY</t>
  </si>
  <si>
    <t>ANTA Sports Products Limited</t>
  </si>
  <si>
    <t>24.9B</t>
  </si>
  <si>
    <t>BCS</t>
  </si>
  <si>
    <t>2.184M</t>
  </si>
  <si>
    <t>25.317B</t>
  </si>
  <si>
    <t>HKHHY</t>
  </si>
  <si>
    <t>24.925B</t>
  </si>
  <si>
    <t>HOKCY</t>
  </si>
  <si>
    <t>24.924B</t>
  </si>
  <si>
    <t>TT</t>
  </si>
  <si>
    <t>Trane Technologies plc</t>
  </si>
  <si>
    <t>1.758M</t>
  </si>
  <si>
    <t>24.803B</t>
  </si>
  <si>
    <t>BKRKF</t>
  </si>
  <si>
    <t>226.78B</t>
  </si>
  <si>
    <t>LBRDB</t>
  </si>
  <si>
    <t>Liberty Broadband Corporation</t>
  </si>
  <si>
    <t>24.789B</t>
  </si>
  <si>
    <t>ARZGY</t>
  </si>
  <si>
    <t>Assicurazioni Generali S.p.A.</t>
  </si>
  <si>
    <t>25.379B</t>
  </si>
  <si>
    <t>XP</t>
  </si>
  <si>
    <t>XP Inc.</t>
  </si>
  <si>
    <t>1.801M</t>
  </si>
  <si>
    <t>1.679M</t>
  </si>
  <si>
    <t>24.627B</t>
  </si>
  <si>
    <t>WEICF</t>
  </si>
  <si>
    <t>Weichai Power Co., Ltd.</t>
  </si>
  <si>
    <t>18.807B</t>
  </si>
  <si>
    <t>UOVEY</t>
  </si>
  <si>
    <t>United Overseas Bank Limited</t>
  </si>
  <si>
    <t>24.472B</t>
  </si>
  <si>
    <t>ANPDF</t>
  </si>
  <si>
    <t>24.601B</t>
  </si>
  <si>
    <t>SBMFF</t>
  </si>
  <si>
    <t>25.034B</t>
  </si>
  <si>
    <t>AMKBF</t>
  </si>
  <si>
    <t>24.566B</t>
  </si>
  <si>
    <t>BBVXF</t>
  </si>
  <si>
    <t>Banco Bilbao Vizcaya Argentaria, S.A.</t>
  </si>
  <si>
    <t>24.183B</t>
  </si>
  <si>
    <t>SSDOY</t>
  </si>
  <si>
    <t>Shiseido Company, Limited</t>
  </si>
  <si>
    <t>24.694B</t>
  </si>
  <si>
    <t>NOKBF</t>
  </si>
  <si>
    <t>Nokia Corporation</t>
  </si>
  <si>
    <t>24.48B</t>
  </si>
  <si>
    <t>CNSWF</t>
  </si>
  <si>
    <t>Constellation Software Inc.</t>
  </si>
  <si>
    <t>24.451B</t>
  </si>
  <si>
    <t>CMPGF</t>
  </si>
  <si>
    <t>24.878B</t>
  </si>
  <si>
    <t>AMKBY</t>
  </si>
  <si>
    <t>24.642B</t>
  </si>
  <si>
    <t>EJPRY</t>
  </si>
  <si>
    <t>East Japan Railway Company</t>
  </si>
  <si>
    <t>24.269B</t>
  </si>
  <si>
    <t>NOK</t>
  </si>
  <si>
    <t>22.428M</t>
  </si>
  <si>
    <t>29.872M</t>
  </si>
  <si>
    <t>24.421B</t>
  </si>
  <si>
    <t>UCBJF</t>
  </si>
  <si>
    <t>UCB SA</t>
  </si>
  <si>
    <t>24.395B</t>
  </si>
  <si>
    <t>SMICY</t>
  </si>
  <si>
    <t>24.928B</t>
  </si>
  <si>
    <t>SSREF</t>
  </si>
  <si>
    <t>Swiss Re Ltd</t>
  </si>
  <si>
    <t>23.054B</t>
  </si>
  <si>
    <t>MSI</t>
  </si>
  <si>
    <t>Motorola Solutions, Inc.</t>
  </si>
  <si>
    <t>1.731M</t>
  </si>
  <si>
    <t>24.117B</t>
  </si>
  <si>
    <t>UCBJY</t>
  </si>
  <si>
    <t>24.377B</t>
  </si>
  <si>
    <t>FTV-PA</t>
  </si>
  <si>
    <t>Fortive Corporation</t>
  </si>
  <si>
    <t>24.482B</t>
  </si>
  <si>
    <t>LBRDA</t>
  </si>
  <si>
    <t>24.072B</t>
  </si>
  <si>
    <t>LBRDK</t>
  </si>
  <si>
    <t>24.079B</t>
  </si>
  <si>
    <t>VRSN</t>
  </si>
  <si>
    <t>VeriSign, Inc.</t>
  </si>
  <si>
    <t>1.476M</t>
  </si>
  <si>
    <t>24.093B</t>
  </si>
  <si>
    <t>DNBHF</t>
  </si>
  <si>
    <t>DNB ASA</t>
  </si>
  <si>
    <t>BXP-PB</t>
  </si>
  <si>
    <t>Boston Properties, Inc.</t>
  </si>
  <si>
    <t>23.98B</t>
  </si>
  <si>
    <t>TELNF</t>
  </si>
  <si>
    <t>Telenor ASA</t>
  </si>
  <si>
    <t>23.445B</t>
  </si>
  <si>
    <t>FTV</t>
  </si>
  <si>
    <t>1.218M</t>
  </si>
  <si>
    <t>23.947B</t>
  </si>
  <si>
    <t>DNHBY</t>
  </si>
  <si>
    <t>24.589B</t>
  </si>
  <si>
    <t>WPM</t>
  </si>
  <si>
    <t>Wheaton Precious Metals Corp.</t>
  </si>
  <si>
    <t>3.944M</t>
  </si>
  <si>
    <t>2.818M</t>
  </si>
  <si>
    <t>23.92B</t>
  </si>
  <si>
    <t>CHA</t>
  </si>
  <si>
    <t>China Telecom Corporation Limited</t>
  </si>
  <si>
    <t>24.069B</t>
  </si>
  <si>
    <t>BLL</t>
  </si>
  <si>
    <t>Ball Corporation</t>
  </si>
  <si>
    <t>1.329M</t>
  </si>
  <si>
    <t>2.011M</t>
  </si>
  <si>
    <t>23.854B</t>
  </si>
  <si>
    <t>UNCFF</t>
  </si>
  <si>
    <t>UniCredit S.p.A.</t>
  </si>
  <si>
    <t>23.238B</t>
  </si>
  <si>
    <t>OCPNY</t>
  </si>
  <si>
    <t>Olympus Corporation</t>
  </si>
  <si>
    <t>24.129B</t>
  </si>
  <si>
    <t>VLO</t>
  </si>
  <si>
    <t>Valero Energy Corporation</t>
  </si>
  <si>
    <t>2.764M</t>
  </si>
  <si>
    <t>4.65M</t>
  </si>
  <si>
    <t>23.647B</t>
  </si>
  <si>
    <t>BBVA</t>
  </si>
  <si>
    <t>1.919M</t>
  </si>
  <si>
    <t>3.631M</t>
  </si>
  <si>
    <t>SDVKY</t>
  </si>
  <si>
    <t>Sandvik AB</t>
  </si>
  <si>
    <t>23.927B</t>
  </si>
  <si>
    <t>SWK</t>
  </si>
  <si>
    <t>Stanley Black &amp; Decker, Inc.</t>
  </si>
  <si>
    <t>1.66M</t>
  </si>
  <si>
    <t>23.56B</t>
  </si>
  <si>
    <t>HXGBY</t>
  </si>
  <si>
    <t>Hexagon AB (publ)</t>
  </si>
  <si>
    <t>23.968B</t>
  </si>
  <si>
    <t>RNG</t>
  </si>
  <si>
    <t>RingCentral, Inc.</t>
  </si>
  <si>
    <t>1.178M</t>
  </si>
  <si>
    <t>23.558B</t>
  </si>
  <si>
    <t>K</t>
  </si>
  <si>
    <t>Kellogg Company</t>
  </si>
  <si>
    <t>1.043M</t>
  </si>
  <si>
    <t>2.216M</t>
  </si>
  <si>
    <t>23.545B</t>
  </si>
  <si>
    <t>PANW</t>
  </si>
  <si>
    <t>Palo Alto Networks, Inc.</t>
  </si>
  <si>
    <t>1.412M</t>
  </si>
  <si>
    <t>23.508B</t>
  </si>
  <si>
    <t>ALGN</t>
  </si>
  <si>
    <t>Align Technology, Inc.</t>
  </si>
  <si>
    <t>1.085M</t>
  </si>
  <si>
    <t>23.482B</t>
  </si>
  <si>
    <t>TEF</t>
  </si>
  <si>
    <t>Telefónica, S.A.</t>
  </si>
  <si>
    <t>1.227M</t>
  </si>
  <si>
    <t>23.783B</t>
  </si>
  <si>
    <t>MTCH</t>
  </si>
  <si>
    <t>Match Group, Inc.</t>
  </si>
  <si>
    <t>3.01M</t>
  </si>
  <si>
    <t>23.399B</t>
  </si>
  <si>
    <t>PH</t>
  </si>
  <si>
    <t>Parker-Hannifin Corporation</t>
  </si>
  <si>
    <t>1.328M</t>
  </si>
  <si>
    <t>23.444B</t>
  </si>
  <si>
    <t>ADM</t>
  </si>
  <si>
    <t>Archer-Daniels-Midland Company</t>
  </si>
  <si>
    <t>2.099M</t>
  </si>
  <si>
    <t>2.801M</t>
  </si>
  <si>
    <t>23.381B</t>
  </si>
  <si>
    <t>ESALY</t>
  </si>
  <si>
    <t>Eisai Co., Ltd.</t>
  </si>
  <si>
    <t>23.534B</t>
  </si>
  <si>
    <t>WMB</t>
  </si>
  <si>
    <t>The Williams Companies, Inc.</t>
  </si>
  <si>
    <t>4.768M</t>
  </si>
  <si>
    <t>9.846M</t>
  </si>
  <si>
    <t>23.306B</t>
  </si>
  <si>
    <t>RWEOY</t>
  </si>
  <si>
    <t>RWE Aktiengesellschaft</t>
  </si>
  <si>
    <t>23.371B</t>
  </si>
  <si>
    <t>AMADF</t>
  </si>
  <si>
    <t>Amadeus IT Group, S.A.</t>
  </si>
  <si>
    <t>23.23B</t>
  </si>
  <si>
    <t>VFC</t>
  </si>
  <si>
    <t>V.F. Corporation</t>
  </si>
  <si>
    <t>1.27M</t>
  </si>
  <si>
    <t>3.018M</t>
  </si>
  <si>
    <t>23.335B</t>
  </si>
  <si>
    <t>ZTCOF</t>
  </si>
  <si>
    <t>ZTE Corporation</t>
  </si>
  <si>
    <t>23.384B</t>
  </si>
  <si>
    <t>CLPHY</t>
  </si>
  <si>
    <t>CLP Holdings Limited</t>
  </si>
  <si>
    <t>23.51B</t>
  </si>
  <si>
    <t>MRVL</t>
  </si>
  <si>
    <t>Marvell Technology Group Ltd.</t>
  </si>
  <si>
    <t>8.028M</t>
  </si>
  <si>
    <t>9.211M</t>
  </si>
  <si>
    <t>23.279B</t>
  </si>
  <si>
    <t>DHI</t>
  </si>
  <si>
    <t>D.R. Horton, Inc.</t>
  </si>
  <si>
    <t>4.196M</t>
  </si>
  <si>
    <t>23.172B</t>
  </si>
  <si>
    <t>YAHOF</t>
  </si>
  <si>
    <t>Yahoo Japan Corporation</t>
  </si>
  <si>
    <t>22.779B</t>
  </si>
  <si>
    <t>AMADY</t>
  </si>
  <si>
    <t>23.406B</t>
  </si>
  <si>
    <t>SSREY</t>
  </si>
  <si>
    <t>23.343B</t>
  </si>
  <si>
    <t>ZTCOY</t>
  </si>
  <si>
    <t>23.051B</t>
  </si>
  <si>
    <t>WXXWY</t>
  </si>
  <si>
    <t>WuXi Biologics (Cayman) Inc.</t>
  </si>
  <si>
    <t>23.077B</t>
  </si>
  <si>
    <t>CZR</t>
  </si>
  <si>
    <t>Caesars Entertainment Corporation</t>
  </si>
  <si>
    <t>9.137M</t>
  </si>
  <si>
    <t>16.974M</t>
  </si>
  <si>
    <t>23.086B</t>
  </si>
  <si>
    <t>NCLTY</t>
  </si>
  <si>
    <t>Nitori Holdings Co., Ltd.</t>
  </si>
  <si>
    <t>22.696B</t>
  </si>
  <si>
    <t>SLF</t>
  </si>
  <si>
    <t>Sun Life Financial Inc.</t>
  </si>
  <si>
    <t>23.11B</t>
  </si>
  <si>
    <t>CARR</t>
  </si>
  <si>
    <t>Carrier Global Corporation</t>
  </si>
  <si>
    <t>7.93M</t>
  </si>
  <si>
    <t>9.033M</t>
  </si>
  <si>
    <t>23.014B</t>
  </si>
  <si>
    <t>YAHOY</t>
  </si>
  <si>
    <t>23.327B</t>
  </si>
  <si>
    <t>TDG</t>
  </si>
  <si>
    <t>TransDigm Group Incorporated</t>
  </si>
  <si>
    <t>23.001B</t>
  </si>
  <si>
    <t>ETTYF</t>
  </si>
  <si>
    <t>Essity Aktiebolag (publ)</t>
  </si>
  <si>
    <t>22.994B</t>
  </si>
  <si>
    <t>GMAB</t>
  </si>
  <si>
    <t>Genmab A/S</t>
  </si>
  <si>
    <t>1.732M</t>
  </si>
  <si>
    <t>1.01M</t>
  </si>
  <si>
    <t>23.226B</t>
  </si>
  <si>
    <t>OTSKY</t>
  </si>
  <si>
    <t>Otsuka Holdings Co., Ltd.</t>
  </si>
  <si>
    <t>22.923B</t>
  </si>
  <si>
    <t>PDYPY</t>
  </si>
  <si>
    <t>Paddy Power Betfair plc</t>
  </si>
  <si>
    <t>22.398B</t>
  </si>
  <si>
    <t>LYB</t>
  </si>
  <si>
    <t>LyondellBasell Industries N.V.</t>
  </si>
  <si>
    <t>1.102M</t>
  </si>
  <si>
    <t>2.444M</t>
  </si>
  <si>
    <t>22.86B</t>
  </si>
  <si>
    <t>CLPHF</t>
  </si>
  <si>
    <t>22.773B</t>
  </si>
  <si>
    <t>NCLTF</t>
  </si>
  <si>
    <t>22.588B</t>
  </si>
  <si>
    <t>KRYAF</t>
  </si>
  <si>
    <t>Kerry Group plc</t>
  </si>
  <si>
    <t>22.425B</t>
  </si>
  <si>
    <t>DLTR</t>
  </si>
  <si>
    <t>Dollar Tree, Inc.</t>
  </si>
  <si>
    <t>1.196M</t>
  </si>
  <si>
    <t>2.604M</t>
  </si>
  <si>
    <t>22.679B</t>
  </si>
  <si>
    <t>PDYPF</t>
  </si>
  <si>
    <t>22.494B</t>
  </si>
  <si>
    <t>TELNY</t>
  </si>
  <si>
    <t>23.525B</t>
  </si>
  <si>
    <t>UNCRY</t>
  </si>
  <si>
    <t>22.238B</t>
  </si>
  <si>
    <t>AGPPF</t>
  </si>
  <si>
    <t>Anglo American Platinum Limited</t>
  </si>
  <si>
    <t>23.446B</t>
  </si>
  <si>
    <t>ANGPY</t>
  </si>
  <si>
    <t>23.524B</t>
  </si>
  <si>
    <t>GNMSF</t>
  </si>
  <si>
    <t>22.666B</t>
  </si>
  <si>
    <t>WXIBF</t>
  </si>
  <si>
    <t>22.456B</t>
  </si>
  <si>
    <t>ALXN</t>
  </si>
  <si>
    <t>Alexion Pharmaceuticals, Inc.</t>
  </si>
  <si>
    <t>2.395M</t>
  </si>
  <si>
    <t>2.074M</t>
  </si>
  <si>
    <t>22.412B</t>
  </si>
  <si>
    <t>SVTMF</t>
  </si>
  <si>
    <t>SM Investments Corporation</t>
  </si>
  <si>
    <t>21.694B</t>
  </si>
  <si>
    <t>GLW</t>
  </si>
  <si>
    <t>Corning Incorporated</t>
  </si>
  <si>
    <t>4.916M</t>
  </si>
  <si>
    <t>22.288B</t>
  </si>
  <si>
    <t>PCRFF</t>
  </si>
  <si>
    <t>Panasonic Corporation</t>
  </si>
  <si>
    <t>22.341B</t>
  </si>
  <si>
    <t>KKR-PA</t>
  </si>
  <si>
    <t>22.072B</t>
  </si>
  <si>
    <t>PCRFY</t>
  </si>
  <si>
    <t>22.317B</t>
  </si>
  <si>
    <t>BMRN</t>
  </si>
  <si>
    <t>BioMarin Pharmaceutical Inc.</t>
  </si>
  <si>
    <t>1.156M</t>
  </si>
  <si>
    <t>1.563M</t>
  </si>
  <si>
    <t>22.234B</t>
  </si>
  <si>
    <t>APTV</t>
  </si>
  <si>
    <t>Aptiv PLC</t>
  </si>
  <si>
    <t>1.137M</t>
  </si>
  <si>
    <t>2.498M</t>
  </si>
  <si>
    <t>22.202B</t>
  </si>
  <si>
    <t>TSN</t>
  </si>
  <si>
    <t>Tyson Foods, Inc.</t>
  </si>
  <si>
    <t>3.345M</t>
  </si>
  <si>
    <t>22.147B</t>
  </si>
  <si>
    <t>ETP-PE</t>
  </si>
  <si>
    <t>Energy Transfer Operating, L.P.</t>
  </si>
  <si>
    <t>22.15B</t>
  </si>
  <si>
    <t>DTE</t>
  </si>
  <si>
    <t>DTE Energy Company</t>
  </si>
  <si>
    <t>1.303M</t>
  </si>
  <si>
    <t>22.066B</t>
  </si>
  <si>
    <t>KRYAY</t>
  </si>
  <si>
    <t>22.345B</t>
  </si>
  <si>
    <t>STT</t>
  </si>
  <si>
    <t>State Street Corporation</t>
  </si>
  <si>
    <t>1.554M</t>
  </si>
  <si>
    <t>2.441M</t>
  </si>
  <si>
    <t>21.975B</t>
  </si>
  <si>
    <t>SWKS</t>
  </si>
  <si>
    <t>Skyworks Solutions, Inc.</t>
  </si>
  <si>
    <t>2.058M</t>
  </si>
  <si>
    <t>21.957B</t>
  </si>
  <si>
    <t>SKVKY</t>
  </si>
  <si>
    <t>Skandinaviska Enskilda Banken AB (publ.)</t>
  </si>
  <si>
    <t>21.907B</t>
  </si>
  <si>
    <t>LGRDY</t>
  </si>
  <si>
    <t>Legrand SA</t>
  </si>
  <si>
    <t>21.988B</t>
  </si>
  <si>
    <t>EDU</t>
  </si>
  <si>
    <t>New Oriental Education &amp; Technology Group Inc.</t>
  </si>
  <si>
    <t>1.233M</t>
  </si>
  <si>
    <t>21.873B</t>
  </si>
  <si>
    <t>CERN</t>
  </si>
  <si>
    <t>Cerner Corporation</t>
  </si>
  <si>
    <t>1.498M</t>
  </si>
  <si>
    <t>21.849B</t>
  </si>
  <si>
    <t>TU</t>
  </si>
  <si>
    <t>TELUS Corporation</t>
  </si>
  <si>
    <t>1.013M</t>
  </si>
  <si>
    <t>1.311M</t>
  </si>
  <si>
    <t>21.706B</t>
  </si>
  <si>
    <t>FLT</t>
  </si>
  <si>
    <t>FleetCor Technologies, Inc.</t>
  </si>
  <si>
    <t>21.641B</t>
  </si>
  <si>
    <t>ESSYY</t>
  </si>
  <si>
    <t>Essity AB (publ)</t>
  </si>
  <si>
    <t>22.032B</t>
  </si>
  <si>
    <t>INCY</t>
  </si>
  <si>
    <t>Incyte Corporation</t>
  </si>
  <si>
    <t>1.551M</t>
  </si>
  <si>
    <t>21.611B</t>
  </si>
  <si>
    <t>CRWD</t>
  </si>
  <si>
    <t>CrowdStrike Holdings, Inc.</t>
  </si>
  <si>
    <t>4.064M</t>
  </si>
  <si>
    <t>6.56M</t>
  </si>
  <si>
    <t>21.606B</t>
  </si>
  <si>
    <t>FTNT</t>
  </si>
  <si>
    <t>Fortinet, Inc.</t>
  </si>
  <si>
    <t>1.738M</t>
  </si>
  <si>
    <t>21.506B</t>
  </si>
  <si>
    <t>ODFL</t>
  </si>
  <si>
    <t>Old Dominion Freight Line, Inc.</t>
  </si>
  <si>
    <t>21.495B</t>
  </si>
  <si>
    <t>WELL</t>
  </si>
  <si>
    <t>Welltower Inc.</t>
  </si>
  <si>
    <t>2.015M</t>
  </si>
  <si>
    <t>3.858M</t>
  </si>
  <si>
    <t>21.488B</t>
  </si>
  <si>
    <t>HLT</t>
  </si>
  <si>
    <t>Hilton Worldwide Holdings Inc.</t>
  </si>
  <si>
    <t>1.063M</t>
  </si>
  <si>
    <t>3.805M</t>
  </si>
  <si>
    <t>21.485B</t>
  </si>
  <si>
    <t>CHJHF</t>
  </si>
  <si>
    <t>23.486B</t>
  </si>
  <si>
    <t>GMGSF</t>
  </si>
  <si>
    <t>Goodman Group Stapled Securities</t>
  </si>
  <si>
    <t>21.76B</t>
  </si>
  <si>
    <t>NDAQ</t>
  </si>
  <si>
    <t>Nasdaq, Inc.</t>
  </si>
  <si>
    <t>21.421B</t>
  </si>
  <si>
    <t>CNQ</t>
  </si>
  <si>
    <t>Canadian Natural Resources Limited</t>
  </si>
  <si>
    <t>2.879M</t>
  </si>
  <si>
    <t>4.507M</t>
  </si>
  <si>
    <t>21.358B</t>
  </si>
  <si>
    <t>CTVA</t>
  </si>
  <si>
    <t>Corteva, Inc.</t>
  </si>
  <si>
    <t>4.3M</t>
  </si>
  <si>
    <t>21.336B</t>
  </si>
  <si>
    <t>DLVHF</t>
  </si>
  <si>
    <t>Delivery Hero SE</t>
  </si>
  <si>
    <t>21.096B</t>
  </si>
  <si>
    <t>AME</t>
  </si>
  <si>
    <t>AMETEK, Inc.</t>
  </si>
  <si>
    <t>1.388M</t>
  </si>
  <si>
    <t>21.317B</t>
  </si>
  <si>
    <t>FCAU</t>
  </si>
  <si>
    <t>Fiat Chrysler Automobiles N.V.</t>
  </si>
  <si>
    <t>1.824M</t>
  </si>
  <si>
    <t>21.288B</t>
  </si>
  <si>
    <t>SNPTF</t>
  </si>
  <si>
    <t>Sunny Optical Technology (Group) Company Limited</t>
  </si>
  <si>
    <t>20.385B</t>
  </si>
  <si>
    <t>ARE</t>
  </si>
  <si>
    <t>Alexandria Real Estate Equities, Inc.</t>
  </si>
  <si>
    <t>1.008M</t>
  </si>
  <si>
    <t>21.258B</t>
  </si>
  <si>
    <t>CABGY</t>
  </si>
  <si>
    <t>Carlsberg A/S</t>
  </si>
  <si>
    <t>21.322B</t>
  </si>
  <si>
    <t>STT-PG</t>
  </si>
  <si>
    <t>21.251B</t>
  </si>
  <si>
    <t>CABJF</t>
  </si>
  <si>
    <t>21.592B</t>
  </si>
  <si>
    <t>SAXPF</t>
  </si>
  <si>
    <t>Sampo Oyj</t>
  </si>
  <si>
    <t>21.482B</t>
  </si>
  <si>
    <t>GZPFY</t>
  </si>
  <si>
    <t>PJSC Gazprom Neft</t>
  </si>
  <si>
    <t>21.038B</t>
  </si>
  <si>
    <t>KYOCF</t>
  </si>
  <si>
    <t>Kyocera Corporation</t>
  </si>
  <si>
    <t>19.938B</t>
  </si>
  <si>
    <t>HVRRY</t>
  </si>
  <si>
    <t>Hannover Rück SE</t>
  </si>
  <si>
    <t>21.378B</t>
  </si>
  <si>
    <t>EIX</t>
  </si>
  <si>
    <t>Edison International</t>
  </si>
  <si>
    <t>1.359M</t>
  </si>
  <si>
    <t>2.9M</t>
  </si>
  <si>
    <t>21.176B</t>
  </si>
  <si>
    <t>LEN-B</t>
  </si>
  <si>
    <t>Lennar Corporation</t>
  </si>
  <si>
    <t>21.187B</t>
  </si>
  <si>
    <t>SAXPY</t>
  </si>
  <si>
    <t>21.269B</t>
  </si>
  <si>
    <t>LEN</t>
  </si>
  <si>
    <t>2.078M</t>
  </si>
  <si>
    <t>3.736M</t>
  </si>
  <si>
    <t>21.121B</t>
  </si>
  <si>
    <t>CHD</t>
  </si>
  <si>
    <t>Church &amp; Dwight Co., Inc.</t>
  </si>
  <si>
    <t>1.594M</t>
  </si>
  <si>
    <t>21.112B</t>
  </si>
  <si>
    <t>ABC</t>
  </si>
  <si>
    <t>AmerisourceBergen Corporation</t>
  </si>
  <si>
    <t>21.101B</t>
  </si>
  <si>
    <t>CODYY</t>
  </si>
  <si>
    <t>Compagnie de Saint-Gobain S.A.</t>
  </si>
  <si>
    <t>21.032B</t>
  </si>
  <si>
    <t>W</t>
  </si>
  <si>
    <t>Wayfair Inc.</t>
  </si>
  <si>
    <t>1.25M</t>
  </si>
  <si>
    <t>3.028M</t>
  </si>
  <si>
    <t>21.049B</t>
  </si>
  <si>
    <t>CPRT</t>
  </si>
  <si>
    <t>Copart, Inc.</t>
  </si>
  <si>
    <t>1.422M</t>
  </si>
  <si>
    <t>1.756M</t>
  </si>
  <si>
    <t>21.017B</t>
  </si>
  <si>
    <t>RSTRF</t>
  </si>
  <si>
    <t>Restaurant Brands International Limited Partnership</t>
  </si>
  <si>
    <t>20.911B</t>
  </si>
  <si>
    <t>CLNXF</t>
  </si>
  <si>
    <t>20.945B</t>
  </si>
  <si>
    <t>NEXOY</t>
  </si>
  <si>
    <t>NEXON Co., Ltd.</t>
  </si>
  <si>
    <t>20.273B</t>
  </si>
  <si>
    <t>CTTAF</t>
  </si>
  <si>
    <t>Continental Aktiengesellschaft</t>
  </si>
  <si>
    <t>20.905B</t>
  </si>
  <si>
    <t>CTTAY</t>
  </si>
  <si>
    <t>21.104B</t>
  </si>
  <si>
    <t>BRDCY</t>
  </si>
  <si>
    <t>Bridgestone Corporation</t>
  </si>
  <si>
    <t>20.98B</t>
  </si>
  <si>
    <t>CAPMF</t>
  </si>
  <si>
    <t>Capgemini SE</t>
  </si>
  <si>
    <t>20.406B</t>
  </si>
  <si>
    <t>OBIIF</t>
  </si>
  <si>
    <t>OBIC Co.,Ltd.</t>
  </si>
  <si>
    <t>HIG-PG</t>
  </si>
  <si>
    <t>The Hartford Financial Services Group, Inc.</t>
  </si>
  <si>
    <t>20.681B</t>
  </si>
  <si>
    <t>KHNGY</t>
  </si>
  <si>
    <t>Kuehne + Nagel International AG</t>
  </si>
  <si>
    <t>20.949B</t>
  </si>
  <si>
    <t>AVB</t>
  </si>
  <si>
    <t>AvalonBay Communities, Inc.</t>
  </si>
  <si>
    <t>1.226M</t>
  </si>
  <si>
    <t>20.649B</t>
  </si>
  <si>
    <t>RCI</t>
  </si>
  <si>
    <t>Rogers Communications Inc.</t>
  </si>
  <si>
    <t>20.542B</t>
  </si>
  <si>
    <t>CODGF</t>
  </si>
  <si>
    <t>21.359B</t>
  </si>
  <si>
    <t>MTD</t>
  </si>
  <si>
    <t>Mettler-Toledo International Inc.</t>
  </si>
  <si>
    <t>20.63B</t>
  </si>
  <si>
    <t>TLKMF</t>
  </si>
  <si>
    <t>Perusahaan Perseroan (Persero) PT Telekomunikasi Indonesia Tbk</t>
  </si>
  <si>
    <t>20.646B</t>
  </si>
  <si>
    <t>BGNE</t>
  </si>
  <si>
    <t>BeiGene, Ltd.</t>
  </si>
  <si>
    <t>20.752B</t>
  </si>
  <si>
    <t>WTKWY</t>
  </si>
  <si>
    <t>Wolters Kluwer N.V.</t>
  </si>
  <si>
    <t>20.747B</t>
  </si>
  <si>
    <t>WIT</t>
  </si>
  <si>
    <t>Wipro Limited</t>
  </si>
  <si>
    <t>1.222M</t>
  </si>
  <si>
    <t>20.768B</t>
  </si>
  <si>
    <t>ETR</t>
  </si>
  <si>
    <t>Entergy Corporation</t>
  </si>
  <si>
    <t>1.353M</t>
  </si>
  <si>
    <t>20.533B</t>
  </si>
  <si>
    <t>IBKR</t>
  </si>
  <si>
    <t>Interactive Brokers Group, Inc.</t>
  </si>
  <si>
    <t>20.514B</t>
  </si>
  <si>
    <t>UNLRY</t>
  </si>
  <si>
    <t>PT Unilever Indonesia Tbk</t>
  </si>
  <si>
    <t>20.849B</t>
  </si>
  <si>
    <t>BSBR</t>
  </si>
  <si>
    <t>Banco Santander (Brasil) S.A.</t>
  </si>
  <si>
    <t>1.254M</t>
  </si>
  <si>
    <t>20.674B</t>
  </si>
  <si>
    <t>STT-PD</t>
  </si>
  <si>
    <t>20.48B</t>
  </si>
  <si>
    <t>AMTD</t>
  </si>
  <si>
    <t>TD Ameritrade Holding Corporation</t>
  </si>
  <si>
    <t>2.42M</t>
  </si>
  <si>
    <t>4.263M</t>
  </si>
  <si>
    <t>20.431B</t>
  </si>
  <si>
    <t>CAJ</t>
  </si>
  <si>
    <t>Canon Inc.</t>
  </si>
  <si>
    <t>20.578B</t>
  </si>
  <si>
    <t>KMTUF</t>
  </si>
  <si>
    <t>Komatsu Ltd.</t>
  </si>
  <si>
    <t>20.346B</t>
  </si>
  <si>
    <t>SCGLF</t>
  </si>
  <si>
    <t>Société Générale Société anonyme</t>
  </si>
  <si>
    <t>13.658B</t>
  </si>
  <si>
    <t>CHKGF</t>
  </si>
  <si>
    <t>CK Asset Holdings Limited</t>
  </si>
  <si>
    <t>20.603B</t>
  </si>
  <si>
    <t>TLK</t>
  </si>
  <si>
    <t>20.536B</t>
  </si>
  <si>
    <t>GELYY</t>
  </si>
  <si>
    <t>Geely Automobile Holdings Limited</t>
  </si>
  <si>
    <t>20.41B</t>
  </si>
  <si>
    <t>GELYF</t>
  </si>
  <si>
    <t>20.393B</t>
  </si>
  <si>
    <t>EFX</t>
  </si>
  <si>
    <t>Equifax Inc.</t>
  </si>
  <si>
    <t>20.292B</t>
  </si>
  <si>
    <t>KHNGF</t>
  </si>
  <si>
    <t>20.78B</t>
  </si>
  <si>
    <t>NEXOF</t>
  </si>
  <si>
    <t>20.183B</t>
  </si>
  <si>
    <t>EQR</t>
  </si>
  <si>
    <t>Equity Residential</t>
  </si>
  <si>
    <t>2.997M</t>
  </si>
  <si>
    <t>3.051M</t>
  </si>
  <si>
    <t>20.218B</t>
  </si>
  <si>
    <t>KKR-PB</t>
  </si>
  <si>
    <t>20.217B</t>
  </si>
  <si>
    <t>CGEMY</t>
  </si>
  <si>
    <t>20.28B</t>
  </si>
  <si>
    <t>ANNSF</t>
  </si>
  <si>
    <t>Aena S.M.E., S.A.</t>
  </si>
  <si>
    <t>20.038B</t>
  </si>
  <si>
    <t>KMTUY</t>
  </si>
  <si>
    <t>20.336B</t>
  </si>
  <si>
    <t>GMBXF</t>
  </si>
  <si>
    <t>Grupo México, S.A.B. de C.V.</t>
  </si>
  <si>
    <t>21.111B</t>
  </si>
  <si>
    <t>TTNDF</t>
  </si>
  <si>
    <t>Techtronic Industries Company Limited</t>
  </si>
  <si>
    <t>20.264B</t>
  </si>
  <si>
    <t>SCVPY</t>
  </si>
  <si>
    <t>The Siam Cement Public Company Limited</t>
  </si>
  <si>
    <t>19.967B</t>
  </si>
  <si>
    <t>EDPFY</t>
  </si>
  <si>
    <t>EDP - Energias de Portugal, S.A.</t>
  </si>
  <si>
    <t>19.357B</t>
  </si>
  <si>
    <t>SSEZF</t>
  </si>
  <si>
    <t>SSE plc</t>
  </si>
  <si>
    <t>18.889B</t>
  </si>
  <si>
    <t>KEY-PK</t>
  </si>
  <si>
    <t>KeyCorp</t>
  </si>
  <si>
    <t>19.963B</t>
  </si>
  <si>
    <t>UNLRF</t>
  </si>
  <si>
    <t>MGDDF</t>
  </si>
  <si>
    <t>Compagnie Générale des Établissements Michelin</t>
  </si>
  <si>
    <t>19.652B</t>
  </si>
  <si>
    <t>MITEF</t>
  </si>
  <si>
    <t>Mitsubishi Estate Co., Ltd.</t>
  </si>
  <si>
    <t>19.89B</t>
  </si>
  <si>
    <t>YUMC</t>
  </si>
  <si>
    <t>Yum China Holdings, Inc.</t>
  </si>
  <si>
    <t>1.081M</t>
  </si>
  <si>
    <t>2.459M</t>
  </si>
  <si>
    <t>19.815B</t>
  </si>
  <si>
    <t>SOTGY</t>
  </si>
  <si>
    <t>19.836B</t>
  </si>
  <si>
    <t>WWLNF</t>
  </si>
  <si>
    <t>Worldline S.A.</t>
  </si>
  <si>
    <t>19.794B</t>
  </si>
  <si>
    <t>KYOCY</t>
  </si>
  <si>
    <t>19.894B</t>
  </si>
  <si>
    <t>MITEY</t>
  </si>
  <si>
    <t>19.958B</t>
  </si>
  <si>
    <t>PPL</t>
  </si>
  <si>
    <t>PPL Corporation</t>
  </si>
  <si>
    <t>3.04M</t>
  </si>
  <si>
    <t>5.668M</t>
  </si>
  <si>
    <t>19.757B</t>
  </si>
  <si>
    <t>GBERY</t>
  </si>
  <si>
    <t>Geberit AG</t>
  </si>
  <si>
    <t>19.893B</t>
  </si>
  <si>
    <t>FERGY</t>
  </si>
  <si>
    <t>Ferguson plc</t>
  </si>
  <si>
    <t>20.062B</t>
  </si>
  <si>
    <t>KNRRY</t>
  </si>
  <si>
    <t>Knorr-Bremse Aktiengesellschaft</t>
  </si>
  <si>
    <t>19.859B</t>
  </si>
  <si>
    <t>SNMRF</t>
  </si>
  <si>
    <t>Snam S.p.A.</t>
  </si>
  <si>
    <t>17.039B</t>
  </si>
  <si>
    <t>O</t>
  </si>
  <si>
    <t>Realty Income Corporation</t>
  </si>
  <si>
    <t>1.165M</t>
  </si>
  <si>
    <t>3.057M</t>
  </si>
  <si>
    <t>19.716B</t>
  </si>
  <si>
    <t>AJG</t>
  </si>
  <si>
    <t>Arthur J. Gallagher &amp; Co.</t>
  </si>
  <si>
    <t>19.707B</t>
  </si>
  <si>
    <t>FRC</t>
  </si>
  <si>
    <t>First Republic Bank</t>
  </si>
  <si>
    <t>1.042M</t>
  </si>
  <si>
    <t>19.688B</t>
  </si>
  <si>
    <t>MPLX</t>
  </si>
  <si>
    <t>MPLX LP</t>
  </si>
  <si>
    <t>3.504M</t>
  </si>
  <si>
    <t>19.626B</t>
  </si>
  <si>
    <t>DB</t>
  </si>
  <si>
    <t>Deutsche Bank Aktiengesellschaft</t>
  </si>
  <si>
    <t>2.565M</t>
  </si>
  <si>
    <t>5.742M</t>
  </si>
  <si>
    <t>19.896B</t>
  </si>
  <si>
    <t>SGSOY</t>
  </si>
  <si>
    <t>SGS SA</t>
  </si>
  <si>
    <t>19.718B</t>
  </si>
  <si>
    <t>AEE</t>
  </si>
  <si>
    <t>Ameren Corporation</t>
  </si>
  <si>
    <t>1.795M</t>
  </si>
  <si>
    <t>19.625B</t>
  </si>
  <si>
    <t>NCMGY</t>
  </si>
  <si>
    <t>Newcrest Mining Limited</t>
  </si>
  <si>
    <t>20.407B</t>
  </si>
  <si>
    <t>TTD</t>
  </si>
  <si>
    <t>The Trade Desk, Inc.</t>
  </si>
  <si>
    <t>1.969M</t>
  </si>
  <si>
    <t>19.624B</t>
  </si>
  <si>
    <t>BAESF</t>
  </si>
  <si>
    <t>BAE Systems plc</t>
  </si>
  <si>
    <t>19.977B</t>
  </si>
  <si>
    <t>COUP</t>
  </si>
  <si>
    <t>Coupa Software Incorporated</t>
  </si>
  <si>
    <t>19.593B</t>
  </si>
  <si>
    <t>LDSVF</t>
  </si>
  <si>
    <t>Chocoladefabriken Lindt &amp; Sprüngli AG</t>
  </si>
  <si>
    <t>19.634B</t>
  </si>
  <si>
    <t>WLMIY</t>
  </si>
  <si>
    <t>Wilmar International Limited</t>
  </si>
  <si>
    <t>19.674B</t>
  </si>
  <si>
    <t>OCDDY</t>
  </si>
  <si>
    <t>Ocado Group plc</t>
  </si>
  <si>
    <t>19.737B</t>
  </si>
  <si>
    <t>GBERF</t>
  </si>
  <si>
    <t>WOSCF</t>
  </si>
  <si>
    <t>19.676B</t>
  </si>
  <si>
    <t>FITBI</t>
  </si>
  <si>
    <t>Fifth Third Bancorp</t>
  </si>
  <si>
    <t>19.496B</t>
  </si>
  <si>
    <t>OCDGF</t>
  </si>
  <si>
    <t>19.745B</t>
  </si>
  <si>
    <t>WY</t>
  </si>
  <si>
    <t>Weyerhaeuser Company</t>
  </si>
  <si>
    <t>4.002M</t>
  </si>
  <si>
    <t>5.929M</t>
  </si>
  <si>
    <t>19.491B</t>
  </si>
  <si>
    <t>SGSOF</t>
  </si>
  <si>
    <t>19.877B</t>
  </si>
  <si>
    <t>GASNF</t>
  </si>
  <si>
    <t>Naturgy Energy Group, S.A.</t>
  </si>
  <si>
    <t>18.594B</t>
  </si>
  <si>
    <t>WST</t>
  </si>
  <si>
    <t>West Pharmaceutical Services, Inc.</t>
  </si>
  <si>
    <t>19.34B</t>
  </si>
  <si>
    <t>LH</t>
  </si>
  <si>
    <t>Laboratory Corporation of America Holdings</t>
  </si>
  <si>
    <t>19.32B</t>
  </si>
  <si>
    <t>SCBFF</t>
  </si>
  <si>
    <t>Standard Chartered PLC</t>
  </si>
  <si>
    <t>17.528B</t>
  </si>
  <si>
    <t>GSX</t>
  </si>
  <si>
    <t>GSX Techedu Inc.</t>
  </si>
  <si>
    <t>2.02M</t>
  </si>
  <si>
    <t>6.351M</t>
  </si>
  <si>
    <t>19.328B</t>
  </si>
  <si>
    <t>POAHF</t>
  </si>
  <si>
    <t>Porsche Automobil Holding SE</t>
  </si>
  <si>
    <t>19.121B</t>
  </si>
  <si>
    <t>ZIJMF</t>
  </si>
  <si>
    <t>Zijin Mining Group Company Limited</t>
  </si>
  <si>
    <t>19.88B</t>
  </si>
  <si>
    <t>BAESY</t>
  </si>
  <si>
    <t>19.809B</t>
  </si>
  <si>
    <t>TTNDY</t>
  </si>
  <si>
    <t>19.797B</t>
  </si>
  <si>
    <t>MGDDY</t>
  </si>
  <si>
    <t>19.314B</t>
  </si>
  <si>
    <t>FRRVY</t>
  </si>
  <si>
    <t>Ferrovial, S.A.</t>
  </si>
  <si>
    <t>19.214B</t>
  </si>
  <si>
    <t>MKTX</t>
  </si>
  <si>
    <t>MarketAxess Holdings Inc.</t>
  </si>
  <si>
    <t>19.175B</t>
  </si>
  <si>
    <t>SVNLY</t>
  </si>
  <si>
    <t>Svenska Handelsbanken AB (publ)</t>
  </si>
  <si>
    <t>19.764B</t>
  </si>
  <si>
    <t>FOJCY</t>
  </si>
  <si>
    <t>Fortum Oyj</t>
  </si>
  <si>
    <t>18.884B</t>
  </si>
  <si>
    <t>NCMGF</t>
  </si>
  <si>
    <t>19.812B</t>
  </si>
  <si>
    <t>POAHY</t>
  </si>
  <si>
    <t>19.258B</t>
  </si>
  <si>
    <t>BNTX</t>
  </si>
  <si>
    <t>BioNTech SE</t>
  </si>
  <si>
    <t>7.084M</t>
  </si>
  <si>
    <t>2.576M</t>
  </si>
  <si>
    <t>19.584B</t>
  </si>
  <si>
    <t>FCX</t>
  </si>
  <si>
    <t>Freeport-McMoRan Inc.</t>
  </si>
  <si>
    <t>24.347M</t>
  </si>
  <si>
    <t>22.75M</t>
  </si>
  <si>
    <t>19.035B</t>
  </si>
  <si>
    <t>AMP</t>
  </si>
  <si>
    <t>Ameriprise Financial, Inc.</t>
  </si>
  <si>
    <t>1.037M</t>
  </si>
  <si>
    <t>18.994B</t>
  </si>
  <si>
    <t>SVNLF</t>
  </si>
  <si>
    <t>19.294B</t>
  </si>
  <si>
    <t>AONNY</t>
  </si>
  <si>
    <t>Aeon Co., Ltd.</t>
  </si>
  <si>
    <t>19.709B</t>
  </si>
  <si>
    <t>RBS</t>
  </si>
  <si>
    <t>The Royal Bank of Scotland Group plc</t>
  </si>
  <si>
    <t>2.402M</t>
  </si>
  <si>
    <t>18.835B</t>
  </si>
  <si>
    <t>SGTZY</t>
  </si>
  <si>
    <t>Surgutneftegas Open Joint Stock Company</t>
  </si>
  <si>
    <t>18.758B</t>
  </si>
  <si>
    <t>RBSPF</t>
  </si>
  <si>
    <t>18.159B</t>
  </si>
  <si>
    <t>CIADF</t>
  </si>
  <si>
    <t>China Mengniu Dairy Company Limited</t>
  </si>
  <si>
    <t>17.705B</t>
  </si>
  <si>
    <t>BDORY</t>
  </si>
  <si>
    <t>Banco do Brasil S.A.</t>
  </si>
  <si>
    <t>18.833B</t>
  </si>
  <si>
    <t>SOMLY</t>
  </si>
  <si>
    <t>SECOM CO., LTD.</t>
  </si>
  <si>
    <t>18.767B</t>
  </si>
  <si>
    <t>LUV</t>
  </si>
  <si>
    <t>Southwest Airlines Co.</t>
  </si>
  <si>
    <t>14.289M</t>
  </si>
  <si>
    <t>25.54M</t>
  </si>
  <si>
    <t>18.666B</t>
  </si>
  <si>
    <t>SMNNY</t>
  </si>
  <si>
    <t>Shimano Inc.</t>
  </si>
  <si>
    <t>18.766B</t>
  </si>
  <si>
    <t>YNDX</t>
  </si>
  <si>
    <t>Yandex N.V.</t>
  </si>
  <si>
    <t>1.905M</t>
  </si>
  <si>
    <t>2.466M</t>
  </si>
  <si>
    <t>18.643B</t>
  </si>
  <si>
    <t>SWDBY</t>
  </si>
  <si>
    <t>Swedbank AB (publ)</t>
  </si>
  <si>
    <t>18.426B</t>
  </si>
  <si>
    <t>HLDVF</t>
  </si>
  <si>
    <t>Henderson Land Development Company Limited</t>
  </si>
  <si>
    <t>18.045B</t>
  </si>
  <si>
    <t>SPG</t>
  </si>
  <si>
    <t>9.056M</t>
  </si>
  <si>
    <t>18.498B</t>
  </si>
  <si>
    <t>CCEP</t>
  </si>
  <si>
    <t>Coca-Cola European Partners plc</t>
  </si>
  <si>
    <t>18.628B</t>
  </si>
  <si>
    <t>MLYBY</t>
  </si>
  <si>
    <t>Malayan Banking Berhad</t>
  </si>
  <si>
    <t>24.699B</t>
  </si>
  <si>
    <t>GASNY</t>
  </si>
  <si>
    <t>Gas Natural SDG, S.A.</t>
  </si>
  <si>
    <t>18.716B</t>
  </si>
  <si>
    <t>GRMN</t>
  </si>
  <si>
    <t>Garmin Ltd.</t>
  </si>
  <si>
    <t>1.045M</t>
  </si>
  <si>
    <t>18.479B</t>
  </si>
  <si>
    <t>LBLCF</t>
  </si>
  <si>
    <t>Loblaw Companies Limited</t>
  </si>
  <si>
    <t>18.186B</t>
  </si>
  <si>
    <t>CHWY</t>
  </si>
  <si>
    <t>Chewy, Inc.</t>
  </si>
  <si>
    <t>3.186M</t>
  </si>
  <si>
    <t>4.389M</t>
  </si>
  <si>
    <t>18.454B</t>
  </si>
  <si>
    <t>ZLDSF</t>
  </si>
  <si>
    <t>Zalando SE</t>
  </si>
  <si>
    <t>18.444B</t>
  </si>
  <si>
    <t>NTR</t>
  </si>
  <si>
    <t>Nutrien Ltd.</t>
  </si>
  <si>
    <t>1.753M</t>
  </si>
  <si>
    <t>18.527B</t>
  </si>
  <si>
    <t>SGTPY</t>
  </si>
  <si>
    <t>18.865B</t>
  </si>
  <si>
    <t>GIFLF</t>
  </si>
  <si>
    <t>Grifols, S.A.</t>
  </si>
  <si>
    <t>18.128B</t>
  </si>
  <si>
    <t>ASBFY</t>
  </si>
  <si>
    <t>Associated British Foods plc</t>
  </si>
  <si>
    <t>18.899B</t>
  </si>
  <si>
    <t>ZLNDY</t>
  </si>
  <si>
    <t>18.513B</t>
  </si>
  <si>
    <t>GWW</t>
  </si>
  <si>
    <t>W.W. Grainger, Inc.</t>
  </si>
  <si>
    <t>18.254B</t>
  </si>
  <si>
    <t>ROKU</t>
  </si>
  <si>
    <t>Roku, Inc.</t>
  </si>
  <si>
    <t>4.836M</t>
  </si>
  <si>
    <t>11.022M</t>
  </si>
  <si>
    <t>18.249B</t>
  </si>
  <si>
    <t>AKZOF</t>
  </si>
  <si>
    <t>Akzo Nobel N.V.</t>
  </si>
  <si>
    <t>18.317B</t>
  </si>
  <si>
    <t>CMS</t>
  </si>
  <si>
    <t>CMS Energy Corporation</t>
  </si>
  <si>
    <t>1.457M</t>
  </si>
  <si>
    <t>18.181B</t>
  </si>
  <si>
    <t>PCG</t>
  </si>
  <si>
    <t>PG&amp;E Corporation</t>
  </si>
  <si>
    <t>21.861M</t>
  </si>
  <si>
    <t>20.264M</t>
  </si>
  <si>
    <t>18.19B</t>
  </si>
  <si>
    <t>SHMDF</t>
  </si>
  <si>
    <t>18.57B</t>
  </si>
  <si>
    <t>AKAM</t>
  </si>
  <si>
    <t>Akamai Technologies, Inc.</t>
  </si>
  <si>
    <t>2.111M</t>
  </si>
  <si>
    <t>18.132B</t>
  </si>
  <si>
    <t>WEICY</t>
  </si>
  <si>
    <t>18.394B</t>
  </si>
  <si>
    <t>FRRVF</t>
  </si>
  <si>
    <t>18.092B</t>
  </si>
  <si>
    <t>KEYS</t>
  </si>
  <si>
    <t>Keysight Technologies, Inc.</t>
  </si>
  <si>
    <t>1.861M</t>
  </si>
  <si>
    <t>18.116B</t>
  </si>
  <si>
    <t>AKZOY</t>
  </si>
  <si>
    <t>18.196B</t>
  </si>
  <si>
    <t>FTS</t>
  </si>
  <si>
    <t>Fortis Inc.</t>
  </si>
  <si>
    <t>18.163B</t>
  </si>
  <si>
    <t>HLDCY</t>
  </si>
  <si>
    <t>18.238B</t>
  </si>
  <si>
    <t>SCBFY</t>
  </si>
  <si>
    <t>17.318B</t>
  </si>
  <si>
    <t>TFX</t>
  </si>
  <si>
    <t>Teleflex Incorporated</t>
  </si>
  <si>
    <t>17.99B</t>
  </si>
  <si>
    <t>ANET</t>
  </si>
  <si>
    <t>Arista Networks, Inc.</t>
  </si>
  <si>
    <t>17.918B</t>
  </si>
  <si>
    <t>CIADY</t>
  </si>
  <si>
    <t>17.746B</t>
  </si>
  <si>
    <t>AVIVF</t>
  </si>
  <si>
    <t>Advanced Info Service Public Company Limited</t>
  </si>
  <si>
    <t>17.63B</t>
  </si>
  <si>
    <t>KUBTY</t>
  </si>
  <si>
    <t>Kubota Corporation</t>
  </si>
  <si>
    <t>17.999B</t>
  </si>
  <si>
    <t>MXIM</t>
  </si>
  <si>
    <t>Maxim Integrated Products, Inc.</t>
  </si>
  <si>
    <t>3.995M</t>
  </si>
  <si>
    <t>3.14M</t>
  </si>
  <si>
    <t>17.902B</t>
  </si>
  <si>
    <t>FUJIF</t>
  </si>
  <si>
    <t>FUJIFILM Holdings Corporation</t>
  </si>
  <si>
    <t>17.611B</t>
  </si>
  <si>
    <t>CAG</t>
  </si>
  <si>
    <t>Conagra Brands, Inc.</t>
  </si>
  <si>
    <t>3.386M</t>
  </si>
  <si>
    <t>17.827B</t>
  </si>
  <si>
    <t>PPERY</t>
  </si>
  <si>
    <t>PT Bank Mandiri (Persero) Tbk</t>
  </si>
  <si>
    <t>17.518B</t>
  </si>
  <si>
    <t>SHZHY</t>
  </si>
  <si>
    <t>Shenzhou International Group Holdings Limited</t>
  </si>
  <si>
    <t>18.213B</t>
  </si>
  <si>
    <t>KEY-PJ</t>
  </si>
  <si>
    <t>17.805B</t>
  </si>
  <si>
    <t>SNN</t>
  </si>
  <si>
    <t>Smith &amp; Nephew plc</t>
  </si>
  <si>
    <t>17.836B</t>
  </si>
  <si>
    <t>ET</t>
  </si>
  <si>
    <t>Energy Transfer LP</t>
  </si>
  <si>
    <t>13.838M</t>
  </si>
  <si>
    <t>28.869M</t>
  </si>
  <si>
    <t>17.89B</t>
  </si>
  <si>
    <t>TTWO</t>
  </si>
  <si>
    <t>Take-Two Interactive Software, Inc.</t>
  </si>
  <si>
    <t>1.611M</t>
  </si>
  <si>
    <t>17.777B</t>
  </si>
  <si>
    <t>NMK-PC</t>
  </si>
  <si>
    <t>Niagara Mohawk Power Corporation PFD 3.90%</t>
  </si>
  <si>
    <t>19.007B</t>
  </si>
  <si>
    <t>BMXMF</t>
  </si>
  <si>
    <t>bioMérieux S.A.</t>
  </si>
  <si>
    <t>17.868B</t>
  </si>
  <si>
    <t>CHUFF</t>
  </si>
  <si>
    <t>China Unicom (Hong Kong) Limited</t>
  </si>
  <si>
    <t>17.443B</t>
  </si>
  <si>
    <t>SGIOF</t>
  </si>
  <si>
    <t>Shionogi &amp; Co., Ltd.</t>
  </si>
  <si>
    <t>17.749B</t>
  </si>
  <si>
    <t>FUJIY</t>
  </si>
  <si>
    <t>17.675B</t>
  </si>
  <si>
    <t>OAOFY</t>
  </si>
  <si>
    <t>PJSC Tatneft</t>
  </si>
  <si>
    <t>17.418B</t>
  </si>
  <si>
    <t>OEZVY</t>
  </si>
  <si>
    <t>VERBUND AG</t>
  </si>
  <si>
    <t>18.217B</t>
  </si>
  <si>
    <t>ALNY</t>
  </si>
  <si>
    <t>Alnylam Pharmaceuticals, Inc.</t>
  </si>
  <si>
    <t>17.579B</t>
  </si>
  <si>
    <t>CTXS</t>
  </si>
  <si>
    <t>Citrix Systems, Inc.</t>
  </si>
  <si>
    <t>1.832M</t>
  </si>
  <si>
    <t>17.591B</t>
  </si>
  <si>
    <t>TDOC</t>
  </si>
  <si>
    <t>Teladoc, Inc.</t>
  </si>
  <si>
    <t>1.265M</t>
  </si>
  <si>
    <t>2.85M</t>
  </si>
  <si>
    <t>17.586B</t>
  </si>
  <si>
    <t>SNMRY</t>
  </si>
  <si>
    <t>18.15B</t>
  </si>
  <si>
    <t>AVIFY</t>
  </si>
  <si>
    <t>PTON</t>
  </si>
  <si>
    <t>Peloton Interactive, Inc.</t>
  </si>
  <si>
    <t>4.032M</t>
  </si>
  <si>
    <t>10.451M</t>
  </si>
  <si>
    <t>17.509B</t>
  </si>
  <si>
    <t>KUBTF</t>
  </si>
  <si>
    <t>17.941B</t>
  </si>
  <si>
    <t>DISH</t>
  </si>
  <si>
    <t>DISH Network Corporation</t>
  </si>
  <si>
    <t>3.252M</t>
  </si>
  <si>
    <t>17.486B</t>
  </si>
  <si>
    <t>LGGNF</t>
  </si>
  <si>
    <t>Legal &amp; General Group Plc</t>
  </si>
  <si>
    <t>17.022B</t>
  </si>
  <si>
    <t>PPCCY</t>
  </si>
  <si>
    <t>PICC Property and Casualty Company Limited</t>
  </si>
  <si>
    <t>17.79B</t>
  </si>
  <si>
    <t>STMZF</t>
  </si>
  <si>
    <t>Scottish Mortgage Investment Trust PLC</t>
  </si>
  <si>
    <t>17.449B</t>
  </si>
  <si>
    <t>GIFOF</t>
  </si>
  <si>
    <t>17.435B</t>
  </si>
  <si>
    <t>SSEZY</t>
  </si>
  <si>
    <t>18.922B</t>
  </si>
  <si>
    <t>DWHHF</t>
  </si>
  <si>
    <t>Deutsche Wohnen SE</t>
  </si>
  <si>
    <t>16.657B</t>
  </si>
  <si>
    <t>SGIOY</t>
  </si>
  <si>
    <t>VONOY</t>
  </si>
  <si>
    <t>34.392B</t>
  </si>
  <si>
    <t>CHKP</t>
  </si>
  <si>
    <t>Check Point Software Technologies Ltd.</t>
  </si>
  <si>
    <t>1.03M</t>
  </si>
  <si>
    <t>17.312B</t>
  </si>
  <si>
    <t>GRFS</t>
  </si>
  <si>
    <t>1.536M</t>
  </si>
  <si>
    <t>1.062M</t>
  </si>
  <si>
    <t>17.289B</t>
  </si>
  <si>
    <t>CHU</t>
  </si>
  <si>
    <t>17.474B</t>
  </si>
  <si>
    <t>AEM</t>
  </si>
  <si>
    <t>Agnico Eagle Mines Limited</t>
  </si>
  <si>
    <t>1.438M</t>
  </si>
  <si>
    <t>1.574M</t>
  </si>
  <si>
    <t>17.229B</t>
  </si>
  <si>
    <t>CWYCF</t>
  </si>
  <si>
    <t>China Railway Construction Corporation Limited</t>
  </si>
  <si>
    <t>16.816B</t>
  </si>
  <si>
    <t>TRU</t>
  </si>
  <si>
    <t>TransUnion</t>
  </si>
  <si>
    <t>1.069M</t>
  </si>
  <si>
    <t>1.229M</t>
  </si>
  <si>
    <t>17.036B</t>
  </si>
  <si>
    <t>FRC-PI</t>
  </si>
  <si>
    <t>17.029B</t>
  </si>
  <si>
    <t>TLSNF</t>
  </si>
  <si>
    <t>Telia Company AB (publ)</t>
  </si>
  <si>
    <t>16.486B</t>
  </si>
  <si>
    <t>SZKMF</t>
  </si>
  <si>
    <t>Suzuki Motor Corporation</t>
  </si>
  <si>
    <t>17.001B</t>
  </si>
  <si>
    <t>QSR</t>
  </si>
  <si>
    <t>Restaurant Brands International Inc.</t>
  </si>
  <si>
    <t>2.641M</t>
  </si>
  <si>
    <t>17.051B</t>
  </si>
  <si>
    <t>CCCGF</t>
  </si>
  <si>
    <t>China Communications Construction Company Limited</t>
  </si>
  <si>
    <t>16.334B</t>
  </si>
  <si>
    <t>SYIEY</t>
  </si>
  <si>
    <t>Symrise AG</t>
  </si>
  <si>
    <t>17.007B</t>
  </si>
  <si>
    <t>NTDTY</t>
  </si>
  <si>
    <t>NTT DATA Corporation</t>
  </si>
  <si>
    <t>16.528B</t>
  </si>
  <si>
    <t>TSCO</t>
  </si>
  <si>
    <t>Tractor Supply Company</t>
  </si>
  <si>
    <t>1.606M</t>
  </si>
  <si>
    <t>1.47M</t>
  </si>
  <si>
    <t>16.943B</t>
  </si>
  <si>
    <t>BKR</t>
  </si>
  <si>
    <t>Baker Hughes Company</t>
  </si>
  <si>
    <t>6.966M</t>
  </si>
  <si>
    <t>6.309M</t>
  </si>
  <si>
    <t>16.891B</t>
  </si>
  <si>
    <t>NVZMY</t>
  </si>
  <si>
    <t>Novozymes A/S</t>
  </si>
  <si>
    <t>16.934B</t>
  </si>
  <si>
    <t>THLEF</t>
  </si>
  <si>
    <t>Thales S.A.</t>
  </si>
  <si>
    <t>16.78B</t>
  </si>
  <si>
    <t>NVZMF</t>
  </si>
  <si>
    <t>16.861B</t>
  </si>
  <si>
    <t>VMC</t>
  </si>
  <si>
    <t>Vulcan Materials Company</t>
  </si>
  <si>
    <t>1.299M</t>
  </si>
  <si>
    <t>16.852B</t>
  </si>
  <si>
    <t>IMBBY</t>
  </si>
  <si>
    <t>Imperial Brands PLC</t>
  </si>
  <si>
    <t>16.8B</t>
  </si>
  <si>
    <t>PAYC</t>
  </si>
  <si>
    <t>Paycom Software, Inc.</t>
  </si>
  <si>
    <t>16.808B</t>
  </si>
  <si>
    <t>AMCR</t>
  </si>
  <si>
    <t>Amcor plc</t>
  </si>
  <si>
    <t>4.458M</t>
  </si>
  <si>
    <t>9.662M</t>
  </si>
  <si>
    <t>16.791B</t>
  </si>
  <si>
    <t>FRC-PH</t>
  </si>
  <si>
    <t>16.787B</t>
  </si>
  <si>
    <t>WORK</t>
  </si>
  <si>
    <t>Slack Technologies, Inc.</t>
  </si>
  <si>
    <t>15.784M</t>
  </si>
  <si>
    <t>20.113M</t>
  </si>
  <si>
    <t>16.753B</t>
  </si>
  <si>
    <t>TYIDF</t>
  </si>
  <si>
    <t>Toyota Industries Corporation</t>
  </si>
  <si>
    <t>16.483B</t>
  </si>
  <si>
    <t>DGX</t>
  </si>
  <si>
    <t>Quest Diagnostics Incorporated</t>
  </si>
  <si>
    <t>1.064M</t>
  </si>
  <si>
    <t>1.653M</t>
  </si>
  <si>
    <t>16.715B</t>
  </si>
  <si>
    <t>ZSHGY</t>
  </si>
  <si>
    <t>Zhongsheng Group Holdings Limited</t>
  </si>
  <si>
    <t>14.284B</t>
  </si>
  <si>
    <t>SZKMY</t>
  </si>
  <si>
    <t>16.966B</t>
  </si>
  <si>
    <t>GIB</t>
  </si>
  <si>
    <t>CGI Group Inc.</t>
  </si>
  <si>
    <t>16.725B</t>
  </si>
  <si>
    <t>DTCWY</t>
  </si>
  <si>
    <t>16.727B</t>
  </si>
  <si>
    <t>CQP</t>
  </si>
  <si>
    <t>Cheniere Energy Partners, L.P.</t>
  </si>
  <si>
    <t>16.607B</t>
  </si>
  <si>
    <t>LGGNY</t>
  </si>
  <si>
    <t>16.473B</t>
  </si>
  <si>
    <t>DAL</t>
  </si>
  <si>
    <t>Delta Air Lines, Inc.</t>
  </si>
  <si>
    <t>16.14M</t>
  </si>
  <si>
    <t>52.334M</t>
  </si>
  <si>
    <t>16.572B</t>
  </si>
  <si>
    <t>IMBBF</t>
  </si>
  <si>
    <t>17.355B</t>
  </si>
  <si>
    <t>SYIEF</t>
  </si>
  <si>
    <t>16.642B</t>
  </si>
  <si>
    <t>CAH</t>
  </si>
  <si>
    <t>Cardinal Health, Inc.</t>
  </si>
  <si>
    <t>1.346M</t>
  </si>
  <si>
    <t>2.419M</t>
  </si>
  <si>
    <t>16.509B</t>
  </si>
  <si>
    <t>GWLIF</t>
  </si>
  <si>
    <t>Great-West Lifeco Inc.</t>
  </si>
  <si>
    <t>16.583B</t>
  </si>
  <si>
    <t>EPOKY</t>
  </si>
  <si>
    <t>Epiroc AB (publ)</t>
  </si>
  <si>
    <t>CTRGF</t>
  </si>
  <si>
    <t>Country Garden Services Holdings Company Limited</t>
  </si>
  <si>
    <t>16.616B</t>
  </si>
  <si>
    <t>PEUGF</t>
  </si>
  <si>
    <t>Peugeot S.A.</t>
  </si>
  <si>
    <t>15.627B</t>
  </si>
  <si>
    <t>GWLLY</t>
  </si>
  <si>
    <t>Great Wall Motor Company Limited</t>
  </si>
  <si>
    <t>14.746B</t>
  </si>
  <si>
    <t>THLLY</t>
  </si>
  <si>
    <t>16.388B</t>
  </si>
  <si>
    <t>PXD</t>
  </si>
  <si>
    <t>Pioneer Natural Resources Company</t>
  </si>
  <si>
    <t>16.376B</t>
  </si>
  <si>
    <t>MTSFY</t>
  </si>
  <si>
    <t>Mitsui Fudosan Co., Ltd.</t>
  </si>
  <si>
    <t>16.678B</t>
  </si>
  <si>
    <t>BIO-B</t>
  </si>
  <si>
    <t>Bio-Rad Laboratories, Inc.</t>
  </si>
  <si>
    <t>15.666B</t>
  </si>
  <si>
    <t>PPERF</t>
  </si>
  <si>
    <t>17.721B</t>
  </si>
  <si>
    <t>CDW</t>
  </si>
  <si>
    <t>CDW Corporation</t>
  </si>
  <si>
    <t>16.304B</t>
  </si>
  <si>
    <t>KEY-PI</t>
  </si>
  <si>
    <t>16.169B</t>
  </si>
  <si>
    <t>FRC-PG</t>
  </si>
  <si>
    <t>16.165B</t>
  </si>
  <si>
    <t>TLSNY</t>
  </si>
  <si>
    <t>16.475B</t>
  </si>
  <si>
    <t>FUJHY</t>
  </si>
  <si>
    <t>Subaru Corporation</t>
  </si>
  <si>
    <t>16.319B</t>
  </si>
  <si>
    <t>TYIDY</t>
  </si>
  <si>
    <t>16.741B</t>
  </si>
  <si>
    <t>FOXA</t>
  </si>
  <si>
    <t>Twenty-First Century Fox, Inc.</t>
  </si>
  <si>
    <t>4.104M</t>
  </si>
  <si>
    <t>4.642M</t>
  </si>
  <si>
    <t>16.066B</t>
  </si>
  <si>
    <t>KNBWY</t>
  </si>
  <si>
    <t>Kirin Holdings Company, Limited</t>
  </si>
  <si>
    <t>16.175B</t>
  </si>
  <si>
    <t>TCOM</t>
  </si>
  <si>
    <t>Trip.com Group Limited</t>
  </si>
  <si>
    <t>4.783M</t>
  </si>
  <si>
    <t>5.662M</t>
  </si>
  <si>
    <t>16.072B</t>
  </si>
  <si>
    <t>TLPFY</t>
  </si>
  <si>
    <t>Teleperformance SE</t>
  </si>
  <si>
    <t>16.016B</t>
  </si>
  <si>
    <t>FOX</t>
  </si>
  <si>
    <t>1.315M</t>
  </si>
  <si>
    <t>16.031B</t>
  </si>
  <si>
    <t>PANHF</t>
  </si>
  <si>
    <t>Ping An Healthcare and Technology Company Limited</t>
  </si>
  <si>
    <t>15.764B</t>
  </si>
  <si>
    <t>ROL</t>
  </si>
  <si>
    <t>Rollins, Inc.</t>
  </si>
  <si>
    <t>1.5M</t>
  </si>
  <si>
    <t>15.952B</t>
  </si>
  <si>
    <t>FE</t>
  </si>
  <si>
    <t>FirstEnergy Corp.</t>
  </si>
  <si>
    <t>37.718M</t>
  </si>
  <si>
    <t>7.331M</t>
  </si>
  <si>
    <t>15.955B</t>
  </si>
  <si>
    <t>HOLX</t>
  </si>
  <si>
    <t>Hologic, Inc.</t>
  </si>
  <si>
    <t>2.092M</t>
  </si>
  <si>
    <t>2.651M</t>
  </si>
  <si>
    <t>15.944B</t>
  </si>
  <si>
    <t>FNMFM</t>
  </si>
  <si>
    <t>Federal National Mortgage Association</t>
  </si>
  <si>
    <t>11.454B</t>
  </si>
  <si>
    <t>KMX</t>
  </si>
  <si>
    <t>CarMax, Inc.</t>
  </si>
  <si>
    <t>1.669M</t>
  </si>
  <si>
    <t>15.884B</t>
  </si>
  <si>
    <t>ZS</t>
  </si>
  <si>
    <t>Zscaler, Inc.</t>
  </si>
  <si>
    <t>1.557M</t>
  </si>
  <si>
    <t>3.481M</t>
  </si>
  <si>
    <t>15.887B</t>
  </si>
  <si>
    <t>FRC-PF</t>
  </si>
  <si>
    <t>15.858B</t>
  </si>
  <si>
    <t>SAUHF</t>
  </si>
  <si>
    <t>Straumann Holding AG</t>
  </si>
  <si>
    <t>15.845B</t>
  </si>
  <si>
    <t>SSMXY</t>
  </si>
  <si>
    <t>Sysmex Corporation</t>
  </si>
  <si>
    <t>15.886B</t>
  </si>
  <si>
    <t>NRILY</t>
  </si>
  <si>
    <t>Nomura Research Institute, Ltd.</t>
  </si>
  <si>
    <t>15.841B</t>
  </si>
  <si>
    <t>NTRS</t>
  </si>
  <si>
    <t>Northern Trust Corporation</t>
  </si>
  <si>
    <t>1.061M</t>
  </si>
  <si>
    <t>1.364M</t>
  </si>
  <si>
    <t>15.821B</t>
  </si>
  <si>
    <t>LKREF</t>
  </si>
  <si>
    <t>Link Real Estate Investment Trust</t>
  </si>
  <si>
    <t>15.471B</t>
  </si>
  <si>
    <t>SSMXF</t>
  </si>
  <si>
    <t>DWAHY</t>
  </si>
  <si>
    <t>Daiwa House Industry Co.,Ltd.</t>
  </si>
  <si>
    <t>15.846B</t>
  </si>
  <si>
    <t>NTIOF</t>
  </si>
  <si>
    <t>National Bank of Canada</t>
  </si>
  <si>
    <t>15.442B</t>
  </si>
  <si>
    <t>CFG-PD</t>
  </si>
  <si>
    <t>Citizens Financial Group, Inc.</t>
  </si>
  <si>
    <t>15.684B</t>
  </si>
  <si>
    <t>VIV</t>
  </si>
  <si>
    <t>Telefônica Brasil S.A.</t>
  </si>
  <si>
    <t>2.386M</t>
  </si>
  <si>
    <t>2.187M</t>
  </si>
  <si>
    <t>16.811B</t>
  </si>
  <si>
    <t>AYYLF</t>
  </si>
  <si>
    <t>Ayala Corporation</t>
  </si>
  <si>
    <t>PUGOY</t>
  </si>
  <si>
    <t>15.573B</t>
  </si>
  <si>
    <t>OXY</t>
  </si>
  <si>
    <t>Occidental Petroleum Corporation</t>
  </si>
  <si>
    <t>12.073M</t>
  </si>
  <si>
    <t>38.01M</t>
  </si>
  <si>
    <t>15.565B</t>
  </si>
  <si>
    <t>CGHLY</t>
  </si>
  <si>
    <t>China Gas Holdings Limited</t>
  </si>
  <si>
    <t>15.929B</t>
  </si>
  <si>
    <t>DFS</t>
  </si>
  <si>
    <t>Discover Financial Services</t>
  </si>
  <si>
    <t>3.48M</t>
  </si>
  <si>
    <t>5.265M</t>
  </si>
  <si>
    <t>15.566B</t>
  </si>
  <si>
    <t>IFCZF</t>
  </si>
  <si>
    <t>Intact Financial Corporation</t>
  </si>
  <si>
    <t>15.568B</t>
  </si>
  <si>
    <t>HES</t>
  </si>
  <si>
    <t>Hess Corporation</t>
  </si>
  <si>
    <t>1.011M</t>
  </si>
  <si>
    <t>2.538M</t>
  </si>
  <si>
    <t>15.492B</t>
  </si>
  <si>
    <t>ASBRF</t>
  </si>
  <si>
    <t>Asahi Group Holdings, Ltd.</t>
  </si>
  <si>
    <t>15.318B</t>
  </si>
  <si>
    <t>SAUHY</t>
  </si>
  <si>
    <t>15.832B</t>
  </si>
  <si>
    <t>NSANF</t>
  </si>
  <si>
    <t>Nissan Motor Co., Ltd.</t>
  </si>
  <si>
    <t>15.443B</t>
  </si>
  <si>
    <t>TGLVY</t>
  </si>
  <si>
    <t>Top Glove Corporation Bhd.</t>
  </si>
  <si>
    <t>16.405B</t>
  </si>
  <si>
    <t>INVH</t>
  </si>
  <si>
    <t>Invitation Homes Inc.</t>
  </si>
  <si>
    <t>2.413M</t>
  </si>
  <si>
    <t>4.146M</t>
  </si>
  <si>
    <t>15.422B</t>
  </si>
  <si>
    <t>ZI</t>
  </si>
  <si>
    <t>ZoomInfo Technologies Inc.</t>
  </si>
  <si>
    <t>1.243M</t>
  </si>
  <si>
    <t>4.26M</t>
  </si>
  <si>
    <t>15.413B</t>
  </si>
  <si>
    <t>NSANY</t>
  </si>
  <si>
    <t>15.473B</t>
  </si>
  <si>
    <t>VIAC</t>
  </si>
  <si>
    <t>ViacomCBS Inc.</t>
  </si>
  <si>
    <t>8.417M</t>
  </si>
  <si>
    <t>12.404M</t>
  </si>
  <si>
    <t>15.324B</t>
  </si>
  <si>
    <t>UPMKF</t>
  </si>
  <si>
    <t>UPM-Kymmene Oyj</t>
  </si>
  <si>
    <t>15.531B</t>
  </si>
  <si>
    <t>VIACA</t>
  </si>
  <si>
    <t>15.449B</t>
  </si>
  <si>
    <t>EPAM</t>
  </si>
  <si>
    <t>EPAM Systems, Inc.</t>
  </si>
  <si>
    <t>15.247B</t>
  </si>
  <si>
    <t>OSCUF</t>
  </si>
  <si>
    <t>Japan Exchange Group, Inc.</t>
  </si>
  <si>
    <t>14.088B</t>
  </si>
  <si>
    <t>TNABY</t>
  </si>
  <si>
    <t>Tenaga Nasional Berhad</t>
  </si>
  <si>
    <t>15.171B</t>
  </si>
  <si>
    <t>CRTSF</t>
  </si>
  <si>
    <t>Chr. Hansen Holding A/S</t>
  </si>
  <si>
    <t>14.734B</t>
  </si>
  <si>
    <t>UPMMY</t>
  </si>
  <si>
    <t>15.364B</t>
  </si>
  <si>
    <t>DPZ</t>
  </si>
  <si>
    <t>Domino's Pizza, Inc.</t>
  </si>
  <si>
    <t>15.23B</t>
  </si>
  <si>
    <t>ASHTF</t>
  </si>
  <si>
    <t>Ashtead Group plc</t>
  </si>
  <si>
    <t>15.087B</t>
  </si>
  <si>
    <t>DOV</t>
  </si>
  <si>
    <t>Dover Corporation</t>
  </si>
  <si>
    <t>15.194B</t>
  </si>
  <si>
    <t>CCCGY</t>
  </si>
  <si>
    <t>15.867B</t>
  </si>
  <si>
    <t>GCTAF</t>
  </si>
  <si>
    <t>Siemens Gamesa Renewable Energy, S.A.</t>
  </si>
  <si>
    <t>14.875B</t>
  </si>
  <si>
    <t>BIO</t>
  </si>
  <si>
    <t>15.28B</t>
  </si>
  <si>
    <t>AGR</t>
  </si>
  <si>
    <t>Avangrid, Inc.</t>
  </si>
  <si>
    <t>15.132B</t>
  </si>
  <si>
    <t>ACGLP</t>
  </si>
  <si>
    <t>Arch Capital Group Ltd.</t>
  </si>
  <si>
    <t>15.147B</t>
  </si>
  <si>
    <t>COO</t>
  </si>
  <si>
    <t>The Cooper Companies, Inc.</t>
  </si>
  <si>
    <t>15.126B</t>
  </si>
  <si>
    <t>GCTAY</t>
  </si>
  <si>
    <t>14.965B</t>
  </si>
  <si>
    <t>BR</t>
  </si>
  <si>
    <t>Broadridge Financial Solutions, Inc.</t>
  </si>
  <si>
    <t>15.065B</t>
  </si>
  <si>
    <t>IQ</t>
  </si>
  <si>
    <t>iQIYI, Inc.</t>
  </si>
  <si>
    <t>8.061M</t>
  </si>
  <si>
    <t>9.197M</t>
  </si>
  <si>
    <t>14.966B</t>
  </si>
  <si>
    <t>ACGLO</t>
  </si>
  <si>
    <t>14.933B</t>
  </si>
  <si>
    <t>CPB</t>
  </si>
  <si>
    <t>Campbell Soup Company</t>
  </si>
  <si>
    <t>2.321M</t>
  </si>
  <si>
    <t>14.927B</t>
  </si>
  <si>
    <t>HIG</t>
  </si>
  <si>
    <t>1.686M</t>
  </si>
  <si>
    <t>3.003M</t>
  </si>
  <si>
    <t>14.849B</t>
  </si>
  <si>
    <t>RF-PA</t>
  </si>
  <si>
    <t>Regions Financial Corporation</t>
  </si>
  <si>
    <t>14.847B</t>
  </si>
  <si>
    <t>AIVAF</t>
  </si>
  <si>
    <t>Aviva plc</t>
  </si>
  <si>
    <t>14.769B</t>
  </si>
  <si>
    <t>MSADY</t>
  </si>
  <si>
    <t>MS&amp;AD Insurance Group Holdings, Inc.</t>
  </si>
  <si>
    <t>14.944B</t>
  </si>
  <si>
    <t>CHYHY</t>
  </si>
  <si>
    <t>14.892B</t>
  </si>
  <si>
    <t>VNO-PK</t>
  </si>
  <si>
    <t>Vornado Realty Trust PFD SER K</t>
  </si>
  <si>
    <t>14.259B</t>
  </si>
  <si>
    <t>OMRNF</t>
  </si>
  <si>
    <t>OMRON Corporation</t>
  </si>
  <si>
    <t>14.818B</t>
  </si>
  <si>
    <t>ASHTY</t>
  </si>
  <si>
    <t>14.917B</t>
  </si>
  <si>
    <t>PHJMF</t>
  </si>
  <si>
    <t>PT Hanjaya Mandala Sampoerna Tbk</t>
  </si>
  <si>
    <t>15.268B</t>
  </si>
  <si>
    <t>RF-PC</t>
  </si>
  <si>
    <t>WHLKY</t>
  </si>
  <si>
    <t>Wheelock and Company Limited</t>
  </si>
  <si>
    <t>15.447B</t>
  </si>
  <si>
    <t>TIF</t>
  </si>
  <si>
    <t>Tiffany &amp; Co.</t>
  </si>
  <si>
    <t>2.146M</t>
  </si>
  <si>
    <t>14.733B</t>
  </si>
  <si>
    <t>SSUMF</t>
  </si>
  <si>
    <t>Sumitomo Corporation</t>
  </si>
  <si>
    <t>14.716B</t>
  </si>
  <si>
    <t>TOSYY</t>
  </si>
  <si>
    <t>Toshiba Corporation</t>
  </si>
  <si>
    <t>14.761B</t>
  </si>
  <si>
    <t>SSUMY</t>
  </si>
  <si>
    <t>14.798B</t>
  </si>
  <si>
    <t>FANDY</t>
  </si>
  <si>
    <t>FirstRand Limited</t>
  </si>
  <si>
    <t>13.664B</t>
  </si>
  <si>
    <t>SFOSF</t>
  </si>
  <si>
    <t>Shanghai Fosun Pharmaceutical (Group) Co., Ltd.</t>
  </si>
  <si>
    <t>15.349B</t>
  </si>
  <si>
    <t>TEZNY</t>
  </si>
  <si>
    <t>Terna - Rete Elettrica Nazionale Società per Azioni</t>
  </si>
  <si>
    <t>14.83B</t>
  </si>
  <si>
    <t>CAIXY</t>
  </si>
  <si>
    <t>CaixaBank, S.A.</t>
  </si>
  <si>
    <t>14.692B</t>
  </si>
  <si>
    <t>KSU</t>
  </si>
  <si>
    <t>Kansas City Southern</t>
  </si>
  <si>
    <t>1.141M</t>
  </si>
  <si>
    <t>14.6B</t>
  </si>
  <si>
    <t>TOSBF</t>
  </si>
  <si>
    <t>14.673B</t>
  </si>
  <si>
    <t>CPPCY</t>
  </si>
  <si>
    <t>CP ALL Public Company Limited</t>
  </si>
  <si>
    <t>14.572B</t>
  </si>
  <si>
    <t>EVRG</t>
  </si>
  <si>
    <t>Evergy, Inc.</t>
  </si>
  <si>
    <t>2.503M</t>
  </si>
  <si>
    <t>14.527B</t>
  </si>
  <si>
    <t>ZG</t>
  </si>
  <si>
    <t>Zillow Group, Inc.</t>
  </si>
  <si>
    <t>14.481B</t>
  </si>
  <si>
    <t>Z</t>
  </si>
  <si>
    <t>2.415M</t>
  </si>
  <si>
    <t>3.92M</t>
  </si>
  <si>
    <t>14.508B</t>
  </si>
  <si>
    <t>CBRE</t>
  </si>
  <si>
    <t>CBRE Group, Inc.</t>
  </si>
  <si>
    <t>2.152M</t>
  </si>
  <si>
    <t>14.466B</t>
  </si>
  <si>
    <t>WMG</t>
  </si>
  <si>
    <t>Warner Music Group Corp.</t>
  </si>
  <si>
    <t>2.969M</t>
  </si>
  <si>
    <t>14.453B</t>
  </si>
  <si>
    <t>CIXPF</t>
  </si>
  <si>
    <t>14.533B</t>
  </si>
  <si>
    <t>AU</t>
  </si>
  <si>
    <t>AngloGold Ashanti Limited</t>
  </si>
  <si>
    <t>3.654M</t>
  </si>
  <si>
    <t>3.352M</t>
  </si>
  <si>
    <t>14.417B</t>
  </si>
  <si>
    <t>ATUS</t>
  </si>
  <si>
    <t>Altice USA, Inc.</t>
  </si>
  <si>
    <t>5.086M</t>
  </si>
  <si>
    <t>5.909M</t>
  </si>
  <si>
    <t>GWLLF</t>
  </si>
  <si>
    <t>15.577B</t>
  </si>
  <si>
    <t>DNKEY</t>
  </si>
  <si>
    <t>Danske Bank A/S</t>
  </si>
  <si>
    <t>14.057B</t>
  </si>
  <si>
    <t>PINS</t>
  </si>
  <si>
    <t>Pinterest, Inc.</t>
  </si>
  <si>
    <t>8.86M</t>
  </si>
  <si>
    <t>14.141M</t>
  </si>
  <si>
    <t>14.392B</t>
  </si>
  <si>
    <t>EADSY</t>
  </si>
  <si>
    <t>58.592B</t>
  </si>
  <si>
    <t>ZBRA</t>
  </si>
  <si>
    <t>Zebra Technologies Corporation</t>
  </si>
  <si>
    <t>14.334B</t>
  </si>
  <si>
    <t>EXAS</t>
  </si>
  <si>
    <t>Exact Sciences Corporation</t>
  </si>
  <si>
    <t>1.435M</t>
  </si>
  <si>
    <t>14.301B</t>
  </si>
  <si>
    <t>SSNC</t>
  </si>
  <si>
    <t>SS&amp;C Technologies Holdings, Inc.</t>
  </si>
  <si>
    <t>1.532M</t>
  </si>
  <si>
    <t>14.306B</t>
  </si>
  <si>
    <t>MAS</t>
  </si>
  <si>
    <t>Masco Corporation</t>
  </si>
  <si>
    <t>1.662M</t>
  </si>
  <si>
    <t>3.129M</t>
  </si>
  <si>
    <t>14.272B</t>
  </si>
  <si>
    <t>IP</t>
  </si>
  <si>
    <t>International Paper Company</t>
  </si>
  <si>
    <t>1.169M</t>
  </si>
  <si>
    <t>2.981M</t>
  </si>
  <si>
    <t>14.275B</t>
  </si>
  <si>
    <t>BTGOF</t>
  </si>
  <si>
    <t>BT Group plc</t>
  </si>
  <si>
    <t>14.434B</t>
  </si>
  <si>
    <t>MGA</t>
  </si>
  <si>
    <t>Magna International Inc.</t>
  </si>
  <si>
    <t>14.26B</t>
  </si>
  <si>
    <t>IX</t>
  </si>
  <si>
    <t>ORIX Corporation</t>
  </si>
  <si>
    <t>14.407B</t>
  </si>
  <si>
    <t>TYL</t>
  </si>
  <si>
    <t>Tyler Technologies, Inc.</t>
  </si>
  <si>
    <t>14.225B</t>
  </si>
  <si>
    <t>RYAAY</t>
  </si>
  <si>
    <t>Ryanair Holdings plc</t>
  </si>
  <si>
    <t>14.002B</t>
  </si>
  <si>
    <t>PTAIY</t>
  </si>
  <si>
    <t>PT Astra International Tbk</t>
  </si>
  <si>
    <t>13.977B</t>
  </si>
  <si>
    <t>MAA-PI</t>
  </si>
  <si>
    <t>Mid-America Apartment Communities, Inc.</t>
  </si>
  <si>
    <t>14.179B</t>
  </si>
  <si>
    <t>DNSKF</t>
  </si>
  <si>
    <t>13.972B</t>
  </si>
  <si>
    <t>PEAK</t>
  </si>
  <si>
    <t>Healthpeak Properties, Inc.</t>
  </si>
  <si>
    <t>4.75M</t>
  </si>
  <si>
    <t>14.122B</t>
  </si>
  <si>
    <t>REPYF</t>
  </si>
  <si>
    <t>Repsol, S.A.</t>
  </si>
  <si>
    <t>13.728B</t>
  </si>
  <si>
    <t>ORXCF</t>
  </si>
  <si>
    <t>14.216B</t>
  </si>
  <si>
    <t>BXP</t>
  </si>
  <si>
    <t>1.39M</t>
  </si>
  <si>
    <t>1.746M</t>
  </si>
  <si>
    <t>14.089B</t>
  </si>
  <si>
    <t>NVR</t>
  </si>
  <si>
    <t>NVR, Inc.</t>
  </si>
  <si>
    <t>14.101B</t>
  </si>
  <si>
    <t>AVVIY</t>
  </si>
  <si>
    <t>14.175B</t>
  </si>
  <si>
    <t>MKL</t>
  </si>
  <si>
    <t>Markel Corporation</t>
  </si>
  <si>
    <t>14.015B</t>
  </si>
  <si>
    <t>JPXGY</t>
  </si>
  <si>
    <t>14.196B</t>
  </si>
  <si>
    <t>ESS</t>
  </si>
  <si>
    <t>Essex Property Trust, Inc.</t>
  </si>
  <si>
    <t>NIO</t>
  </si>
  <si>
    <t>NIO Inc.</t>
  </si>
  <si>
    <t>91.629M</t>
  </si>
  <si>
    <t>108.471M</t>
  </si>
  <si>
    <t>13.988B</t>
  </si>
  <si>
    <t>RF-PB</t>
  </si>
  <si>
    <t>13.979B</t>
  </si>
  <si>
    <t>OMRNY</t>
  </si>
  <si>
    <t>14.169B</t>
  </si>
  <si>
    <t>FNMAH</t>
  </si>
  <si>
    <t>10.461B</t>
  </si>
  <si>
    <t>SEGXF</t>
  </si>
  <si>
    <t>SEGRO Plc</t>
  </si>
  <si>
    <t>14.278B</t>
  </si>
  <si>
    <t>DQJCY</t>
  </si>
  <si>
    <t>Don Quijote Holdings Co., Ltd.</t>
  </si>
  <si>
    <t>14.052B</t>
  </si>
  <si>
    <t>NMR</t>
  </si>
  <si>
    <t>Nomura Holdings, Inc.</t>
  </si>
  <si>
    <t>14.009B</t>
  </si>
  <si>
    <t>BOUYY</t>
  </si>
  <si>
    <t>Bouygues SA</t>
  </si>
  <si>
    <t>13.995B</t>
  </si>
  <si>
    <t>SUI</t>
  </si>
  <si>
    <t>Sun Communities, Inc.</t>
  </si>
  <si>
    <t>13.923B</t>
  </si>
  <si>
    <t>MLM</t>
  </si>
  <si>
    <t>Martin Marietta Materials, Inc.</t>
  </si>
  <si>
    <t>13.926B</t>
  </si>
  <si>
    <t>FITB</t>
  </si>
  <si>
    <t>6.555M</t>
  </si>
  <si>
    <t>8.158M</t>
  </si>
  <si>
    <t>13.911B</t>
  </si>
  <si>
    <t>FMC</t>
  </si>
  <si>
    <t>FMC Corporation</t>
  </si>
  <si>
    <t>13.899B</t>
  </si>
  <si>
    <t>WIX</t>
  </si>
  <si>
    <t>Wix.com Ltd.</t>
  </si>
  <si>
    <t>13.882B</t>
  </si>
  <si>
    <t>BILI</t>
  </si>
  <si>
    <t>Bilibili Inc.</t>
  </si>
  <si>
    <t>5.839M</t>
  </si>
  <si>
    <t>6.376M</t>
  </si>
  <si>
    <t>13.852B</t>
  </si>
  <si>
    <t>TER</t>
  </si>
  <si>
    <t>Teradyne, Inc.</t>
  </si>
  <si>
    <t>2.24M</t>
  </si>
  <si>
    <t>2.204M</t>
  </si>
  <si>
    <t>13.847B</t>
  </si>
  <si>
    <t>SONVF</t>
  </si>
  <si>
    <t>Sonova Holding AG</t>
  </si>
  <si>
    <t>13.579B</t>
  </si>
  <si>
    <t>APO-PB</t>
  </si>
  <si>
    <t>Apollo Global Management, LLC</t>
  </si>
  <si>
    <t>13.862B</t>
  </si>
  <si>
    <t>BOUYF</t>
  </si>
  <si>
    <t>13.878B</t>
  </si>
  <si>
    <t>WAT</t>
  </si>
  <si>
    <t>Waters Corporation</t>
  </si>
  <si>
    <t>13.806B</t>
  </si>
  <si>
    <t>JBHT</t>
  </si>
  <si>
    <t>J.B. Hunt Transport Services, Inc.</t>
  </si>
  <si>
    <t>13.799B</t>
  </si>
  <si>
    <t>SONVY</t>
  </si>
  <si>
    <t>13.957B</t>
  </si>
  <si>
    <t>JKHY</t>
  </si>
  <si>
    <t>Jack Henry &amp; Associates, Inc.</t>
  </si>
  <si>
    <t>13.759B</t>
  </si>
  <si>
    <t>FSPKF</t>
  </si>
  <si>
    <t>Fisher &amp; Paykel Healthcare Corporation Limited</t>
  </si>
  <si>
    <t>13.505B</t>
  </si>
  <si>
    <t>SYF</t>
  </si>
  <si>
    <t>Synchrony Financial</t>
  </si>
  <si>
    <t>6.756M</t>
  </si>
  <si>
    <t>8.4M</t>
  </si>
  <si>
    <t>13.758B</t>
  </si>
  <si>
    <t>VIPS</t>
  </si>
  <si>
    <t>Vipshop Holdings Limited</t>
  </si>
  <si>
    <t>3.044M</t>
  </si>
  <si>
    <t>6.559M</t>
  </si>
  <si>
    <t>13.738B</t>
  </si>
  <si>
    <t>TSGTF</t>
  </si>
  <si>
    <t>Tsingtao Brewery Company Limited</t>
  </si>
  <si>
    <t>13.592B</t>
  </si>
  <si>
    <t>DRE</t>
  </si>
  <si>
    <t>Duke Realty Corporation</t>
  </si>
  <si>
    <t>1.966M</t>
  </si>
  <si>
    <t>13.726B</t>
  </si>
  <si>
    <t>AULGF</t>
  </si>
  <si>
    <t>13.682B</t>
  </si>
  <si>
    <t>ATASF</t>
  </si>
  <si>
    <t>Atlantia SpA</t>
  </si>
  <si>
    <t>13.258B</t>
  </si>
  <si>
    <t>WOPEY</t>
  </si>
  <si>
    <t>Woodside Petroleum Ltd</t>
  </si>
  <si>
    <t>14.153B</t>
  </si>
  <si>
    <t>OPHLY</t>
  </si>
  <si>
    <t>Ono Pharmaceutical Co., Ltd.</t>
  </si>
  <si>
    <t>14.078B</t>
  </si>
  <si>
    <t>LBTYB</t>
  </si>
  <si>
    <t>Liberty Global plc</t>
  </si>
  <si>
    <t>13.447B</t>
  </si>
  <si>
    <t>APO-PA</t>
  </si>
  <si>
    <t>13.695B</t>
  </si>
  <si>
    <t>PBA</t>
  </si>
  <si>
    <t>Pembina Pipeline Corporation</t>
  </si>
  <si>
    <t>13.674B</t>
  </si>
  <si>
    <t>SCGLY</t>
  </si>
  <si>
    <t>14.548B</t>
  </si>
  <si>
    <t>XNGSY</t>
  </si>
  <si>
    <t>ENN Energy Holdings Limited</t>
  </si>
  <si>
    <t>13.665B</t>
  </si>
  <si>
    <t>CSPCY</t>
  </si>
  <si>
    <t>CSPC Pharmaceutical Group Limited</t>
  </si>
  <si>
    <t>13.575B</t>
  </si>
  <si>
    <t>IFF</t>
  </si>
  <si>
    <t>International Flavors &amp; Fragrances Inc.</t>
  </si>
  <si>
    <t>13.56B</t>
  </si>
  <si>
    <t>XNGSF</t>
  </si>
  <si>
    <t>13.268B</t>
  </si>
  <si>
    <t>REPYY</t>
  </si>
  <si>
    <t>13.369B</t>
  </si>
  <si>
    <t>EXXRF</t>
  </si>
  <si>
    <t>Exor N.V.</t>
  </si>
  <si>
    <t>13.609B</t>
  </si>
  <si>
    <t>FNMAG</t>
  </si>
  <si>
    <t>11.059B</t>
  </si>
  <si>
    <t>LBTYA</t>
  </si>
  <si>
    <t>1.981M</t>
  </si>
  <si>
    <t>13.497B</t>
  </si>
  <si>
    <t>LBTYK</t>
  </si>
  <si>
    <t>1.769M</t>
  </si>
  <si>
    <t>3.924M</t>
  </si>
  <si>
    <t>13.483B</t>
  </si>
  <si>
    <t>MTB</t>
  </si>
  <si>
    <t>M&amp;T Bank Corporation</t>
  </si>
  <si>
    <t>13.471B</t>
  </si>
  <si>
    <t>GBLBF</t>
  </si>
  <si>
    <t>13.66B</t>
  </si>
  <si>
    <t>CKISY</t>
  </si>
  <si>
    <t>CK Infrastructure Holdings Limited</t>
  </si>
  <si>
    <t>13.214B</t>
  </si>
  <si>
    <t>TSGTY</t>
  </si>
  <si>
    <t>KYKOF</t>
  </si>
  <si>
    <t>Kyowa Kirin Co., Ltd.</t>
  </si>
  <si>
    <t>13.461B</t>
  </si>
  <si>
    <t>AOMFF</t>
  </si>
  <si>
    <t>Alstom SA</t>
  </si>
  <si>
    <t>13.139B</t>
  </si>
  <si>
    <t>CINF</t>
  </si>
  <si>
    <t>Cincinnati Financial Corporation</t>
  </si>
  <si>
    <t>1.04M</t>
  </si>
  <si>
    <t>13.384B</t>
  </si>
  <si>
    <t>SKHSY</t>
  </si>
  <si>
    <t>Sekisui House, Ltd.</t>
  </si>
  <si>
    <t>13.451B</t>
  </si>
  <si>
    <t>CTLT</t>
  </si>
  <si>
    <t>Catalent, Inc.</t>
  </si>
  <si>
    <t>1.576M</t>
  </si>
  <si>
    <t>13.371B</t>
  </si>
  <si>
    <t>XYL</t>
  </si>
  <si>
    <t>Xylem Inc.</t>
  </si>
  <si>
    <t>1.357M</t>
  </si>
  <si>
    <t>13.35B</t>
  </si>
  <si>
    <t>VTR</t>
  </si>
  <si>
    <t>Ventas, Inc.</t>
  </si>
  <si>
    <t>1.794M</t>
  </si>
  <si>
    <t>4.1M</t>
  </si>
  <si>
    <t>13.349B</t>
  </si>
  <si>
    <t>EXPD</t>
  </si>
  <si>
    <t>Expeditors International of Washington, Inc.</t>
  </si>
  <si>
    <t>1.262M</t>
  </si>
  <si>
    <t>13.346B</t>
  </si>
  <si>
    <t>FNMAL</t>
  </si>
  <si>
    <t>10.213B</t>
  </si>
  <si>
    <t>KL</t>
  </si>
  <si>
    <t>Kirkland Lake Gold Ltd.</t>
  </si>
  <si>
    <t>1.797M</t>
  </si>
  <si>
    <t>2.115M</t>
  </si>
  <si>
    <t>13.372B</t>
  </si>
  <si>
    <t>HBANO</t>
  </si>
  <si>
    <t>Huntington Bancshares Incorporated</t>
  </si>
  <si>
    <t>13.284B</t>
  </si>
  <si>
    <t>EVKIF</t>
  </si>
  <si>
    <t>Evonik Industries AG</t>
  </si>
  <si>
    <t>13.376B</t>
  </si>
  <si>
    <t>DKNG</t>
  </si>
  <si>
    <t>DraftKings Inc.</t>
  </si>
  <si>
    <t>10.868M</t>
  </si>
  <si>
    <t>12.794M</t>
  </si>
  <si>
    <t>13.287B</t>
  </si>
  <si>
    <t>STE</t>
  </si>
  <si>
    <t>STERIS plc</t>
  </si>
  <si>
    <t>LNT</t>
  </si>
  <si>
    <t>Alliant Energy Corporation</t>
  </si>
  <si>
    <t>1.408M</t>
  </si>
  <si>
    <t>13.254B</t>
  </si>
  <si>
    <t>LSXMK</t>
  </si>
  <si>
    <t>The Liberty SiriusXM Group</t>
  </si>
  <si>
    <t>1.518M</t>
  </si>
  <si>
    <t>13.213B</t>
  </si>
  <si>
    <t>FDS</t>
  </si>
  <si>
    <t>FactSet Research Systems Inc.</t>
  </si>
  <si>
    <t>13.22B</t>
  </si>
  <si>
    <t>PNC-PP</t>
  </si>
  <si>
    <t>The PNC Financial Services Group, Inc. DEPOSITARY SHS REP 1/4000TH PERP PFD SER P</t>
  </si>
  <si>
    <t>12.946B</t>
  </si>
  <si>
    <t>ABMD</t>
  </si>
  <si>
    <t>ABIOMED, Inc.</t>
  </si>
  <si>
    <t>13.195B</t>
  </si>
  <si>
    <t>IR</t>
  </si>
  <si>
    <t>Ingersoll-Rand Plc</t>
  </si>
  <si>
    <t>1.895M</t>
  </si>
  <si>
    <t>3.828M</t>
  </si>
  <si>
    <t>13.169B</t>
  </si>
  <si>
    <t>FNMAS</t>
  </si>
  <si>
    <t>11.075B</t>
  </si>
  <si>
    <t>FNMAM</t>
  </si>
  <si>
    <t>10.723B</t>
  </si>
  <si>
    <t>FNMAJ</t>
  </si>
  <si>
    <t>10.656B</t>
  </si>
  <si>
    <t>LSXMA</t>
  </si>
  <si>
    <t>1.107M</t>
  </si>
  <si>
    <t>13.101B</t>
  </si>
  <si>
    <t>ATASY</t>
  </si>
  <si>
    <t>Atlantia S.p.A.</t>
  </si>
  <si>
    <t>13.059B</t>
  </si>
  <si>
    <t>WRB-PC</t>
  </si>
  <si>
    <t>W. R. Berkley Corporation</t>
  </si>
  <si>
    <t>12.246B</t>
  </si>
  <si>
    <t>WHGLY</t>
  </si>
  <si>
    <t>WH Group Limited</t>
  </si>
  <si>
    <t>13.097B</t>
  </si>
  <si>
    <t>VEOEF</t>
  </si>
  <si>
    <t>Veolia Environnement S.A.</t>
  </si>
  <si>
    <t>12.773B</t>
  </si>
  <si>
    <t>SWSDF</t>
  </si>
  <si>
    <t>Swiss Life Holding AG</t>
  </si>
  <si>
    <t>13.013B</t>
  </si>
  <si>
    <t>ALSMY</t>
  </si>
  <si>
    <t>13.07B</t>
  </si>
  <si>
    <t>NLY-PD</t>
  </si>
  <si>
    <t>Annaly Capital Management, Inc.</t>
  </si>
  <si>
    <t>12.993B</t>
  </si>
  <si>
    <t>KSU-P</t>
  </si>
  <si>
    <t>12.979B</t>
  </si>
  <si>
    <t>FNMAN</t>
  </si>
  <si>
    <t>10.165B</t>
  </si>
  <si>
    <t>FNMAI</t>
  </si>
  <si>
    <t>10.55B</t>
  </si>
  <si>
    <t>LDOS</t>
  </si>
  <si>
    <t>Leidos Holdings, Inc.</t>
  </si>
  <si>
    <t>SKHSF</t>
  </si>
  <si>
    <t>13.353B</t>
  </si>
  <si>
    <t>TEVA</t>
  </si>
  <si>
    <t>Teva Pharmaceutical Industries Limited</t>
  </si>
  <si>
    <t>4.95M</t>
  </si>
  <si>
    <t>10.379M</t>
  </si>
  <si>
    <t>12.759B</t>
  </si>
  <si>
    <t>FNMAO</t>
  </si>
  <si>
    <t>10.52B</t>
  </si>
  <si>
    <t>KGSPY</t>
  </si>
  <si>
    <t>Kingspan Group plc</t>
  </si>
  <si>
    <t>14.075B</t>
  </si>
  <si>
    <t>AFTPF</t>
  </si>
  <si>
    <t>Afterpay Touch Group Limited</t>
  </si>
  <si>
    <t>13.168B</t>
  </si>
  <si>
    <t>NUE</t>
  </si>
  <si>
    <t>Nucor Corporation</t>
  </si>
  <si>
    <t>1.596M</t>
  </si>
  <si>
    <t>12.905B</t>
  </si>
  <si>
    <t>HAL</t>
  </si>
  <si>
    <t>Halliburton Company</t>
  </si>
  <si>
    <t>21.067M</t>
  </si>
  <si>
    <t>22.325M</t>
  </si>
  <si>
    <t>BRO</t>
  </si>
  <si>
    <t>Brown &amp; Brown, Inc.</t>
  </si>
  <si>
    <t>1.228M</t>
  </si>
  <si>
    <t>1.352M</t>
  </si>
  <si>
    <t>12.868B</t>
  </si>
  <si>
    <t>PODD</t>
  </si>
  <si>
    <t>Insulet Corporation</t>
  </si>
  <si>
    <t>12.874B</t>
  </si>
  <si>
    <t>WDC</t>
  </si>
  <si>
    <t>Western Digital Corporation</t>
  </si>
  <si>
    <t>7.911M</t>
  </si>
  <si>
    <t>5.729M</t>
  </si>
  <si>
    <t>12.842B</t>
  </si>
  <si>
    <t>FNMAK</t>
  </si>
  <si>
    <t>9.984B</t>
  </si>
  <si>
    <t>RTOKY</t>
  </si>
  <si>
    <t>Rentokil Initial plc</t>
  </si>
  <si>
    <t>12.907B</t>
  </si>
  <si>
    <t>VDMCY</t>
  </si>
  <si>
    <t>Vodacom Group Limited</t>
  </si>
  <si>
    <t>13.206B</t>
  </si>
  <si>
    <t>QRVO</t>
  </si>
  <si>
    <t>Qorvo, Inc.</t>
  </si>
  <si>
    <t>2.502M</t>
  </si>
  <si>
    <t>1.43M</t>
  </si>
  <si>
    <t>12.806B</t>
  </si>
  <si>
    <t>GPC</t>
  </si>
  <si>
    <t>Genuine Parts Company</t>
  </si>
  <si>
    <t>12.797B</t>
  </si>
  <si>
    <t>OKE</t>
  </si>
  <si>
    <t>ONEOK, Inc.</t>
  </si>
  <si>
    <t>3.008M</t>
  </si>
  <si>
    <t>6.831M</t>
  </si>
  <si>
    <t>12.752B</t>
  </si>
  <si>
    <t>MAHMF</t>
  </si>
  <si>
    <t>Mahindra &amp; Mahindra Limited</t>
  </si>
  <si>
    <t>9.919B</t>
  </si>
  <si>
    <t>MAA</t>
  </si>
  <si>
    <t>12.724B</t>
  </si>
  <si>
    <t>DAIUF</t>
  </si>
  <si>
    <t>Daifuku Co., Ltd.</t>
  </si>
  <si>
    <t>12.722B</t>
  </si>
  <si>
    <t>AIRYY</t>
  </si>
  <si>
    <t>Air China Limited</t>
  </si>
  <si>
    <t>12.989B</t>
  </si>
  <si>
    <t>GLPG</t>
  </si>
  <si>
    <t>Galapagos NV</t>
  </si>
  <si>
    <t>12.896B</t>
  </si>
  <si>
    <t>PKX</t>
  </si>
  <si>
    <t>POSCO</t>
  </si>
  <si>
    <t>12.899B</t>
  </si>
  <si>
    <t>RKUNF</t>
  </si>
  <si>
    <t>Rakuten, Inc.</t>
  </si>
  <si>
    <t>12.599B</t>
  </si>
  <si>
    <t>AFTPY</t>
  </si>
  <si>
    <t>Afterpay Limited</t>
  </si>
  <si>
    <t>TTDKY</t>
  </si>
  <si>
    <t>TDK Corporation</t>
  </si>
  <si>
    <t>LSXMB</t>
  </si>
  <si>
    <t>12.699B</t>
  </si>
  <si>
    <t>CRRFY</t>
  </si>
  <si>
    <t>Carrefour SA</t>
  </si>
  <si>
    <t>12.766B</t>
  </si>
  <si>
    <t>VEOEY</t>
  </si>
  <si>
    <t>12.74B</t>
  </si>
  <si>
    <t>CRERF</t>
  </si>
  <si>
    <t>12.585B</t>
  </si>
  <si>
    <t>IEX</t>
  </si>
  <si>
    <t>IDEX Corporation</t>
  </si>
  <si>
    <t>12.636B</t>
  </si>
  <si>
    <t>BPYPP</t>
  </si>
  <si>
    <t>Brookfield Property Partners L.P.</t>
  </si>
  <si>
    <t>12.635B</t>
  </si>
  <si>
    <t>MASI</t>
  </si>
  <si>
    <t>Masimo Corporation</t>
  </si>
  <si>
    <t>12.634B</t>
  </si>
  <si>
    <t>ANFGF</t>
  </si>
  <si>
    <t>Antofagasta plc</t>
  </si>
  <si>
    <t>12.97B</t>
  </si>
  <si>
    <t>SURDF</t>
  </si>
  <si>
    <t>Sumitomo Realty &amp; Development Co., Ltd.</t>
  </si>
  <si>
    <t>12.49B</t>
  </si>
  <si>
    <t>ATO</t>
  </si>
  <si>
    <t>Atmos Energy Corporation</t>
  </si>
  <si>
    <t>12.596B</t>
  </si>
  <si>
    <t>JHX</t>
  </si>
  <si>
    <t>James Hardie Industries plc</t>
  </si>
  <si>
    <t>12.483B</t>
  </si>
  <si>
    <t>MT</t>
  </si>
  <si>
    <t>ArcelorMittal</t>
  </si>
  <si>
    <t>2.499M</t>
  </si>
  <si>
    <t>6.744M</t>
  </si>
  <si>
    <t>12.718B</t>
  </si>
  <si>
    <t>UMICF</t>
  </si>
  <si>
    <t>Umicore S.A.</t>
  </si>
  <si>
    <t>12.515B</t>
  </si>
  <si>
    <t>CMCLF</t>
  </si>
  <si>
    <t>China Molybdenum Co., Ltd.</t>
  </si>
  <si>
    <t>12.952B</t>
  </si>
  <si>
    <t>UMICY</t>
  </si>
  <si>
    <t>12.561B</t>
  </si>
  <si>
    <t>NICE</t>
  </si>
  <si>
    <t>NICE Ltd.</t>
  </si>
  <si>
    <t>12.702B</t>
  </si>
  <si>
    <t>ACGL</t>
  </si>
  <si>
    <t>2.433M</t>
  </si>
  <si>
    <t>12.514B</t>
  </si>
  <si>
    <t>RKUNY</t>
  </si>
  <si>
    <t>12.564B</t>
  </si>
  <si>
    <t>SKM</t>
  </si>
  <si>
    <t>SK Telecom Co., Ltd.</t>
  </si>
  <si>
    <t>12.625B</t>
  </si>
  <si>
    <t>FNMFN</t>
  </si>
  <si>
    <t>10.485B</t>
  </si>
  <si>
    <t>GNZUF</t>
  </si>
  <si>
    <t>Guangzhou Automobile Group Co., Ltd.</t>
  </si>
  <si>
    <t>12.198B</t>
  </si>
  <si>
    <t>GDS</t>
  </si>
  <si>
    <t>GDS Holdings Limited</t>
  </si>
  <si>
    <t>1.597M</t>
  </si>
  <si>
    <t>WHGRF</t>
  </si>
  <si>
    <t>13.253B</t>
  </si>
  <si>
    <t>BIP</t>
  </si>
  <si>
    <t>Brookfield Infrastructure Partners L.P.</t>
  </si>
  <si>
    <t>12.493B</t>
  </si>
  <si>
    <t>SHWGF</t>
  </si>
  <si>
    <t>Shandong Weigao Group Medical Polymer Company Limited</t>
  </si>
  <si>
    <t>12.511B</t>
  </si>
  <si>
    <t>AMSYF</t>
  </si>
  <si>
    <t>12.763B</t>
  </si>
  <si>
    <t>EDNMY</t>
  </si>
  <si>
    <t>Edenred SA</t>
  </si>
  <si>
    <t>12.504B</t>
  </si>
  <si>
    <t>VNO-PM</t>
  </si>
  <si>
    <t>Vornado Realty Trust</t>
  </si>
  <si>
    <t>12.457B</t>
  </si>
  <si>
    <t>NHOLF</t>
  </si>
  <si>
    <t>Sompo Holdings, Inc.</t>
  </si>
  <si>
    <t>12.335B</t>
  </si>
  <si>
    <t>LN</t>
  </si>
  <si>
    <t>LINE Corporation</t>
  </si>
  <si>
    <t>12.439B</t>
  </si>
  <si>
    <t>SRPT</t>
  </si>
  <si>
    <t>Sarepta Therapeutics, Inc.</t>
  </si>
  <si>
    <t>12.371B</t>
  </si>
  <si>
    <t>HPE</t>
  </si>
  <si>
    <t>Hewlett Packard Enterprise Company</t>
  </si>
  <si>
    <t>7.185M</t>
  </si>
  <si>
    <t>11.773M</t>
  </si>
  <si>
    <t>12.372B</t>
  </si>
  <si>
    <t>LNG</t>
  </si>
  <si>
    <t>Cheniere Energy, Inc.</t>
  </si>
  <si>
    <t>1.191M</t>
  </si>
  <si>
    <t>2.212M</t>
  </si>
  <si>
    <t>12.346B</t>
  </si>
  <si>
    <t>VNO-PL</t>
  </si>
  <si>
    <t>12.338B</t>
  </si>
  <si>
    <t>SJM</t>
  </si>
  <si>
    <t>The J. M. Smucker Company</t>
  </si>
  <si>
    <t>1.055M</t>
  </si>
  <si>
    <t>12.332B</t>
  </si>
  <si>
    <t>STX</t>
  </si>
  <si>
    <t>Seagate Technology plc</t>
  </si>
  <si>
    <t>4.034M</t>
  </si>
  <si>
    <t>12.328B</t>
  </si>
  <si>
    <t>ERFSF</t>
  </si>
  <si>
    <t>Eurofins Scientific SE</t>
  </si>
  <si>
    <t>12.368B</t>
  </si>
  <si>
    <t>TW</t>
  </si>
  <si>
    <t>Tradeweb Markets Inc.</t>
  </si>
  <si>
    <t>1.173M</t>
  </si>
  <si>
    <t>12.309B</t>
  </si>
  <si>
    <t>BURL</t>
  </si>
  <si>
    <t>Burlington Stores, Inc.</t>
  </si>
  <si>
    <t>12.299B</t>
  </si>
  <si>
    <t>EXR</t>
  </si>
  <si>
    <t>Extra Space Storage Inc.</t>
  </si>
  <si>
    <t>HRNNF</t>
  </si>
  <si>
    <t>Hydro One Limited</t>
  </si>
  <si>
    <t>12.292B</t>
  </si>
  <si>
    <t>PKI</t>
  </si>
  <si>
    <t>PerkinElmer, Inc.</t>
  </si>
  <si>
    <t>12.286B</t>
  </si>
  <si>
    <t>SZLMY</t>
  </si>
  <si>
    <t>12.195B</t>
  </si>
  <si>
    <t>WNGRF</t>
  </si>
  <si>
    <t>George Weston Limited</t>
  </si>
  <si>
    <t>11.894B</t>
  </si>
  <si>
    <t>PFG</t>
  </si>
  <si>
    <t>Principal Financial Group, Inc.</t>
  </si>
  <si>
    <t>1.15M</t>
  </si>
  <si>
    <t>1.802M</t>
  </si>
  <si>
    <t>12.261B</t>
  </si>
  <si>
    <t>ATEYY</t>
  </si>
  <si>
    <t>Advantest Corporation</t>
  </si>
  <si>
    <t>12.325B</t>
  </si>
  <si>
    <t>SWMAF</t>
  </si>
  <si>
    <t>Swedish Match AB (publ)</t>
  </si>
  <si>
    <t>12.452B</t>
  </si>
  <si>
    <t>IMO</t>
  </si>
  <si>
    <t>Imperial Oil Limited</t>
  </si>
  <si>
    <t>12.232B</t>
  </si>
  <si>
    <t>ARLUF</t>
  </si>
  <si>
    <t>Aristocrat Leisure Limited</t>
  </si>
  <si>
    <t>12.116B</t>
  </si>
  <si>
    <t>PAGS</t>
  </si>
  <si>
    <t>PagSeguro Digital Ltd.</t>
  </si>
  <si>
    <t>2.195M</t>
  </si>
  <si>
    <t>12.196B</t>
  </si>
  <si>
    <t>SWMAY</t>
  </si>
  <si>
    <t>12.398B</t>
  </si>
  <si>
    <t>POOL</t>
  </si>
  <si>
    <t>Pool Corporation</t>
  </si>
  <si>
    <t>12.151B</t>
  </si>
  <si>
    <t>FNMAT</t>
  </si>
  <si>
    <t>10.573B</t>
  </si>
  <si>
    <t>NDVLY</t>
  </si>
  <si>
    <t>New World Development Company Limited</t>
  </si>
  <si>
    <t>12.129B</t>
  </si>
  <si>
    <t>OMC</t>
  </si>
  <si>
    <t>Omnicom Group Inc.</t>
  </si>
  <si>
    <t>2.198M</t>
  </si>
  <si>
    <t>2.684M</t>
  </si>
  <si>
    <t>12.122B</t>
  </si>
  <si>
    <t>PWCDF</t>
  </si>
  <si>
    <t>Power Corporation of Canada</t>
  </si>
  <si>
    <t>12.288B</t>
  </si>
  <si>
    <t>EVVTY</t>
  </si>
  <si>
    <t>Evolution Gaming Group AB (publ)</t>
  </si>
  <si>
    <t>12.456B</t>
  </si>
  <si>
    <t>HGKGF</t>
  </si>
  <si>
    <t>Power Assets Holdings Limited</t>
  </si>
  <si>
    <t>11.63B</t>
  </si>
  <si>
    <t>GFIOF</t>
  </si>
  <si>
    <t>Gold Fields Limited</t>
  </si>
  <si>
    <t>11.41B</t>
  </si>
  <si>
    <t>ETSY</t>
  </si>
  <si>
    <t>Etsy, Inc.</t>
  </si>
  <si>
    <t>1.369M</t>
  </si>
  <si>
    <t>3.575M</t>
  </si>
  <si>
    <t>12.056B</t>
  </si>
  <si>
    <t>STBFF</t>
  </si>
  <si>
    <t>Suntory Beverage &amp; Food Limited</t>
  </si>
  <si>
    <t>11.819B</t>
  </si>
  <si>
    <t>FICO</t>
  </si>
  <si>
    <t>Fair Isaac Corporation</t>
  </si>
  <si>
    <t>12.033B</t>
  </si>
  <si>
    <t>ARGX</t>
  </si>
  <si>
    <t>argenx SE</t>
  </si>
  <si>
    <t>12.262B</t>
  </si>
  <si>
    <t>NLOK</t>
  </si>
  <si>
    <t>NortonLifeLock Inc.</t>
  </si>
  <si>
    <t>3.615M</t>
  </si>
  <si>
    <t>6.418M</t>
  </si>
  <si>
    <t>12.046B</t>
  </si>
  <si>
    <t>HDELY</t>
  </si>
  <si>
    <t>HeidelbergCement AG</t>
  </si>
  <si>
    <t>12.058B</t>
  </si>
  <si>
    <t>NNGRY</t>
  </si>
  <si>
    <t>NN Group N.V.</t>
  </si>
  <si>
    <t>12.045B</t>
  </si>
  <si>
    <t>ILIAF</t>
  </si>
  <si>
    <t>iliad S.A.</t>
  </si>
  <si>
    <t>12.164B</t>
  </si>
  <si>
    <t>NNGPF</t>
  </si>
  <si>
    <t>11.99B</t>
  </si>
  <si>
    <t>OTEX</t>
  </si>
  <si>
    <t>Open Text Corporation</t>
  </si>
  <si>
    <t>STBFY</t>
  </si>
  <si>
    <t>11.95B</t>
  </si>
  <si>
    <t>SHNWF</t>
  </si>
  <si>
    <t>Schroders plc</t>
  </si>
  <si>
    <t>12.331B</t>
  </si>
  <si>
    <t>CRGGF</t>
  </si>
  <si>
    <t>China Resources Gas Group Limited</t>
  </si>
  <si>
    <t>ELS</t>
  </si>
  <si>
    <t>Equity LifeStyle Properties, Inc.</t>
  </si>
  <si>
    <t>1.084M</t>
  </si>
  <si>
    <t>11.94B</t>
  </si>
  <si>
    <t>KEY</t>
  </si>
  <si>
    <t>7.585M</t>
  </si>
  <si>
    <t>12.507M</t>
  </si>
  <si>
    <t>11.955B</t>
  </si>
  <si>
    <t>AICAF</t>
  </si>
  <si>
    <t>11.746B</t>
  </si>
  <si>
    <t>APO</t>
  </si>
  <si>
    <t>2.061M</t>
  </si>
  <si>
    <t>11.902B</t>
  </si>
  <si>
    <t>PSMMF</t>
  </si>
  <si>
    <t>Persimmon Plc</t>
  </si>
  <si>
    <t>10.475B</t>
  </si>
  <si>
    <t>SIVB</t>
  </si>
  <si>
    <t>SVB Financial Group</t>
  </si>
  <si>
    <t>11.87B</t>
  </si>
  <si>
    <t>HLBZF</t>
  </si>
  <si>
    <t>11.968B</t>
  </si>
  <si>
    <t>SHG</t>
  </si>
  <si>
    <t>Shinhan Financial Group Co., Ltd.</t>
  </si>
  <si>
    <t>11.967B</t>
  </si>
  <si>
    <t>STNE</t>
  </si>
  <si>
    <t>StoneCo Ltd.</t>
  </si>
  <si>
    <t>1.172M</t>
  </si>
  <si>
    <t>3.81M</t>
  </si>
  <si>
    <t>11.824B</t>
  </si>
  <si>
    <t>EXPE</t>
  </si>
  <si>
    <t>Expedia Group, Inc.</t>
  </si>
  <si>
    <t>2.327M</t>
  </si>
  <si>
    <t>4.357M</t>
  </si>
  <si>
    <t>11.803B</t>
  </si>
  <si>
    <t>KKPNY</t>
  </si>
  <si>
    <t>Koninklijke KPN N.V.</t>
  </si>
  <si>
    <t>11.82B</t>
  </si>
  <si>
    <t>WAB</t>
  </si>
  <si>
    <t>Westinghouse Air Brake Technologies Corporation</t>
  </si>
  <si>
    <t>1.365M</t>
  </si>
  <si>
    <t>11.775B</t>
  </si>
  <si>
    <t>EBR-B</t>
  </si>
  <si>
    <t>Centrais Elétricas Brasileiras S.A. - Eletrobras</t>
  </si>
  <si>
    <t>11.468B</t>
  </si>
  <si>
    <t>HALFF</t>
  </si>
  <si>
    <t>HAL Trust</t>
  </si>
  <si>
    <t>11.586B</t>
  </si>
  <si>
    <t>JXHLY</t>
  </si>
  <si>
    <t>JXTG Holdings, Inc.</t>
  </si>
  <si>
    <t>11.777B</t>
  </si>
  <si>
    <t>RCDTF</t>
  </si>
  <si>
    <t>Recordati Industria Chimica e Farmaceutica S.p.A.</t>
  </si>
  <si>
    <t>11.458B</t>
  </si>
  <si>
    <t>EBR</t>
  </si>
  <si>
    <t>11.37B</t>
  </si>
  <si>
    <t>ENIA</t>
  </si>
  <si>
    <t>Enel Américas S.A.</t>
  </si>
  <si>
    <t>1.009M</t>
  </si>
  <si>
    <t>1.9M</t>
  </si>
  <si>
    <t>11.715B</t>
  </si>
  <si>
    <t>DFKCY</t>
  </si>
  <si>
    <t>11.736B</t>
  </si>
  <si>
    <t>HLPPF</t>
  </si>
  <si>
    <t>Hang Lung Properties Limited</t>
  </si>
  <si>
    <t>11.034B</t>
  </si>
  <si>
    <t>NBIX</t>
  </si>
  <si>
    <t>Neurocrine Biosciences, Inc.</t>
  </si>
  <si>
    <t>11.627B</t>
  </si>
  <si>
    <t>KIROY</t>
  </si>
  <si>
    <t>Kumba Iron Ore Limited</t>
  </si>
  <si>
    <t>10.432B</t>
  </si>
  <si>
    <t>DT</t>
  </si>
  <si>
    <t>Dynatrace, Inc.</t>
  </si>
  <si>
    <t>1.715M</t>
  </si>
  <si>
    <t>2.996M</t>
  </si>
  <si>
    <t>11.602B</t>
  </si>
  <si>
    <t>CCL</t>
  </si>
  <si>
    <t>Carnival Corporation</t>
  </si>
  <si>
    <t>25.928M</t>
  </si>
  <si>
    <t>52.979M</t>
  </si>
  <si>
    <t>11.6B</t>
  </si>
  <si>
    <t>CHRW</t>
  </si>
  <si>
    <t>C.H. Robinson Worldwide, Inc.</t>
  </si>
  <si>
    <t>1.812M</t>
  </si>
  <si>
    <t>URI</t>
  </si>
  <si>
    <t>United Rentals, Inc.</t>
  </si>
  <si>
    <t>1.338M</t>
  </si>
  <si>
    <t>PMMAF</t>
  </si>
  <si>
    <t>PUMA SE</t>
  </si>
  <si>
    <t>11.578B</t>
  </si>
  <si>
    <t>HGKGY</t>
  </si>
  <si>
    <t>11.802B</t>
  </si>
  <si>
    <t>LOGI</t>
  </si>
  <si>
    <t>Logitech International S.A.</t>
  </si>
  <si>
    <t>11.899B</t>
  </si>
  <si>
    <t>CJEWF</t>
  </si>
  <si>
    <t>Chow Tai Fook Jewellery Group Limited</t>
  </si>
  <si>
    <t>11.481B</t>
  </si>
  <si>
    <t>VAR</t>
  </si>
  <si>
    <t>Varian Medical Systems, Inc.</t>
  </si>
  <si>
    <t>11.552B</t>
  </si>
  <si>
    <t>KB</t>
  </si>
  <si>
    <t>KB Financial Group Inc.</t>
  </si>
  <si>
    <t>11.721B</t>
  </si>
  <si>
    <t>UI</t>
  </si>
  <si>
    <t>Ubiquiti Inc.</t>
  </si>
  <si>
    <t>11.536B</t>
  </si>
  <si>
    <t>BXBLY</t>
  </si>
  <si>
    <t>Brambles Limited</t>
  </si>
  <si>
    <t>11.638B</t>
  </si>
  <si>
    <t>BKI</t>
  </si>
  <si>
    <t>Black Knight, Inc.</t>
  </si>
  <si>
    <t>11.493B</t>
  </si>
  <si>
    <t>FNMA</t>
  </si>
  <si>
    <t>2.484M</t>
  </si>
  <si>
    <t>4.869M</t>
  </si>
  <si>
    <t>2.316B</t>
  </si>
  <si>
    <t>FXFLF</t>
  </si>
  <si>
    <t>Fairfax Financial Holdings Limited</t>
  </si>
  <si>
    <t>11.471B</t>
  </si>
  <si>
    <t>ULTA</t>
  </si>
  <si>
    <t>Ulta Beauty, Inc.</t>
  </si>
  <si>
    <t>1.257M</t>
  </si>
  <si>
    <t>ASXFY</t>
  </si>
  <si>
    <t>ASX Limited</t>
  </si>
  <si>
    <t>11.595B</t>
  </si>
  <si>
    <t>NLY-PF</t>
  </si>
  <si>
    <t>11.447B</t>
  </si>
  <si>
    <t>HZNP</t>
  </si>
  <si>
    <t>Horizon Pharma Public Limited Company</t>
  </si>
  <si>
    <t>2.066M</t>
  </si>
  <si>
    <t>2.642M</t>
  </si>
  <si>
    <t>ETFC</t>
  </si>
  <si>
    <t>E*TRADE Financial Corporation</t>
  </si>
  <si>
    <t>2.055M</t>
  </si>
  <si>
    <t>2.633M</t>
  </si>
  <si>
    <t>11.446B</t>
  </si>
  <si>
    <t>WPC</t>
  </si>
  <si>
    <t>W. P. Carey Inc.</t>
  </si>
  <si>
    <t>11.434B</t>
  </si>
  <si>
    <t>PUMSY</t>
  </si>
  <si>
    <t>11.492B</t>
  </si>
  <si>
    <t>PHM</t>
  </si>
  <si>
    <t>PulteGroup, Inc.</t>
  </si>
  <si>
    <t>4.855M</t>
  </si>
  <si>
    <t>3.985M</t>
  </si>
  <si>
    <t>11.431B</t>
  </si>
  <si>
    <t>WRB</t>
  </si>
  <si>
    <t>11.379B</t>
  </si>
  <si>
    <t>NEXPF</t>
  </si>
  <si>
    <t>Nexi S.p.A.</t>
  </si>
  <si>
    <t>11.58B</t>
  </si>
  <si>
    <t>GGDVF</t>
  </si>
  <si>
    <t>Guangdong Investment Limited</t>
  </si>
  <si>
    <t>11.249B</t>
  </si>
  <si>
    <t>FNMFO</t>
  </si>
  <si>
    <t>9.767B</t>
  </si>
  <si>
    <t>GDDY</t>
  </si>
  <si>
    <t>GoDaddy Inc.</t>
  </si>
  <si>
    <t>11.425B</t>
  </si>
  <si>
    <t>BMBLF</t>
  </si>
  <si>
    <t>11.337B</t>
  </si>
  <si>
    <t>SIELY</t>
  </si>
  <si>
    <t>Shanghai Electric Group Company Limited</t>
  </si>
  <si>
    <t>11.286B</t>
  </si>
  <si>
    <t>BVRDF</t>
  </si>
  <si>
    <t>Bureau Veritas SA</t>
  </si>
  <si>
    <t>10.846B</t>
  </si>
  <si>
    <t>TDY</t>
  </si>
  <si>
    <t>Teledyne Technologies Incorporated</t>
  </si>
  <si>
    <t>11.327B</t>
  </si>
  <si>
    <t>HEI</t>
  </si>
  <si>
    <t>HEICO Corporation</t>
  </si>
  <si>
    <t>11.265B</t>
  </si>
  <si>
    <t>ASXFF</t>
  </si>
  <si>
    <t>11.503B</t>
  </si>
  <si>
    <t>IKTSF</t>
  </si>
  <si>
    <t>Intertek Group plc</t>
  </si>
  <si>
    <t>11.345B</t>
  </si>
  <si>
    <t>NLY-PG</t>
  </si>
  <si>
    <t>11.284B</t>
  </si>
  <si>
    <t>TMVWF</t>
  </si>
  <si>
    <t>TeamViewer AG</t>
  </si>
  <si>
    <t>11.079B</t>
  </si>
  <si>
    <t>TMSNY</t>
  </si>
  <si>
    <t>Temenos AG</t>
  </si>
  <si>
    <t>11.319B</t>
  </si>
  <si>
    <t>OMVKY</t>
  </si>
  <si>
    <t>OMV Aktiengesellschaft</t>
  </si>
  <si>
    <t>11.298B</t>
  </si>
  <si>
    <t>VICI</t>
  </si>
  <si>
    <t>VICI Properties Inc.</t>
  </si>
  <si>
    <t>2.046M</t>
  </si>
  <si>
    <t>5.887M</t>
  </si>
  <si>
    <t>11.22B</t>
  </si>
  <si>
    <t>HEI-A</t>
  </si>
  <si>
    <t>CDAY</t>
  </si>
  <si>
    <t>Ceridian HCM Holding Inc.</t>
  </si>
  <si>
    <t>1.453M</t>
  </si>
  <si>
    <t>11.216B</t>
  </si>
  <si>
    <t>DVDCF</t>
  </si>
  <si>
    <t>Davide Campari-Milano S.p.A.</t>
  </si>
  <si>
    <t>11.033B</t>
  </si>
  <si>
    <t>WTRG</t>
  </si>
  <si>
    <t>Essential Utilities, Inc.</t>
  </si>
  <si>
    <t>11.198B</t>
  </si>
  <si>
    <t>TEVJF</t>
  </si>
  <si>
    <t>10.449B</t>
  </si>
  <si>
    <t>BYCBF</t>
  </si>
  <si>
    <t>Barry Callebaut AG</t>
  </si>
  <si>
    <t>11.309B</t>
  </si>
  <si>
    <t>TKGSY</t>
  </si>
  <si>
    <t>Tokyo Gas Co., Ltd.</t>
  </si>
  <si>
    <t>11.199B</t>
  </si>
  <si>
    <t>HLPPY</t>
  </si>
  <si>
    <t>11.179B</t>
  </si>
  <si>
    <t>IT</t>
  </si>
  <si>
    <t>Gartner, Inc.</t>
  </si>
  <si>
    <t>11.114B</t>
  </si>
  <si>
    <t>QGEN</t>
  </si>
  <si>
    <t>QIAGEN N.V.</t>
  </si>
  <si>
    <t>1.022M</t>
  </si>
  <si>
    <t>1.11M</t>
  </si>
  <si>
    <t>11.109B</t>
  </si>
  <si>
    <t>NI-PB</t>
  </si>
  <si>
    <t>NiSource Inc.</t>
  </si>
  <si>
    <t>11.119B</t>
  </si>
  <si>
    <t>NDSN</t>
  </si>
  <si>
    <t>Nordson Corporation</t>
  </si>
  <si>
    <t>11.088B</t>
  </si>
  <si>
    <t>SHWGY</t>
  </si>
  <si>
    <t>CTL</t>
  </si>
  <si>
    <t>CenturyLink, Inc.</t>
  </si>
  <si>
    <t>10.723M</t>
  </si>
  <si>
    <t>11.161M</t>
  </si>
  <si>
    <t>11.074B</t>
  </si>
  <si>
    <t>GFI</t>
  </si>
  <si>
    <t>10.875M</t>
  </si>
  <si>
    <t>7.94M</t>
  </si>
  <si>
    <t>11.675B</t>
  </si>
  <si>
    <t>JBSAY</t>
  </si>
  <si>
    <t>JBS S.A.</t>
  </si>
  <si>
    <t>11.184B</t>
  </si>
  <si>
    <t>HLMAF</t>
  </si>
  <si>
    <t>Halma plc</t>
  </si>
  <si>
    <t>10.968B</t>
  </si>
  <si>
    <t>CGNX</t>
  </si>
  <si>
    <t>Cognex Corporation</t>
  </si>
  <si>
    <t>1.104M</t>
  </si>
  <si>
    <t>11.026B</t>
  </si>
  <si>
    <t>FNLPF</t>
  </si>
  <si>
    <t>Fresnillo PLC</t>
  </si>
  <si>
    <t>11.436B</t>
  </si>
  <si>
    <t>TRMB</t>
  </si>
  <si>
    <t>Trimble Inc.</t>
  </si>
  <si>
    <t>1.168M</t>
  </si>
  <si>
    <t>10.997B</t>
  </si>
  <si>
    <t>TGOPY</t>
  </si>
  <si>
    <t>3i Group plc</t>
  </si>
  <si>
    <t>YRAIF</t>
  </si>
  <si>
    <t>Yara International ASA</t>
  </si>
  <si>
    <t>11.12B</t>
  </si>
  <si>
    <t>SBGOF</t>
  </si>
  <si>
    <t>Standard Bank Group Limited</t>
  </si>
  <si>
    <t>10.636B</t>
  </si>
  <si>
    <t>DLMAF</t>
  </si>
  <si>
    <t>Dollarama Inc.</t>
  </si>
  <si>
    <t>MPWR</t>
  </si>
  <si>
    <t>Monolithic Power Systems, Inc.</t>
  </si>
  <si>
    <t>10.967B</t>
  </si>
  <si>
    <t>TBVPF</t>
  </si>
  <si>
    <t>Thai Beverage Public Company Limited</t>
  </si>
  <si>
    <t>J</t>
  </si>
  <si>
    <t>Jacobs Engineering Group Inc.</t>
  </si>
  <si>
    <t>10.927B</t>
  </si>
  <si>
    <t>CE</t>
  </si>
  <si>
    <t>Celanese Corporation</t>
  </si>
  <si>
    <t>FRFGF</t>
  </si>
  <si>
    <t>10.925B</t>
  </si>
  <si>
    <t>CFG</t>
  </si>
  <si>
    <t>5.361M</t>
  </si>
  <si>
    <t>6.025M</t>
  </si>
  <si>
    <t>10.922B</t>
  </si>
  <si>
    <t>CNP-PB</t>
  </si>
  <si>
    <t>CenterPoint Energy, Inc.</t>
  </si>
  <si>
    <t>10.912B</t>
  </si>
  <si>
    <t>RCL</t>
  </si>
  <si>
    <t>Royal Caribbean Cruises Ltd.</t>
  </si>
  <si>
    <t>6.88M</t>
  </si>
  <si>
    <t>20.255M</t>
  </si>
  <si>
    <t>10.907B</t>
  </si>
  <si>
    <t>MTRAF</t>
  </si>
  <si>
    <t>Metro Inc.</t>
  </si>
  <si>
    <t>10.973B</t>
  </si>
  <si>
    <t>MOH</t>
  </si>
  <si>
    <t>Molina Healthcare, Inc.</t>
  </si>
  <si>
    <t>10.906B</t>
  </si>
  <si>
    <t>PJH</t>
  </si>
  <si>
    <t>Prudential Financial, Inc. JR SUB NT 52</t>
  </si>
  <si>
    <t>11.065B</t>
  </si>
  <si>
    <t>CABO</t>
  </si>
  <si>
    <t>Cable One, Inc.</t>
  </si>
  <si>
    <t>10.813B</t>
  </si>
  <si>
    <t>AHEXF</t>
  </si>
  <si>
    <t>Adecco Group AG</t>
  </si>
  <si>
    <t>8.165B</t>
  </si>
  <si>
    <t>YARIY</t>
  </si>
  <si>
    <t>11.274B</t>
  </si>
  <si>
    <t>NET</t>
  </si>
  <si>
    <t>Cloudflare, Inc.</t>
  </si>
  <si>
    <t>2.81M</t>
  </si>
  <si>
    <t>5.797M</t>
  </si>
  <si>
    <t>10.847B</t>
  </si>
  <si>
    <t>SWGAF</t>
  </si>
  <si>
    <t>The Swatch Group AG</t>
  </si>
  <si>
    <t>10.471B</t>
  </si>
  <si>
    <t>PRH</t>
  </si>
  <si>
    <t>Prudential Financial, Inc. JR SUB NT 53</t>
  </si>
  <si>
    <t>NKLA</t>
  </si>
  <si>
    <t>Nikola Corporation</t>
  </si>
  <si>
    <t>29.91M</t>
  </si>
  <si>
    <t>21.55M</t>
  </si>
  <si>
    <t>10.798B</t>
  </si>
  <si>
    <t>SGGEF</t>
  </si>
  <si>
    <t>The Sage Group plc</t>
  </si>
  <si>
    <t>10.761B</t>
  </si>
  <si>
    <t>CHJTF</t>
  </si>
  <si>
    <t>ZEN</t>
  </si>
  <si>
    <t>Zendesk, Inc.</t>
  </si>
  <si>
    <t>1.938M</t>
  </si>
  <si>
    <t>2.071M</t>
  </si>
  <si>
    <t>10.753B</t>
  </si>
  <si>
    <t>FOSUF</t>
  </si>
  <si>
    <t>Fosun International Limited</t>
  </si>
  <si>
    <t>10.732B</t>
  </si>
  <si>
    <t>QDEL</t>
  </si>
  <si>
    <t>Quidel Corporation</t>
  </si>
  <si>
    <t>10.731B</t>
  </si>
  <si>
    <t>ZNH</t>
  </si>
  <si>
    <t>China Southern Airlines Company Limited</t>
  </si>
  <si>
    <t>AYX</t>
  </si>
  <si>
    <t>Alteryx, Inc.</t>
  </si>
  <si>
    <t>1.615M</t>
  </si>
  <si>
    <t>10.712B</t>
  </si>
  <si>
    <t>GLPGF</t>
  </si>
  <si>
    <t>10.706B</t>
  </si>
  <si>
    <t>IAC</t>
  </si>
  <si>
    <t>IAC/InterActiveCorp</t>
  </si>
  <si>
    <t>1.077M</t>
  </si>
  <si>
    <t>3.423M</t>
  </si>
  <si>
    <t>10.709B</t>
  </si>
  <si>
    <t>GNENF</t>
  </si>
  <si>
    <t>Ganfeng Lithium Co., Ltd.</t>
  </si>
  <si>
    <t>11.003B</t>
  </si>
  <si>
    <t>SMPNY</t>
  </si>
  <si>
    <t>LVGO</t>
  </si>
  <si>
    <t>Livongo Health, Inc.</t>
  </si>
  <si>
    <t>4.351M</t>
  </si>
  <si>
    <t>4.037M</t>
  </si>
  <si>
    <t>10.675B</t>
  </si>
  <si>
    <t>SKHCF</t>
  </si>
  <si>
    <t>Sonic Healthcare Limited</t>
  </si>
  <si>
    <t>10.791B</t>
  </si>
  <si>
    <t>SKHHY</t>
  </si>
  <si>
    <t>10.877B</t>
  </si>
  <si>
    <t>SWGNF</t>
  </si>
  <si>
    <t>DVA</t>
  </si>
  <si>
    <t>DaVita Inc.</t>
  </si>
  <si>
    <t>1.103M</t>
  </si>
  <si>
    <t>10.637B</t>
  </si>
  <si>
    <t>HAS</t>
  </si>
  <si>
    <t>Hasbro, Inc.</t>
  </si>
  <si>
    <t>1.64M</t>
  </si>
  <si>
    <t>1.116M</t>
  </si>
  <si>
    <t>10.631B</t>
  </si>
  <si>
    <t>TMVWY</t>
  </si>
  <si>
    <t>10.704B</t>
  </si>
  <si>
    <t>AVTR</t>
  </si>
  <si>
    <t>Avantor, Inc.</t>
  </si>
  <si>
    <t>2.753M</t>
  </si>
  <si>
    <t>4.448M</t>
  </si>
  <si>
    <t>10.632B</t>
  </si>
  <si>
    <t>AHKSY</t>
  </si>
  <si>
    <t>Asahi Kasei Corporation</t>
  </si>
  <si>
    <t>10.713B</t>
  </si>
  <si>
    <t>SUZ</t>
  </si>
  <si>
    <t>Suzano S.A.</t>
  </si>
  <si>
    <t>10.707B</t>
  </si>
  <si>
    <t>IEP</t>
  </si>
  <si>
    <t>Icahn Enterprises L.P.</t>
  </si>
  <si>
    <t>10.604B</t>
  </si>
  <si>
    <t>ARRPY</t>
  </si>
  <si>
    <t>Aeroports de Paris SA</t>
  </si>
  <si>
    <t>10.384B</t>
  </si>
  <si>
    <t>JRONY</t>
  </si>
  <si>
    <t>Jerónimo Martins, SGPS, S.A.</t>
  </si>
  <si>
    <t>10.609B</t>
  </si>
  <si>
    <t>KGC</t>
  </si>
  <si>
    <t>Kinross Gold Corporation</t>
  </si>
  <si>
    <t>14.323M</t>
  </si>
  <si>
    <t>17.878M</t>
  </si>
  <si>
    <t>10.53B</t>
  </si>
  <si>
    <t>RDEIY</t>
  </si>
  <si>
    <t>Red Eléctrica Corporación, S.A.</t>
  </si>
  <si>
    <t>SCE-PD</t>
  </si>
  <si>
    <t>Southern California Edison Company</t>
  </si>
  <si>
    <t>10.522B</t>
  </si>
  <si>
    <t>CXO</t>
  </si>
  <si>
    <t>Concho Resources Inc.</t>
  </si>
  <si>
    <t>2.583M</t>
  </si>
  <si>
    <t>10.51B</t>
  </si>
  <si>
    <t>CNICF</t>
  </si>
  <si>
    <t>China International Capital Corporation Limited</t>
  </si>
  <si>
    <t>10.158B</t>
  </si>
  <si>
    <t>FRFXF</t>
  </si>
  <si>
    <t>AEOXF</t>
  </si>
  <si>
    <t>10.297B</t>
  </si>
  <si>
    <t>SNYFY</t>
  </si>
  <si>
    <t>Sony Financial Holdings Inc.</t>
  </si>
  <si>
    <t>10.529B</t>
  </si>
  <si>
    <t>AUCOY</t>
  </si>
  <si>
    <t>Polymetal International Plc</t>
  </si>
  <si>
    <t>CJEWY</t>
  </si>
  <si>
    <t>10.584B</t>
  </si>
  <si>
    <t>RF</t>
  </si>
  <si>
    <t>5.818M</t>
  </si>
  <si>
    <t>11.564M</t>
  </si>
  <si>
    <t>10.47B</t>
  </si>
  <si>
    <t>UDR</t>
  </si>
  <si>
    <t>UDR, Inc.</t>
  </si>
  <si>
    <t>1.35M</t>
  </si>
  <si>
    <t>2.076M</t>
  </si>
  <si>
    <t>10.466B</t>
  </si>
  <si>
    <t>UEPEO</t>
  </si>
  <si>
    <t>Union Electric Company</t>
  </si>
  <si>
    <t>10.454B</t>
  </si>
  <si>
    <t>BBSEY</t>
  </si>
  <si>
    <t>BB Seguridade Participações S.A.</t>
  </si>
  <si>
    <t>11.573B</t>
  </si>
  <si>
    <t>JRONF</t>
  </si>
  <si>
    <t>Jeronimo Martins, SGPS, S.A.</t>
  </si>
  <si>
    <t>10.419B</t>
  </si>
  <si>
    <t>FAXXF</t>
  </si>
  <si>
    <t>10.431B</t>
  </si>
  <si>
    <t>UEPEP</t>
  </si>
  <si>
    <t>10.417B</t>
  </si>
  <si>
    <t>EMN</t>
  </si>
  <si>
    <t>Eastman Chemical Company</t>
  </si>
  <si>
    <t>1.266M</t>
  </si>
  <si>
    <t>10.412B</t>
  </si>
  <si>
    <t>SCE-PE</t>
  </si>
  <si>
    <t>Southern California Edison Company PFD 4.78%</t>
  </si>
  <si>
    <t>10.772B</t>
  </si>
  <si>
    <t>HEGIY</t>
  </si>
  <si>
    <t>Hengan International Group Company Limited</t>
  </si>
  <si>
    <t>10.385B</t>
  </si>
  <si>
    <t>BNTGF</t>
  </si>
  <si>
    <t>Brenntag AG</t>
  </si>
  <si>
    <t>9.553B</t>
  </si>
  <si>
    <t>L</t>
  </si>
  <si>
    <t>Loews Corporation</t>
  </si>
  <si>
    <t>1.418M</t>
  </si>
  <si>
    <t>10.376B</t>
  </si>
  <si>
    <t>MDB</t>
  </si>
  <si>
    <t>MongoDB, Inc.</t>
  </si>
  <si>
    <t>10.372B</t>
  </si>
  <si>
    <t>PPD</t>
  </si>
  <si>
    <t>PPD, Inc.</t>
  </si>
  <si>
    <t>10.37B</t>
  </si>
  <si>
    <t>AVTR-PA</t>
  </si>
  <si>
    <t>10.186B</t>
  </si>
  <si>
    <t>SWGAY</t>
  </si>
  <si>
    <t>10.481B</t>
  </si>
  <si>
    <t>DNB</t>
  </si>
  <si>
    <t>Dun &amp; Bradstreet Holdings, Inc.</t>
  </si>
  <si>
    <t>10.342B</t>
  </si>
  <si>
    <t>KEP</t>
  </si>
  <si>
    <t>Korea Electric Power Corporation</t>
  </si>
  <si>
    <t>10.259B</t>
  </si>
  <si>
    <t>PSMMY</t>
  </si>
  <si>
    <t>10.38B</t>
  </si>
  <si>
    <t>RPM</t>
  </si>
  <si>
    <t>RPM International Inc.</t>
  </si>
  <si>
    <t>10.323B</t>
  </si>
  <si>
    <t>CLLDY</t>
  </si>
  <si>
    <t>CapitaLand Limited</t>
  </si>
  <si>
    <t>10.045B</t>
  </si>
  <si>
    <t>HGH</t>
  </si>
  <si>
    <t>The Hartford Financial Services Group, Inc. DEB FIX/FLT 42</t>
  </si>
  <si>
    <t>10.315B</t>
  </si>
  <si>
    <t>LYV</t>
  </si>
  <si>
    <t>Live Nation Entertainment, Inc.</t>
  </si>
  <si>
    <t>4.069M</t>
  </si>
  <si>
    <t>FOSUY</t>
  </si>
  <si>
    <t>10.23B</t>
  </si>
  <si>
    <t>MKTAY</t>
  </si>
  <si>
    <t>Makita Corporation</t>
  </si>
  <si>
    <t>10.36B</t>
  </si>
  <si>
    <t>TECH</t>
  </si>
  <si>
    <t>Bio-Techne Corporation</t>
  </si>
  <si>
    <t>AHKSF</t>
  </si>
  <si>
    <t>10.349B</t>
  </si>
  <si>
    <t>SGBLY</t>
  </si>
  <si>
    <t>10.661B</t>
  </si>
  <si>
    <t>EBKDY</t>
  </si>
  <si>
    <t>Erste Group Bank AG</t>
  </si>
  <si>
    <t>10.113B</t>
  </si>
  <si>
    <t>HRGLY</t>
  </si>
  <si>
    <t>Hargreaves Lansdown plc</t>
  </si>
  <si>
    <t>10.448B</t>
  </si>
  <si>
    <t>GJNSY</t>
  </si>
  <si>
    <t>Gjensidige Forsikring ASA</t>
  </si>
  <si>
    <t>10.629B</t>
  </si>
  <si>
    <t>BAH</t>
  </si>
  <si>
    <t>Booz Allen Hamilton Holding Corporation</t>
  </si>
  <si>
    <t>10.273B</t>
  </si>
  <si>
    <t>SDXAY</t>
  </si>
  <si>
    <t>Sodexo S.A.</t>
  </si>
  <si>
    <t>10.317B</t>
  </si>
  <si>
    <t>CMTDF</t>
  </si>
  <si>
    <t>Sumitomo Mitsui Trust Holdings, Inc.</t>
  </si>
  <si>
    <t>10.209B</t>
  </si>
  <si>
    <t>GBOOY</t>
  </si>
  <si>
    <t>Grupo Financiero Banorte, S.A.B. de C.V.</t>
  </si>
  <si>
    <t>10.378B</t>
  </si>
  <si>
    <t>SEOJF</t>
  </si>
  <si>
    <t>Stora Enso Oyj</t>
  </si>
  <si>
    <t>10.247B</t>
  </si>
  <si>
    <t>ZNGA</t>
  </si>
  <si>
    <t>Zynga Inc.</t>
  </si>
  <si>
    <t>14.09M</t>
  </si>
  <si>
    <t>22.394M</t>
  </si>
  <si>
    <t>AES</t>
  </si>
  <si>
    <t>The AES Corporation</t>
  </si>
  <si>
    <t>3.248M</t>
  </si>
  <si>
    <t>6.666M</t>
  </si>
  <si>
    <t>10.246B</t>
  </si>
  <si>
    <t>NLY</t>
  </si>
  <si>
    <t>10.936M</t>
  </si>
  <si>
    <t>20.848M</t>
  </si>
  <si>
    <t>10.242B</t>
  </si>
  <si>
    <t>MFO</t>
  </si>
  <si>
    <t>MFA Financial, Inc. SR NT 42</t>
  </si>
  <si>
    <t>8.961B</t>
  </si>
  <si>
    <t>CLLDF</t>
  </si>
  <si>
    <t>10.173B</t>
  </si>
  <si>
    <t>BPY</t>
  </si>
  <si>
    <t>2.615M</t>
  </si>
  <si>
    <t>10.249B</t>
  </si>
  <si>
    <t>BEN</t>
  </si>
  <si>
    <t>Franklin Resources, Inc.</t>
  </si>
  <si>
    <t>2.606M</t>
  </si>
  <si>
    <t>10.203B</t>
  </si>
  <si>
    <t>DRI</t>
  </si>
  <si>
    <t>Darden Restaurants, Inc.</t>
  </si>
  <si>
    <t>1.661M</t>
  </si>
  <si>
    <t>10.214B</t>
  </si>
  <si>
    <t>ALFVY</t>
  </si>
  <si>
    <t>Alfa Laval AB (publ)</t>
  </si>
  <si>
    <t>10.405B</t>
  </si>
  <si>
    <t>SEOAY</t>
  </si>
  <si>
    <t>10.197B</t>
  </si>
  <si>
    <t>SUTNY</t>
  </si>
  <si>
    <t>10.128B</t>
  </si>
  <si>
    <t>AAP</t>
  </si>
  <si>
    <t>Advance Auto Parts, Inc.</t>
  </si>
  <si>
    <t>10.184B</t>
  </si>
  <si>
    <t>ASX</t>
  </si>
  <si>
    <t>ASE Technology Holding Co., Ltd.</t>
  </si>
  <si>
    <t>1.804M</t>
  </si>
  <si>
    <t>10.32B</t>
  </si>
  <si>
    <t>ACOPF</t>
  </si>
  <si>
    <t>The a2 Milk Company Limited</t>
  </si>
  <si>
    <t>CNHI</t>
  </si>
  <si>
    <t>CNH Industrial N.V.</t>
  </si>
  <si>
    <t>1.681M</t>
  </si>
  <si>
    <t>10.172B</t>
  </si>
  <si>
    <t>LII</t>
  </si>
  <si>
    <t>Lennox International Inc.</t>
  </si>
  <si>
    <t>10.168B</t>
  </si>
  <si>
    <t>MONOY</t>
  </si>
  <si>
    <t>MonotaRO Co., Ltd.</t>
  </si>
  <si>
    <t>10.206B</t>
  </si>
  <si>
    <t>BAP</t>
  </si>
  <si>
    <t>Credicorp Ltd.</t>
  </si>
  <si>
    <t>10.15B</t>
  </si>
  <si>
    <t>DISCA</t>
  </si>
  <si>
    <t>Discovery, Inc.</t>
  </si>
  <si>
    <t>2.316M</t>
  </si>
  <si>
    <t>5.261M</t>
  </si>
  <si>
    <t>10.07B</t>
  </si>
  <si>
    <t>SCE-PC</t>
  </si>
  <si>
    <t>10.22B</t>
  </si>
  <si>
    <t>SAM</t>
  </si>
  <si>
    <t>The Boston Beer Company, Inc.</t>
  </si>
  <si>
    <t>10.091B</t>
  </si>
  <si>
    <t>UBSFY</t>
  </si>
  <si>
    <t>Ubisoft Entertainment SA</t>
  </si>
  <si>
    <t>10.201B</t>
  </si>
  <si>
    <t>DISCK</t>
  </si>
  <si>
    <t>1.136M</t>
  </si>
  <si>
    <t>2.44M</t>
  </si>
  <si>
    <t>10.075B</t>
  </si>
  <si>
    <t>GLPEF</t>
  </si>
  <si>
    <t>Galp Energia, SGPS, S.A.</t>
  </si>
  <si>
    <t>10.062B</t>
  </si>
  <si>
    <t>SGPYY</t>
  </si>
  <si>
    <t>9.786B</t>
  </si>
  <si>
    <t>BOIVF</t>
  </si>
  <si>
    <t>Bollore</t>
  </si>
  <si>
    <t>10.137B</t>
  </si>
  <si>
    <t>AVY</t>
  </si>
  <si>
    <t>Avery Dennison Corporation</t>
  </si>
  <si>
    <t>10.032B</t>
  </si>
  <si>
    <t>TLTZY</t>
  </si>
  <si>
    <t>Tele2 AB (publ)</t>
  </si>
  <si>
    <t>CCHBF</t>
  </si>
  <si>
    <t>Coca-Cola HBC AG</t>
  </si>
  <si>
    <t>10.02B</t>
  </si>
  <si>
    <t>NTXFF</t>
  </si>
  <si>
    <t>Natixis S.A.</t>
  </si>
  <si>
    <t>8.137B</t>
  </si>
  <si>
    <t>FRT-PC</t>
  </si>
  <si>
    <t>Federal Realty Investment Trust</t>
  </si>
  <si>
    <t>CG</t>
  </si>
  <si>
    <t>The Carlyle Group Inc.</t>
  </si>
  <si>
    <t>2.562M</t>
  </si>
  <si>
    <t>10.011B</t>
  </si>
  <si>
    <t>CBUMY</t>
  </si>
  <si>
    <t>China National Materials Company Limited</t>
  </si>
  <si>
    <t>10.258B</t>
  </si>
  <si>
    <t>SVYSF</t>
  </si>
  <si>
    <t>Solvay SA</t>
  </si>
  <si>
    <t>8.57B</t>
  </si>
  <si>
    <t>SCE-PB</t>
  </si>
  <si>
    <t>10.043B</t>
  </si>
  <si>
    <t>battingAvg</t>
  </si>
  <si>
    <t>Gainloss ratio</t>
  </si>
  <si>
    <t>Average Gain</t>
  </si>
  <si>
    <t>Average Loss</t>
  </si>
  <si>
    <t>Max Return</t>
  </si>
  <si>
    <t>Max Loss</t>
  </si>
  <si>
    <t>No of Trades</t>
  </si>
  <si>
    <t>Total return</t>
  </si>
  <si>
    <t>Buy Date</t>
  </si>
  <si>
    <t>Sell Date</t>
  </si>
  <si>
    <t>11.216546596866786</t>
  </si>
  <si>
    <t>36.26583699251689</t>
  </si>
  <si>
    <t>-3.2332444464366006</t>
  </si>
  <si>
    <t>43.45838115274956</t>
  </si>
  <si>
    <t>3</t>
  </si>
  <si>
    <t>79.18</t>
  </si>
  <si>
    <t>9.059795703726053</t>
  </si>
  <si>
    <t>18.600814397962573</t>
  </si>
  <si>
    <t>-2.053116318098934</t>
  </si>
  <si>
    <t>20.839303856687643</t>
  </si>
  <si>
    <t>-3.626918626884146</t>
  </si>
  <si>
    <t>10</t>
  </si>
  <si>
    <t>19.07</t>
  </si>
  <si>
    <t>inf</t>
  </si>
  <si>
    <t>20.579983755916846</t>
  </si>
  <si>
    <t>0</t>
  </si>
  <si>
    <t>50.32914723839892</t>
  </si>
  <si>
    <t>undefined</t>
  </si>
  <si>
    <t>67.61</t>
  </si>
  <si>
    <t>1.8706630990469</t>
  </si>
  <si>
    <t>8.161608139744018</t>
  </si>
  <si>
    <t>-4.362949236504609</t>
  </si>
  <si>
    <t>16.59508466944375</t>
  </si>
  <si>
    <t>-7.3593434738034365</t>
  </si>
  <si>
    <t>5</t>
  </si>
  <si>
    <t>15.11</t>
  </si>
  <si>
    <t>4.635539297039491</t>
  </si>
  <si>
    <t>6.303249623175139</t>
  </si>
  <si>
    <t>-1.3597661931591731</t>
  </si>
  <si>
    <t>16.79757042832324</t>
  </si>
  <si>
    <t>25.12</t>
  </si>
  <si>
    <t>3.570237150523346</t>
  </si>
  <si>
    <t>18.798747541430004</t>
  </si>
  <si>
    <t>-5.2654058396861325</t>
  </si>
  <si>
    <t>19.721295152540442</t>
  </si>
  <si>
    <t>-8.32037370904879</t>
  </si>
  <si>
    <t>-8.57</t>
  </si>
  <si>
    <t>2.907774372334844</t>
  </si>
  <si>
    <t>10.976732905637704</t>
  </si>
  <si>
    <t>-3.774960330510018</t>
  </si>
  <si>
    <t>26.527989217721593</t>
  </si>
  <si>
    <t>-7.585145310869546</t>
  </si>
  <si>
    <t>9</t>
  </si>
  <si>
    <t>23.23</t>
  </si>
  <si>
    <t>3.2223088277195036</t>
  </si>
  <si>
    <t>10.855133887860546</t>
  </si>
  <si>
    <t>-3.3687441112039394</t>
  </si>
  <si>
    <t>26.78241626055946</t>
  </si>
  <si>
    <t>-3.53488375403167</t>
  </si>
  <si>
    <t>8</t>
  </si>
  <si>
    <t>29.69</t>
  </si>
  <si>
    <t>2.5326566627614158</t>
  </si>
  <si>
    <t>4.34448758759618</t>
  </si>
  <si>
    <t>-1.7153875025678693</t>
  </si>
  <si>
    <t>6.394681000921154</t>
  </si>
  <si>
    <t>-3.094120558655744</t>
  </si>
  <si>
    <t>6</t>
  </si>
  <si>
    <t>1.54</t>
  </si>
  <si>
    <t>3.493670728050588</t>
  </si>
  <si>
    <t>12.030440007649169</t>
  </si>
  <si>
    <t>-3.4434956651916537</t>
  </si>
  <si>
    <t>-5.52637386737781</t>
  </si>
  <si>
    <t>-6.07</t>
  </si>
  <si>
    <t>14.567489973213869</t>
  </si>
  <si>
    <t>34.66283413287648</t>
  </si>
  <si>
    <t>-2.379465110091934</t>
  </si>
  <si>
    <t>36.764827193830605</t>
  </si>
  <si>
    <t>-4.227744996963711</t>
  </si>
  <si>
    <t>7</t>
  </si>
  <si>
    <t>60.65</t>
  </si>
  <si>
    <t>2.6995697008949584</t>
  </si>
  <si>
    <t>5.462463583885721</t>
  </si>
  <si>
    <t>-2.023457139141401</t>
  </si>
  <si>
    <t>11.746480879089649</t>
  </si>
  <si>
    <t>-3.1488096435974278</t>
  </si>
  <si>
    <t>9.95</t>
  </si>
  <si>
    <t>3.7252501396036934</t>
  </si>
  <si>
    <t>6.911005734513264</t>
  </si>
  <si>
    <t>-1.8551789747059733</t>
  </si>
  <si>
    <t>9.478846597684075</t>
  </si>
  <si>
    <t>-3.2643833450587856</t>
  </si>
  <si>
    <t>5.96</t>
  </si>
  <si>
    <t>1.6055599858942389</t>
  </si>
  <si>
    <t>4.612504766824565</t>
  </si>
  <si>
    <t>-2.8728324119609687</t>
  </si>
  <si>
    <t>10.332902030675184</t>
  </si>
  <si>
    <t>-4.753915826133904</t>
  </si>
  <si>
    <t>0.28</t>
  </si>
  <si>
    <t>1.9296443838822248</t>
  </si>
  <si>
    <t>5.365870348889838</t>
  </si>
  <si>
    <t>-2.780756078015949</t>
  </si>
  <si>
    <t>14.310650458101538</t>
  </si>
  <si>
    <t>-8.465139905027662</t>
  </si>
  <si>
    <t>-4.71</t>
  </si>
  <si>
    <t>6.953325642794444</t>
  </si>
  <si>
    <t>13.022866936162915</t>
  </si>
  <si>
    <t>-1.8728976039915783</t>
  </si>
  <si>
    <t>20.2310741069224</t>
  </si>
  <si>
    <t>-3.1142688652498363</t>
  </si>
  <si>
    <t>20.19</t>
  </si>
  <si>
    <t>21.301981354675156</t>
  </si>
  <si>
    <t>138.3330666533357</t>
  </si>
  <si>
    <t>-6.493906099630289</t>
  </si>
  <si>
    <t>180.9986483275348</t>
  </si>
  <si>
    <t>-10.043395153399281</t>
  </si>
  <si>
    <t>292.29</t>
  </si>
  <si>
    <t>6.316566046853364</t>
  </si>
  <si>
    <t>10.205849610014518</t>
  </si>
  <si>
    <t>20.05</t>
  </si>
  <si>
    <t>8.393772257072735</t>
  </si>
  <si>
    <t>51.86022803756786</t>
  </si>
  <si>
    <t>-6.1784173371953885</t>
  </si>
  <si>
    <t>52.260815962472186</t>
  </si>
  <si>
    <t>-9.119855630195161</t>
  </si>
  <si>
    <t>90.28</t>
  </si>
  <si>
    <t>4.324582665596455</t>
  </si>
  <si>
    <t>12.866277374592324</t>
  </si>
  <si>
    <t>-2.9751489032567218</t>
  </si>
  <si>
    <t>13.898293930802819</t>
  </si>
  <si>
    <t>-3.681599105670763</t>
  </si>
  <si>
    <t>27.4</t>
  </si>
  <si>
    <t>16.67133040324048</t>
  </si>
  <si>
    <t>27.725162182125175</t>
  </si>
  <si>
    <t>57.01</t>
  </si>
  <si>
    <t>4.656043721235737</t>
  </si>
  <si>
    <t>18.234496973730106</t>
  </si>
  <si>
    <t>-3.9163070764487107</t>
  </si>
  <si>
    <t>49.596322312670196</t>
  </si>
  <si>
    <t>4</t>
  </si>
  <si>
    <t>51.14</t>
  </si>
  <si>
    <t>7.000528698683743</t>
  </si>
  <si>
    <t>20.20079109855819</t>
  </si>
  <si>
    <t>-2.8856093543843904</t>
  </si>
  <si>
    <t>-9.80968396286077</t>
  </si>
  <si>
    <t>13</t>
  </si>
  <si>
    <t>-15.74</t>
  </si>
  <si>
    <t>5.317295225329398</t>
  </si>
  <si>
    <t>20.785996131484374</t>
  </si>
  <si>
    <t>-3.909129595149894</t>
  </si>
  <si>
    <t>-10.756672371763864</t>
  </si>
  <si>
    <t>-16.02</t>
  </si>
  <si>
    <t>0.8721291246544186</t>
  </si>
  <si>
    <t>2.7040109062818174</t>
  </si>
  <si>
    <t>-3.100470824607861</t>
  </si>
  <si>
    <t>7.757061709159951</t>
  </si>
  <si>
    <t>-5.164215757460811</t>
  </si>
  <si>
    <t>-8.11</t>
  </si>
  <si>
    <t>4.612027232843724</t>
  </si>
  <si>
    <t>19.98570512817748</t>
  </si>
  <si>
    <t>-4.333388360296936</t>
  </si>
  <si>
    <t>24.145684997620243</t>
  </si>
  <si>
    <t>-6.691283483053145</t>
  </si>
  <si>
    <t>31.52</t>
  </si>
  <si>
    <t>5.917466387408244</t>
  </si>
  <si>
    <t>10.860964248985171</t>
  </si>
  <si>
    <t>-1.8354078482129073</t>
  </si>
  <si>
    <t>11.009737290877041</t>
  </si>
  <si>
    <t>-3.104372374699871</t>
  </si>
  <si>
    <t>16.23</t>
  </si>
  <si>
    <t>4.678705635598522</t>
  </si>
  <si>
    <t>16.257954877142787</t>
  </si>
  <si>
    <t>-3.474883043173754</t>
  </si>
  <si>
    <t>23.447707979926058</t>
  </si>
  <si>
    <t>-5.958642619026544</t>
  </si>
  <si>
    <t>8.83</t>
  </si>
  <si>
    <t>4.592778662073428</t>
  </si>
  <si>
    <t>20.029417126504338</t>
  </si>
  <si>
    <t>-4.36106736253255</t>
  </si>
  <si>
    <t>30.882945509107774</t>
  </si>
  <si>
    <t>-5.082241923574515</t>
  </si>
  <si>
    <t>56.22</t>
  </si>
  <si>
    <t>4.534899102995387</t>
  </si>
  <si>
    <t>20.1139507088446</t>
  </si>
  <si>
    <t>-4.435368957946376</t>
  </si>
  <si>
    <t>29.932862421902918</t>
  </si>
  <si>
    <t>-5.227256226212518</t>
  </si>
  <si>
    <t>42.69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</si>
</sst>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0.0"/>
      <color rgb="FF000000"/>
      <name val="Arial"/>
    </font>
    <font/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Font="1"/>
    <xf borderId="0" fillId="0" fontId="1" numFmtId="10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1" fillId="0" fontId="3" numFmtId="0" xfId="0" applyAlignment="1" applyBorder="1" applyFont="1">
      <alignment horizontal="center" vertical="top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2" t="s">
        <v>10</v>
      </c>
      <c r="B2" s="2" t="s">
        <v>11</v>
      </c>
      <c r="C2" s="2">
        <v>3.9063</v>
      </c>
      <c r="D2" s="2">
        <v>0.0</v>
      </c>
      <c r="E2" s="3">
        <v>0.0</v>
      </c>
      <c r="F2" s="4">
        <v>2800.0</v>
      </c>
      <c r="G2" s="4">
        <v>3946.0</v>
      </c>
      <c r="H2" s="2" t="s">
        <v>12</v>
      </c>
      <c r="I2" s="2" t="s">
        <v>12</v>
      </c>
    </row>
    <row r="3">
      <c r="A3" s="2" t="s">
        <v>13</v>
      </c>
      <c r="B3" s="2" t="s">
        <v>14</v>
      </c>
      <c r="C3" s="2">
        <v>370.31</v>
      </c>
      <c r="D3" s="2">
        <v>-1.07</v>
      </c>
      <c r="E3" s="3">
        <v>-0.0029</v>
      </c>
      <c r="F3" s="2" t="s">
        <v>15</v>
      </c>
      <c r="G3" s="2" t="s">
        <v>16</v>
      </c>
      <c r="H3" s="2" t="s">
        <v>17</v>
      </c>
      <c r="I3" s="2">
        <v>29.13</v>
      </c>
    </row>
    <row r="4">
      <c r="A4" s="2" t="s">
        <v>18</v>
      </c>
      <c r="B4" s="2" t="s">
        <v>19</v>
      </c>
      <c r="C4" s="2">
        <v>201.53</v>
      </c>
      <c r="D4" s="2">
        <v>-1.01</v>
      </c>
      <c r="E4" s="3">
        <v>-0.005</v>
      </c>
      <c r="F4" s="2" t="s">
        <v>20</v>
      </c>
      <c r="G4" s="2" t="s">
        <v>21</v>
      </c>
      <c r="H4" s="2" t="s">
        <v>22</v>
      </c>
      <c r="I4" s="2">
        <v>35.02</v>
      </c>
    </row>
    <row r="5">
      <c r="A5" s="2" t="s">
        <v>23</v>
      </c>
      <c r="B5" s="2" t="s">
        <v>24</v>
      </c>
      <c r="C5" s="5">
        <v>3002.99</v>
      </c>
      <c r="D5" s="6">
        <f>+16.44</f>
        <v>16.44</v>
      </c>
      <c r="E5" s="6">
        <f>+0.55%</f>
        <v>0.0055</v>
      </c>
      <c r="F5" s="2" t="s">
        <v>25</v>
      </c>
      <c r="G5" s="2" t="s">
        <v>26</v>
      </c>
      <c r="H5" s="2" t="s">
        <v>27</v>
      </c>
      <c r="I5" s="2">
        <v>143.54</v>
      </c>
    </row>
    <row r="6">
      <c r="A6" s="2" t="s">
        <v>28</v>
      </c>
      <c r="B6" s="2" t="s">
        <v>29</v>
      </c>
      <c r="C6" s="5">
        <v>1505.09</v>
      </c>
      <c r="D6" s="2">
        <v>-11.66</v>
      </c>
      <c r="E6" s="3">
        <v>-0.0077</v>
      </c>
      <c r="F6" s="2" t="s">
        <v>30</v>
      </c>
      <c r="G6" s="2" t="s">
        <v>31</v>
      </c>
      <c r="H6" s="2" t="s">
        <v>32</v>
      </c>
      <c r="I6" s="2">
        <v>30.41</v>
      </c>
    </row>
    <row r="7">
      <c r="A7" s="2" t="s">
        <v>33</v>
      </c>
      <c r="B7" s="2" t="s">
        <v>29</v>
      </c>
      <c r="C7" s="5">
        <v>1507.41</v>
      </c>
      <c r="D7" s="2">
        <v>-8.27</v>
      </c>
      <c r="E7" s="3">
        <v>-0.0055</v>
      </c>
      <c r="F7" s="2" t="s">
        <v>34</v>
      </c>
      <c r="G7" s="2" t="s">
        <v>35</v>
      </c>
      <c r="H7" s="2" t="s">
        <v>36</v>
      </c>
      <c r="I7" s="2">
        <v>30.47</v>
      </c>
    </row>
    <row r="8">
      <c r="A8" s="2" t="s">
        <v>37</v>
      </c>
      <c r="B8" s="2" t="s">
        <v>38</v>
      </c>
      <c r="C8" s="2">
        <v>248.16</v>
      </c>
      <c r="D8" s="2">
        <v>-3.72</v>
      </c>
      <c r="E8" s="3">
        <v>-0.0148</v>
      </c>
      <c r="F8" s="2" t="s">
        <v>39</v>
      </c>
      <c r="G8" s="2" t="s">
        <v>40</v>
      </c>
      <c r="H8" s="2" t="s">
        <v>41</v>
      </c>
      <c r="I8" s="2">
        <v>70.98</v>
      </c>
    </row>
    <row r="9">
      <c r="A9" s="2" t="s">
        <v>42</v>
      </c>
      <c r="B9" s="2" t="s">
        <v>38</v>
      </c>
      <c r="C9" s="2">
        <v>31.56</v>
      </c>
      <c r="D9" s="2">
        <v>-0.78</v>
      </c>
      <c r="E9" s="3">
        <v>-0.0241</v>
      </c>
      <c r="F9" s="4">
        <v>1551.0</v>
      </c>
      <c r="G9" s="4">
        <v>20589.0</v>
      </c>
      <c r="H9" s="2" t="s">
        <v>43</v>
      </c>
      <c r="I9" s="2" t="s">
        <v>12</v>
      </c>
    </row>
    <row r="10">
      <c r="A10" s="2" t="s">
        <v>44</v>
      </c>
      <c r="B10" s="2" t="s">
        <v>45</v>
      </c>
      <c r="C10" s="2">
        <v>68.71</v>
      </c>
      <c r="D10" s="2">
        <v>-1.73</v>
      </c>
      <c r="E10" s="3">
        <v>-0.0246</v>
      </c>
      <c r="F10" s="2" t="s">
        <v>46</v>
      </c>
      <c r="G10" s="2" t="s">
        <v>47</v>
      </c>
      <c r="H10" s="2" t="s">
        <v>48</v>
      </c>
      <c r="I10" s="2">
        <v>50.75</v>
      </c>
    </row>
    <row r="11">
      <c r="A11" s="2" t="s">
        <v>49</v>
      </c>
      <c r="B11" s="2" t="s">
        <v>45</v>
      </c>
      <c r="C11" s="2">
        <v>68.64</v>
      </c>
      <c r="D11" s="2">
        <v>-2.04</v>
      </c>
      <c r="E11" s="3">
        <v>-0.0289</v>
      </c>
      <c r="F11" s="4">
        <v>30396.0</v>
      </c>
      <c r="G11" s="4">
        <v>32617.0</v>
      </c>
      <c r="H11" s="2" t="s">
        <v>50</v>
      </c>
      <c r="I11" s="2" t="s">
        <v>12</v>
      </c>
    </row>
    <row r="12">
      <c r="A12" s="2" t="s">
        <v>51</v>
      </c>
      <c r="B12" s="2" t="s">
        <v>52</v>
      </c>
      <c r="C12" s="2">
        <v>230.49</v>
      </c>
      <c r="D12" s="2">
        <v>-2.11</v>
      </c>
      <c r="E12" s="3">
        <v>-0.009</v>
      </c>
      <c r="F12" s="2" t="s">
        <v>53</v>
      </c>
      <c r="G12" s="2" t="s">
        <v>54</v>
      </c>
      <c r="H12" s="2" t="s">
        <v>55</v>
      </c>
      <c r="I12" s="2">
        <v>31.67</v>
      </c>
    </row>
    <row r="13">
      <c r="A13" s="2" t="s">
        <v>56</v>
      </c>
      <c r="B13" s="2" t="s">
        <v>57</v>
      </c>
      <c r="C13" s="2">
        <v>25.89</v>
      </c>
      <c r="D13" s="2">
        <v>-0.04</v>
      </c>
      <c r="E13" s="3">
        <v>-0.0015</v>
      </c>
      <c r="F13" s="4">
        <v>42673.0</v>
      </c>
      <c r="G13" s="4">
        <v>86167.0</v>
      </c>
      <c r="H13" s="2" t="s">
        <v>58</v>
      </c>
      <c r="I13" s="2">
        <v>54.85</v>
      </c>
    </row>
    <row r="14">
      <c r="A14" s="2" t="s">
        <v>59</v>
      </c>
      <c r="B14" s="2" t="s">
        <v>60</v>
      </c>
      <c r="C14" s="5">
        <v>291500.0</v>
      </c>
      <c r="D14" s="6" t="str">
        <f>+2,064.00</f>
        <v>#ERROR!</v>
      </c>
      <c r="E14" s="6">
        <f>+0.71%</f>
        <v>0.0071</v>
      </c>
      <c r="F14" s="2">
        <v>305.0</v>
      </c>
      <c r="G14" s="2">
        <v>498.0</v>
      </c>
      <c r="H14" s="2" t="s">
        <v>61</v>
      </c>
      <c r="I14" s="2">
        <v>47.46</v>
      </c>
    </row>
    <row r="15">
      <c r="A15" s="2" t="s">
        <v>62</v>
      </c>
      <c r="B15" s="2" t="s">
        <v>60</v>
      </c>
      <c r="C15" s="2">
        <v>194.1</v>
      </c>
      <c r="D15" s="6">
        <f>+0.85</f>
        <v>0.85</v>
      </c>
      <c r="E15" s="6">
        <f>+0.44%</f>
        <v>0.0044</v>
      </c>
      <c r="F15" s="2" t="s">
        <v>63</v>
      </c>
      <c r="G15" s="2" t="s">
        <v>64</v>
      </c>
      <c r="H15" s="2" t="s">
        <v>65</v>
      </c>
      <c r="I15" s="2">
        <v>0.03</v>
      </c>
    </row>
    <row r="16">
      <c r="A16" s="2" t="s">
        <v>66</v>
      </c>
      <c r="B16" s="2" t="s">
        <v>67</v>
      </c>
      <c r="C16" s="2">
        <v>195.0</v>
      </c>
      <c r="D16" s="2">
        <v>-2.43</v>
      </c>
      <c r="E16" s="3">
        <v>-0.0123</v>
      </c>
      <c r="F16" s="2" t="s">
        <v>68</v>
      </c>
      <c r="G16" s="2" t="s">
        <v>69</v>
      </c>
      <c r="H16" s="2" t="s">
        <v>70</v>
      </c>
      <c r="I16" s="2">
        <v>35.14</v>
      </c>
    </row>
    <row r="17">
      <c r="A17" s="2" t="s">
        <v>71</v>
      </c>
      <c r="B17" s="2" t="s">
        <v>72</v>
      </c>
      <c r="C17" s="2">
        <v>147.51</v>
      </c>
      <c r="D17" s="2">
        <v>-2.1</v>
      </c>
      <c r="E17" s="3">
        <v>-0.0141</v>
      </c>
      <c r="F17" s="2" t="s">
        <v>73</v>
      </c>
      <c r="G17" s="2" t="s">
        <v>74</v>
      </c>
      <c r="H17" s="2" t="s">
        <v>75</v>
      </c>
      <c r="I17" s="2">
        <v>25.96</v>
      </c>
    </row>
    <row r="18">
      <c r="A18" s="2" t="s">
        <v>76</v>
      </c>
      <c r="B18" s="2" t="s">
        <v>77</v>
      </c>
      <c r="C18" s="2">
        <v>130.94</v>
      </c>
      <c r="D18" s="2">
        <v>-0.7</v>
      </c>
      <c r="E18" s="3">
        <v>-0.0053</v>
      </c>
      <c r="F18" s="2" t="s">
        <v>78</v>
      </c>
      <c r="G18" s="2" t="s">
        <v>79</v>
      </c>
      <c r="H18" s="2" t="s">
        <v>80</v>
      </c>
      <c r="I18" s="2">
        <v>24.9</v>
      </c>
    </row>
    <row r="19">
      <c r="A19" s="2" t="s">
        <v>81</v>
      </c>
      <c r="B19" s="2" t="s">
        <v>82</v>
      </c>
      <c r="C19" s="2">
        <v>73.5</v>
      </c>
      <c r="D19" s="6">
        <f>+6.13</f>
        <v>6.13</v>
      </c>
      <c r="E19" s="6">
        <f>+9.1%</f>
        <v>0.091</v>
      </c>
      <c r="F19" s="2" t="s">
        <v>83</v>
      </c>
      <c r="G19" s="2" t="s">
        <v>84</v>
      </c>
      <c r="H19" s="2" t="s">
        <v>85</v>
      </c>
      <c r="I19" s="2">
        <v>32.99</v>
      </c>
    </row>
    <row r="20">
      <c r="A20" s="2" t="s">
        <v>86</v>
      </c>
      <c r="B20" s="2" t="s">
        <v>87</v>
      </c>
      <c r="C20" s="2">
        <v>28.38</v>
      </c>
      <c r="D20" s="6">
        <f>+0.09</f>
        <v>0.09</v>
      </c>
      <c r="E20" s="6">
        <f>+0.31%</f>
        <v>0.0031</v>
      </c>
      <c r="F20" s="2" t="s">
        <v>88</v>
      </c>
      <c r="G20" s="4">
        <v>139682.0</v>
      </c>
      <c r="H20" s="2" t="s">
        <v>89</v>
      </c>
      <c r="I20" s="2">
        <v>3.8</v>
      </c>
    </row>
    <row r="21">
      <c r="A21" s="2" t="s">
        <v>90</v>
      </c>
      <c r="B21" s="2" t="s">
        <v>91</v>
      </c>
      <c r="C21" s="2">
        <v>22.65</v>
      </c>
      <c r="D21" s="6">
        <f t="shared" ref="D21:D22" si="1">+0.07</f>
        <v>0.07</v>
      </c>
      <c r="E21" s="6">
        <f>+0.32%</f>
        <v>0.0032</v>
      </c>
      <c r="F21" s="4">
        <v>8148.0</v>
      </c>
      <c r="G21" s="4">
        <v>13962.0</v>
      </c>
      <c r="H21" s="2" t="s">
        <v>92</v>
      </c>
      <c r="I21" s="2">
        <v>49.78</v>
      </c>
    </row>
    <row r="22">
      <c r="A22" s="2" t="s">
        <v>93</v>
      </c>
      <c r="B22" s="2" t="s">
        <v>87</v>
      </c>
      <c r="C22" s="2">
        <v>27.87</v>
      </c>
      <c r="D22" s="6">
        <f t="shared" si="1"/>
        <v>0.07</v>
      </c>
      <c r="E22" s="6">
        <f>+0.24%</f>
        <v>0.0024</v>
      </c>
      <c r="F22" s="2" t="s">
        <v>94</v>
      </c>
      <c r="G22" s="4">
        <v>163411.0</v>
      </c>
      <c r="H22" s="2" t="s">
        <v>95</v>
      </c>
      <c r="I22" s="2">
        <v>3.73</v>
      </c>
    </row>
    <row r="23">
      <c r="A23" s="2" t="s">
        <v>96</v>
      </c>
      <c r="B23" s="2" t="s">
        <v>97</v>
      </c>
      <c r="C23" s="5">
        <v>1460.0</v>
      </c>
      <c r="D23" s="6">
        <f>+12</f>
        <v>12</v>
      </c>
      <c r="E23" s="6">
        <f>+0.83%</f>
        <v>0.0083</v>
      </c>
      <c r="F23" s="4">
        <v>6331.0</v>
      </c>
      <c r="G23" s="4">
        <v>9869.0</v>
      </c>
      <c r="H23" s="2" t="s">
        <v>98</v>
      </c>
      <c r="I23" s="2">
        <v>702.6</v>
      </c>
    </row>
    <row r="24">
      <c r="A24" s="2" t="s">
        <v>99</v>
      </c>
      <c r="B24" s="2" t="s">
        <v>100</v>
      </c>
      <c r="C24" s="2">
        <v>12.08</v>
      </c>
      <c r="D24" s="6">
        <f>+0.03</f>
        <v>0.03</v>
      </c>
      <c r="E24" s="6">
        <f>+0.25%</f>
        <v>0.0025</v>
      </c>
      <c r="F24" s="2" t="s">
        <v>101</v>
      </c>
      <c r="G24" s="4">
        <v>111228.0</v>
      </c>
      <c r="H24" s="2" t="s">
        <v>102</v>
      </c>
      <c r="I24" s="2">
        <v>4.83</v>
      </c>
    </row>
    <row r="25">
      <c r="A25" s="2" t="s">
        <v>103</v>
      </c>
      <c r="B25" s="2" t="s">
        <v>104</v>
      </c>
      <c r="C25" s="2">
        <v>119.01</v>
      </c>
      <c r="D25" s="2">
        <v>-0.23</v>
      </c>
      <c r="E25" s="3">
        <v>-0.0019</v>
      </c>
      <c r="F25" s="4">
        <v>3761.0</v>
      </c>
      <c r="G25" s="4">
        <v>26001.0</v>
      </c>
      <c r="H25" s="2" t="s">
        <v>105</v>
      </c>
      <c r="I25" s="2">
        <v>44.51</v>
      </c>
    </row>
    <row r="26">
      <c r="A26" s="2" t="s">
        <v>106</v>
      </c>
      <c r="B26" s="2" t="s">
        <v>104</v>
      </c>
      <c r="C26" s="2">
        <v>118.59</v>
      </c>
      <c r="D26" s="2">
        <v>-0.79</v>
      </c>
      <c r="E26" s="3">
        <v>-0.0066</v>
      </c>
      <c r="F26" s="2" t="s">
        <v>107</v>
      </c>
      <c r="G26" s="4">
        <v>467615.0</v>
      </c>
      <c r="H26" s="2" t="s">
        <v>108</v>
      </c>
      <c r="I26" s="2">
        <v>44.33</v>
      </c>
    </row>
    <row r="27">
      <c r="A27" s="2" t="s">
        <v>109</v>
      </c>
      <c r="B27" s="2" t="s">
        <v>97</v>
      </c>
      <c r="C27" s="2">
        <v>27.17</v>
      </c>
      <c r="D27" s="6">
        <f>+0.06</f>
        <v>0.06</v>
      </c>
      <c r="E27" s="6">
        <f>+0.22%</f>
        <v>0.0022</v>
      </c>
      <c r="F27" s="4">
        <v>33860.0</v>
      </c>
      <c r="G27" s="4">
        <v>60183.0</v>
      </c>
      <c r="H27" s="2" t="s">
        <v>110</v>
      </c>
      <c r="I27" s="2">
        <v>13.08</v>
      </c>
    </row>
    <row r="28">
      <c r="A28" s="2" t="s">
        <v>111</v>
      </c>
      <c r="B28" s="2" t="s">
        <v>100</v>
      </c>
      <c r="C28" s="2">
        <v>0.62</v>
      </c>
      <c r="D28" s="2">
        <v>-0.03</v>
      </c>
      <c r="E28" s="3">
        <v>-0.0462</v>
      </c>
      <c r="F28" s="4">
        <v>9825.0</v>
      </c>
      <c r="G28" s="4">
        <v>98488.0</v>
      </c>
      <c r="H28" s="2" t="s">
        <v>112</v>
      </c>
      <c r="I28" s="2">
        <v>4.96</v>
      </c>
    </row>
    <row r="29">
      <c r="A29" s="2" t="s">
        <v>113</v>
      </c>
      <c r="B29" s="2" t="s">
        <v>87</v>
      </c>
      <c r="C29" s="2">
        <v>98.42</v>
      </c>
      <c r="D29" s="2">
        <v>-0.56</v>
      </c>
      <c r="E29" s="3">
        <v>-0.0057</v>
      </c>
      <c r="F29" s="2" t="s">
        <v>114</v>
      </c>
      <c r="G29" s="2" t="s">
        <v>115</v>
      </c>
      <c r="H29" s="2" t="s">
        <v>116</v>
      </c>
      <c r="I29" s="2">
        <v>13.19</v>
      </c>
    </row>
    <row r="30">
      <c r="A30" s="2" t="s">
        <v>117</v>
      </c>
      <c r="B30" s="2" t="s">
        <v>97</v>
      </c>
      <c r="C30" s="2">
        <v>24.78</v>
      </c>
      <c r="D30" s="2">
        <v>0.0</v>
      </c>
      <c r="E30" s="3">
        <v>0.0</v>
      </c>
      <c r="F30" s="2" t="s">
        <v>118</v>
      </c>
      <c r="G30" s="4">
        <v>18047.0</v>
      </c>
      <c r="H30" s="2" t="s">
        <v>119</v>
      </c>
      <c r="I30" s="2">
        <v>11.91</v>
      </c>
    </row>
    <row r="31">
      <c r="A31" s="2" t="s">
        <v>120</v>
      </c>
      <c r="B31" s="2" t="s">
        <v>97</v>
      </c>
      <c r="C31" s="2">
        <v>25.88</v>
      </c>
      <c r="D31" s="6">
        <f>+0.02</f>
        <v>0.02</v>
      </c>
      <c r="E31" s="6">
        <f>+0.08%</f>
        <v>0.0008</v>
      </c>
      <c r="F31" s="4">
        <v>47147.0</v>
      </c>
      <c r="G31" s="4">
        <v>77933.0</v>
      </c>
      <c r="H31" s="2" t="s">
        <v>121</v>
      </c>
      <c r="I31" s="2">
        <v>12.45</v>
      </c>
    </row>
    <row r="32">
      <c r="A32" s="2" t="s">
        <v>122</v>
      </c>
      <c r="B32" s="2" t="s">
        <v>123</v>
      </c>
      <c r="C32" s="2">
        <v>125.75</v>
      </c>
      <c r="D32" s="2">
        <v>-0.41</v>
      </c>
      <c r="E32" s="3">
        <v>-0.0032</v>
      </c>
      <c r="F32" s="2" t="s">
        <v>124</v>
      </c>
      <c r="G32" s="2" t="s">
        <v>125</v>
      </c>
      <c r="H32" s="2" t="s">
        <v>126</v>
      </c>
      <c r="I32" s="2">
        <v>67.75</v>
      </c>
    </row>
    <row r="33">
      <c r="A33" s="2" t="s">
        <v>127</v>
      </c>
      <c r="B33" s="2" t="s">
        <v>97</v>
      </c>
      <c r="C33" s="2">
        <v>23.4</v>
      </c>
      <c r="D33" s="2">
        <v>-0.05</v>
      </c>
      <c r="E33" s="3">
        <v>-0.0021</v>
      </c>
      <c r="F33" s="4">
        <v>19098.0</v>
      </c>
      <c r="G33" s="4">
        <v>32689.0</v>
      </c>
      <c r="H33" s="2" t="s">
        <v>128</v>
      </c>
      <c r="I33" s="2">
        <v>11.26</v>
      </c>
    </row>
    <row r="34">
      <c r="A34" s="2" t="s">
        <v>129</v>
      </c>
      <c r="B34" s="2" t="s">
        <v>130</v>
      </c>
      <c r="C34" s="2">
        <v>307.53</v>
      </c>
      <c r="D34" s="2">
        <v>-2.37</v>
      </c>
      <c r="E34" s="3">
        <v>-0.0076</v>
      </c>
      <c r="F34" s="2" t="s">
        <v>131</v>
      </c>
      <c r="G34" s="2" t="s">
        <v>132</v>
      </c>
      <c r="H34" s="2" t="s">
        <v>133</v>
      </c>
      <c r="I34" s="2">
        <v>39.3</v>
      </c>
    </row>
    <row r="35">
      <c r="A35" s="2" t="s">
        <v>134</v>
      </c>
      <c r="B35" s="2" t="s">
        <v>135</v>
      </c>
      <c r="C35" s="2">
        <v>345.25</v>
      </c>
      <c r="D35" s="2">
        <v>-5.75</v>
      </c>
      <c r="E35" s="3">
        <v>-0.0164</v>
      </c>
      <c r="F35" s="2">
        <v>262.0</v>
      </c>
      <c r="G35" s="2">
        <v>417.0</v>
      </c>
      <c r="H35" s="2" t="s">
        <v>136</v>
      </c>
      <c r="I35" s="2">
        <v>28.11</v>
      </c>
    </row>
    <row r="36">
      <c r="A36" s="2" t="s">
        <v>137</v>
      </c>
      <c r="B36" s="2" t="s">
        <v>138</v>
      </c>
      <c r="C36" s="5">
        <v>1340.0</v>
      </c>
      <c r="D36" s="6">
        <f>+2</f>
        <v>2</v>
      </c>
      <c r="E36" s="6">
        <f>+0.15%</f>
        <v>0.0015</v>
      </c>
      <c r="F36" s="4">
        <v>192239.0</v>
      </c>
      <c r="G36" s="4">
        <v>11774.0</v>
      </c>
      <c r="H36" s="2" t="s">
        <v>139</v>
      </c>
      <c r="I36" s="5">
        <v>1443.97</v>
      </c>
    </row>
    <row r="37">
      <c r="A37" s="2" t="s">
        <v>140</v>
      </c>
      <c r="B37" s="2" t="s">
        <v>135</v>
      </c>
      <c r="C37" s="2">
        <v>43.06</v>
      </c>
      <c r="D37" s="2">
        <v>-0.97</v>
      </c>
      <c r="E37" s="3">
        <v>-0.022</v>
      </c>
      <c r="F37" s="2" t="s">
        <v>141</v>
      </c>
      <c r="G37" s="2" t="s">
        <v>35</v>
      </c>
      <c r="H37" s="2" t="s">
        <v>142</v>
      </c>
      <c r="I37" s="2" t="s">
        <v>12</v>
      </c>
    </row>
    <row r="38">
      <c r="A38" s="2" t="s">
        <v>143</v>
      </c>
      <c r="B38" s="2" t="s">
        <v>135</v>
      </c>
      <c r="C38" s="2">
        <v>342.2</v>
      </c>
      <c r="D38" s="2">
        <v>-9.8</v>
      </c>
      <c r="E38" s="3">
        <v>-0.0278</v>
      </c>
      <c r="F38" s="2">
        <v>620.0</v>
      </c>
      <c r="G38" s="4">
        <v>3915.0</v>
      </c>
      <c r="H38" s="2" t="s">
        <v>144</v>
      </c>
      <c r="I38" s="2">
        <v>27.86</v>
      </c>
    </row>
    <row r="39">
      <c r="A39" s="2" t="s">
        <v>145</v>
      </c>
      <c r="B39" s="2" t="s">
        <v>138</v>
      </c>
      <c r="C39" s="2">
        <v>25.55</v>
      </c>
      <c r="D39" s="2">
        <v>-0.17</v>
      </c>
      <c r="E39" s="3">
        <v>-0.0066</v>
      </c>
      <c r="F39" s="4">
        <v>53910.0</v>
      </c>
      <c r="G39" s="4">
        <v>41622.0</v>
      </c>
      <c r="H39" s="2" t="s">
        <v>146</v>
      </c>
      <c r="I39" s="2">
        <v>27.53</v>
      </c>
    </row>
    <row r="40">
      <c r="A40" s="2" t="s">
        <v>147</v>
      </c>
      <c r="B40" s="2" t="s">
        <v>138</v>
      </c>
      <c r="C40" s="2">
        <v>24.94</v>
      </c>
      <c r="D40" s="2">
        <v>-0.02</v>
      </c>
      <c r="E40" s="3">
        <v>-8.0E-4</v>
      </c>
      <c r="F40" s="4">
        <v>65325.0</v>
      </c>
      <c r="G40" s="4">
        <v>48682.0</v>
      </c>
      <c r="H40" s="2" t="s">
        <v>148</v>
      </c>
      <c r="I40" s="2">
        <v>26.88</v>
      </c>
    </row>
    <row r="41">
      <c r="A41" s="2" t="s">
        <v>149</v>
      </c>
      <c r="B41" s="2" t="s">
        <v>138</v>
      </c>
      <c r="C41" s="2">
        <v>25.31</v>
      </c>
      <c r="D41" s="2">
        <v>-0.09</v>
      </c>
      <c r="E41" s="3">
        <v>-0.0035</v>
      </c>
      <c r="F41" s="4">
        <v>60624.0</v>
      </c>
      <c r="G41" s="4">
        <v>77216.0</v>
      </c>
      <c r="H41" s="2" t="s">
        <v>150</v>
      </c>
      <c r="I41" s="2">
        <v>27.27</v>
      </c>
    </row>
    <row r="42">
      <c r="A42" s="2" t="s">
        <v>151</v>
      </c>
      <c r="B42" s="2" t="s">
        <v>138</v>
      </c>
      <c r="C42" s="2">
        <v>24.9</v>
      </c>
      <c r="D42" s="2">
        <v>-0.03</v>
      </c>
      <c r="E42" s="3">
        <v>-0.0012</v>
      </c>
      <c r="F42" s="4">
        <v>26178.0</v>
      </c>
      <c r="G42" s="4">
        <v>46785.0</v>
      </c>
      <c r="H42" s="2" t="s">
        <v>152</v>
      </c>
      <c r="I42" s="2">
        <v>26.83</v>
      </c>
    </row>
    <row r="43">
      <c r="A43" s="2" t="s">
        <v>153</v>
      </c>
      <c r="B43" s="2" t="s">
        <v>138</v>
      </c>
      <c r="C43" s="2">
        <v>25.33</v>
      </c>
      <c r="D43" s="2">
        <v>-0.05</v>
      </c>
      <c r="E43" s="3">
        <v>-0.002</v>
      </c>
      <c r="F43" s="4">
        <v>66291.0</v>
      </c>
      <c r="G43" s="4">
        <v>61124.0</v>
      </c>
      <c r="H43" s="2" t="s">
        <v>154</v>
      </c>
      <c r="I43" s="2">
        <v>27.3</v>
      </c>
    </row>
    <row r="44">
      <c r="A44" s="2" t="s">
        <v>155</v>
      </c>
      <c r="B44" s="2" t="s">
        <v>156</v>
      </c>
      <c r="C44" s="2">
        <v>302.05</v>
      </c>
      <c r="D44" s="2">
        <v>-0.92</v>
      </c>
      <c r="E44" s="3">
        <v>-0.003</v>
      </c>
      <c r="F44" s="2" t="s">
        <v>157</v>
      </c>
      <c r="G44" s="2" t="s">
        <v>158</v>
      </c>
      <c r="H44" s="2" t="s">
        <v>159</v>
      </c>
      <c r="I44" s="2">
        <v>16.98</v>
      </c>
    </row>
    <row r="45">
      <c r="A45" s="2" t="s">
        <v>160</v>
      </c>
      <c r="B45" s="2" t="s">
        <v>138</v>
      </c>
      <c r="C45" s="2">
        <v>25.84</v>
      </c>
      <c r="D45" s="2">
        <v>-0.14</v>
      </c>
      <c r="E45" s="3">
        <v>-0.0054</v>
      </c>
      <c r="F45" s="4">
        <v>6906.0</v>
      </c>
      <c r="G45" s="4">
        <v>17298.0</v>
      </c>
      <c r="H45" s="2" t="s">
        <v>161</v>
      </c>
      <c r="I45" s="2">
        <v>27.85</v>
      </c>
    </row>
    <row r="46">
      <c r="A46" s="2" t="s">
        <v>162</v>
      </c>
      <c r="B46" s="2" t="s">
        <v>163</v>
      </c>
      <c r="C46" s="2">
        <v>265.61</v>
      </c>
      <c r="D46" s="6">
        <f>+1.8</f>
        <v>1.8</v>
      </c>
      <c r="E46" s="6">
        <f>+0.68%</f>
        <v>0.0068</v>
      </c>
      <c r="F46" s="2" t="s">
        <v>164</v>
      </c>
      <c r="G46" s="2" t="s">
        <v>165</v>
      </c>
      <c r="H46" s="2" t="s">
        <v>166</v>
      </c>
      <c r="I46" s="2">
        <v>26.38</v>
      </c>
    </row>
    <row r="47">
      <c r="A47" s="2" t="s">
        <v>167</v>
      </c>
      <c r="B47" s="2" t="s">
        <v>138</v>
      </c>
      <c r="C47" s="2">
        <v>24.87</v>
      </c>
      <c r="D47" s="2">
        <v>-0.02</v>
      </c>
      <c r="E47" s="3">
        <v>-8.0E-4</v>
      </c>
      <c r="F47" s="4">
        <v>63342.0</v>
      </c>
      <c r="G47" s="4">
        <v>42968.0</v>
      </c>
      <c r="H47" s="2" t="s">
        <v>168</v>
      </c>
      <c r="I47" s="2">
        <v>26.8</v>
      </c>
    </row>
    <row r="48">
      <c r="A48" s="2" t="s">
        <v>169</v>
      </c>
      <c r="B48" s="2" t="s">
        <v>138</v>
      </c>
      <c r="C48" s="2">
        <v>26.9</v>
      </c>
      <c r="D48" s="6">
        <f>+0.07</f>
        <v>0.07</v>
      </c>
      <c r="E48" s="6">
        <f>+0.26%</f>
        <v>0.0026</v>
      </c>
      <c r="F48" s="4">
        <v>84006.0</v>
      </c>
      <c r="G48" s="4">
        <v>94491.0</v>
      </c>
      <c r="H48" s="2" t="s">
        <v>170</v>
      </c>
      <c r="I48" s="2">
        <v>28.99</v>
      </c>
    </row>
    <row r="49">
      <c r="A49" s="2" t="s">
        <v>171</v>
      </c>
      <c r="B49" s="2" t="s">
        <v>138</v>
      </c>
      <c r="C49" s="2">
        <v>25.45</v>
      </c>
      <c r="D49" s="2">
        <v>-0.18</v>
      </c>
      <c r="E49" s="3">
        <v>-0.007</v>
      </c>
      <c r="F49" s="4">
        <v>91593.0</v>
      </c>
      <c r="G49" s="4">
        <v>52752.0</v>
      </c>
      <c r="H49" s="2" t="s">
        <v>172</v>
      </c>
      <c r="I49" s="2">
        <v>27.42</v>
      </c>
    </row>
    <row r="50">
      <c r="A50" s="2" t="s">
        <v>173</v>
      </c>
      <c r="B50" s="2" t="s">
        <v>97</v>
      </c>
      <c r="C50" s="2">
        <v>19.59</v>
      </c>
      <c r="D50" s="6">
        <f>+0.19</f>
        <v>0.19</v>
      </c>
      <c r="E50" s="6">
        <f>+0.98%</f>
        <v>0.0098</v>
      </c>
      <c r="F50" s="4">
        <v>2224.0</v>
      </c>
      <c r="G50" s="4">
        <v>3675.0</v>
      </c>
      <c r="H50" s="2" t="s">
        <v>174</v>
      </c>
      <c r="I50" s="2">
        <v>9.43</v>
      </c>
    </row>
    <row r="51">
      <c r="A51" s="2" t="s">
        <v>175</v>
      </c>
      <c r="B51" s="2" t="s">
        <v>138</v>
      </c>
      <c r="C51" s="2">
        <v>24.97</v>
      </c>
      <c r="D51" s="2">
        <v>-0.07</v>
      </c>
      <c r="E51" s="3">
        <v>-0.0026</v>
      </c>
      <c r="F51" s="4">
        <v>152084.0</v>
      </c>
      <c r="G51" s="4">
        <v>176767.0</v>
      </c>
      <c r="H51" s="2" t="s">
        <v>176</v>
      </c>
      <c r="I51" s="2">
        <v>26.9</v>
      </c>
    </row>
    <row r="52">
      <c r="A52" s="2" t="s">
        <v>177</v>
      </c>
      <c r="B52" s="2" t="s">
        <v>178</v>
      </c>
      <c r="C52" s="2">
        <v>27.47</v>
      </c>
      <c r="D52" s="6">
        <f>+0.02</f>
        <v>0.02</v>
      </c>
      <c r="E52" s="6">
        <f>+0.07%</f>
        <v>0.0007</v>
      </c>
      <c r="F52" s="4">
        <v>44754.0</v>
      </c>
      <c r="G52" s="4">
        <v>67056.0</v>
      </c>
      <c r="H52" s="2" t="s">
        <v>179</v>
      </c>
      <c r="I52" s="2">
        <v>13.22</v>
      </c>
    </row>
    <row r="53">
      <c r="A53" s="2" t="s">
        <v>180</v>
      </c>
      <c r="B53" s="2" t="s">
        <v>97</v>
      </c>
      <c r="C53" s="2">
        <v>19.39</v>
      </c>
      <c r="D53" s="6">
        <f>+0.05</f>
        <v>0.05</v>
      </c>
      <c r="E53" s="6">
        <f>+0.24%</f>
        <v>0.0024</v>
      </c>
      <c r="F53" s="4">
        <v>19991.0</v>
      </c>
      <c r="G53" s="4">
        <v>13358.0</v>
      </c>
      <c r="H53" s="2" t="s">
        <v>181</v>
      </c>
      <c r="I53" s="2">
        <v>9.33</v>
      </c>
    </row>
    <row r="54">
      <c r="A54" s="2" t="s">
        <v>182</v>
      </c>
      <c r="B54" s="2" t="s">
        <v>183</v>
      </c>
      <c r="C54" s="5">
        <v>1432.64</v>
      </c>
      <c r="D54" s="2">
        <v>-80.43</v>
      </c>
      <c r="E54" s="3">
        <v>-0.0532</v>
      </c>
      <c r="F54" s="2" t="s">
        <v>184</v>
      </c>
      <c r="G54" s="2" t="s">
        <v>185</v>
      </c>
      <c r="H54" s="2" t="s">
        <v>186</v>
      </c>
      <c r="I54" s="2">
        <v>745.39</v>
      </c>
    </row>
    <row r="55">
      <c r="A55" s="2" t="s">
        <v>187</v>
      </c>
      <c r="B55" s="2" t="s">
        <v>97</v>
      </c>
      <c r="C55" s="2">
        <v>24.32</v>
      </c>
      <c r="D55" s="6">
        <f>+0.1</f>
        <v>0.1</v>
      </c>
      <c r="E55" s="6">
        <f>+0.43%</f>
        <v>0.0043</v>
      </c>
      <c r="F55" s="4">
        <v>7698.0</v>
      </c>
      <c r="G55" s="4">
        <v>14888.0</v>
      </c>
      <c r="H55" s="2" t="s">
        <v>188</v>
      </c>
      <c r="I55" s="2">
        <v>11.7</v>
      </c>
    </row>
    <row r="56">
      <c r="A56" s="2" t="s">
        <v>189</v>
      </c>
      <c r="B56" s="2" t="s">
        <v>190</v>
      </c>
      <c r="C56" s="2">
        <v>408.75</v>
      </c>
      <c r="D56" s="6">
        <f>+3.56</f>
        <v>3.56</v>
      </c>
      <c r="E56" s="6">
        <f>+0.88%</f>
        <v>0.0088</v>
      </c>
      <c r="F56" s="2" t="s">
        <v>191</v>
      </c>
      <c r="G56" s="2" t="s">
        <v>192</v>
      </c>
      <c r="H56" s="2" t="s">
        <v>193</v>
      </c>
      <c r="I56" s="2">
        <v>76.42</v>
      </c>
    </row>
    <row r="57">
      <c r="A57" s="2" t="s">
        <v>194</v>
      </c>
      <c r="B57" s="2" t="s">
        <v>97</v>
      </c>
      <c r="C57" s="2">
        <v>24.38</v>
      </c>
      <c r="D57" s="2">
        <v>-0.17</v>
      </c>
      <c r="E57" s="3">
        <v>-0.0067</v>
      </c>
      <c r="F57" s="2" t="s">
        <v>195</v>
      </c>
      <c r="G57" s="2" t="s">
        <v>196</v>
      </c>
      <c r="H57" s="2" t="s">
        <v>197</v>
      </c>
      <c r="I57" s="2">
        <v>11.73</v>
      </c>
    </row>
    <row r="58">
      <c r="A58" s="2" t="s">
        <v>198</v>
      </c>
      <c r="B58" s="2" t="s">
        <v>199</v>
      </c>
      <c r="C58" s="2">
        <v>10.69</v>
      </c>
      <c r="D58" s="2">
        <v>-0.15</v>
      </c>
      <c r="E58" s="3">
        <v>-0.0134</v>
      </c>
      <c r="F58" s="4">
        <v>2470.0</v>
      </c>
      <c r="G58" s="4">
        <v>17393.0</v>
      </c>
      <c r="H58" s="2" t="s">
        <v>200</v>
      </c>
      <c r="I58" s="2">
        <v>12.29</v>
      </c>
    </row>
    <row r="59">
      <c r="A59" s="2" t="s">
        <v>201</v>
      </c>
      <c r="B59" s="2" t="s">
        <v>199</v>
      </c>
      <c r="C59" s="2">
        <v>21.57</v>
      </c>
      <c r="D59" s="2">
        <v>-0.08</v>
      </c>
      <c r="E59" s="3">
        <v>-0.0037</v>
      </c>
      <c r="F59" s="4">
        <v>61122.0</v>
      </c>
      <c r="G59" s="4">
        <v>250788.0</v>
      </c>
      <c r="H59" s="2" t="s">
        <v>202</v>
      </c>
      <c r="I59" s="2">
        <v>12.4</v>
      </c>
    </row>
    <row r="60">
      <c r="A60" s="2" t="s">
        <v>203</v>
      </c>
      <c r="B60" s="2" t="s">
        <v>204</v>
      </c>
      <c r="C60" s="2">
        <v>56.71</v>
      </c>
      <c r="D60" s="6">
        <f>+0.86</f>
        <v>0.86</v>
      </c>
      <c r="E60" s="6">
        <f>+1.53%</f>
        <v>0.0153</v>
      </c>
      <c r="F60" s="2" t="s">
        <v>205</v>
      </c>
      <c r="G60" s="2" t="s">
        <v>206</v>
      </c>
      <c r="H60" s="2" t="s">
        <v>207</v>
      </c>
      <c r="I60" s="2">
        <v>12.8</v>
      </c>
    </row>
    <row r="61">
      <c r="A61" s="2" t="s">
        <v>208</v>
      </c>
      <c r="B61" s="2" t="s">
        <v>209</v>
      </c>
      <c r="C61" s="2">
        <v>93.05</v>
      </c>
      <c r="D61" s="6">
        <f>+0.5</f>
        <v>0.5</v>
      </c>
      <c r="E61" s="6">
        <f>+0.54%</f>
        <v>0.0054</v>
      </c>
      <c r="F61" s="4">
        <v>113901.0</v>
      </c>
      <c r="G61" s="4">
        <v>158180.0</v>
      </c>
      <c r="H61" s="2" t="s">
        <v>210</v>
      </c>
      <c r="I61" s="2">
        <v>33.5</v>
      </c>
    </row>
    <row r="62">
      <c r="A62" s="2" t="s">
        <v>211</v>
      </c>
      <c r="B62" s="2" t="s">
        <v>209</v>
      </c>
      <c r="C62" s="2">
        <v>465.0</v>
      </c>
      <c r="D62" s="2">
        <v>-4.26</v>
      </c>
      <c r="E62" s="3">
        <v>-0.0091</v>
      </c>
      <c r="F62" s="2">
        <v>278.0</v>
      </c>
      <c r="G62" s="4">
        <v>1534.0</v>
      </c>
      <c r="H62" s="2" t="s">
        <v>212</v>
      </c>
      <c r="I62" s="2">
        <v>33.48</v>
      </c>
    </row>
    <row r="63">
      <c r="A63" s="2" t="s">
        <v>213</v>
      </c>
      <c r="B63" s="2" t="s">
        <v>214</v>
      </c>
      <c r="C63" s="2">
        <v>50.57</v>
      </c>
      <c r="D63" s="2">
        <v>-9.83</v>
      </c>
      <c r="E63" s="3">
        <v>-0.1627</v>
      </c>
      <c r="F63" s="2" t="s">
        <v>215</v>
      </c>
      <c r="G63" s="2" t="s">
        <v>216</v>
      </c>
      <c r="H63" s="2" t="s">
        <v>217</v>
      </c>
      <c r="I63" s="2">
        <v>9.29</v>
      </c>
    </row>
    <row r="64">
      <c r="A64" s="2" t="s">
        <v>218</v>
      </c>
      <c r="B64" s="2" t="s">
        <v>219</v>
      </c>
      <c r="C64" s="2">
        <v>117.62</v>
      </c>
      <c r="D64" s="2">
        <v>-0.5</v>
      </c>
      <c r="E64" s="3">
        <v>-0.0042</v>
      </c>
      <c r="F64" s="2" t="s">
        <v>220</v>
      </c>
      <c r="G64" s="2" t="s">
        <v>221</v>
      </c>
      <c r="H64" s="2" t="s">
        <v>222</v>
      </c>
      <c r="I64" s="2">
        <v>39.62</v>
      </c>
    </row>
    <row r="65">
      <c r="A65" s="2" t="s">
        <v>223</v>
      </c>
      <c r="B65" s="2" t="s">
        <v>224</v>
      </c>
      <c r="C65" s="2">
        <v>480.67</v>
      </c>
      <c r="D65" s="6">
        <f>+3.09</f>
        <v>3.09</v>
      </c>
      <c r="E65" s="6">
        <f>+0.65%</f>
        <v>0.0065</v>
      </c>
      <c r="F65" s="2" t="s">
        <v>225</v>
      </c>
      <c r="G65" s="2" t="s">
        <v>226</v>
      </c>
      <c r="H65" s="2" t="s">
        <v>227</v>
      </c>
      <c r="I65" s="2">
        <v>81.17</v>
      </c>
    </row>
    <row r="66">
      <c r="A66" s="2" t="s">
        <v>228</v>
      </c>
      <c r="B66" s="2" t="s">
        <v>229</v>
      </c>
      <c r="C66" s="2">
        <v>29.53</v>
      </c>
      <c r="D66" s="2">
        <v>-0.36</v>
      </c>
      <c r="E66" s="3">
        <v>-0.0122</v>
      </c>
      <c r="F66" s="2" t="s">
        <v>230</v>
      </c>
      <c r="G66" s="2" t="s">
        <v>231</v>
      </c>
      <c r="H66" s="2" t="s">
        <v>232</v>
      </c>
      <c r="I66" s="2">
        <v>15.0</v>
      </c>
    </row>
    <row r="67">
      <c r="A67" s="2" t="s">
        <v>233</v>
      </c>
      <c r="B67" s="2" t="s">
        <v>234</v>
      </c>
      <c r="C67" s="2">
        <v>37.54</v>
      </c>
      <c r="D67" s="2">
        <v>-0.87</v>
      </c>
      <c r="E67" s="3">
        <v>-0.0227</v>
      </c>
      <c r="F67" s="2" t="s">
        <v>235</v>
      </c>
      <c r="G67" s="2" t="s">
        <v>236</v>
      </c>
      <c r="H67" s="2" t="s">
        <v>237</v>
      </c>
      <c r="I67" s="2">
        <v>13.41</v>
      </c>
    </row>
    <row r="68">
      <c r="A68" s="2" t="s">
        <v>238</v>
      </c>
      <c r="B68" s="2" t="s">
        <v>239</v>
      </c>
      <c r="C68" s="2">
        <v>431.2</v>
      </c>
      <c r="D68" s="2">
        <v>-0.54</v>
      </c>
      <c r="E68" s="3">
        <v>-0.0013</v>
      </c>
      <c r="F68" s="2" t="s">
        <v>240</v>
      </c>
      <c r="G68" s="2" t="s">
        <v>241</v>
      </c>
      <c r="H68" s="2" t="s">
        <v>242</v>
      </c>
      <c r="I68" s="2">
        <v>56.89</v>
      </c>
    </row>
    <row r="69">
      <c r="A69" s="2" t="s">
        <v>243</v>
      </c>
      <c r="B69" s="2" t="s">
        <v>244</v>
      </c>
      <c r="C69" s="2">
        <v>48.26</v>
      </c>
      <c r="D69" s="2">
        <v>-0.01</v>
      </c>
      <c r="E69" s="3">
        <v>-3.0E-4</v>
      </c>
      <c r="F69" s="2" t="s">
        <v>245</v>
      </c>
      <c r="G69" s="2" t="s">
        <v>246</v>
      </c>
      <c r="H69" s="2" t="s">
        <v>247</v>
      </c>
      <c r="I69" s="2">
        <v>22.77</v>
      </c>
    </row>
    <row r="70">
      <c r="A70" s="2" t="s">
        <v>248</v>
      </c>
      <c r="B70" s="2" t="s">
        <v>249</v>
      </c>
      <c r="C70" s="2">
        <v>172.7</v>
      </c>
      <c r="D70" s="2">
        <v>-1.16</v>
      </c>
      <c r="E70" s="3">
        <v>-0.0067</v>
      </c>
      <c r="F70" s="2" t="s">
        <v>250</v>
      </c>
      <c r="G70" s="2" t="s">
        <v>251</v>
      </c>
      <c r="H70" s="2" t="s">
        <v>252</v>
      </c>
      <c r="I70" s="2">
        <v>109.23</v>
      </c>
    </row>
    <row r="71">
      <c r="A71" s="2" t="s">
        <v>253</v>
      </c>
      <c r="B71" s="2" t="s">
        <v>254</v>
      </c>
      <c r="C71" s="2">
        <v>23.69</v>
      </c>
      <c r="D71" s="2">
        <v>-0.27</v>
      </c>
      <c r="E71" s="3">
        <v>-0.0114</v>
      </c>
      <c r="F71" s="4">
        <v>14053.0</v>
      </c>
      <c r="G71" s="4">
        <v>27900.0</v>
      </c>
      <c r="H71" s="2" t="s">
        <v>255</v>
      </c>
      <c r="I71" s="2">
        <v>10.02</v>
      </c>
    </row>
    <row r="72">
      <c r="A72" s="2" t="s">
        <v>256</v>
      </c>
      <c r="B72" s="2" t="s">
        <v>257</v>
      </c>
      <c r="C72" s="2">
        <v>0.765</v>
      </c>
      <c r="D72" s="2">
        <v>0.0</v>
      </c>
      <c r="E72" s="3">
        <v>0.0</v>
      </c>
      <c r="F72" s="4">
        <v>4500.0</v>
      </c>
      <c r="G72" s="4">
        <v>200344.0</v>
      </c>
      <c r="H72" s="2" t="s">
        <v>258</v>
      </c>
      <c r="I72" s="2">
        <v>4.94</v>
      </c>
    </row>
    <row r="73">
      <c r="A73" s="2" t="s">
        <v>259</v>
      </c>
      <c r="B73" s="2" t="s">
        <v>260</v>
      </c>
      <c r="C73" s="2">
        <v>43.28</v>
      </c>
      <c r="D73" s="6">
        <f>+0.79</f>
        <v>0.79</v>
      </c>
      <c r="E73" s="6">
        <f>+1.87%</f>
        <v>0.0187</v>
      </c>
      <c r="F73" s="2" t="s">
        <v>261</v>
      </c>
      <c r="G73" s="2" t="s">
        <v>262</v>
      </c>
      <c r="H73" s="2" t="s">
        <v>263</v>
      </c>
      <c r="I73" s="2">
        <v>17.18</v>
      </c>
    </row>
    <row r="74">
      <c r="A74" s="2" t="s">
        <v>264</v>
      </c>
      <c r="B74" s="2" t="s">
        <v>265</v>
      </c>
      <c r="C74" s="2">
        <v>46.37</v>
      </c>
      <c r="D74" s="2">
        <v>-1.04</v>
      </c>
      <c r="E74" s="3">
        <v>-0.0219</v>
      </c>
      <c r="F74" s="2" t="s">
        <v>266</v>
      </c>
      <c r="G74" s="2" t="s">
        <v>267</v>
      </c>
      <c r="H74" s="2" t="s">
        <v>268</v>
      </c>
      <c r="I74" s="2">
        <v>18.39</v>
      </c>
    </row>
    <row r="75">
      <c r="A75" s="2" t="s">
        <v>269</v>
      </c>
      <c r="B75" s="2" t="s">
        <v>270</v>
      </c>
      <c r="C75" s="2">
        <v>76.72</v>
      </c>
      <c r="D75" s="2">
        <v>-1.33</v>
      </c>
      <c r="E75" s="3">
        <v>-0.0171</v>
      </c>
      <c r="F75" s="2" t="s">
        <v>271</v>
      </c>
      <c r="G75" s="2" t="s">
        <v>272</v>
      </c>
      <c r="H75" s="2" t="s">
        <v>273</v>
      </c>
      <c r="I75" s="2">
        <v>19.45</v>
      </c>
    </row>
    <row r="76">
      <c r="A76" s="2" t="s">
        <v>274</v>
      </c>
      <c r="B76" s="2" t="s">
        <v>275</v>
      </c>
      <c r="C76" s="2">
        <v>84.24</v>
      </c>
      <c r="D76" s="2">
        <v>-0.65</v>
      </c>
      <c r="E76" s="3">
        <v>-0.0077</v>
      </c>
      <c r="F76" s="2" t="s">
        <v>276</v>
      </c>
      <c r="G76" s="2" t="s">
        <v>277</v>
      </c>
      <c r="H76" s="2" t="s">
        <v>278</v>
      </c>
      <c r="I76" s="2">
        <v>26.85</v>
      </c>
    </row>
    <row r="77">
      <c r="A77" s="2" t="s">
        <v>279</v>
      </c>
      <c r="B77" s="2" t="s">
        <v>257</v>
      </c>
      <c r="C77" s="2">
        <v>15.18</v>
      </c>
      <c r="D77" s="6">
        <f>+0.01</f>
        <v>0.01</v>
      </c>
      <c r="E77" s="6">
        <f>+0.07%</f>
        <v>0.0007</v>
      </c>
      <c r="F77" s="4">
        <v>48065.0</v>
      </c>
      <c r="G77" s="4">
        <v>125068.0</v>
      </c>
      <c r="H77" s="2" t="s">
        <v>280</v>
      </c>
      <c r="I77" s="2">
        <v>4.9</v>
      </c>
    </row>
    <row r="78">
      <c r="A78" s="2" t="s">
        <v>281</v>
      </c>
      <c r="B78" s="2" t="s">
        <v>282</v>
      </c>
      <c r="C78" s="2">
        <v>157.35</v>
      </c>
      <c r="D78" s="2">
        <v>-3.9</v>
      </c>
      <c r="E78" s="3">
        <v>-0.0242</v>
      </c>
      <c r="F78" s="4">
        <v>1042.0</v>
      </c>
      <c r="G78" s="4">
        <v>14204.0</v>
      </c>
      <c r="H78" s="2" t="s">
        <v>283</v>
      </c>
      <c r="I78" s="2">
        <v>38.02</v>
      </c>
    </row>
    <row r="79">
      <c r="A79" s="2" t="s">
        <v>284</v>
      </c>
      <c r="B79" s="2" t="s">
        <v>275</v>
      </c>
      <c r="C79" s="2">
        <v>84.0</v>
      </c>
      <c r="D79" s="2">
        <v>-0.85</v>
      </c>
      <c r="E79" s="3">
        <v>-0.01</v>
      </c>
      <c r="F79" s="4">
        <v>316524.0</v>
      </c>
      <c r="G79" s="4">
        <v>31663.0</v>
      </c>
      <c r="H79" s="2" t="s">
        <v>285</v>
      </c>
      <c r="I79" s="2">
        <v>26.78</v>
      </c>
    </row>
    <row r="80">
      <c r="A80" s="2" t="s">
        <v>286</v>
      </c>
      <c r="B80" s="2" t="s">
        <v>282</v>
      </c>
      <c r="C80" s="2">
        <v>158.74</v>
      </c>
      <c r="D80" s="2">
        <v>-2.53</v>
      </c>
      <c r="E80" s="3">
        <v>-0.0157</v>
      </c>
      <c r="F80" s="4">
        <v>702664.0</v>
      </c>
      <c r="G80" s="4">
        <v>767246.0</v>
      </c>
      <c r="H80" s="2" t="s">
        <v>287</v>
      </c>
      <c r="I80" s="2">
        <v>38.35</v>
      </c>
    </row>
    <row r="81">
      <c r="A81" s="2" t="s">
        <v>288</v>
      </c>
      <c r="B81" s="2" t="s">
        <v>289</v>
      </c>
      <c r="C81" s="2">
        <v>135.88</v>
      </c>
      <c r="D81" s="2">
        <v>-1.2</v>
      </c>
      <c r="E81" s="3">
        <v>-0.0088</v>
      </c>
      <c r="F81" s="2" t="s">
        <v>290</v>
      </c>
      <c r="G81" s="2" t="s">
        <v>291</v>
      </c>
      <c r="H81" s="2" t="s">
        <v>292</v>
      </c>
      <c r="I81" s="2">
        <v>27.71</v>
      </c>
    </row>
    <row r="82">
      <c r="A82" s="2" t="s">
        <v>293</v>
      </c>
      <c r="B82" s="2" t="s">
        <v>294</v>
      </c>
      <c r="C82" s="2">
        <v>26.3</v>
      </c>
      <c r="D82" s="6">
        <f>+0.15</f>
        <v>0.15</v>
      </c>
      <c r="E82" s="6">
        <f>+0.57%</f>
        <v>0.0057</v>
      </c>
      <c r="F82" s="4">
        <v>26687.0</v>
      </c>
      <c r="G82" s="4">
        <v>71440.0</v>
      </c>
      <c r="H82" s="2" t="s">
        <v>295</v>
      </c>
      <c r="I82" s="2">
        <v>4.49</v>
      </c>
    </row>
    <row r="83">
      <c r="A83" s="2" t="s">
        <v>296</v>
      </c>
      <c r="B83" s="2" t="s">
        <v>297</v>
      </c>
      <c r="C83" s="2">
        <v>65.94</v>
      </c>
      <c r="D83" s="2">
        <v>-1.14</v>
      </c>
      <c r="E83" s="3">
        <v>-0.017</v>
      </c>
      <c r="F83" s="4">
        <v>102044.0</v>
      </c>
      <c r="G83" s="4">
        <v>93044.0</v>
      </c>
      <c r="H83" s="2" t="s">
        <v>298</v>
      </c>
      <c r="I83" s="2">
        <v>41.77</v>
      </c>
    </row>
    <row r="84">
      <c r="A84" s="2" t="s">
        <v>299</v>
      </c>
      <c r="B84" s="2" t="s">
        <v>300</v>
      </c>
      <c r="C84" s="2">
        <v>43.42</v>
      </c>
      <c r="D84" s="2">
        <v>-0.28</v>
      </c>
      <c r="E84" s="3">
        <v>-0.0064</v>
      </c>
      <c r="F84" s="2" t="s">
        <v>301</v>
      </c>
      <c r="G84" s="2" t="s">
        <v>302</v>
      </c>
      <c r="H84" s="2" t="s">
        <v>303</v>
      </c>
      <c r="I84" s="2">
        <v>16.29</v>
      </c>
    </row>
    <row r="85">
      <c r="A85" s="2" t="s">
        <v>304</v>
      </c>
      <c r="B85" s="2" t="s">
        <v>297</v>
      </c>
      <c r="C85" s="2">
        <v>326.54</v>
      </c>
      <c r="D85" s="2">
        <v>-12.87</v>
      </c>
      <c r="E85" s="3">
        <v>-0.0379</v>
      </c>
      <c r="F85" s="2">
        <v>193.0</v>
      </c>
      <c r="G85" s="4">
        <v>1650.0</v>
      </c>
      <c r="H85" s="2" t="s">
        <v>305</v>
      </c>
      <c r="I85" s="2">
        <v>41.37</v>
      </c>
    </row>
    <row r="86">
      <c r="A86" s="2" t="s">
        <v>306</v>
      </c>
      <c r="B86" s="2" t="s">
        <v>294</v>
      </c>
      <c r="C86" s="2">
        <v>27.89</v>
      </c>
      <c r="D86" s="6">
        <f>+0.09</f>
        <v>0.09</v>
      </c>
      <c r="E86" s="6">
        <f>+0.32%</f>
        <v>0.0032</v>
      </c>
      <c r="F86" s="4">
        <v>28898.0</v>
      </c>
      <c r="G86" s="4">
        <v>69217.0</v>
      </c>
      <c r="H86" s="2" t="s">
        <v>307</v>
      </c>
      <c r="I86" s="2">
        <v>4.76</v>
      </c>
    </row>
    <row r="87">
      <c r="A87" s="2" t="s">
        <v>308</v>
      </c>
      <c r="B87" s="2" t="s">
        <v>309</v>
      </c>
      <c r="C87" s="2">
        <v>99.14</v>
      </c>
      <c r="D87" s="2">
        <v>-1.68</v>
      </c>
      <c r="E87" s="3">
        <v>-0.0167</v>
      </c>
      <c r="F87" s="2" t="s">
        <v>310</v>
      </c>
      <c r="G87" s="2" t="s">
        <v>311</v>
      </c>
      <c r="H87" s="2" t="s">
        <v>312</v>
      </c>
      <c r="I87" s="2">
        <v>57.27</v>
      </c>
    </row>
    <row r="88">
      <c r="A88" s="2" t="s">
        <v>313</v>
      </c>
      <c r="B88" s="2" t="s">
        <v>314</v>
      </c>
      <c r="C88" s="2">
        <v>63.6</v>
      </c>
      <c r="D88" s="6">
        <f>+1.11</f>
        <v>1.11</v>
      </c>
      <c r="E88" s="6">
        <f>+1.78%</f>
        <v>0.0178</v>
      </c>
      <c r="F88" s="4">
        <v>1023.0</v>
      </c>
      <c r="G88" s="4">
        <v>6095.0</v>
      </c>
      <c r="H88" s="2" t="s">
        <v>315</v>
      </c>
      <c r="I88" s="2">
        <v>7.78</v>
      </c>
    </row>
    <row r="89">
      <c r="A89" s="2" t="s">
        <v>316</v>
      </c>
      <c r="B89" s="2" t="s">
        <v>314</v>
      </c>
      <c r="C89" s="2">
        <v>125.35</v>
      </c>
      <c r="D89" s="2">
        <v>-0.51</v>
      </c>
      <c r="E89" s="3">
        <v>-0.0041</v>
      </c>
      <c r="F89" s="4">
        <v>93133.0</v>
      </c>
      <c r="G89" s="4">
        <v>208969.0</v>
      </c>
      <c r="H89" s="2" t="s">
        <v>317</v>
      </c>
      <c r="I89" s="2">
        <v>7.66</v>
      </c>
    </row>
    <row r="90">
      <c r="A90" s="2" t="s">
        <v>318</v>
      </c>
      <c r="B90" s="2" t="s">
        <v>319</v>
      </c>
      <c r="C90" s="2">
        <v>97.07</v>
      </c>
      <c r="D90" s="2">
        <v>-0.96</v>
      </c>
      <c r="E90" s="3">
        <v>-0.0098</v>
      </c>
      <c r="F90" s="2" t="s">
        <v>320</v>
      </c>
      <c r="G90" s="2" t="s">
        <v>321</v>
      </c>
      <c r="H90" s="2" t="s">
        <v>322</v>
      </c>
      <c r="I90" s="2">
        <v>17.18</v>
      </c>
    </row>
    <row r="91">
      <c r="A91" s="2" t="s">
        <v>323</v>
      </c>
      <c r="B91" s="2" t="s">
        <v>324</v>
      </c>
      <c r="C91" s="2">
        <v>55.66</v>
      </c>
      <c r="D91" s="2">
        <v>-0.1</v>
      </c>
      <c r="E91" s="3">
        <v>-0.0018</v>
      </c>
      <c r="F91" s="2" t="s">
        <v>325</v>
      </c>
      <c r="G91" s="2" t="s">
        <v>326</v>
      </c>
      <c r="H91" s="2" t="s">
        <v>327</v>
      </c>
      <c r="I91" s="2">
        <v>18.07</v>
      </c>
    </row>
    <row r="92">
      <c r="A92" s="2" t="s">
        <v>328</v>
      </c>
      <c r="B92" s="2" t="s">
        <v>329</v>
      </c>
      <c r="C92" s="2">
        <v>8.46</v>
      </c>
      <c r="D92" s="2">
        <v>-0.14</v>
      </c>
      <c r="E92" s="3">
        <v>-0.0158</v>
      </c>
      <c r="F92" s="4">
        <v>37931.0</v>
      </c>
      <c r="G92" s="4">
        <v>159536.0</v>
      </c>
      <c r="H92" s="2" t="s">
        <v>330</v>
      </c>
      <c r="I92" s="2">
        <v>3.76</v>
      </c>
    </row>
    <row r="93">
      <c r="A93" s="2" t="s">
        <v>331</v>
      </c>
      <c r="B93" s="2" t="s">
        <v>332</v>
      </c>
      <c r="C93" s="2">
        <v>188.47</v>
      </c>
      <c r="D93" s="2">
        <v>-0.07</v>
      </c>
      <c r="E93" s="3">
        <v>-4.0E-4</v>
      </c>
      <c r="F93" s="2" t="s">
        <v>333</v>
      </c>
      <c r="G93" s="2" t="s">
        <v>334</v>
      </c>
      <c r="H93" s="2" t="s">
        <v>335</v>
      </c>
      <c r="I93" s="2" t="s">
        <v>12</v>
      </c>
    </row>
    <row r="94">
      <c r="A94" s="2" t="s">
        <v>336</v>
      </c>
      <c r="B94" s="2" t="s">
        <v>337</v>
      </c>
      <c r="C94" s="2">
        <v>90.34</v>
      </c>
      <c r="D94" s="2">
        <v>-0.67</v>
      </c>
      <c r="E94" s="3">
        <v>-0.0074</v>
      </c>
      <c r="F94" s="2" t="s">
        <v>338</v>
      </c>
      <c r="G94" s="2" t="s">
        <v>339</v>
      </c>
      <c r="H94" s="2" t="s">
        <v>340</v>
      </c>
      <c r="I94" s="2">
        <v>43.96</v>
      </c>
    </row>
    <row r="95">
      <c r="A95" s="2" t="s">
        <v>341</v>
      </c>
      <c r="B95" s="2" t="s">
        <v>329</v>
      </c>
      <c r="C95" s="2">
        <v>0.335</v>
      </c>
      <c r="D95" s="2">
        <v>-0.015</v>
      </c>
      <c r="E95" s="3">
        <v>-0.0429</v>
      </c>
      <c r="F95" s="4">
        <v>16851.0</v>
      </c>
      <c r="G95" s="4">
        <v>360893.0</v>
      </c>
      <c r="H95" s="2" t="s">
        <v>342</v>
      </c>
      <c r="I95" s="2">
        <v>3.72</v>
      </c>
    </row>
    <row r="96">
      <c r="A96" s="2" t="s">
        <v>343</v>
      </c>
      <c r="B96" s="2" t="s">
        <v>344</v>
      </c>
      <c r="C96" s="2">
        <v>405.69</v>
      </c>
      <c r="D96" s="2">
        <v>-4.79</v>
      </c>
      <c r="E96" s="3">
        <v>-0.0117</v>
      </c>
      <c r="F96" s="4">
        <v>853169.0</v>
      </c>
      <c r="G96" s="2" t="s">
        <v>345</v>
      </c>
      <c r="H96" s="2" t="s">
        <v>346</v>
      </c>
      <c r="I96" s="2">
        <v>43.92</v>
      </c>
    </row>
    <row r="97">
      <c r="A97" s="2" t="s">
        <v>347</v>
      </c>
      <c r="B97" s="2" t="s">
        <v>348</v>
      </c>
      <c r="C97" s="2">
        <v>96.25</v>
      </c>
      <c r="D97" s="2">
        <v>-4.05</v>
      </c>
      <c r="E97" s="3">
        <v>-0.0404</v>
      </c>
      <c r="F97" s="2">
        <v>123.0</v>
      </c>
      <c r="G97" s="2">
        <v>941.0</v>
      </c>
      <c r="H97" s="2" t="s">
        <v>349</v>
      </c>
      <c r="I97" s="2" t="s">
        <v>12</v>
      </c>
    </row>
    <row r="98">
      <c r="A98" s="2" t="s">
        <v>350</v>
      </c>
      <c r="B98" s="2" t="s">
        <v>351</v>
      </c>
      <c r="C98" s="2">
        <v>371.5</v>
      </c>
      <c r="D98" s="2">
        <v>-13.83</v>
      </c>
      <c r="E98" s="3">
        <v>-0.0359</v>
      </c>
      <c r="F98" s="2">
        <v>703.0</v>
      </c>
      <c r="G98" s="4">
        <v>3236.0</v>
      </c>
      <c r="H98" s="2" t="s">
        <v>352</v>
      </c>
      <c r="I98" s="2">
        <v>53.38</v>
      </c>
    </row>
    <row r="99">
      <c r="A99" s="2" t="s">
        <v>353</v>
      </c>
      <c r="B99" s="2" t="s">
        <v>354</v>
      </c>
      <c r="C99" s="2">
        <v>60.17</v>
      </c>
      <c r="D99" s="6">
        <f>+0.5</f>
        <v>0.5</v>
      </c>
      <c r="E99" s="6">
        <f>+0.83%</f>
        <v>0.0083</v>
      </c>
      <c r="F99" s="4">
        <v>704986.0</v>
      </c>
      <c r="G99" s="2" t="s">
        <v>355</v>
      </c>
      <c r="H99" s="2" t="s">
        <v>356</v>
      </c>
      <c r="I99" s="2">
        <v>23.81</v>
      </c>
    </row>
    <row r="100">
      <c r="A100" s="2" t="s">
        <v>357</v>
      </c>
      <c r="B100" s="2" t="s">
        <v>348</v>
      </c>
      <c r="C100" s="2">
        <v>19.18</v>
      </c>
      <c r="D100" s="2">
        <v>-0.47</v>
      </c>
      <c r="E100" s="3">
        <v>-0.0239</v>
      </c>
      <c r="F100" s="2" t="s">
        <v>358</v>
      </c>
      <c r="G100" s="4">
        <v>474188.0</v>
      </c>
      <c r="H100" s="2" t="s">
        <v>359</v>
      </c>
      <c r="I100" s="2">
        <v>38.44</v>
      </c>
    </row>
    <row r="101">
      <c r="A101" s="2" t="s">
        <v>360</v>
      </c>
      <c r="B101" s="2" t="s">
        <v>351</v>
      </c>
      <c r="C101" s="2">
        <v>368.72</v>
      </c>
      <c r="D101" s="2">
        <v>-15.51</v>
      </c>
      <c r="E101" s="3">
        <v>-0.0404</v>
      </c>
      <c r="F101" s="2" t="s">
        <v>361</v>
      </c>
      <c r="G101" s="4">
        <v>779569.0</v>
      </c>
      <c r="H101" s="2" t="s">
        <v>362</v>
      </c>
      <c r="I101" s="2">
        <v>52.98</v>
      </c>
    </row>
    <row r="102">
      <c r="A102" s="2" t="s">
        <v>360</v>
      </c>
      <c r="B102" s="2" t="s">
        <v>351</v>
      </c>
      <c r="C102" s="2">
        <v>367.53</v>
      </c>
      <c r="D102" s="2">
        <v>-16.7</v>
      </c>
      <c r="E102" s="3">
        <v>-0.0435</v>
      </c>
      <c r="F102" s="2" t="s">
        <v>363</v>
      </c>
      <c r="G102" s="4">
        <v>779569.0</v>
      </c>
      <c r="H102" s="2" t="s">
        <v>364</v>
      </c>
      <c r="I102" s="2">
        <v>52.7</v>
      </c>
    </row>
    <row r="103">
      <c r="A103" s="2" t="s">
        <v>365</v>
      </c>
      <c r="B103" s="2" t="s">
        <v>366</v>
      </c>
      <c r="C103" s="2">
        <v>66.03</v>
      </c>
      <c r="D103" s="2">
        <v>-0.39</v>
      </c>
      <c r="E103" s="3">
        <v>-0.0059</v>
      </c>
      <c r="F103" s="2" t="s">
        <v>367</v>
      </c>
      <c r="G103" s="2" t="s">
        <v>368</v>
      </c>
      <c r="H103" s="2" t="s">
        <v>369</v>
      </c>
      <c r="I103" s="2">
        <v>26.8</v>
      </c>
    </row>
    <row r="104">
      <c r="A104" s="2" t="s">
        <v>370</v>
      </c>
      <c r="B104" s="2" t="s">
        <v>354</v>
      </c>
      <c r="C104" s="2">
        <v>58.76</v>
      </c>
      <c r="D104" s="2">
        <v>-0.54</v>
      </c>
      <c r="E104" s="3">
        <v>-0.0091</v>
      </c>
      <c r="F104" s="2">
        <v>156.0</v>
      </c>
      <c r="G104" s="4">
        <v>7171.0</v>
      </c>
      <c r="H104" s="2" t="s">
        <v>371</v>
      </c>
      <c r="I104" s="2">
        <v>23.25</v>
      </c>
    </row>
    <row r="105">
      <c r="A105" s="2" t="s">
        <v>372</v>
      </c>
      <c r="B105" s="2" t="s">
        <v>373</v>
      </c>
      <c r="C105" s="2">
        <v>58.58</v>
      </c>
      <c r="D105" s="6">
        <f>+0.4</f>
        <v>0.4</v>
      </c>
      <c r="E105" s="6">
        <f>+0.68%</f>
        <v>0.0068</v>
      </c>
      <c r="F105" s="2" t="s">
        <v>374</v>
      </c>
      <c r="G105" s="2" t="s">
        <v>375</v>
      </c>
      <c r="H105" s="2" t="s">
        <v>376</v>
      </c>
      <c r="I105" s="2">
        <v>23.16</v>
      </c>
    </row>
    <row r="106">
      <c r="A106" s="2" t="s">
        <v>377</v>
      </c>
      <c r="B106" s="2" t="s">
        <v>366</v>
      </c>
      <c r="C106" s="2">
        <v>65.49</v>
      </c>
      <c r="D106" s="2">
        <v>-1.14</v>
      </c>
      <c r="E106" s="3">
        <v>-0.0171</v>
      </c>
      <c r="F106" s="2">
        <v>790.0</v>
      </c>
      <c r="G106" s="4">
        <v>8820.0</v>
      </c>
      <c r="H106" s="2" t="s">
        <v>378</v>
      </c>
      <c r="I106" s="2">
        <v>26.6</v>
      </c>
    </row>
    <row r="107">
      <c r="A107" s="2" t="s">
        <v>379</v>
      </c>
      <c r="B107" s="2" t="s">
        <v>380</v>
      </c>
      <c r="C107" s="2">
        <v>98.57</v>
      </c>
      <c r="D107" s="6">
        <f>+0.27</f>
        <v>0.27</v>
      </c>
      <c r="E107" s="6">
        <f>+0.27%</f>
        <v>0.0027</v>
      </c>
      <c r="F107" s="2" t="s">
        <v>381</v>
      </c>
      <c r="G107" s="2" t="s">
        <v>382</v>
      </c>
      <c r="H107" s="2" t="s">
        <v>383</v>
      </c>
      <c r="I107" s="2">
        <v>61.54</v>
      </c>
    </row>
    <row r="108">
      <c r="A108" s="2" t="s">
        <v>384</v>
      </c>
      <c r="B108" s="2" t="s">
        <v>385</v>
      </c>
      <c r="C108" s="2">
        <v>159.06</v>
      </c>
      <c r="D108" s="2">
        <v>-2.46</v>
      </c>
      <c r="E108" s="3">
        <v>-0.0152</v>
      </c>
      <c r="F108" s="2" t="s">
        <v>386</v>
      </c>
      <c r="G108" s="2" t="s">
        <v>387</v>
      </c>
      <c r="H108" s="2" t="s">
        <v>388</v>
      </c>
      <c r="I108" s="2">
        <v>26.35</v>
      </c>
    </row>
    <row r="109">
      <c r="A109" s="2" t="s">
        <v>389</v>
      </c>
      <c r="B109" s="2" t="s">
        <v>390</v>
      </c>
      <c r="C109" s="2">
        <v>198.75</v>
      </c>
      <c r="D109" s="6">
        <f>+1.2</f>
        <v>1.2</v>
      </c>
      <c r="E109" s="6">
        <f>+0.61%</f>
        <v>0.0061</v>
      </c>
      <c r="F109" s="2" t="s">
        <v>391</v>
      </c>
      <c r="G109" s="2" t="s">
        <v>392</v>
      </c>
      <c r="H109" s="2" t="s">
        <v>393</v>
      </c>
      <c r="I109" s="2">
        <v>25.97</v>
      </c>
    </row>
    <row r="110">
      <c r="A110" s="2" t="s">
        <v>394</v>
      </c>
      <c r="B110" s="2" t="s">
        <v>395</v>
      </c>
      <c r="C110" s="2">
        <v>49.35</v>
      </c>
      <c r="D110" s="2">
        <v>-1.23</v>
      </c>
      <c r="E110" s="3">
        <v>-0.0243</v>
      </c>
      <c r="F110" s="4">
        <v>27850.0</v>
      </c>
      <c r="G110" s="4">
        <v>21985.0</v>
      </c>
      <c r="H110" s="2" t="s">
        <v>396</v>
      </c>
      <c r="I110" s="2" t="s">
        <v>12</v>
      </c>
    </row>
    <row r="111">
      <c r="A111" s="2" t="s">
        <v>397</v>
      </c>
      <c r="B111" s="2" t="s">
        <v>395</v>
      </c>
      <c r="C111" s="2">
        <v>24.75</v>
      </c>
      <c r="D111" s="2">
        <v>-0.51</v>
      </c>
      <c r="E111" s="3">
        <v>-0.0202</v>
      </c>
      <c r="F111" s="4">
        <v>33530.0</v>
      </c>
      <c r="G111" s="4">
        <v>261103.0</v>
      </c>
      <c r="H111" s="2" t="s">
        <v>398</v>
      </c>
      <c r="I111" s="2" t="s">
        <v>12</v>
      </c>
    </row>
    <row r="112">
      <c r="A112" s="2" t="s">
        <v>399</v>
      </c>
      <c r="B112" s="2" t="s">
        <v>400</v>
      </c>
      <c r="C112" s="2">
        <v>111.33</v>
      </c>
      <c r="D112" s="6">
        <f>+0.63</f>
        <v>0.63</v>
      </c>
      <c r="E112" s="6">
        <f>+0.57%</f>
        <v>0.0057</v>
      </c>
      <c r="F112" s="4">
        <v>6302.0</v>
      </c>
      <c r="G112" s="4">
        <v>14420.0</v>
      </c>
      <c r="H112" s="2" t="s">
        <v>401</v>
      </c>
      <c r="I112" s="2">
        <v>96.22</v>
      </c>
    </row>
    <row r="113">
      <c r="A113" s="2" t="s">
        <v>402</v>
      </c>
      <c r="B113" s="2" t="s">
        <v>400</v>
      </c>
      <c r="C113" s="2">
        <v>55.65</v>
      </c>
      <c r="D113" s="6">
        <f>+0.48</f>
        <v>0.48</v>
      </c>
      <c r="E113" s="6">
        <f>+0.87%</f>
        <v>0.0087</v>
      </c>
      <c r="F113" s="2" t="s">
        <v>403</v>
      </c>
      <c r="G113" s="2" t="s">
        <v>404</v>
      </c>
      <c r="H113" s="2" t="s">
        <v>405</v>
      </c>
      <c r="I113" s="2">
        <v>96.2</v>
      </c>
    </row>
    <row r="114">
      <c r="A114" s="2" t="s">
        <v>406</v>
      </c>
      <c r="B114" s="2" t="s">
        <v>407</v>
      </c>
      <c r="C114" s="2">
        <v>247.38</v>
      </c>
      <c r="D114" s="2">
        <v>-4.87</v>
      </c>
      <c r="E114" s="3">
        <v>-0.0193</v>
      </c>
      <c r="F114" s="2" t="s">
        <v>157</v>
      </c>
      <c r="G114" s="2" t="s">
        <v>408</v>
      </c>
      <c r="H114" s="2" t="s">
        <v>409</v>
      </c>
      <c r="I114" s="2">
        <v>19.31</v>
      </c>
    </row>
    <row r="115">
      <c r="A115" s="2" t="s">
        <v>410</v>
      </c>
      <c r="B115" s="2" t="s">
        <v>411</v>
      </c>
      <c r="C115" s="2">
        <v>8.93</v>
      </c>
      <c r="D115" s="2">
        <v>-0.06</v>
      </c>
      <c r="E115" s="3">
        <v>-0.0064</v>
      </c>
      <c r="F115" s="4">
        <v>16613.0</v>
      </c>
      <c r="G115" s="4">
        <v>46526.0</v>
      </c>
      <c r="H115" s="2" t="s">
        <v>412</v>
      </c>
      <c r="I115" s="2">
        <v>3.92</v>
      </c>
    </row>
    <row r="116">
      <c r="A116" s="2" t="s">
        <v>413</v>
      </c>
      <c r="B116" s="2" t="s">
        <v>414</v>
      </c>
      <c r="C116" s="2">
        <v>325.85</v>
      </c>
      <c r="D116" s="2">
        <v>-0.26</v>
      </c>
      <c r="E116" s="3">
        <v>-8.0E-4</v>
      </c>
      <c r="F116" s="2" t="s">
        <v>415</v>
      </c>
      <c r="G116" s="2" t="s">
        <v>416</v>
      </c>
      <c r="H116" s="2" t="s">
        <v>417</v>
      </c>
      <c r="I116" s="2">
        <v>38.95</v>
      </c>
    </row>
    <row r="117">
      <c r="A117" s="2" t="s">
        <v>418</v>
      </c>
      <c r="B117" s="2" t="s">
        <v>419</v>
      </c>
      <c r="C117" s="2">
        <v>6.78</v>
      </c>
      <c r="D117" s="6">
        <f>+0.06</f>
        <v>0.06</v>
      </c>
      <c r="E117" s="6">
        <f>+0.89%</f>
        <v>0.0089</v>
      </c>
      <c r="F117" s="2">
        <v>800.0</v>
      </c>
      <c r="G117" s="4">
        <v>23104.0</v>
      </c>
      <c r="H117" s="2" t="s">
        <v>420</v>
      </c>
      <c r="I117" s="2">
        <v>7.79</v>
      </c>
    </row>
    <row r="118">
      <c r="A118" s="2" t="s">
        <v>421</v>
      </c>
      <c r="B118" s="2" t="s">
        <v>422</v>
      </c>
      <c r="C118" s="2">
        <v>221.06</v>
      </c>
      <c r="D118" s="2">
        <v>-1.24</v>
      </c>
      <c r="E118" s="3">
        <v>-0.0056</v>
      </c>
      <c r="F118" s="2" t="s">
        <v>423</v>
      </c>
      <c r="G118" s="2" t="s">
        <v>424</v>
      </c>
      <c r="H118" s="2" t="s">
        <v>425</v>
      </c>
      <c r="I118" s="2">
        <v>28.89</v>
      </c>
    </row>
    <row r="119">
      <c r="A119" s="2" t="s">
        <v>426</v>
      </c>
      <c r="B119" s="2" t="s">
        <v>419</v>
      </c>
      <c r="C119" s="2">
        <v>34.31</v>
      </c>
      <c r="D119" s="6">
        <f>+0.28</f>
        <v>0.28</v>
      </c>
      <c r="E119" s="6">
        <f>+0.81%</f>
        <v>0.0081</v>
      </c>
      <c r="F119" s="2" t="s">
        <v>427</v>
      </c>
      <c r="G119" s="2" t="s">
        <v>428</v>
      </c>
      <c r="H119" s="2" t="s">
        <v>429</v>
      </c>
      <c r="I119" s="2">
        <v>7.88</v>
      </c>
    </row>
    <row r="120">
      <c r="A120" s="2" t="s">
        <v>430</v>
      </c>
      <c r="B120" s="2" t="s">
        <v>431</v>
      </c>
      <c r="C120" s="2">
        <v>26.61</v>
      </c>
      <c r="D120" s="2">
        <v>0.0</v>
      </c>
      <c r="E120" s="3">
        <v>0.0</v>
      </c>
      <c r="F120" s="4">
        <v>140025.0</v>
      </c>
      <c r="G120" s="4">
        <v>171688.0</v>
      </c>
      <c r="H120" s="2" t="s">
        <v>432</v>
      </c>
      <c r="I120" s="2">
        <v>14.34</v>
      </c>
    </row>
    <row r="121">
      <c r="A121" s="2" t="s">
        <v>433</v>
      </c>
      <c r="B121" s="2" t="s">
        <v>434</v>
      </c>
      <c r="C121" s="2">
        <v>195.29</v>
      </c>
      <c r="D121" s="2">
        <v>-3.93</v>
      </c>
      <c r="E121" s="3">
        <v>-0.0198</v>
      </c>
      <c r="F121" s="2" t="s">
        <v>435</v>
      </c>
      <c r="G121" s="2" t="s">
        <v>436</v>
      </c>
      <c r="H121" s="2" t="s">
        <v>437</v>
      </c>
      <c r="I121" s="2">
        <v>41.62</v>
      </c>
    </row>
    <row r="122">
      <c r="A122" s="2" t="s">
        <v>438</v>
      </c>
      <c r="B122" s="2" t="s">
        <v>439</v>
      </c>
      <c r="C122" s="2">
        <v>280.09</v>
      </c>
      <c r="D122" s="2">
        <v>-0.88</v>
      </c>
      <c r="E122" s="3">
        <v>-0.0031</v>
      </c>
      <c r="F122" s="2" t="s">
        <v>440</v>
      </c>
      <c r="G122" s="2" t="s">
        <v>441</v>
      </c>
      <c r="H122" s="2" t="s">
        <v>442</v>
      </c>
      <c r="I122" s="2">
        <v>38.88</v>
      </c>
    </row>
    <row r="123">
      <c r="A123" s="2" t="s">
        <v>443</v>
      </c>
      <c r="B123" s="2" t="s">
        <v>431</v>
      </c>
      <c r="C123" s="2">
        <v>52.58</v>
      </c>
      <c r="D123" s="2">
        <v>-0.12</v>
      </c>
      <c r="E123" s="3">
        <v>-0.0024</v>
      </c>
      <c r="F123" s="2" t="s">
        <v>444</v>
      </c>
      <c r="G123" s="2" t="s">
        <v>445</v>
      </c>
      <c r="H123" s="2" t="s">
        <v>446</v>
      </c>
      <c r="I123" s="2">
        <v>14.16</v>
      </c>
    </row>
    <row r="124">
      <c r="A124" s="2" t="s">
        <v>447</v>
      </c>
      <c r="B124" s="2" t="s">
        <v>448</v>
      </c>
      <c r="C124" s="2">
        <v>57.65</v>
      </c>
      <c r="D124" s="2">
        <v>-2.22</v>
      </c>
      <c r="E124" s="3">
        <v>-0.0371</v>
      </c>
      <c r="F124" s="2" t="s">
        <v>449</v>
      </c>
      <c r="G124" s="2" t="s">
        <v>450</v>
      </c>
      <c r="H124" s="2" t="s">
        <v>451</v>
      </c>
      <c r="I124" s="2">
        <v>112.29</v>
      </c>
    </row>
    <row r="125">
      <c r="A125" s="2" t="s">
        <v>452</v>
      </c>
      <c r="B125" s="2" t="s">
        <v>294</v>
      </c>
      <c r="C125" s="2">
        <v>51.6</v>
      </c>
      <c r="D125" s="2">
        <v>-0.49</v>
      </c>
      <c r="E125" s="3">
        <v>-0.0093</v>
      </c>
      <c r="F125" s="2" t="s">
        <v>453</v>
      </c>
      <c r="G125" s="2" t="s">
        <v>454</v>
      </c>
      <c r="H125" s="2" t="s">
        <v>455</v>
      </c>
      <c r="I125" s="2">
        <v>8.8</v>
      </c>
    </row>
    <row r="126">
      <c r="A126" s="2" t="s">
        <v>456</v>
      </c>
      <c r="B126" s="2" t="s">
        <v>457</v>
      </c>
      <c r="C126" s="2">
        <v>104.76</v>
      </c>
      <c r="D126" s="6">
        <f>+0.25</f>
        <v>0.25</v>
      </c>
      <c r="E126" s="6">
        <f>+0.24%</f>
        <v>0.0024</v>
      </c>
      <c r="F126" s="2" t="s">
        <v>458</v>
      </c>
      <c r="G126" s="2" t="s">
        <v>459</v>
      </c>
      <c r="H126" s="2" t="s">
        <v>460</v>
      </c>
      <c r="I126" s="2">
        <v>25.75</v>
      </c>
    </row>
    <row r="127">
      <c r="A127" s="2" t="s">
        <v>461</v>
      </c>
      <c r="B127" s="2" t="s">
        <v>462</v>
      </c>
      <c r="C127" s="2">
        <v>96.4</v>
      </c>
      <c r="D127" s="2">
        <v>-0.17</v>
      </c>
      <c r="E127" s="3">
        <v>-0.0018</v>
      </c>
      <c r="F127" s="2" t="s">
        <v>463</v>
      </c>
      <c r="G127" s="2" t="s">
        <v>464</v>
      </c>
      <c r="H127" s="2" t="s">
        <v>465</v>
      </c>
      <c r="I127" s="2">
        <v>27.2</v>
      </c>
    </row>
    <row r="128">
      <c r="A128" s="2" t="s">
        <v>466</v>
      </c>
      <c r="B128" s="2" t="s">
        <v>467</v>
      </c>
      <c r="C128" s="2">
        <v>51.19</v>
      </c>
      <c r="D128" s="2">
        <v>-0.94</v>
      </c>
      <c r="E128" s="3">
        <v>-0.0181</v>
      </c>
      <c r="F128" s="2" t="s">
        <v>468</v>
      </c>
      <c r="G128" s="2" t="s">
        <v>469</v>
      </c>
      <c r="H128" s="2" t="s">
        <v>470</v>
      </c>
      <c r="I128" s="2">
        <v>26.39</v>
      </c>
    </row>
    <row r="129">
      <c r="A129" s="2" t="s">
        <v>471</v>
      </c>
      <c r="B129" s="2" t="s">
        <v>472</v>
      </c>
      <c r="C129" s="2">
        <v>243.64</v>
      </c>
      <c r="D129" s="2">
        <v>-2.34</v>
      </c>
      <c r="E129" s="3">
        <v>-0.0095</v>
      </c>
      <c r="F129" s="2" t="s">
        <v>473</v>
      </c>
      <c r="G129" s="2" t="s">
        <v>474</v>
      </c>
      <c r="H129" s="2" t="s">
        <v>475</v>
      </c>
      <c r="I129" s="2">
        <v>56.27</v>
      </c>
    </row>
    <row r="130">
      <c r="A130" s="2" t="s">
        <v>476</v>
      </c>
      <c r="B130" s="2" t="s">
        <v>138</v>
      </c>
      <c r="C130" s="2">
        <v>26.26</v>
      </c>
      <c r="D130" s="2">
        <v>-0.09</v>
      </c>
      <c r="E130" s="3">
        <v>-0.0032</v>
      </c>
      <c r="F130" s="2" t="s">
        <v>477</v>
      </c>
      <c r="G130" s="2" t="s">
        <v>478</v>
      </c>
      <c r="H130" s="2" t="s">
        <v>479</v>
      </c>
      <c r="I130" s="2">
        <v>28.3</v>
      </c>
    </row>
    <row r="131">
      <c r="A131" s="2" t="s">
        <v>480</v>
      </c>
      <c r="B131" s="2" t="s">
        <v>467</v>
      </c>
      <c r="C131" s="2">
        <v>104.0</v>
      </c>
      <c r="D131" s="2">
        <v>0.0</v>
      </c>
      <c r="E131" s="3">
        <v>0.0</v>
      </c>
      <c r="F131" s="2">
        <v>545.0</v>
      </c>
      <c r="G131" s="4">
        <v>4784.0</v>
      </c>
      <c r="H131" s="2" t="s">
        <v>481</v>
      </c>
      <c r="I131" s="2">
        <v>26.8</v>
      </c>
    </row>
    <row r="132">
      <c r="A132" s="2" t="s">
        <v>482</v>
      </c>
      <c r="B132" s="2" t="s">
        <v>483</v>
      </c>
      <c r="C132" s="2">
        <v>11.71</v>
      </c>
      <c r="D132" s="2">
        <v>-0.23</v>
      </c>
      <c r="E132" s="3">
        <v>-0.0193</v>
      </c>
      <c r="F132" s="4">
        <v>440749.0</v>
      </c>
      <c r="G132" s="4">
        <v>766173.0</v>
      </c>
      <c r="H132" s="2" t="s">
        <v>484</v>
      </c>
      <c r="I132" s="2">
        <v>17.61</v>
      </c>
    </row>
    <row r="133">
      <c r="A133" s="2" t="s">
        <v>485</v>
      </c>
      <c r="B133" s="2" t="s">
        <v>434</v>
      </c>
      <c r="C133" s="5">
        <v>1390.5</v>
      </c>
      <c r="D133" s="2">
        <v>0.0</v>
      </c>
      <c r="E133" s="3">
        <v>0.0</v>
      </c>
      <c r="F133" s="4">
        <v>53563.0</v>
      </c>
      <c r="G133" s="4">
        <v>18559.0</v>
      </c>
      <c r="H133" s="2" t="s">
        <v>486</v>
      </c>
      <c r="I133" s="2">
        <v>296.99</v>
      </c>
    </row>
    <row r="134">
      <c r="A134" s="2" t="s">
        <v>487</v>
      </c>
      <c r="B134" s="2" t="s">
        <v>488</v>
      </c>
      <c r="C134" s="2">
        <v>305.44</v>
      </c>
      <c r="D134" s="2">
        <v>-4.23</v>
      </c>
      <c r="E134" s="3">
        <v>-0.0137</v>
      </c>
      <c r="F134" s="2" t="s">
        <v>489</v>
      </c>
      <c r="G134" s="2" t="s">
        <v>490</v>
      </c>
      <c r="H134" s="2" t="s">
        <v>491</v>
      </c>
      <c r="I134" s="2">
        <v>54.84</v>
      </c>
    </row>
    <row r="135">
      <c r="A135" s="2" t="s">
        <v>492</v>
      </c>
      <c r="B135" s="2" t="s">
        <v>483</v>
      </c>
      <c r="C135" s="2">
        <v>2.25</v>
      </c>
      <c r="D135" s="2">
        <v>-0.1175</v>
      </c>
      <c r="E135" s="3">
        <v>-0.0496</v>
      </c>
      <c r="F135" s="4">
        <v>2178.0</v>
      </c>
      <c r="G135" s="4">
        <v>25885.0</v>
      </c>
      <c r="H135" s="2" t="s">
        <v>493</v>
      </c>
      <c r="I135" s="2">
        <v>16.92</v>
      </c>
    </row>
    <row r="136">
      <c r="A136" s="2" t="s">
        <v>494</v>
      </c>
      <c r="B136" s="2" t="s">
        <v>495</v>
      </c>
      <c r="C136" s="2">
        <v>27.17</v>
      </c>
      <c r="D136" s="2">
        <v>0.0</v>
      </c>
      <c r="E136" s="3">
        <v>0.0</v>
      </c>
      <c r="F136" s="2">
        <v>69.0</v>
      </c>
      <c r="G136" s="2">
        <v>662.0</v>
      </c>
      <c r="H136" s="2" t="s">
        <v>12</v>
      </c>
      <c r="I136" s="2" t="s">
        <v>12</v>
      </c>
    </row>
    <row r="137">
      <c r="A137" s="2" t="s">
        <v>496</v>
      </c>
      <c r="B137" s="2" t="s">
        <v>497</v>
      </c>
      <c r="C137" s="2">
        <v>76.76</v>
      </c>
      <c r="D137" s="6">
        <f>+0.46</f>
        <v>0.46</v>
      </c>
      <c r="E137" s="6">
        <f>+0.6%</f>
        <v>0.006</v>
      </c>
      <c r="F137" s="2" t="s">
        <v>498</v>
      </c>
      <c r="G137" s="2" t="s">
        <v>499</v>
      </c>
      <c r="H137" s="2" t="s">
        <v>500</v>
      </c>
      <c r="I137" s="2">
        <v>16.44</v>
      </c>
    </row>
    <row r="138">
      <c r="A138" s="2" t="s">
        <v>501</v>
      </c>
      <c r="B138" s="2" t="s">
        <v>502</v>
      </c>
      <c r="C138" s="2">
        <v>176.03</v>
      </c>
      <c r="D138" s="6">
        <f>+1.03</f>
        <v>1.03</v>
      </c>
      <c r="E138" s="6">
        <f>+0.59%</f>
        <v>0.0059</v>
      </c>
      <c r="F138" s="2" t="s">
        <v>445</v>
      </c>
      <c r="G138" s="2" t="s">
        <v>503</v>
      </c>
      <c r="H138" s="2" t="s">
        <v>504</v>
      </c>
      <c r="I138" s="2">
        <v>21.85</v>
      </c>
    </row>
    <row r="139">
      <c r="A139" s="2" t="s">
        <v>505</v>
      </c>
      <c r="B139" s="2" t="s">
        <v>506</v>
      </c>
      <c r="C139" s="2">
        <v>30.42</v>
      </c>
      <c r="D139" s="6">
        <f>+0.02</f>
        <v>0.02</v>
      </c>
      <c r="E139" s="6">
        <f>+0.07%</f>
        <v>0.0007</v>
      </c>
      <c r="F139" s="4">
        <v>167011.0</v>
      </c>
      <c r="G139" s="4">
        <v>585576.0</v>
      </c>
      <c r="H139" s="2" t="s">
        <v>507</v>
      </c>
      <c r="I139" s="2">
        <v>4.25</v>
      </c>
    </row>
    <row r="140">
      <c r="A140" s="2" t="s">
        <v>508</v>
      </c>
      <c r="B140" s="2" t="s">
        <v>509</v>
      </c>
      <c r="C140" s="2">
        <v>16.0</v>
      </c>
      <c r="D140" s="2">
        <v>-0.07</v>
      </c>
      <c r="E140" s="3">
        <v>-0.0044</v>
      </c>
      <c r="F140" s="4">
        <v>31411.0</v>
      </c>
      <c r="G140" s="4">
        <v>171980.0</v>
      </c>
      <c r="H140" s="2" t="s">
        <v>510</v>
      </c>
      <c r="I140" s="2">
        <v>13.08</v>
      </c>
    </row>
    <row r="141">
      <c r="A141" s="2" t="s">
        <v>511</v>
      </c>
      <c r="B141" s="2" t="s">
        <v>509</v>
      </c>
      <c r="C141" s="2">
        <v>15.3</v>
      </c>
      <c r="D141" s="2">
        <v>0.0</v>
      </c>
      <c r="E141" s="3">
        <v>0.0</v>
      </c>
      <c r="F141" s="2">
        <v>15.0</v>
      </c>
      <c r="G141" s="4">
        <v>7414.0</v>
      </c>
      <c r="H141" s="2" t="s">
        <v>512</v>
      </c>
      <c r="I141" s="2">
        <v>12.51</v>
      </c>
    </row>
    <row r="142">
      <c r="A142" s="2" t="s">
        <v>513</v>
      </c>
      <c r="B142" s="2" t="s">
        <v>514</v>
      </c>
      <c r="C142" s="2">
        <v>129.16</v>
      </c>
      <c r="D142" s="6">
        <f>+0.12</f>
        <v>0.12</v>
      </c>
      <c r="E142" s="6">
        <f>+0.09%</f>
        <v>0.0009</v>
      </c>
      <c r="F142" s="2" t="s">
        <v>515</v>
      </c>
      <c r="G142" s="2" t="s">
        <v>516</v>
      </c>
      <c r="H142" s="2" t="s">
        <v>517</v>
      </c>
      <c r="I142" s="2">
        <v>24.25</v>
      </c>
    </row>
    <row r="143">
      <c r="A143" s="2" t="s">
        <v>518</v>
      </c>
      <c r="B143" s="2" t="s">
        <v>509</v>
      </c>
      <c r="C143" s="2">
        <v>30.57</v>
      </c>
      <c r="D143" s="2">
        <v>-0.17</v>
      </c>
      <c r="E143" s="3">
        <v>-0.0057</v>
      </c>
      <c r="F143" s="2" t="s">
        <v>519</v>
      </c>
      <c r="G143" s="2" t="s">
        <v>520</v>
      </c>
      <c r="H143" s="2" t="s">
        <v>521</v>
      </c>
      <c r="I143" s="2">
        <v>12.5</v>
      </c>
    </row>
    <row r="144">
      <c r="A144" s="2" t="s">
        <v>522</v>
      </c>
      <c r="B144" s="2" t="s">
        <v>509</v>
      </c>
      <c r="C144" s="2">
        <v>32.3</v>
      </c>
      <c r="D144" s="2">
        <v>-0.09</v>
      </c>
      <c r="E144" s="3">
        <v>-0.0028</v>
      </c>
      <c r="F144" s="2" t="s">
        <v>523</v>
      </c>
      <c r="G144" s="2" t="s">
        <v>524</v>
      </c>
      <c r="H144" s="2" t="s">
        <v>525</v>
      </c>
      <c r="I144" s="2">
        <v>13.21</v>
      </c>
    </row>
    <row r="145">
      <c r="A145" s="2" t="s">
        <v>526</v>
      </c>
      <c r="B145" s="2" t="s">
        <v>527</v>
      </c>
      <c r="C145" s="2">
        <v>0.0054</v>
      </c>
      <c r="D145" s="2">
        <v>0.0</v>
      </c>
      <c r="E145" s="3">
        <v>0.0</v>
      </c>
      <c r="F145" s="2" t="s">
        <v>528</v>
      </c>
      <c r="G145" s="2" t="s">
        <v>529</v>
      </c>
      <c r="H145" s="2" t="s">
        <v>530</v>
      </c>
      <c r="I145" s="2" t="s">
        <v>12</v>
      </c>
    </row>
    <row r="146">
      <c r="A146" s="2" t="s">
        <v>531</v>
      </c>
      <c r="B146" s="2" t="s">
        <v>506</v>
      </c>
      <c r="C146" s="2">
        <v>60.01</v>
      </c>
      <c r="D146" s="2">
        <v>-1.35</v>
      </c>
      <c r="E146" s="3">
        <v>-0.022</v>
      </c>
      <c r="F146" s="4">
        <v>2629.0</v>
      </c>
      <c r="G146" s="4">
        <v>11361.0</v>
      </c>
      <c r="H146" s="2" t="s">
        <v>532</v>
      </c>
      <c r="I146" s="2">
        <v>4.19</v>
      </c>
    </row>
    <row r="147">
      <c r="A147" s="2" t="s">
        <v>533</v>
      </c>
      <c r="B147" s="2" t="s">
        <v>534</v>
      </c>
      <c r="C147" s="2">
        <v>0.349</v>
      </c>
      <c r="D147" s="6">
        <f>+0.019</f>
        <v>0.019</v>
      </c>
      <c r="E147" s="6">
        <f>+5.76%</f>
        <v>0.0576</v>
      </c>
      <c r="F147" s="4">
        <v>1500.0</v>
      </c>
      <c r="G147" s="4">
        <v>15914.0</v>
      </c>
      <c r="H147" s="2" t="s">
        <v>535</v>
      </c>
      <c r="I147" s="2">
        <v>7.93</v>
      </c>
    </row>
    <row r="148">
      <c r="A148" s="2" t="s">
        <v>536</v>
      </c>
      <c r="B148" s="2" t="s">
        <v>537</v>
      </c>
      <c r="C148" s="2">
        <v>561.33</v>
      </c>
      <c r="D148" s="6">
        <f>+0.91</f>
        <v>0.91</v>
      </c>
      <c r="E148" s="6">
        <f>+0.16%</f>
        <v>0.0016</v>
      </c>
      <c r="F148" s="4">
        <v>454352.0</v>
      </c>
      <c r="G148" s="2" t="s">
        <v>538</v>
      </c>
      <c r="H148" s="2" t="s">
        <v>539</v>
      </c>
      <c r="I148" s="2">
        <v>68.24</v>
      </c>
    </row>
    <row r="149">
      <c r="A149" s="2" t="s">
        <v>540</v>
      </c>
      <c r="B149" s="2" t="s">
        <v>534</v>
      </c>
      <c r="C149" s="2">
        <v>36.43</v>
      </c>
      <c r="D149" s="2">
        <v>-1.19</v>
      </c>
      <c r="E149" s="3">
        <v>-0.0316</v>
      </c>
      <c r="F149" s="4">
        <v>219885.0</v>
      </c>
      <c r="G149" s="4">
        <v>154390.0</v>
      </c>
      <c r="H149" s="2" t="s">
        <v>541</v>
      </c>
      <c r="I149" s="2">
        <v>8.28</v>
      </c>
    </row>
    <row r="150">
      <c r="A150" s="2" t="s">
        <v>542</v>
      </c>
      <c r="B150" s="2" t="s">
        <v>543</v>
      </c>
      <c r="C150" s="2">
        <v>37.16</v>
      </c>
      <c r="D150" s="6">
        <f>+0.04</f>
        <v>0.04</v>
      </c>
      <c r="E150" s="6">
        <f>+0.11%</f>
        <v>0.0011</v>
      </c>
      <c r="F150" s="4">
        <v>155339.0</v>
      </c>
      <c r="G150" s="4">
        <v>296763.0</v>
      </c>
      <c r="H150" s="2" t="s">
        <v>544</v>
      </c>
      <c r="I150" s="2">
        <v>16.86</v>
      </c>
    </row>
    <row r="151">
      <c r="A151" s="2" t="s">
        <v>545</v>
      </c>
      <c r="B151" s="2" t="s">
        <v>546</v>
      </c>
      <c r="C151" s="2">
        <v>30.65</v>
      </c>
      <c r="D151" s="2">
        <v>-0.02</v>
      </c>
      <c r="E151" s="3">
        <v>-7.0E-4</v>
      </c>
      <c r="F151" s="2">
        <v>760.0</v>
      </c>
      <c r="G151" s="2">
        <v>683.0</v>
      </c>
      <c r="H151" s="2" t="s">
        <v>547</v>
      </c>
      <c r="I151" s="2">
        <v>4.88</v>
      </c>
    </row>
    <row r="152">
      <c r="A152" s="2" t="s">
        <v>548</v>
      </c>
      <c r="B152" s="2" t="s">
        <v>549</v>
      </c>
      <c r="C152" s="2">
        <v>255.9</v>
      </c>
      <c r="D152" s="2">
        <v>-2.0</v>
      </c>
      <c r="E152" s="3">
        <v>-0.0078</v>
      </c>
      <c r="F152" s="2" t="s">
        <v>550</v>
      </c>
      <c r="G152" s="2" t="s">
        <v>551</v>
      </c>
      <c r="H152" s="2" t="s">
        <v>552</v>
      </c>
      <c r="I152" s="2">
        <v>59.79</v>
      </c>
    </row>
    <row r="153">
      <c r="A153" s="2" t="s">
        <v>553</v>
      </c>
      <c r="B153" s="2" t="s">
        <v>554</v>
      </c>
      <c r="C153" s="2">
        <v>125.7</v>
      </c>
      <c r="D153" s="2">
        <v>-1.63</v>
      </c>
      <c r="E153" s="3">
        <v>-0.0128</v>
      </c>
      <c r="F153" s="2" t="s">
        <v>555</v>
      </c>
      <c r="G153" s="2" t="s">
        <v>556</v>
      </c>
      <c r="H153" s="2" t="s">
        <v>557</v>
      </c>
      <c r="I153" s="2">
        <v>14.26</v>
      </c>
    </row>
    <row r="154">
      <c r="A154" s="2" t="s">
        <v>558</v>
      </c>
      <c r="B154" s="2" t="s">
        <v>543</v>
      </c>
      <c r="C154" s="2">
        <v>9.22</v>
      </c>
      <c r="D154" s="2">
        <v>-0.15</v>
      </c>
      <c r="E154" s="3">
        <v>-0.0155</v>
      </c>
      <c r="F154" s="4">
        <v>12770.0</v>
      </c>
      <c r="G154" s="4">
        <v>39177.0</v>
      </c>
      <c r="H154" s="2" t="s">
        <v>559</v>
      </c>
      <c r="I154" s="2">
        <v>16.73</v>
      </c>
    </row>
    <row r="155">
      <c r="A155" s="2" t="s">
        <v>560</v>
      </c>
      <c r="B155" s="2" t="s">
        <v>561</v>
      </c>
      <c r="C155" s="2">
        <v>146.82</v>
      </c>
      <c r="D155" s="6">
        <f>+0.32</f>
        <v>0.32</v>
      </c>
      <c r="E155" s="6">
        <f>+0.22%</f>
        <v>0.0022</v>
      </c>
      <c r="F155" s="2" t="s">
        <v>562</v>
      </c>
      <c r="G155" s="2" t="s">
        <v>563</v>
      </c>
      <c r="H155" s="2" t="s">
        <v>564</v>
      </c>
      <c r="I155" s="2">
        <v>24.73</v>
      </c>
    </row>
    <row r="156">
      <c r="A156" s="2" t="s">
        <v>565</v>
      </c>
      <c r="B156" s="2" t="s">
        <v>566</v>
      </c>
      <c r="C156" s="2">
        <v>43.81</v>
      </c>
      <c r="D156" s="2">
        <v>-0.01</v>
      </c>
      <c r="E156" s="3">
        <v>-1.0E-4</v>
      </c>
      <c r="F156" s="4">
        <v>858181.0</v>
      </c>
      <c r="G156" s="2" t="s">
        <v>567</v>
      </c>
      <c r="H156" s="2" t="s">
        <v>568</v>
      </c>
      <c r="I156" s="2">
        <v>11.8</v>
      </c>
    </row>
    <row r="157">
      <c r="A157" s="2" t="s">
        <v>569</v>
      </c>
      <c r="B157" s="2" t="s">
        <v>570</v>
      </c>
      <c r="C157" s="2">
        <v>923.76</v>
      </c>
      <c r="D157" s="2">
        <v>-4.65</v>
      </c>
      <c r="E157" s="3">
        <v>-0.005</v>
      </c>
      <c r="F157" s="2" t="s">
        <v>571</v>
      </c>
      <c r="G157" s="2" t="s">
        <v>572</v>
      </c>
      <c r="H157" s="2" t="s">
        <v>573</v>
      </c>
      <c r="I157" s="2" t="s">
        <v>12</v>
      </c>
    </row>
    <row r="158">
      <c r="A158" s="2" t="s">
        <v>574</v>
      </c>
      <c r="B158" s="2" t="s">
        <v>575</v>
      </c>
      <c r="C158" s="2">
        <v>384.85</v>
      </c>
      <c r="D158" s="2">
        <v>-2.77</v>
      </c>
      <c r="E158" s="3">
        <v>-0.0071</v>
      </c>
      <c r="F158" s="4">
        <v>940721.0</v>
      </c>
      <c r="G158" s="2" t="s">
        <v>576</v>
      </c>
      <c r="H158" s="2" t="s">
        <v>577</v>
      </c>
      <c r="I158" s="2">
        <v>16.87</v>
      </c>
    </row>
    <row r="159">
      <c r="A159" s="2" t="s">
        <v>578</v>
      </c>
      <c r="B159" s="2" t="s">
        <v>579</v>
      </c>
      <c r="C159" s="2">
        <v>54.65</v>
      </c>
      <c r="D159" s="6">
        <f>+0.2</f>
        <v>0.2</v>
      </c>
      <c r="E159" s="6">
        <f>+0.37%</f>
        <v>0.0037</v>
      </c>
      <c r="F159" s="2">
        <v>731.0</v>
      </c>
      <c r="G159" s="4">
        <v>31811.0</v>
      </c>
      <c r="H159" s="2" t="s">
        <v>580</v>
      </c>
      <c r="I159" s="2">
        <v>33.04</v>
      </c>
    </row>
    <row r="160">
      <c r="A160" s="2" t="s">
        <v>581</v>
      </c>
      <c r="B160" s="2" t="s">
        <v>582</v>
      </c>
      <c r="C160" s="2">
        <v>60.02</v>
      </c>
      <c r="D160" s="2">
        <v>-0.52</v>
      </c>
      <c r="E160" s="3">
        <v>-0.0086</v>
      </c>
      <c r="F160" s="4">
        <v>418762.0</v>
      </c>
      <c r="G160" s="4">
        <v>636250.0</v>
      </c>
      <c r="H160" s="2" t="s">
        <v>583</v>
      </c>
      <c r="I160" s="2">
        <v>26.32</v>
      </c>
    </row>
    <row r="161">
      <c r="A161" s="2" t="s">
        <v>584</v>
      </c>
      <c r="B161" s="2" t="s">
        <v>579</v>
      </c>
      <c r="C161" s="2">
        <v>54.46</v>
      </c>
      <c r="D161" s="2">
        <v>-0.09</v>
      </c>
      <c r="E161" s="3">
        <v>-0.0016</v>
      </c>
      <c r="F161" s="4">
        <v>861096.0</v>
      </c>
      <c r="G161" s="2" t="s">
        <v>585</v>
      </c>
      <c r="H161" s="2" t="s">
        <v>586</v>
      </c>
      <c r="I161" s="2">
        <v>32.93</v>
      </c>
    </row>
    <row r="162">
      <c r="A162" s="2" t="s">
        <v>587</v>
      </c>
      <c r="B162" s="2" t="s">
        <v>588</v>
      </c>
      <c r="C162" s="2">
        <v>65.28</v>
      </c>
      <c r="D162" s="2">
        <v>-0.56</v>
      </c>
      <c r="E162" s="3">
        <v>-0.0085</v>
      </c>
      <c r="F162" s="4">
        <v>85103.0</v>
      </c>
      <c r="G162" s="4">
        <v>212485.0</v>
      </c>
      <c r="H162" s="2" t="s">
        <v>589</v>
      </c>
      <c r="I162" s="2">
        <v>15.99</v>
      </c>
    </row>
    <row r="163">
      <c r="A163" s="2" t="s">
        <v>590</v>
      </c>
      <c r="B163" s="2" t="s">
        <v>588</v>
      </c>
      <c r="C163" s="2">
        <v>130.25</v>
      </c>
      <c r="D163" s="2">
        <v>-1.85</v>
      </c>
      <c r="E163" s="3">
        <v>-0.014</v>
      </c>
      <c r="F163" s="2">
        <v>287.0</v>
      </c>
      <c r="G163" s="4">
        <v>4403.0</v>
      </c>
      <c r="H163" s="2" t="s">
        <v>591</v>
      </c>
      <c r="I163" s="2">
        <v>15.95</v>
      </c>
    </row>
    <row r="164">
      <c r="A164" s="2" t="s">
        <v>592</v>
      </c>
      <c r="B164" s="2" t="s">
        <v>593</v>
      </c>
      <c r="C164" s="2">
        <v>149.39</v>
      </c>
      <c r="D164" s="2">
        <v>-4.34</v>
      </c>
      <c r="E164" s="3">
        <v>-0.0282</v>
      </c>
      <c r="F164" s="2" t="s">
        <v>594</v>
      </c>
      <c r="G164" s="2" t="s">
        <v>595</v>
      </c>
      <c r="H164" s="2" t="s">
        <v>596</v>
      </c>
      <c r="I164" s="2">
        <v>17.17</v>
      </c>
    </row>
    <row r="165">
      <c r="A165" s="2" t="s">
        <v>597</v>
      </c>
      <c r="B165" s="2" t="s">
        <v>598</v>
      </c>
      <c r="C165" s="2">
        <v>429.86</v>
      </c>
      <c r="D165" s="6">
        <f>+1.61</f>
        <v>1.61</v>
      </c>
      <c r="E165" s="6">
        <f>+0.38%</f>
        <v>0.0038</v>
      </c>
      <c r="F165" s="4">
        <v>1763.0</v>
      </c>
      <c r="G165" s="4">
        <v>4950.0</v>
      </c>
      <c r="H165" s="2" t="s">
        <v>599</v>
      </c>
      <c r="I165" s="2">
        <v>25.66</v>
      </c>
    </row>
    <row r="166">
      <c r="A166" s="2" t="s">
        <v>600</v>
      </c>
      <c r="B166" s="2" t="s">
        <v>601</v>
      </c>
      <c r="C166" s="2">
        <v>118.2</v>
      </c>
      <c r="D166" s="6">
        <f>+0.06</f>
        <v>0.06</v>
      </c>
      <c r="E166" s="6">
        <f>+0.05%</f>
        <v>0.0005</v>
      </c>
      <c r="F166" s="2" t="s">
        <v>602</v>
      </c>
      <c r="G166" s="2" t="s">
        <v>603</v>
      </c>
      <c r="H166" s="2" t="s">
        <v>604</v>
      </c>
      <c r="I166" s="2">
        <v>23.93</v>
      </c>
    </row>
    <row r="167">
      <c r="A167" s="2" t="s">
        <v>605</v>
      </c>
      <c r="B167" s="2" t="s">
        <v>606</v>
      </c>
      <c r="C167" s="2">
        <v>20.67</v>
      </c>
      <c r="D167" s="6">
        <f>+0.17</f>
        <v>0.17</v>
      </c>
      <c r="E167" s="6">
        <f>+0.83%</f>
        <v>0.0083</v>
      </c>
      <c r="F167" s="4">
        <v>3330.0</v>
      </c>
      <c r="G167" s="4">
        <v>4712.0</v>
      </c>
      <c r="H167" s="2" t="s">
        <v>607</v>
      </c>
      <c r="I167" s="2">
        <v>41.67</v>
      </c>
    </row>
    <row r="168">
      <c r="A168" s="2" t="s">
        <v>608</v>
      </c>
      <c r="B168" s="2" t="s">
        <v>609</v>
      </c>
      <c r="C168" s="2">
        <v>60.68</v>
      </c>
      <c r="D168" s="2">
        <v>0.0</v>
      </c>
      <c r="E168" s="3">
        <v>0.0</v>
      </c>
      <c r="F168" s="2" t="s">
        <v>610</v>
      </c>
      <c r="G168" s="2" t="s">
        <v>611</v>
      </c>
      <c r="H168" s="2" t="s">
        <v>612</v>
      </c>
      <c r="I168" s="2">
        <v>12.44</v>
      </c>
    </row>
    <row r="169">
      <c r="A169" s="2" t="s">
        <v>613</v>
      </c>
      <c r="B169" s="2" t="s">
        <v>606</v>
      </c>
      <c r="C169" s="2">
        <v>40.24</v>
      </c>
      <c r="D169" s="2">
        <v>-0.06</v>
      </c>
      <c r="E169" s="3">
        <v>-0.0014</v>
      </c>
      <c r="F169" s="2" t="s">
        <v>614</v>
      </c>
      <c r="G169" s="2" t="s">
        <v>615</v>
      </c>
      <c r="H169" s="2" t="s">
        <v>616</v>
      </c>
      <c r="I169" s="2">
        <v>40.57</v>
      </c>
    </row>
    <row r="170">
      <c r="A170" s="2" t="s">
        <v>617</v>
      </c>
      <c r="B170" s="2" t="s">
        <v>609</v>
      </c>
      <c r="C170" s="2">
        <v>61.22</v>
      </c>
      <c r="D170" s="2">
        <v>0.0</v>
      </c>
      <c r="E170" s="3">
        <v>0.0</v>
      </c>
      <c r="F170" s="2">
        <v>453.0</v>
      </c>
      <c r="G170" s="2">
        <v>761.0</v>
      </c>
      <c r="H170" s="2" t="s">
        <v>612</v>
      </c>
      <c r="I170" s="2">
        <v>12.55</v>
      </c>
    </row>
    <row r="171">
      <c r="A171" s="2" t="s">
        <v>618</v>
      </c>
      <c r="B171" s="2" t="s">
        <v>619</v>
      </c>
      <c r="C171" s="2">
        <v>38.21</v>
      </c>
      <c r="D171" s="6">
        <f>+0.32</f>
        <v>0.32</v>
      </c>
      <c r="E171" s="6">
        <f>+0.84%</f>
        <v>0.0084</v>
      </c>
      <c r="F171" s="2" t="s">
        <v>620</v>
      </c>
      <c r="G171" s="2" t="s">
        <v>621</v>
      </c>
      <c r="H171" s="2" t="s">
        <v>622</v>
      </c>
      <c r="I171" s="2">
        <v>12.59</v>
      </c>
    </row>
    <row r="172">
      <c r="A172" s="2" t="s">
        <v>623</v>
      </c>
      <c r="B172" s="2" t="s">
        <v>624</v>
      </c>
      <c r="C172" s="2">
        <v>88.64</v>
      </c>
      <c r="D172" s="2">
        <v>-1.03</v>
      </c>
      <c r="E172" s="3">
        <v>-0.0114</v>
      </c>
      <c r="F172" s="2" t="s">
        <v>625</v>
      </c>
      <c r="G172" s="2" t="s">
        <v>626</v>
      </c>
      <c r="H172" s="2" t="s">
        <v>627</v>
      </c>
      <c r="I172" s="2">
        <v>26.03</v>
      </c>
    </row>
    <row r="173">
      <c r="A173" s="2" t="s">
        <v>628</v>
      </c>
      <c r="B173" s="2" t="s">
        <v>619</v>
      </c>
      <c r="C173" s="2">
        <v>38.0</v>
      </c>
      <c r="D173" s="2">
        <v>-0.17</v>
      </c>
      <c r="E173" s="3">
        <v>-0.0045</v>
      </c>
      <c r="F173" s="4">
        <v>1067.0</v>
      </c>
      <c r="G173" s="4">
        <v>19990.0</v>
      </c>
      <c r="H173" s="2" t="s">
        <v>629</v>
      </c>
      <c r="I173" s="2">
        <v>12.52</v>
      </c>
    </row>
    <row r="174">
      <c r="A174" s="2" t="s">
        <v>630</v>
      </c>
      <c r="B174" s="2" t="s">
        <v>631</v>
      </c>
      <c r="C174" s="2">
        <v>60.89</v>
      </c>
      <c r="D174" s="6">
        <f>+0.37</f>
        <v>0.37</v>
      </c>
      <c r="E174" s="6">
        <f>+0.61%</f>
        <v>0.0061</v>
      </c>
      <c r="F174" s="2" t="s">
        <v>632</v>
      </c>
      <c r="G174" s="2" t="s">
        <v>633</v>
      </c>
      <c r="H174" s="2" t="s">
        <v>634</v>
      </c>
      <c r="I174" s="2">
        <v>414.22</v>
      </c>
    </row>
    <row r="175">
      <c r="A175" s="2" t="s">
        <v>635</v>
      </c>
      <c r="B175" s="2" t="s">
        <v>636</v>
      </c>
      <c r="C175" s="2">
        <v>174.16</v>
      </c>
      <c r="D175" s="2">
        <v>-2.29</v>
      </c>
      <c r="E175" s="3">
        <v>-0.013</v>
      </c>
      <c r="F175" s="2" t="s">
        <v>637</v>
      </c>
      <c r="G175" s="2" t="s">
        <v>638</v>
      </c>
      <c r="H175" s="2" t="s">
        <v>639</v>
      </c>
      <c r="I175" s="2" t="s">
        <v>12</v>
      </c>
    </row>
    <row r="176">
      <c r="A176" s="2" t="s">
        <v>640</v>
      </c>
      <c r="B176" s="2" t="s">
        <v>546</v>
      </c>
      <c r="C176" s="2">
        <v>69.65</v>
      </c>
      <c r="D176" s="2">
        <v>-0.46</v>
      </c>
      <c r="E176" s="3">
        <v>-0.0065</v>
      </c>
      <c r="F176" s="2" t="s">
        <v>641</v>
      </c>
      <c r="G176" s="2" t="s">
        <v>415</v>
      </c>
      <c r="H176" s="2" t="s">
        <v>642</v>
      </c>
      <c r="I176" s="2">
        <v>11.08</v>
      </c>
    </row>
    <row r="177">
      <c r="A177" s="2" t="s">
        <v>643</v>
      </c>
      <c r="B177" s="2" t="s">
        <v>644</v>
      </c>
      <c r="C177" s="2">
        <v>4.65</v>
      </c>
      <c r="D177" s="6">
        <f>+0.06</f>
        <v>0.06</v>
      </c>
      <c r="E177" s="6">
        <f>+1.31%</f>
        <v>0.0131</v>
      </c>
      <c r="F177" s="4">
        <v>3368.0</v>
      </c>
      <c r="G177" s="4">
        <v>25295.0</v>
      </c>
      <c r="H177" s="2" t="s">
        <v>645</v>
      </c>
      <c r="I177" s="2">
        <v>25.98</v>
      </c>
    </row>
    <row r="178">
      <c r="A178" s="2" t="s">
        <v>646</v>
      </c>
      <c r="B178" s="2" t="s">
        <v>647</v>
      </c>
      <c r="C178" s="2">
        <v>79.1</v>
      </c>
      <c r="D178" s="2">
        <v>0.0</v>
      </c>
      <c r="E178" s="3">
        <v>0.0</v>
      </c>
      <c r="F178" s="2">
        <v>62.0</v>
      </c>
      <c r="G178" s="4">
        <v>25088.0</v>
      </c>
      <c r="H178" s="2" t="s">
        <v>648</v>
      </c>
      <c r="I178" s="2">
        <v>16.63</v>
      </c>
    </row>
    <row r="179">
      <c r="A179" s="2" t="s">
        <v>649</v>
      </c>
      <c r="B179" s="2" t="s">
        <v>650</v>
      </c>
      <c r="C179" s="2">
        <v>78.29</v>
      </c>
      <c r="D179" s="2">
        <v>-0.76</v>
      </c>
      <c r="E179" s="3">
        <v>-0.0096</v>
      </c>
      <c r="F179" s="2" t="s">
        <v>651</v>
      </c>
      <c r="G179" s="2" t="s">
        <v>652</v>
      </c>
      <c r="H179" s="2" t="s">
        <v>653</v>
      </c>
      <c r="I179" s="2" t="s">
        <v>12</v>
      </c>
    </row>
    <row r="180">
      <c r="A180" s="2" t="s">
        <v>654</v>
      </c>
      <c r="B180" s="2" t="s">
        <v>644</v>
      </c>
      <c r="C180" s="2">
        <v>23.22</v>
      </c>
      <c r="D180" s="2">
        <v>-0.13</v>
      </c>
      <c r="E180" s="3">
        <v>-0.0056</v>
      </c>
      <c r="F180" s="2" t="s">
        <v>655</v>
      </c>
      <c r="G180" s="2" t="s">
        <v>656</v>
      </c>
      <c r="H180" s="2" t="s">
        <v>657</v>
      </c>
      <c r="I180" s="2">
        <v>25.94</v>
      </c>
    </row>
    <row r="181">
      <c r="A181" s="2" t="s">
        <v>658</v>
      </c>
      <c r="B181" s="2" t="s">
        <v>647</v>
      </c>
      <c r="C181" s="2">
        <v>76.43</v>
      </c>
      <c r="D181" s="6">
        <f>+0.01</f>
        <v>0.01</v>
      </c>
      <c r="E181" s="6">
        <f>+0.01%</f>
        <v>0.0001</v>
      </c>
      <c r="F181" s="4">
        <v>449334.0</v>
      </c>
      <c r="G181" s="2" t="s">
        <v>659</v>
      </c>
      <c r="H181" s="2" t="s">
        <v>660</v>
      </c>
      <c r="I181" s="2">
        <v>16.07</v>
      </c>
    </row>
    <row r="182">
      <c r="A182" s="2" t="s">
        <v>661</v>
      </c>
      <c r="B182" s="2" t="s">
        <v>662</v>
      </c>
      <c r="C182" s="2">
        <v>61.9</v>
      </c>
      <c r="D182" s="2">
        <v>-1.22</v>
      </c>
      <c r="E182" s="3">
        <v>-0.0193</v>
      </c>
      <c r="F182" s="2" t="s">
        <v>663</v>
      </c>
      <c r="G182" s="2" t="s">
        <v>664</v>
      </c>
      <c r="H182" s="2" t="s">
        <v>665</v>
      </c>
      <c r="I182" s="2" t="s">
        <v>12</v>
      </c>
    </row>
    <row r="183">
      <c r="A183" s="2" t="s">
        <v>666</v>
      </c>
      <c r="B183" s="2" t="s">
        <v>667</v>
      </c>
      <c r="C183" s="2">
        <v>9.16</v>
      </c>
      <c r="D183" s="2">
        <v>-0.11</v>
      </c>
      <c r="E183" s="3">
        <v>-0.0116</v>
      </c>
      <c r="F183" s="4">
        <v>160026.0</v>
      </c>
      <c r="G183" s="4">
        <v>573103.0</v>
      </c>
      <c r="H183" s="2" t="s">
        <v>668</v>
      </c>
      <c r="I183" s="2">
        <v>19.21</v>
      </c>
    </row>
    <row r="184">
      <c r="A184" s="2" t="s">
        <v>669</v>
      </c>
      <c r="B184" s="2" t="s">
        <v>667</v>
      </c>
      <c r="C184" s="2">
        <v>9.22</v>
      </c>
      <c r="D184" s="2">
        <v>-0.2</v>
      </c>
      <c r="E184" s="3">
        <v>-0.0217</v>
      </c>
      <c r="F184" s="4">
        <v>3623.0</v>
      </c>
      <c r="G184" s="4">
        <v>26541.0</v>
      </c>
      <c r="H184" s="2" t="s">
        <v>670</v>
      </c>
      <c r="I184" s="2">
        <v>19.33</v>
      </c>
    </row>
    <row r="185">
      <c r="A185" s="2" t="s">
        <v>671</v>
      </c>
      <c r="B185" s="2" t="s">
        <v>672</v>
      </c>
      <c r="C185" s="2">
        <v>51.66</v>
      </c>
      <c r="D185" s="2">
        <v>-0.37</v>
      </c>
      <c r="E185" s="3">
        <v>-0.0071</v>
      </c>
      <c r="F185" s="4">
        <v>17277.0</v>
      </c>
      <c r="G185" s="4">
        <v>44638.0</v>
      </c>
      <c r="H185" s="2" t="s">
        <v>673</v>
      </c>
      <c r="I185" s="2">
        <v>13.49</v>
      </c>
    </row>
    <row r="186">
      <c r="A186" s="2" t="s">
        <v>674</v>
      </c>
      <c r="B186" s="2" t="s">
        <v>675</v>
      </c>
      <c r="C186" s="2">
        <v>27.58</v>
      </c>
      <c r="D186" s="6">
        <f>+0.3</f>
        <v>0.3</v>
      </c>
      <c r="E186" s="6">
        <f>+1.1%</f>
        <v>0.011</v>
      </c>
      <c r="F186" s="4">
        <v>39808.0</v>
      </c>
      <c r="G186" s="4">
        <v>79342.0</v>
      </c>
      <c r="H186" s="2" t="s">
        <v>676</v>
      </c>
      <c r="I186" s="2">
        <v>4.99</v>
      </c>
    </row>
    <row r="187">
      <c r="A187" s="2" t="s">
        <v>677</v>
      </c>
      <c r="B187" s="2" t="s">
        <v>678</v>
      </c>
      <c r="C187" s="2">
        <v>73.34</v>
      </c>
      <c r="D187" s="2">
        <v>-2.22</v>
      </c>
      <c r="E187" s="3">
        <v>-0.0294</v>
      </c>
      <c r="F187" s="2" t="s">
        <v>679</v>
      </c>
      <c r="G187" s="2" t="s">
        <v>680</v>
      </c>
      <c r="H187" s="2" t="s">
        <v>681</v>
      </c>
      <c r="I187" s="2">
        <v>18.82</v>
      </c>
    </row>
    <row r="188">
      <c r="A188" s="2" t="s">
        <v>682</v>
      </c>
      <c r="B188" s="2" t="s">
        <v>683</v>
      </c>
      <c r="C188" s="2">
        <v>159.79</v>
      </c>
      <c r="D188" s="6">
        <f>+0.5</f>
        <v>0.5</v>
      </c>
      <c r="E188" s="6">
        <f>+0.31%</f>
        <v>0.0031</v>
      </c>
      <c r="F188" s="2" t="s">
        <v>684</v>
      </c>
      <c r="G188" s="2" t="s">
        <v>685</v>
      </c>
      <c r="H188" s="2" t="s">
        <v>686</v>
      </c>
      <c r="I188" s="2">
        <v>18.75</v>
      </c>
    </row>
    <row r="189">
      <c r="A189" s="2" t="s">
        <v>687</v>
      </c>
      <c r="B189" s="2" t="s">
        <v>688</v>
      </c>
      <c r="C189" s="2">
        <v>86.44</v>
      </c>
      <c r="D189" s="2">
        <v>-0.25</v>
      </c>
      <c r="E189" s="3">
        <v>-0.0029</v>
      </c>
      <c r="F189" s="4">
        <v>2313.0</v>
      </c>
      <c r="G189" s="4">
        <v>8949.0</v>
      </c>
      <c r="H189" s="2" t="s">
        <v>689</v>
      </c>
      <c r="I189" s="2">
        <v>58.8</v>
      </c>
    </row>
    <row r="190">
      <c r="A190" s="2" t="s">
        <v>690</v>
      </c>
      <c r="B190" s="2" t="s">
        <v>691</v>
      </c>
      <c r="C190" s="2">
        <v>859.59</v>
      </c>
      <c r="D190" s="2">
        <v>-9.95</v>
      </c>
      <c r="E190" s="3">
        <v>-0.0114</v>
      </c>
      <c r="F190" s="2">
        <v>13.0</v>
      </c>
      <c r="G190" s="2">
        <v>166.0</v>
      </c>
      <c r="H190" s="2" t="s">
        <v>692</v>
      </c>
      <c r="I190" s="2" t="s">
        <v>12</v>
      </c>
    </row>
    <row r="191">
      <c r="A191" s="2" t="s">
        <v>693</v>
      </c>
      <c r="B191" s="2" t="s">
        <v>694</v>
      </c>
      <c r="C191" s="2">
        <v>26.01</v>
      </c>
      <c r="D191" s="6">
        <f>+0.01</f>
        <v>0.01</v>
      </c>
      <c r="E191" s="6">
        <f>+0.04%</f>
        <v>0.0004</v>
      </c>
      <c r="F191" s="4">
        <v>25473.0</v>
      </c>
      <c r="G191" s="4">
        <v>81705.0</v>
      </c>
      <c r="H191" s="2" t="s">
        <v>695</v>
      </c>
      <c r="I191" s="2">
        <v>1.38</v>
      </c>
    </row>
    <row r="192">
      <c r="A192" s="2" t="s">
        <v>696</v>
      </c>
      <c r="B192" s="2" t="s">
        <v>694</v>
      </c>
      <c r="C192" s="2">
        <v>27.15</v>
      </c>
      <c r="D192" s="6">
        <f>+0.05</f>
        <v>0.05</v>
      </c>
      <c r="E192" s="6">
        <f>+0.19%</f>
        <v>0.0019</v>
      </c>
      <c r="F192" s="4">
        <v>77150.0</v>
      </c>
      <c r="G192" s="4">
        <v>66322.0</v>
      </c>
      <c r="H192" s="2" t="s">
        <v>697</v>
      </c>
      <c r="I192" s="2">
        <v>1.44</v>
      </c>
    </row>
    <row r="193">
      <c r="A193" s="2" t="s">
        <v>698</v>
      </c>
      <c r="B193" s="2" t="s">
        <v>675</v>
      </c>
      <c r="C193" s="2">
        <v>27.45</v>
      </c>
      <c r="D193" s="6">
        <f>+0.11</f>
        <v>0.11</v>
      </c>
      <c r="E193" s="6">
        <f>+0.4%</f>
        <v>0.004</v>
      </c>
      <c r="F193" s="4">
        <v>27990.0</v>
      </c>
      <c r="G193" s="4">
        <v>57094.0</v>
      </c>
      <c r="H193" s="2" t="s">
        <v>699</v>
      </c>
      <c r="I193" s="2">
        <v>4.97</v>
      </c>
    </row>
    <row r="194">
      <c r="A194" s="2" t="s">
        <v>700</v>
      </c>
      <c r="B194" s="2" t="s">
        <v>701</v>
      </c>
      <c r="C194" s="2">
        <v>196.42</v>
      </c>
      <c r="D194" s="2">
        <v>-4.23</v>
      </c>
      <c r="E194" s="3">
        <v>-0.0211</v>
      </c>
      <c r="F194" s="2">
        <v>2.0</v>
      </c>
      <c r="G194" s="2">
        <v>200.0</v>
      </c>
      <c r="H194" s="2" t="s">
        <v>702</v>
      </c>
      <c r="I194" s="2">
        <v>44.47</v>
      </c>
    </row>
    <row r="195">
      <c r="A195" s="2" t="s">
        <v>703</v>
      </c>
      <c r="B195" s="2" t="s">
        <v>704</v>
      </c>
      <c r="C195" s="2">
        <v>27.56</v>
      </c>
      <c r="D195" s="6">
        <f>+0.14</f>
        <v>0.14</v>
      </c>
      <c r="E195" s="6">
        <f>+0.51%</f>
        <v>0.0051</v>
      </c>
      <c r="F195" s="4">
        <v>64714.0</v>
      </c>
      <c r="G195" s="4">
        <v>85849.0</v>
      </c>
      <c r="H195" s="2" t="s">
        <v>705</v>
      </c>
      <c r="I195" s="2">
        <v>14.18</v>
      </c>
    </row>
    <row r="196">
      <c r="A196" s="2" t="s">
        <v>706</v>
      </c>
      <c r="B196" s="2" t="s">
        <v>707</v>
      </c>
      <c r="C196" s="2">
        <v>21.23</v>
      </c>
      <c r="D196" s="2">
        <v>-0.22</v>
      </c>
      <c r="E196" s="3">
        <v>-0.0103</v>
      </c>
      <c r="F196" s="4">
        <v>105076.0</v>
      </c>
      <c r="G196" s="4">
        <v>214674.0</v>
      </c>
      <c r="H196" s="2" t="s">
        <v>708</v>
      </c>
      <c r="I196" s="2" t="s">
        <v>12</v>
      </c>
    </row>
    <row r="197">
      <c r="A197" s="2" t="s">
        <v>709</v>
      </c>
      <c r="B197" s="2" t="s">
        <v>707</v>
      </c>
      <c r="C197" s="2">
        <v>214.0</v>
      </c>
      <c r="D197" s="2">
        <v>-5.11</v>
      </c>
      <c r="E197" s="3">
        <v>-0.0233</v>
      </c>
      <c r="F197" s="2">
        <v>381.0</v>
      </c>
      <c r="G197" s="2">
        <v>760.0</v>
      </c>
      <c r="H197" s="2" t="s">
        <v>710</v>
      </c>
      <c r="I197" s="2">
        <v>10.87</v>
      </c>
    </row>
    <row r="198">
      <c r="A198" s="2" t="s">
        <v>711</v>
      </c>
      <c r="B198" s="2" t="s">
        <v>712</v>
      </c>
      <c r="C198" s="2">
        <v>102.19</v>
      </c>
      <c r="D198" s="6">
        <f>+0.97</f>
        <v>0.97</v>
      </c>
      <c r="E198" s="6">
        <f>+0.96%</f>
        <v>0.0096</v>
      </c>
      <c r="F198" s="2">
        <v>895.0</v>
      </c>
      <c r="G198" s="2">
        <v>901.0</v>
      </c>
      <c r="H198" s="2" t="s">
        <v>713</v>
      </c>
      <c r="I198" s="2" t="s">
        <v>12</v>
      </c>
    </row>
    <row r="199">
      <c r="A199" s="2" t="s">
        <v>714</v>
      </c>
      <c r="B199" s="2" t="s">
        <v>715</v>
      </c>
      <c r="C199" s="2">
        <v>143.26</v>
      </c>
      <c r="D199" s="2">
        <v>-1.73</v>
      </c>
      <c r="E199" s="3">
        <v>-0.0119</v>
      </c>
      <c r="F199" s="2" t="s">
        <v>716</v>
      </c>
      <c r="G199" s="2" t="s">
        <v>717</v>
      </c>
      <c r="H199" s="2" t="s">
        <v>718</v>
      </c>
      <c r="I199" s="2">
        <v>460.64</v>
      </c>
    </row>
    <row r="200">
      <c r="A200" s="2" t="s">
        <v>719</v>
      </c>
      <c r="B200" s="2" t="s">
        <v>694</v>
      </c>
      <c r="C200" s="2">
        <v>26.23</v>
      </c>
      <c r="D200" s="2">
        <v>-0.05</v>
      </c>
      <c r="E200" s="3">
        <v>-0.0019</v>
      </c>
      <c r="F200" s="4">
        <v>23747.0</v>
      </c>
      <c r="G200" s="4">
        <v>48065.0</v>
      </c>
      <c r="H200" s="2" t="s">
        <v>720</v>
      </c>
      <c r="I200" s="2">
        <v>1.39</v>
      </c>
    </row>
    <row r="201">
      <c r="A201" s="2" t="s">
        <v>721</v>
      </c>
      <c r="B201" s="2" t="s">
        <v>722</v>
      </c>
      <c r="C201" s="2">
        <v>75.59</v>
      </c>
      <c r="D201" s="6">
        <f>+0.23</f>
        <v>0.23</v>
      </c>
      <c r="E201" s="6">
        <f>+0.31%</f>
        <v>0.0031</v>
      </c>
      <c r="F201" s="2" t="s">
        <v>723</v>
      </c>
      <c r="G201" s="2" t="s">
        <v>724</v>
      </c>
      <c r="H201" s="2" t="s">
        <v>725</v>
      </c>
      <c r="I201" s="2">
        <v>26.81</v>
      </c>
    </row>
    <row r="202">
      <c r="A202" s="2" t="s">
        <v>726</v>
      </c>
      <c r="B202" s="2" t="s">
        <v>701</v>
      </c>
      <c r="C202" s="2">
        <v>98.25</v>
      </c>
      <c r="D202" s="2">
        <v>-1.25</v>
      </c>
      <c r="E202" s="3">
        <v>-0.0126</v>
      </c>
      <c r="F202" s="4">
        <v>30715.0</v>
      </c>
      <c r="G202" s="4">
        <v>40971.0</v>
      </c>
      <c r="H202" s="2" t="s">
        <v>727</v>
      </c>
      <c r="I202" s="2">
        <v>44.49</v>
      </c>
    </row>
    <row r="203">
      <c r="A203" s="2" t="s">
        <v>728</v>
      </c>
      <c r="B203" s="2" t="s">
        <v>675</v>
      </c>
      <c r="C203" s="2">
        <v>50.1</v>
      </c>
      <c r="D203" s="2">
        <v>-0.47</v>
      </c>
      <c r="E203" s="3">
        <v>-0.0092</v>
      </c>
      <c r="F203" s="2" t="s">
        <v>729</v>
      </c>
      <c r="G203" s="2" t="s">
        <v>730</v>
      </c>
      <c r="H203" s="2" t="s">
        <v>731</v>
      </c>
      <c r="I203" s="2">
        <v>9.07</v>
      </c>
    </row>
    <row r="204">
      <c r="A204" s="2" t="s">
        <v>732</v>
      </c>
      <c r="B204" s="2" t="s">
        <v>675</v>
      </c>
      <c r="C204" s="2">
        <v>27.52</v>
      </c>
      <c r="D204" s="6">
        <f>+0.19</f>
        <v>0.19</v>
      </c>
      <c r="E204" s="6">
        <f>+0.7%</f>
        <v>0.007</v>
      </c>
      <c r="F204" s="4">
        <v>18366.0</v>
      </c>
      <c r="G204" s="4">
        <v>61394.0</v>
      </c>
      <c r="H204" s="2" t="s">
        <v>733</v>
      </c>
      <c r="I204" s="2">
        <v>4.98</v>
      </c>
    </row>
    <row r="205">
      <c r="A205" s="2" t="s">
        <v>734</v>
      </c>
      <c r="B205" s="2" t="s">
        <v>704</v>
      </c>
      <c r="C205" s="2">
        <v>27.0</v>
      </c>
      <c r="D205" s="2">
        <v>-0.56</v>
      </c>
      <c r="E205" s="3">
        <v>-0.0203</v>
      </c>
      <c r="F205" s="2">
        <v>20.0</v>
      </c>
      <c r="G205" s="4">
        <v>3052.0</v>
      </c>
      <c r="H205" s="2" t="s">
        <v>735</v>
      </c>
      <c r="I205" s="2">
        <v>13.9</v>
      </c>
    </row>
    <row r="206">
      <c r="A206" s="2" t="s">
        <v>736</v>
      </c>
      <c r="B206" s="2" t="s">
        <v>737</v>
      </c>
      <c r="C206" s="2">
        <v>175.0</v>
      </c>
      <c r="D206" s="2">
        <v>-1.0</v>
      </c>
      <c r="E206" s="3">
        <v>-0.0057</v>
      </c>
      <c r="F206" s="2">
        <v>629.0</v>
      </c>
      <c r="G206" s="4">
        <v>1253.0</v>
      </c>
      <c r="H206" s="2" t="s">
        <v>738</v>
      </c>
      <c r="I206" s="2">
        <v>5.74</v>
      </c>
    </row>
    <row r="207">
      <c r="A207" s="2" t="s">
        <v>739</v>
      </c>
      <c r="B207" s="2" t="s">
        <v>740</v>
      </c>
      <c r="C207" s="2">
        <v>569.47</v>
      </c>
      <c r="D207" s="2">
        <v>-8.68</v>
      </c>
      <c r="E207" s="3">
        <v>-0.015</v>
      </c>
      <c r="F207" s="4">
        <v>349738.0</v>
      </c>
      <c r="G207" s="2" t="s">
        <v>741</v>
      </c>
      <c r="H207" s="2" t="s">
        <v>742</v>
      </c>
      <c r="I207" s="2">
        <v>20.04</v>
      </c>
    </row>
    <row r="208">
      <c r="A208" s="2" t="s">
        <v>743</v>
      </c>
      <c r="B208" s="2" t="s">
        <v>744</v>
      </c>
      <c r="C208" s="2">
        <v>17.4</v>
      </c>
      <c r="D208" s="6">
        <f>+0.02</f>
        <v>0.02</v>
      </c>
      <c r="E208" s="6">
        <f>+0.12%</f>
        <v>0.0012</v>
      </c>
      <c r="F208" s="4">
        <v>85465.0</v>
      </c>
      <c r="G208" s="4">
        <v>131658.0</v>
      </c>
      <c r="H208" s="2" t="s">
        <v>745</v>
      </c>
      <c r="I208" s="2" t="s">
        <v>12</v>
      </c>
    </row>
    <row r="209">
      <c r="A209" s="2" t="s">
        <v>746</v>
      </c>
      <c r="B209" s="2" t="s">
        <v>747</v>
      </c>
      <c r="C209" s="2">
        <v>21.08</v>
      </c>
      <c r="D209" s="6">
        <f>+0.11</f>
        <v>0.11</v>
      </c>
      <c r="E209" s="6">
        <f>+0.52%</f>
        <v>0.0052</v>
      </c>
      <c r="F209" s="4">
        <v>58363.0</v>
      </c>
      <c r="G209" s="4">
        <v>105095.0</v>
      </c>
      <c r="H209" s="2" t="s">
        <v>748</v>
      </c>
      <c r="I209" s="2">
        <v>6.6</v>
      </c>
    </row>
    <row r="210">
      <c r="A210" s="2" t="s">
        <v>749</v>
      </c>
      <c r="B210" s="2" t="s">
        <v>675</v>
      </c>
      <c r="C210" s="2">
        <v>27.8</v>
      </c>
      <c r="D210" s="6">
        <f>+0.21</f>
        <v>0.21</v>
      </c>
      <c r="E210" s="6">
        <f>+0.75%</f>
        <v>0.0075</v>
      </c>
      <c r="F210" s="4">
        <v>26612.0</v>
      </c>
      <c r="G210" s="4">
        <v>60486.0</v>
      </c>
      <c r="H210" s="2" t="s">
        <v>750</v>
      </c>
      <c r="I210" s="2">
        <v>5.03</v>
      </c>
    </row>
    <row r="211">
      <c r="A211" s="2" t="s">
        <v>751</v>
      </c>
      <c r="B211" s="2" t="s">
        <v>752</v>
      </c>
      <c r="C211" s="2">
        <v>27.0</v>
      </c>
      <c r="D211" s="2">
        <v>0.0</v>
      </c>
      <c r="E211" s="3">
        <v>0.0</v>
      </c>
      <c r="F211" s="4">
        <v>1005.0</v>
      </c>
      <c r="G211" s="4">
        <v>12119.0</v>
      </c>
      <c r="H211" s="2" t="s">
        <v>753</v>
      </c>
      <c r="I211" s="2">
        <v>20.83</v>
      </c>
    </row>
    <row r="212">
      <c r="A212" s="2" t="s">
        <v>754</v>
      </c>
      <c r="B212" s="2" t="s">
        <v>755</v>
      </c>
      <c r="C212" s="2">
        <v>23.54</v>
      </c>
      <c r="D212" s="6">
        <f>+0.01</f>
        <v>0.01</v>
      </c>
      <c r="E212" s="6">
        <f>+0.04%</f>
        <v>0.0004</v>
      </c>
      <c r="F212" s="4">
        <v>85923.0</v>
      </c>
      <c r="G212" s="4">
        <v>186541.0</v>
      </c>
      <c r="H212" s="2" t="s">
        <v>756</v>
      </c>
      <c r="I212" s="2">
        <v>5.64</v>
      </c>
    </row>
    <row r="213">
      <c r="A213" s="2" t="s">
        <v>757</v>
      </c>
      <c r="B213" s="2" t="s">
        <v>755</v>
      </c>
      <c r="C213" s="2">
        <v>23.3</v>
      </c>
      <c r="D213" s="2">
        <v>-0.3</v>
      </c>
      <c r="E213" s="3">
        <v>-0.0127</v>
      </c>
      <c r="F213" s="4">
        <v>1482.0</v>
      </c>
      <c r="G213" s="4">
        <v>8173.0</v>
      </c>
      <c r="H213" s="2" t="s">
        <v>758</v>
      </c>
      <c r="I213" s="2">
        <v>5.58</v>
      </c>
    </row>
    <row r="214">
      <c r="A214" s="2" t="s">
        <v>759</v>
      </c>
      <c r="B214" s="2" t="s">
        <v>744</v>
      </c>
      <c r="C214" s="2">
        <v>16.43</v>
      </c>
      <c r="D214" s="2">
        <v>-0.11</v>
      </c>
      <c r="E214" s="3">
        <v>-0.007</v>
      </c>
      <c r="F214" s="4">
        <v>36928.0</v>
      </c>
      <c r="G214" s="4">
        <v>133056.0</v>
      </c>
      <c r="H214" s="2" t="s">
        <v>760</v>
      </c>
      <c r="I214" s="2">
        <v>5.39</v>
      </c>
    </row>
    <row r="215">
      <c r="A215" s="2" t="s">
        <v>761</v>
      </c>
      <c r="B215" s="2" t="s">
        <v>762</v>
      </c>
      <c r="C215" s="2">
        <v>26.99</v>
      </c>
      <c r="D215" s="6">
        <f>+0.05</f>
        <v>0.05</v>
      </c>
      <c r="E215" s="6">
        <f>+0.19%</f>
        <v>0.0019</v>
      </c>
      <c r="F215" s="4">
        <v>54558.0</v>
      </c>
      <c r="G215" s="4">
        <v>77453.0</v>
      </c>
      <c r="H215" s="2" t="s">
        <v>763</v>
      </c>
      <c r="I215" s="2">
        <v>8.44</v>
      </c>
    </row>
    <row r="216">
      <c r="A216" s="2" t="s">
        <v>764</v>
      </c>
      <c r="B216" s="2" t="s">
        <v>765</v>
      </c>
      <c r="C216" s="2">
        <v>349.15</v>
      </c>
      <c r="D216" s="6">
        <f>+0.89</f>
        <v>0.89</v>
      </c>
      <c r="E216" s="6">
        <f>+0.26%</f>
        <v>0.0026</v>
      </c>
      <c r="F216" s="4">
        <v>736785.0</v>
      </c>
      <c r="G216" s="2" t="s">
        <v>766</v>
      </c>
      <c r="H216" s="2" t="s">
        <v>767</v>
      </c>
      <c r="I216" s="2">
        <v>36.48</v>
      </c>
    </row>
    <row r="217">
      <c r="A217" s="2" t="s">
        <v>768</v>
      </c>
      <c r="B217" s="2" t="s">
        <v>737</v>
      </c>
      <c r="C217" s="2">
        <v>165.8</v>
      </c>
      <c r="D217" s="6">
        <f>+0.1</f>
        <v>0.1</v>
      </c>
      <c r="E217" s="6">
        <f>+0.06%</f>
        <v>0.0006</v>
      </c>
      <c r="F217" s="2">
        <v>10.0</v>
      </c>
      <c r="G217" s="2">
        <v>580.0</v>
      </c>
      <c r="H217" s="2" t="s">
        <v>769</v>
      </c>
      <c r="I217" s="2">
        <v>5.43</v>
      </c>
    </row>
    <row r="218">
      <c r="A218" s="2" t="s">
        <v>770</v>
      </c>
      <c r="B218" s="2" t="s">
        <v>771</v>
      </c>
      <c r="C218" s="2">
        <v>143.4</v>
      </c>
      <c r="D218" s="2">
        <v>-1.47</v>
      </c>
      <c r="E218" s="3">
        <v>-0.0102</v>
      </c>
      <c r="F218" s="4">
        <v>238253.0</v>
      </c>
      <c r="G218" s="4">
        <v>434514.0</v>
      </c>
      <c r="H218" s="2" t="s">
        <v>772</v>
      </c>
      <c r="I218" s="2">
        <v>22.39</v>
      </c>
    </row>
    <row r="219">
      <c r="A219" s="2" t="s">
        <v>773</v>
      </c>
      <c r="B219" s="2" t="s">
        <v>762</v>
      </c>
      <c r="C219" s="2">
        <v>25.6</v>
      </c>
      <c r="D219" s="6">
        <f>+0.06</f>
        <v>0.06</v>
      </c>
      <c r="E219" s="6">
        <f>+0.23%</f>
        <v>0.0023</v>
      </c>
      <c r="F219" s="4">
        <v>24915.0</v>
      </c>
      <c r="G219" s="4">
        <v>36611.0</v>
      </c>
      <c r="H219" s="2" t="s">
        <v>774</v>
      </c>
      <c r="I219" s="2">
        <v>8.01</v>
      </c>
    </row>
    <row r="220">
      <c r="A220" s="2" t="s">
        <v>775</v>
      </c>
      <c r="B220" s="2" t="s">
        <v>776</v>
      </c>
      <c r="C220" s="2">
        <v>45.01</v>
      </c>
      <c r="D220" s="2">
        <v>-0.64</v>
      </c>
      <c r="E220" s="3">
        <v>-0.014</v>
      </c>
      <c r="F220" s="2" t="s">
        <v>777</v>
      </c>
      <c r="G220" s="2" t="s">
        <v>778</v>
      </c>
      <c r="H220" s="2" t="s">
        <v>779</v>
      </c>
      <c r="I220" s="2">
        <v>9.96</v>
      </c>
    </row>
    <row r="221">
      <c r="A221" s="2" t="s">
        <v>780</v>
      </c>
      <c r="B221" s="2" t="s">
        <v>781</v>
      </c>
      <c r="C221" s="2">
        <v>63.27</v>
      </c>
      <c r="D221" s="2">
        <v>-0.52</v>
      </c>
      <c r="E221" s="3">
        <v>-0.0082</v>
      </c>
      <c r="F221" s="2" t="s">
        <v>782</v>
      </c>
      <c r="G221" s="2" t="s">
        <v>783</v>
      </c>
      <c r="H221" s="2" t="s">
        <v>784</v>
      </c>
      <c r="I221" s="2">
        <v>11.46</v>
      </c>
    </row>
    <row r="222">
      <c r="A222" s="2" t="s">
        <v>785</v>
      </c>
      <c r="B222" s="2" t="s">
        <v>752</v>
      </c>
      <c r="C222" s="2">
        <v>13.26</v>
      </c>
      <c r="D222" s="6">
        <f>+0.06</f>
        <v>0.06</v>
      </c>
      <c r="E222" s="6">
        <f>+0.44%</f>
        <v>0.0044</v>
      </c>
      <c r="F222" s="4">
        <v>98765.0</v>
      </c>
      <c r="G222" s="4">
        <v>174793.0</v>
      </c>
      <c r="H222" s="2" t="s">
        <v>786</v>
      </c>
      <c r="I222" s="2">
        <v>20.46</v>
      </c>
    </row>
    <row r="223">
      <c r="A223" s="2" t="s">
        <v>787</v>
      </c>
      <c r="B223" s="2" t="s">
        <v>788</v>
      </c>
      <c r="C223" s="2">
        <v>17.42</v>
      </c>
      <c r="D223" s="6">
        <f>+0.01</f>
        <v>0.01</v>
      </c>
      <c r="E223" s="6">
        <f>+0.06%</f>
        <v>0.0006</v>
      </c>
      <c r="F223" s="4">
        <v>1581.0</v>
      </c>
      <c r="G223" s="4">
        <v>11561.0</v>
      </c>
      <c r="H223" s="2" t="s">
        <v>789</v>
      </c>
      <c r="I223" s="2">
        <v>18.03</v>
      </c>
    </row>
    <row r="224">
      <c r="A224" s="2" t="s">
        <v>790</v>
      </c>
      <c r="B224" s="2" t="s">
        <v>788</v>
      </c>
      <c r="C224" s="2">
        <v>17.34</v>
      </c>
      <c r="D224" s="2">
        <v>-0.21</v>
      </c>
      <c r="E224" s="3">
        <v>-0.012</v>
      </c>
      <c r="F224" s="4">
        <v>48932.0</v>
      </c>
      <c r="G224" s="4">
        <v>222520.0</v>
      </c>
      <c r="H224" s="2" t="s">
        <v>791</v>
      </c>
      <c r="I224" s="2">
        <v>17.95</v>
      </c>
    </row>
    <row r="225">
      <c r="A225" s="2" t="s">
        <v>792</v>
      </c>
      <c r="B225" s="2" t="s">
        <v>771</v>
      </c>
      <c r="C225" s="2">
        <v>35.29</v>
      </c>
      <c r="D225" s="2">
        <v>-0.66</v>
      </c>
      <c r="E225" s="3">
        <v>-0.0184</v>
      </c>
      <c r="F225" s="4">
        <v>39002.0</v>
      </c>
      <c r="G225" s="4">
        <v>16703.0</v>
      </c>
      <c r="H225" s="2" t="s">
        <v>793</v>
      </c>
      <c r="I225" s="2">
        <v>22.04</v>
      </c>
    </row>
    <row r="226">
      <c r="A226" s="2" t="s">
        <v>794</v>
      </c>
      <c r="B226" s="2" t="s">
        <v>795</v>
      </c>
      <c r="C226" s="2">
        <v>69.39</v>
      </c>
      <c r="D226" s="6">
        <f>+9.82</f>
        <v>9.82</v>
      </c>
      <c r="E226" s="6">
        <f>+16.48%</f>
        <v>0.1648</v>
      </c>
      <c r="F226" s="2" t="s">
        <v>796</v>
      </c>
      <c r="G226" s="2" t="s">
        <v>797</v>
      </c>
      <c r="H226" s="2" t="s">
        <v>798</v>
      </c>
      <c r="I226" s="2">
        <v>162.79</v>
      </c>
    </row>
    <row r="227">
      <c r="A227" s="2" t="s">
        <v>799</v>
      </c>
      <c r="B227" s="2" t="s">
        <v>800</v>
      </c>
      <c r="C227" s="2">
        <v>424.37</v>
      </c>
      <c r="D227" s="2">
        <v>-6.48</v>
      </c>
      <c r="E227" s="3">
        <v>-0.015</v>
      </c>
      <c r="F227" s="4">
        <v>896926.0</v>
      </c>
      <c r="G227" s="2" t="s">
        <v>801</v>
      </c>
      <c r="H227" s="2" t="s">
        <v>802</v>
      </c>
      <c r="I227" s="2">
        <v>126.45</v>
      </c>
    </row>
    <row r="228">
      <c r="A228" s="2" t="s">
        <v>803</v>
      </c>
      <c r="B228" s="2" t="s">
        <v>804</v>
      </c>
      <c r="C228" s="2">
        <v>447.69</v>
      </c>
      <c r="D228" s="2">
        <v>0.0</v>
      </c>
      <c r="E228" s="3">
        <v>0.0</v>
      </c>
      <c r="F228" s="2">
        <v>4.0</v>
      </c>
      <c r="G228" s="2">
        <v>49.0</v>
      </c>
      <c r="H228" s="2" t="s">
        <v>805</v>
      </c>
      <c r="I228" s="2" t="s">
        <v>12</v>
      </c>
    </row>
    <row r="229">
      <c r="A229" s="2" t="s">
        <v>806</v>
      </c>
      <c r="B229" s="2" t="s">
        <v>807</v>
      </c>
      <c r="C229" s="2">
        <v>12.76</v>
      </c>
      <c r="D229" s="2">
        <v>-0.14</v>
      </c>
      <c r="E229" s="3">
        <v>-0.0109</v>
      </c>
      <c r="F229" s="4">
        <v>6988.0</v>
      </c>
      <c r="G229" s="4">
        <v>9807.0</v>
      </c>
      <c r="H229" s="2" t="s">
        <v>808</v>
      </c>
      <c r="I229" s="2">
        <v>25.01</v>
      </c>
    </row>
    <row r="230">
      <c r="A230" s="2" t="s">
        <v>809</v>
      </c>
      <c r="B230" s="2" t="s">
        <v>810</v>
      </c>
      <c r="C230" s="2">
        <v>34.59</v>
      </c>
      <c r="D230" s="2">
        <v>-0.26</v>
      </c>
      <c r="E230" s="3">
        <v>-0.0075</v>
      </c>
      <c r="F230" s="2" t="s">
        <v>811</v>
      </c>
      <c r="G230" s="2" t="s">
        <v>812</v>
      </c>
      <c r="H230" s="2" t="s">
        <v>813</v>
      </c>
      <c r="I230" s="2">
        <v>1.56</v>
      </c>
    </row>
    <row r="231">
      <c r="A231" s="2" t="s">
        <v>814</v>
      </c>
      <c r="B231" s="2" t="s">
        <v>815</v>
      </c>
      <c r="C231" s="2">
        <v>271.51</v>
      </c>
      <c r="D231" s="2">
        <v>-1.2</v>
      </c>
      <c r="E231" s="3">
        <v>-0.0044</v>
      </c>
      <c r="F231" s="4">
        <v>501101.0</v>
      </c>
      <c r="G231" s="2" t="s">
        <v>816</v>
      </c>
      <c r="H231" s="2" t="s">
        <v>817</v>
      </c>
      <c r="I231" s="2">
        <v>80.81</v>
      </c>
    </row>
    <row r="232">
      <c r="A232" s="2" t="s">
        <v>818</v>
      </c>
      <c r="B232" s="2" t="s">
        <v>819</v>
      </c>
      <c r="C232" s="2">
        <v>50.14</v>
      </c>
      <c r="D232" s="2">
        <v>-0.01</v>
      </c>
      <c r="E232" s="3">
        <v>-2.0E-4</v>
      </c>
      <c r="F232" s="2" t="s">
        <v>820</v>
      </c>
      <c r="G232" s="2" t="s">
        <v>821</v>
      </c>
      <c r="H232" s="2" t="s">
        <v>822</v>
      </c>
      <c r="I232" s="2">
        <v>96.89</v>
      </c>
    </row>
    <row r="233">
      <c r="A233" s="2" t="s">
        <v>823</v>
      </c>
      <c r="B233" s="2" t="s">
        <v>807</v>
      </c>
      <c r="C233" s="2">
        <v>51.46</v>
      </c>
      <c r="D233" s="2">
        <v>-0.29</v>
      </c>
      <c r="E233" s="3">
        <v>-0.0057</v>
      </c>
      <c r="F233" s="4">
        <v>27540.0</v>
      </c>
      <c r="G233" s="4">
        <v>65868.0</v>
      </c>
      <c r="H233" s="2" t="s">
        <v>824</v>
      </c>
      <c r="I233" s="2">
        <v>25.22</v>
      </c>
    </row>
    <row r="234">
      <c r="A234" s="2" t="s">
        <v>825</v>
      </c>
      <c r="B234" s="2" t="s">
        <v>826</v>
      </c>
      <c r="C234" s="2">
        <v>24.0</v>
      </c>
      <c r="D234" s="2">
        <v>-0.03</v>
      </c>
      <c r="E234" s="3">
        <v>-0.0012</v>
      </c>
      <c r="F234" s="4">
        <v>25910.0</v>
      </c>
      <c r="G234" s="4">
        <v>51725.0</v>
      </c>
      <c r="H234" s="2" t="s">
        <v>827</v>
      </c>
      <c r="I234" s="2">
        <v>8.43</v>
      </c>
    </row>
    <row r="235">
      <c r="A235" s="2" t="s">
        <v>828</v>
      </c>
      <c r="B235" s="2" t="s">
        <v>762</v>
      </c>
      <c r="C235" s="2">
        <v>26.41</v>
      </c>
      <c r="D235" s="2">
        <v>-0.06</v>
      </c>
      <c r="E235" s="3">
        <v>-0.0023</v>
      </c>
      <c r="F235" s="4">
        <v>80635.0</v>
      </c>
      <c r="G235" s="4">
        <v>86818.0</v>
      </c>
      <c r="H235" s="2" t="s">
        <v>829</v>
      </c>
      <c r="I235" s="2">
        <v>8.26</v>
      </c>
    </row>
    <row r="236">
      <c r="A236" s="2" t="s">
        <v>830</v>
      </c>
      <c r="B236" s="2" t="s">
        <v>831</v>
      </c>
      <c r="C236" s="2">
        <v>37.29</v>
      </c>
      <c r="D236" s="2">
        <v>-1.32</v>
      </c>
      <c r="E236" s="3">
        <v>-0.0342</v>
      </c>
      <c r="F236" s="4">
        <v>260883.0</v>
      </c>
      <c r="G236" s="4">
        <v>189573.0</v>
      </c>
      <c r="H236" s="2" t="s">
        <v>832</v>
      </c>
      <c r="I236" s="2">
        <v>26.67</v>
      </c>
    </row>
    <row r="237">
      <c r="A237" s="2" t="s">
        <v>833</v>
      </c>
      <c r="B237" s="2" t="s">
        <v>834</v>
      </c>
      <c r="C237" s="2">
        <v>674.71</v>
      </c>
      <c r="D237" s="2">
        <v>-11.84</v>
      </c>
      <c r="E237" s="3">
        <v>-0.0172</v>
      </c>
      <c r="F237" s="4">
        <v>695820.0</v>
      </c>
      <c r="G237" s="4">
        <v>660628.0</v>
      </c>
      <c r="H237" s="2" t="s">
        <v>835</v>
      </c>
      <c r="I237" s="2">
        <v>71.04</v>
      </c>
    </row>
    <row r="238">
      <c r="A238" s="2" t="s">
        <v>836</v>
      </c>
      <c r="B238" s="2" t="s">
        <v>837</v>
      </c>
      <c r="C238" s="2">
        <v>54.83</v>
      </c>
      <c r="D238" s="2">
        <v>-0.05</v>
      </c>
      <c r="E238" s="3">
        <v>-9.0E-4</v>
      </c>
      <c r="F238" s="2" t="s">
        <v>838</v>
      </c>
      <c r="G238" s="2" t="s">
        <v>839</v>
      </c>
      <c r="H238" s="2" t="s">
        <v>840</v>
      </c>
      <c r="I238" s="2">
        <v>21.58</v>
      </c>
    </row>
    <row r="239">
      <c r="A239" s="2" t="s">
        <v>841</v>
      </c>
      <c r="B239" s="2" t="s">
        <v>842</v>
      </c>
      <c r="C239" s="2">
        <v>21.49</v>
      </c>
      <c r="D239" s="6">
        <f>+0.12</f>
        <v>0.12</v>
      </c>
      <c r="E239" s="6">
        <f>+0.56%</f>
        <v>0.0056</v>
      </c>
      <c r="F239" s="4">
        <v>56184.0</v>
      </c>
      <c r="G239" s="4">
        <v>47129.0</v>
      </c>
      <c r="H239" s="2" t="s">
        <v>843</v>
      </c>
      <c r="I239" s="2">
        <v>1.14</v>
      </c>
    </row>
    <row r="240">
      <c r="A240" s="2" t="s">
        <v>844</v>
      </c>
      <c r="B240" s="2" t="s">
        <v>845</v>
      </c>
      <c r="C240" s="5">
        <v>1812.9</v>
      </c>
      <c r="D240" s="2">
        <v>0.0</v>
      </c>
      <c r="E240" s="3">
        <v>0.0</v>
      </c>
      <c r="F240" s="2">
        <v>1.0</v>
      </c>
      <c r="G240" s="2">
        <v>42.0</v>
      </c>
      <c r="H240" s="2" t="s">
        <v>846</v>
      </c>
      <c r="I240" s="2">
        <v>17.36</v>
      </c>
    </row>
    <row r="241">
      <c r="A241" s="2" t="s">
        <v>847</v>
      </c>
      <c r="B241" s="2" t="s">
        <v>848</v>
      </c>
      <c r="C241" s="2">
        <v>41.64</v>
      </c>
      <c r="D241" s="6">
        <f>+0.56</f>
        <v>0.56</v>
      </c>
      <c r="E241" s="6">
        <f>+1.36%</f>
        <v>0.0136</v>
      </c>
      <c r="F241" s="4">
        <v>86844.0</v>
      </c>
      <c r="G241" s="4">
        <v>166019.0</v>
      </c>
      <c r="H241" s="2" t="s">
        <v>849</v>
      </c>
      <c r="I241" s="2" t="s">
        <v>12</v>
      </c>
    </row>
    <row r="242">
      <c r="A242" s="2" t="s">
        <v>850</v>
      </c>
      <c r="B242" s="2" t="s">
        <v>851</v>
      </c>
      <c r="C242" s="2">
        <v>164.25</v>
      </c>
      <c r="D242" s="2">
        <v>0.0</v>
      </c>
      <c r="E242" s="3">
        <v>0.0</v>
      </c>
      <c r="F242" s="2">
        <v>38.0</v>
      </c>
      <c r="G242" s="4">
        <v>1487.0</v>
      </c>
      <c r="H242" s="2" t="s">
        <v>852</v>
      </c>
      <c r="I242" s="2">
        <v>26.14</v>
      </c>
    </row>
    <row r="243">
      <c r="A243" s="2" t="s">
        <v>853</v>
      </c>
      <c r="B243" s="2" t="s">
        <v>854</v>
      </c>
      <c r="C243" s="2">
        <v>22.62</v>
      </c>
      <c r="D243" s="6">
        <f>+0.12</f>
        <v>0.12</v>
      </c>
      <c r="E243" s="6">
        <f>+0.53%</f>
        <v>0.0053</v>
      </c>
      <c r="F243" s="4">
        <v>68564.0</v>
      </c>
      <c r="G243" s="4">
        <v>92544.0</v>
      </c>
      <c r="H243" s="2" t="s">
        <v>855</v>
      </c>
      <c r="I243" s="2">
        <v>1.2</v>
      </c>
    </row>
    <row r="244">
      <c r="A244" s="2" t="s">
        <v>856</v>
      </c>
      <c r="B244" s="2" t="s">
        <v>831</v>
      </c>
      <c r="C244" s="2">
        <v>185.7</v>
      </c>
      <c r="D244" s="2">
        <v>-10.3</v>
      </c>
      <c r="E244" s="3">
        <v>-0.0526</v>
      </c>
      <c r="F244" s="2">
        <v>35.0</v>
      </c>
      <c r="G244" s="2">
        <v>353.0</v>
      </c>
      <c r="H244" s="2" t="s">
        <v>857</v>
      </c>
      <c r="I244" s="2">
        <v>26.56</v>
      </c>
    </row>
    <row r="245">
      <c r="A245" s="2" t="s">
        <v>858</v>
      </c>
      <c r="B245" s="2" t="s">
        <v>810</v>
      </c>
      <c r="C245" s="2">
        <v>33.75</v>
      </c>
      <c r="D245" s="2">
        <v>-0.28</v>
      </c>
      <c r="E245" s="3">
        <v>-0.0082</v>
      </c>
      <c r="F245" s="4">
        <v>1452.0</v>
      </c>
      <c r="G245" s="4">
        <v>2636.0</v>
      </c>
      <c r="H245" s="2" t="s">
        <v>859</v>
      </c>
      <c r="I245" s="2">
        <v>1.52</v>
      </c>
    </row>
    <row r="246">
      <c r="A246" s="2" t="s">
        <v>860</v>
      </c>
      <c r="B246" s="2" t="s">
        <v>861</v>
      </c>
      <c r="C246" s="2">
        <v>41.81</v>
      </c>
      <c r="D246" s="6">
        <f>+0.23</f>
        <v>0.23</v>
      </c>
      <c r="E246" s="6">
        <f>+0.56%</f>
        <v>0.0056</v>
      </c>
      <c r="F246" s="2" t="s">
        <v>862</v>
      </c>
      <c r="G246" s="2" t="s">
        <v>863</v>
      </c>
      <c r="H246" s="2" t="s">
        <v>864</v>
      </c>
      <c r="I246" s="2" t="s">
        <v>12</v>
      </c>
    </row>
    <row r="247">
      <c r="A247" s="2" t="s">
        <v>865</v>
      </c>
      <c r="B247" s="2" t="s">
        <v>866</v>
      </c>
      <c r="C247" s="2">
        <v>22.93</v>
      </c>
      <c r="D247" s="2">
        <v>-0.28</v>
      </c>
      <c r="E247" s="3">
        <v>-0.0123</v>
      </c>
      <c r="F247" s="2" t="s">
        <v>867</v>
      </c>
      <c r="G247" s="2" t="s">
        <v>868</v>
      </c>
      <c r="H247" s="2" t="s">
        <v>869</v>
      </c>
      <c r="I247" s="2" t="s">
        <v>12</v>
      </c>
    </row>
    <row r="248">
      <c r="A248" s="2" t="s">
        <v>870</v>
      </c>
      <c r="B248" s="2" t="s">
        <v>871</v>
      </c>
      <c r="C248" s="2">
        <v>22.83</v>
      </c>
      <c r="D248" s="6">
        <f>+0.02</f>
        <v>0.02</v>
      </c>
      <c r="E248" s="6">
        <f>+0.07%</f>
        <v>0.0007</v>
      </c>
      <c r="F248" s="4">
        <v>59669.0</v>
      </c>
      <c r="G248" s="4">
        <v>60634.0</v>
      </c>
      <c r="H248" s="2" t="s">
        <v>872</v>
      </c>
      <c r="I248" s="2">
        <v>4.13</v>
      </c>
    </row>
    <row r="249">
      <c r="A249" s="2" t="s">
        <v>873</v>
      </c>
      <c r="B249" s="2" t="s">
        <v>866</v>
      </c>
      <c r="C249" s="2">
        <v>3.82</v>
      </c>
      <c r="D249" s="6">
        <f>+0.07</f>
        <v>0.07</v>
      </c>
      <c r="E249" s="6">
        <f>+1.87%</f>
        <v>0.0187</v>
      </c>
      <c r="F249" s="4">
        <v>51644.0</v>
      </c>
      <c r="G249" s="4">
        <v>20468.0</v>
      </c>
      <c r="H249" s="2" t="s">
        <v>874</v>
      </c>
      <c r="I249" s="2" t="s">
        <v>12</v>
      </c>
    </row>
    <row r="250">
      <c r="A250" s="2" t="s">
        <v>875</v>
      </c>
      <c r="B250" s="2" t="s">
        <v>876</v>
      </c>
      <c r="C250" s="2">
        <v>95.21</v>
      </c>
      <c r="D250" s="2">
        <v>-1.46</v>
      </c>
      <c r="E250" s="3">
        <v>-0.0151</v>
      </c>
      <c r="F250" s="2" t="s">
        <v>877</v>
      </c>
      <c r="G250" s="2" t="s">
        <v>878</v>
      </c>
      <c r="H250" s="2" t="s">
        <v>879</v>
      </c>
      <c r="I250" s="2">
        <v>14.36</v>
      </c>
    </row>
    <row r="251">
      <c r="A251" s="2" t="s">
        <v>880</v>
      </c>
      <c r="B251" s="2" t="s">
        <v>851</v>
      </c>
      <c r="C251" s="2">
        <v>32.33</v>
      </c>
      <c r="D251" s="2">
        <v>-0.03</v>
      </c>
      <c r="E251" s="3">
        <v>-0.0011</v>
      </c>
      <c r="F251" s="4">
        <v>33710.0</v>
      </c>
      <c r="G251" s="4">
        <v>82744.0</v>
      </c>
      <c r="H251" s="2" t="s">
        <v>881</v>
      </c>
      <c r="I251" s="2">
        <v>25.72</v>
      </c>
    </row>
    <row r="252">
      <c r="A252" s="2" t="s">
        <v>882</v>
      </c>
      <c r="B252" s="2" t="s">
        <v>694</v>
      </c>
      <c r="C252" s="2">
        <v>201.35</v>
      </c>
      <c r="D252" s="2">
        <v>-1.67</v>
      </c>
      <c r="E252" s="3">
        <v>-0.0082</v>
      </c>
      <c r="F252" s="2" t="s">
        <v>883</v>
      </c>
      <c r="G252" s="2" t="s">
        <v>884</v>
      </c>
      <c r="H252" s="2" t="s">
        <v>885</v>
      </c>
      <c r="I252" s="2">
        <v>10.68</v>
      </c>
    </row>
    <row r="253">
      <c r="A253" s="2" t="s">
        <v>886</v>
      </c>
      <c r="B253" s="2" t="s">
        <v>887</v>
      </c>
      <c r="C253" s="2">
        <v>288.06</v>
      </c>
      <c r="D253" s="2">
        <v>-3.49</v>
      </c>
      <c r="E253" s="3">
        <v>-0.012</v>
      </c>
      <c r="F253" s="4">
        <v>995210.0</v>
      </c>
      <c r="G253" s="2" t="s">
        <v>888</v>
      </c>
      <c r="H253" s="2" t="s">
        <v>889</v>
      </c>
      <c r="I253" s="2">
        <v>56.82</v>
      </c>
    </row>
    <row r="254">
      <c r="A254" s="2" t="s">
        <v>890</v>
      </c>
      <c r="B254" s="2" t="s">
        <v>891</v>
      </c>
      <c r="C254" s="2">
        <v>198.59</v>
      </c>
      <c r="D254" s="6">
        <f>+3.43</f>
        <v>3.43</v>
      </c>
      <c r="E254" s="6">
        <f>+1.76%</f>
        <v>0.0176</v>
      </c>
      <c r="F254" s="2" t="s">
        <v>892</v>
      </c>
      <c r="G254" s="2" t="s">
        <v>893</v>
      </c>
      <c r="H254" s="2" t="s">
        <v>894</v>
      </c>
      <c r="I254" s="2">
        <v>34.9</v>
      </c>
    </row>
    <row r="255">
      <c r="A255" s="2" t="s">
        <v>895</v>
      </c>
      <c r="B255" s="2" t="s">
        <v>896</v>
      </c>
      <c r="C255" s="2">
        <v>137.4</v>
      </c>
      <c r="D255" s="6">
        <f>+0.8</f>
        <v>0.8</v>
      </c>
      <c r="E255" s="6">
        <f>+0.59%</f>
        <v>0.0059</v>
      </c>
      <c r="F255" s="2" t="s">
        <v>897</v>
      </c>
      <c r="G255" s="2" t="s">
        <v>898</v>
      </c>
      <c r="H255" s="2" t="s">
        <v>899</v>
      </c>
      <c r="I255" s="2">
        <v>14.52</v>
      </c>
    </row>
    <row r="256">
      <c r="A256" s="2" t="s">
        <v>900</v>
      </c>
      <c r="B256" s="2" t="s">
        <v>901</v>
      </c>
      <c r="C256" s="2">
        <v>99.84</v>
      </c>
      <c r="D256" s="6">
        <f>+0.94</f>
        <v>0.94</v>
      </c>
      <c r="E256" s="6">
        <f>+0.95%</f>
        <v>0.0095</v>
      </c>
      <c r="F256" s="2" t="s">
        <v>902</v>
      </c>
      <c r="G256" s="2" t="s">
        <v>903</v>
      </c>
      <c r="H256" s="2" t="s">
        <v>904</v>
      </c>
      <c r="I256" s="2">
        <v>39.28</v>
      </c>
    </row>
    <row r="257">
      <c r="A257" s="2" t="s">
        <v>905</v>
      </c>
      <c r="B257" s="2" t="s">
        <v>906</v>
      </c>
      <c r="C257" s="2">
        <v>0.479</v>
      </c>
      <c r="D257" s="6">
        <f>+0.049</f>
        <v>0.049</v>
      </c>
      <c r="E257" s="6">
        <f>+11.4%</f>
        <v>0.114</v>
      </c>
      <c r="F257" s="4">
        <v>8626.0</v>
      </c>
      <c r="G257" s="4">
        <v>76661.0</v>
      </c>
      <c r="H257" s="2" t="s">
        <v>907</v>
      </c>
      <c r="I257" s="2">
        <v>5.26</v>
      </c>
    </row>
    <row r="258">
      <c r="A258" s="2" t="s">
        <v>908</v>
      </c>
      <c r="B258" s="2" t="s">
        <v>909</v>
      </c>
      <c r="C258" s="2">
        <v>0.2</v>
      </c>
      <c r="D258" s="2">
        <v>-0.06</v>
      </c>
      <c r="E258" s="3">
        <v>-0.2308</v>
      </c>
      <c r="F258" s="4">
        <v>581547.0</v>
      </c>
      <c r="G258" s="4">
        <v>18887.0</v>
      </c>
      <c r="H258" s="2" t="s">
        <v>910</v>
      </c>
      <c r="I258" s="2" t="s">
        <v>12</v>
      </c>
    </row>
    <row r="259">
      <c r="A259" s="2" t="s">
        <v>911</v>
      </c>
      <c r="B259" s="2" t="s">
        <v>912</v>
      </c>
      <c r="C259" s="2">
        <v>278.14</v>
      </c>
      <c r="D259" s="2">
        <v>-6.32</v>
      </c>
      <c r="E259" s="3">
        <v>-0.0222</v>
      </c>
      <c r="F259" s="2" t="s">
        <v>913</v>
      </c>
      <c r="G259" s="2" t="s">
        <v>914</v>
      </c>
      <c r="H259" s="2" t="s">
        <v>915</v>
      </c>
      <c r="I259" s="2">
        <v>48.14</v>
      </c>
    </row>
    <row r="260">
      <c r="A260" s="2" t="s">
        <v>916</v>
      </c>
      <c r="B260" s="2" t="s">
        <v>917</v>
      </c>
      <c r="C260" s="2">
        <v>57.47</v>
      </c>
      <c r="D260" s="2">
        <v>-0.15</v>
      </c>
      <c r="E260" s="3">
        <v>-0.0026</v>
      </c>
      <c r="F260" s="4">
        <v>17330.0</v>
      </c>
      <c r="G260" s="4">
        <v>75193.0</v>
      </c>
      <c r="H260" s="2" t="s">
        <v>918</v>
      </c>
      <c r="I260" s="2">
        <v>18.72</v>
      </c>
    </row>
    <row r="261">
      <c r="A261" s="2" t="s">
        <v>919</v>
      </c>
      <c r="B261" s="2" t="s">
        <v>917</v>
      </c>
      <c r="C261" s="2">
        <v>569.25</v>
      </c>
      <c r="D261" s="2">
        <v>-17.75</v>
      </c>
      <c r="E261" s="3">
        <v>-0.0302</v>
      </c>
      <c r="F261" s="2">
        <v>63.0</v>
      </c>
      <c r="G261" s="2">
        <v>204.0</v>
      </c>
      <c r="H261" s="2" t="s">
        <v>920</v>
      </c>
      <c r="I261" s="2">
        <v>18.54</v>
      </c>
    </row>
    <row r="262">
      <c r="A262" s="2" t="s">
        <v>921</v>
      </c>
      <c r="B262" s="2" t="s">
        <v>922</v>
      </c>
      <c r="C262" s="2">
        <v>23.6</v>
      </c>
      <c r="D262" s="2">
        <v>0.0</v>
      </c>
      <c r="E262" s="3">
        <v>0.0</v>
      </c>
      <c r="F262" s="2">
        <v>168.0</v>
      </c>
      <c r="G262" s="2">
        <v>279.0</v>
      </c>
      <c r="H262" s="2" t="s">
        <v>923</v>
      </c>
      <c r="I262" s="2" t="s">
        <v>12</v>
      </c>
    </row>
    <row r="263">
      <c r="A263" s="2" t="s">
        <v>924</v>
      </c>
      <c r="B263" s="2" t="s">
        <v>925</v>
      </c>
      <c r="C263" s="2">
        <v>28.42</v>
      </c>
      <c r="D263" s="6">
        <f>+0.07</f>
        <v>0.07</v>
      </c>
      <c r="E263" s="6">
        <f>+0.23%</f>
        <v>0.0023</v>
      </c>
      <c r="F263" s="4">
        <v>43084.0</v>
      </c>
      <c r="G263" s="4">
        <v>81219.0</v>
      </c>
      <c r="H263" s="2" t="s">
        <v>926</v>
      </c>
      <c r="I263" s="2">
        <v>5.62</v>
      </c>
    </row>
    <row r="264">
      <c r="A264" s="2" t="s">
        <v>927</v>
      </c>
      <c r="B264" s="2" t="s">
        <v>928</v>
      </c>
      <c r="C264" s="2">
        <v>15.49</v>
      </c>
      <c r="D264" s="2">
        <v>-0.01</v>
      </c>
      <c r="E264" s="3">
        <v>-6.0E-4</v>
      </c>
      <c r="F264" s="4">
        <v>41384.0</v>
      </c>
      <c r="G264" s="4">
        <v>104930.0</v>
      </c>
      <c r="H264" s="2" t="s">
        <v>929</v>
      </c>
      <c r="I264" s="2">
        <v>13.97</v>
      </c>
    </row>
    <row r="265">
      <c r="A265" s="2" t="s">
        <v>930</v>
      </c>
      <c r="B265" s="2" t="s">
        <v>931</v>
      </c>
      <c r="C265" s="5">
        <v>1700.06</v>
      </c>
      <c r="D265" s="6">
        <f>+4.6</f>
        <v>4.6</v>
      </c>
      <c r="E265" s="6">
        <f>+0.27%</f>
        <v>0.0027</v>
      </c>
      <c r="F265" s="4">
        <v>254835.0</v>
      </c>
      <c r="G265" s="4">
        <v>547709.0</v>
      </c>
      <c r="H265" s="2" t="s">
        <v>932</v>
      </c>
      <c r="I265" s="2">
        <v>21.21</v>
      </c>
    </row>
    <row r="266">
      <c r="A266" s="2" t="s">
        <v>933</v>
      </c>
      <c r="B266" s="2" t="s">
        <v>934</v>
      </c>
      <c r="C266" s="2">
        <v>71.05</v>
      </c>
      <c r="D266" s="2">
        <v>0.0</v>
      </c>
      <c r="E266" s="3">
        <v>0.0</v>
      </c>
      <c r="F266" s="2">
        <v>142.0</v>
      </c>
      <c r="G266" s="4">
        <v>9876.0</v>
      </c>
      <c r="H266" s="2" t="s">
        <v>935</v>
      </c>
      <c r="I266" s="2">
        <v>9.63</v>
      </c>
    </row>
    <row r="267">
      <c r="A267" s="2" t="s">
        <v>936</v>
      </c>
      <c r="B267" s="2" t="s">
        <v>937</v>
      </c>
      <c r="C267" s="2">
        <v>246.32</v>
      </c>
      <c r="D267" s="2">
        <v>-5.18</v>
      </c>
      <c r="E267" s="3">
        <v>-0.0206</v>
      </c>
      <c r="F267" s="2" t="s">
        <v>381</v>
      </c>
      <c r="G267" s="2" t="s">
        <v>938</v>
      </c>
      <c r="H267" s="2" t="s">
        <v>939</v>
      </c>
      <c r="I267" s="5">
        <v>1457.51</v>
      </c>
    </row>
    <row r="268">
      <c r="A268" s="2" t="s">
        <v>940</v>
      </c>
      <c r="B268" s="2" t="s">
        <v>941</v>
      </c>
      <c r="C268" s="2">
        <v>166.62</v>
      </c>
      <c r="D268" s="2">
        <v>-0.13</v>
      </c>
      <c r="E268" s="3">
        <v>-8.0E-4</v>
      </c>
      <c r="F268" s="2" t="s">
        <v>942</v>
      </c>
      <c r="G268" s="2" t="s">
        <v>943</v>
      </c>
      <c r="H268" s="2" t="s">
        <v>944</v>
      </c>
      <c r="I268" s="2">
        <v>94.14</v>
      </c>
    </row>
    <row r="269">
      <c r="A269" s="2" t="s">
        <v>945</v>
      </c>
      <c r="B269" s="2" t="s">
        <v>712</v>
      </c>
      <c r="C269" s="2">
        <v>80.0</v>
      </c>
      <c r="D269" s="2">
        <v>-3.0</v>
      </c>
      <c r="E269" s="3">
        <v>-0.0361</v>
      </c>
      <c r="F269" s="2">
        <v>650.0</v>
      </c>
      <c r="G269" s="2">
        <v>375.0</v>
      </c>
      <c r="H269" s="2" t="s">
        <v>946</v>
      </c>
      <c r="I269" s="2" t="s">
        <v>12</v>
      </c>
    </row>
    <row r="270">
      <c r="A270" s="2" t="s">
        <v>947</v>
      </c>
      <c r="B270" s="2" t="s">
        <v>934</v>
      </c>
      <c r="C270" s="2">
        <v>17.57</v>
      </c>
      <c r="D270" s="2">
        <v>-0.04</v>
      </c>
      <c r="E270" s="3">
        <v>-0.0025</v>
      </c>
      <c r="F270" s="4">
        <v>264462.0</v>
      </c>
      <c r="G270" s="4">
        <v>588447.0</v>
      </c>
      <c r="H270" s="2" t="s">
        <v>948</v>
      </c>
      <c r="I270" s="2">
        <v>9.52</v>
      </c>
    </row>
    <row r="271">
      <c r="A271" s="2" t="s">
        <v>949</v>
      </c>
      <c r="B271" s="2" t="s">
        <v>950</v>
      </c>
      <c r="C271" s="2">
        <v>191.23</v>
      </c>
      <c r="D271" s="2">
        <v>-2.88</v>
      </c>
      <c r="E271" s="3">
        <v>-0.0148</v>
      </c>
      <c r="F271" s="4">
        <v>691961.0</v>
      </c>
      <c r="G271" s="2" t="s">
        <v>951</v>
      </c>
      <c r="H271" s="2" t="s">
        <v>952</v>
      </c>
      <c r="I271" s="2">
        <v>53.96</v>
      </c>
    </row>
    <row r="272">
      <c r="A272" s="2" t="s">
        <v>953</v>
      </c>
      <c r="B272" s="2" t="s">
        <v>906</v>
      </c>
      <c r="C272" s="2">
        <v>44.58</v>
      </c>
      <c r="D272" s="2">
        <v>-0.89</v>
      </c>
      <c r="E272" s="3">
        <v>-0.0196</v>
      </c>
      <c r="F272" s="4">
        <v>129501.0</v>
      </c>
      <c r="G272" s="4">
        <v>200866.0</v>
      </c>
      <c r="H272" s="2" t="s">
        <v>954</v>
      </c>
      <c r="I272" s="2">
        <v>4.9</v>
      </c>
    </row>
    <row r="273">
      <c r="A273" s="2" t="s">
        <v>955</v>
      </c>
      <c r="B273" s="2" t="s">
        <v>956</v>
      </c>
      <c r="C273" s="2">
        <v>97.9</v>
      </c>
      <c r="D273" s="2">
        <v>-3.64</v>
      </c>
      <c r="E273" s="3">
        <v>-0.0359</v>
      </c>
      <c r="F273" s="4">
        <v>1712.0</v>
      </c>
      <c r="G273" s="4">
        <v>3290.0</v>
      </c>
      <c r="H273" s="2" t="s">
        <v>957</v>
      </c>
      <c r="I273" s="2">
        <v>8.06</v>
      </c>
    </row>
    <row r="274">
      <c r="A274" s="2" t="s">
        <v>958</v>
      </c>
      <c r="B274" s="2" t="s">
        <v>959</v>
      </c>
      <c r="C274" s="2">
        <v>143.96</v>
      </c>
      <c r="D274" s="2">
        <v>-0.11</v>
      </c>
      <c r="E274" s="3">
        <v>-8.0E-4</v>
      </c>
      <c r="F274" s="4">
        <v>955072.0</v>
      </c>
      <c r="G274" s="2" t="s">
        <v>960</v>
      </c>
      <c r="H274" s="2" t="s">
        <v>961</v>
      </c>
      <c r="I274" s="2">
        <v>43.1</v>
      </c>
    </row>
    <row r="275">
      <c r="A275" s="2" t="s">
        <v>962</v>
      </c>
      <c r="B275" s="2" t="s">
        <v>956</v>
      </c>
      <c r="C275" s="2">
        <v>20.02</v>
      </c>
      <c r="D275" s="2">
        <v>-0.48</v>
      </c>
      <c r="E275" s="3">
        <v>-0.0232</v>
      </c>
      <c r="F275" s="4">
        <v>362587.0</v>
      </c>
      <c r="G275" s="4">
        <v>626471.0</v>
      </c>
      <c r="H275" s="2" t="s">
        <v>963</v>
      </c>
      <c r="I275" s="2">
        <v>8.24</v>
      </c>
    </row>
    <row r="276">
      <c r="A276" s="2" t="s">
        <v>964</v>
      </c>
      <c r="B276" s="2" t="s">
        <v>965</v>
      </c>
      <c r="C276" s="2">
        <v>270.52</v>
      </c>
      <c r="D276" s="6">
        <f>+0.59</f>
        <v>0.59</v>
      </c>
      <c r="E276" s="6">
        <f>+0.22%</f>
        <v>0.0022</v>
      </c>
      <c r="F276" s="4">
        <v>877958.0</v>
      </c>
      <c r="G276" s="2" t="s">
        <v>966</v>
      </c>
      <c r="H276" s="2" t="s">
        <v>967</v>
      </c>
      <c r="I276" s="2">
        <v>14.65</v>
      </c>
    </row>
    <row r="277">
      <c r="A277" s="2" t="s">
        <v>968</v>
      </c>
      <c r="B277" s="2" t="s">
        <v>969</v>
      </c>
      <c r="C277" s="2">
        <v>96.46</v>
      </c>
      <c r="D277" s="6">
        <f>+0.58</f>
        <v>0.58</v>
      </c>
      <c r="E277" s="6">
        <f>+0.61%</f>
        <v>0.0061</v>
      </c>
      <c r="F277" s="4">
        <v>559698.0</v>
      </c>
      <c r="G277" s="4">
        <v>938971.0</v>
      </c>
      <c r="H277" s="2" t="s">
        <v>970</v>
      </c>
      <c r="I277" s="2">
        <v>16.43</v>
      </c>
    </row>
    <row r="278">
      <c r="A278" s="2" t="s">
        <v>971</v>
      </c>
      <c r="B278" s="2" t="s">
        <v>972</v>
      </c>
      <c r="C278" s="2">
        <v>27.41</v>
      </c>
      <c r="D278" s="6">
        <f>+0.02</f>
        <v>0.02</v>
      </c>
      <c r="E278" s="6">
        <f>+0.07%</f>
        <v>0.0007</v>
      </c>
      <c r="F278" s="4">
        <v>10295.0</v>
      </c>
      <c r="G278" s="4">
        <v>14127.0</v>
      </c>
      <c r="H278" s="2" t="s">
        <v>973</v>
      </c>
      <c r="I278" s="2">
        <v>20.92</v>
      </c>
    </row>
    <row r="279">
      <c r="A279" s="2" t="s">
        <v>974</v>
      </c>
      <c r="B279" s="2" t="s">
        <v>975</v>
      </c>
      <c r="C279" s="2">
        <v>80.47</v>
      </c>
      <c r="D279" s="2">
        <v>-0.12</v>
      </c>
      <c r="E279" s="3">
        <v>-0.0015</v>
      </c>
      <c r="F279" s="2" t="s">
        <v>976</v>
      </c>
      <c r="G279" s="2" t="s">
        <v>977</v>
      </c>
      <c r="H279" s="2" t="s">
        <v>978</v>
      </c>
      <c r="I279" s="2">
        <v>38.59</v>
      </c>
    </row>
    <row r="280">
      <c r="A280" s="2" t="s">
        <v>979</v>
      </c>
      <c r="B280" s="2" t="s">
        <v>980</v>
      </c>
      <c r="C280" s="2">
        <v>100.53</v>
      </c>
      <c r="D280" s="2">
        <v>-1.66</v>
      </c>
      <c r="E280" s="3">
        <v>-0.0162</v>
      </c>
      <c r="F280" s="2" t="s">
        <v>981</v>
      </c>
      <c r="G280" s="2" t="s">
        <v>982</v>
      </c>
      <c r="H280" s="2" t="s">
        <v>983</v>
      </c>
      <c r="I280" s="2">
        <v>56.26</v>
      </c>
    </row>
    <row r="281">
      <c r="A281" s="2" t="s">
        <v>984</v>
      </c>
      <c r="B281" s="2" t="s">
        <v>985</v>
      </c>
      <c r="C281" s="2">
        <v>181.04</v>
      </c>
      <c r="D281" s="6">
        <f>+1.92</f>
        <v>1.92</v>
      </c>
      <c r="E281" s="6">
        <f>+1.07%</f>
        <v>0.0107</v>
      </c>
      <c r="F281" s="2" t="s">
        <v>986</v>
      </c>
      <c r="G281" s="2" t="s">
        <v>987</v>
      </c>
      <c r="H281" s="2" t="s">
        <v>988</v>
      </c>
      <c r="I281" s="2">
        <v>13.9</v>
      </c>
    </row>
    <row r="282">
      <c r="A282" s="2" t="s">
        <v>989</v>
      </c>
      <c r="B282" s="2" t="s">
        <v>990</v>
      </c>
      <c r="C282" s="2">
        <v>737.39</v>
      </c>
      <c r="D282" s="6">
        <f>+0.7</f>
        <v>0.7</v>
      </c>
      <c r="E282" s="6">
        <f>+0.1%</f>
        <v>0.001</v>
      </c>
      <c r="F282" s="4">
        <v>208904.0</v>
      </c>
      <c r="G282" s="4">
        <v>521855.0</v>
      </c>
      <c r="H282" s="2" t="s">
        <v>991</v>
      </c>
      <c r="I282" s="2">
        <v>124.41</v>
      </c>
    </row>
    <row r="283">
      <c r="A283" s="2" t="s">
        <v>992</v>
      </c>
      <c r="B283" s="2" t="s">
        <v>993</v>
      </c>
      <c r="C283" s="2">
        <v>6.72</v>
      </c>
      <c r="D283" s="2">
        <v>-0.06</v>
      </c>
      <c r="E283" s="3">
        <v>-0.0088</v>
      </c>
      <c r="F283" s="4">
        <v>393972.0</v>
      </c>
      <c r="G283" s="4">
        <v>65014.0</v>
      </c>
      <c r="H283" s="2" t="s">
        <v>994</v>
      </c>
      <c r="I283" s="2">
        <v>4.73</v>
      </c>
    </row>
    <row r="284">
      <c r="A284" s="2" t="s">
        <v>995</v>
      </c>
      <c r="B284" s="2" t="s">
        <v>996</v>
      </c>
      <c r="C284" s="2">
        <v>12.02</v>
      </c>
      <c r="D284" s="2">
        <v>-0.04</v>
      </c>
      <c r="E284" s="3">
        <v>-0.0033</v>
      </c>
      <c r="F284" s="4">
        <v>91903.0</v>
      </c>
      <c r="G284" s="4">
        <v>233734.0</v>
      </c>
      <c r="H284" s="2" t="s">
        <v>997</v>
      </c>
      <c r="I284" s="2">
        <v>2.45</v>
      </c>
    </row>
    <row r="285">
      <c r="A285" s="2" t="s">
        <v>998</v>
      </c>
      <c r="B285" s="2" t="s">
        <v>999</v>
      </c>
      <c r="C285" s="2">
        <v>291.05</v>
      </c>
      <c r="D285" s="2">
        <v>-2.2</v>
      </c>
      <c r="E285" s="3">
        <v>-0.0075</v>
      </c>
      <c r="F285" s="4">
        <v>784118.0</v>
      </c>
      <c r="G285" s="2" t="s">
        <v>1000</v>
      </c>
      <c r="H285" s="2" t="s">
        <v>1001</v>
      </c>
      <c r="I285" s="2">
        <v>33.25</v>
      </c>
    </row>
    <row r="286">
      <c r="A286" s="2" t="s">
        <v>1002</v>
      </c>
      <c r="B286" s="2" t="s">
        <v>1003</v>
      </c>
      <c r="C286" s="2">
        <v>74.28</v>
      </c>
      <c r="D286" s="6">
        <f>+0.05</f>
        <v>0.05</v>
      </c>
      <c r="E286" s="6">
        <f>+0.07%</f>
        <v>0.0007</v>
      </c>
      <c r="F286" s="2" t="s">
        <v>1004</v>
      </c>
      <c r="G286" s="2" t="s">
        <v>1005</v>
      </c>
      <c r="H286" s="2" t="s">
        <v>1006</v>
      </c>
      <c r="I286" s="2">
        <v>25.35</v>
      </c>
    </row>
    <row r="287">
      <c r="A287" s="2" t="s">
        <v>1007</v>
      </c>
      <c r="B287" s="2" t="s">
        <v>1008</v>
      </c>
      <c r="C287" s="2">
        <v>52.74</v>
      </c>
      <c r="D287" s="2">
        <v>-0.65</v>
      </c>
      <c r="E287" s="3">
        <v>-0.0121</v>
      </c>
      <c r="F287" s="2" t="s">
        <v>1009</v>
      </c>
      <c r="G287" s="2" t="s">
        <v>1010</v>
      </c>
      <c r="H287" s="2" t="s">
        <v>1011</v>
      </c>
      <c r="I287" s="2">
        <v>38.11</v>
      </c>
    </row>
    <row r="288">
      <c r="A288" s="2" t="s">
        <v>1012</v>
      </c>
      <c r="B288" s="2" t="s">
        <v>1013</v>
      </c>
      <c r="C288" s="2">
        <v>31.28</v>
      </c>
      <c r="D288" s="6">
        <f>+0.03</f>
        <v>0.03</v>
      </c>
      <c r="E288" s="6">
        <f>+0.1%</f>
        <v>0.001</v>
      </c>
      <c r="F288" s="2" t="s">
        <v>1014</v>
      </c>
      <c r="G288" s="2" t="s">
        <v>1015</v>
      </c>
      <c r="H288" s="2" t="s">
        <v>1016</v>
      </c>
      <c r="I288" s="2">
        <v>43.09</v>
      </c>
    </row>
    <row r="289">
      <c r="A289" s="2" t="s">
        <v>1017</v>
      </c>
      <c r="B289" s="2" t="s">
        <v>1018</v>
      </c>
      <c r="C289" s="2">
        <v>447.92</v>
      </c>
      <c r="D289" s="2">
        <v>-7.5</v>
      </c>
      <c r="E289" s="3">
        <v>-0.0165</v>
      </c>
      <c r="F289" s="4">
        <v>789216.0</v>
      </c>
      <c r="G289" s="4">
        <v>921128.0</v>
      </c>
      <c r="H289" s="2" t="s">
        <v>1019</v>
      </c>
      <c r="I289" s="2">
        <v>67.16</v>
      </c>
    </row>
    <row r="290">
      <c r="A290" s="2" t="s">
        <v>1020</v>
      </c>
      <c r="B290" s="2" t="s">
        <v>1021</v>
      </c>
      <c r="C290" s="2">
        <v>609.06</v>
      </c>
      <c r="D290" s="2">
        <v>-21.25</v>
      </c>
      <c r="E290" s="3">
        <v>-0.0337</v>
      </c>
      <c r="F290" s="2" t="s">
        <v>1022</v>
      </c>
      <c r="G290" s="2" t="s">
        <v>1023</v>
      </c>
      <c r="H290" s="2" t="s">
        <v>1024</v>
      </c>
      <c r="I290" s="2">
        <v>30.59</v>
      </c>
    </row>
    <row r="291">
      <c r="A291" s="2" t="s">
        <v>1025</v>
      </c>
      <c r="B291" s="2" t="s">
        <v>1026</v>
      </c>
      <c r="C291" s="2">
        <v>143.81</v>
      </c>
      <c r="D291" s="2">
        <v>0.0</v>
      </c>
      <c r="E291" s="3">
        <v>0.0</v>
      </c>
      <c r="F291" s="2">
        <v>57.0</v>
      </c>
      <c r="G291" s="2">
        <v>823.0</v>
      </c>
      <c r="H291" s="2" t="s">
        <v>1027</v>
      </c>
      <c r="I291" s="2">
        <v>38.48</v>
      </c>
    </row>
    <row r="292">
      <c r="A292" s="2" t="s">
        <v>1028</v>
      </c>
      <c r="B292" s="2" t="s">
        <v>1029</v>
      </c>
      <c r="C292" s="2">
        <v>145.43</v>
      </c>
      <c r="D292" s="2">
        <v>-1.54</v>
      </c>
      <c r="E292" s="3">
        <v>-0.0105</v>
      </c>
      <c r="F292" s="4">
        <v>793247.0</v>
      </c>
      <c r="G292" s="2" t="s">
        <v>1030</v>
      </c>
      <c r="H292" s="2" t="s">
        <v>1031</v>
      </c>
      <c r="I292" s="2">
        <v>24.96</v>
      </c>
    </row>
    <row r="293">
      <c r="A293" s="2" t="s">
        <v>1032</v>
      </c>
      <c r="B293" s="2" t="s">
        <v>975</v>
      </c>
      <c r="C293" s="2">
        <v>103.18</v>
      </c>
      <c r="D293" s="2">
        <v>-0.11</v>
      </c>
      <c r="E293" s="3">
        <v>-0.0011</v>
      </c>
      <c r="F293" s="4">
        <v>62949.0</v>
      </c>
      <c r="G293" s="4">
        <v>89714.0</v>
      </c>
      <c r="H293" s="2" t="s">
        <v>1033</v>
      </c>
      <c r="I293" s="2">
        <v>59.64</v>
      </c>
    </row>
    <row r="294">
      <c r="A294" s="2" t="s">
        <v>1034</v>
      </c>
      <c r="B294" s="2" t="s">
        <v>1035</v>
      </c>
      <c r="C294" s="2">
        <v>173.8</v>
      </c>
      <c r="D294" s="6">
        <f>+4.3</f>
        <v>4.3</v>
      </c>
      <c r="E294" s="6">
        <f>+2.54%</f>
        <v>0.0254</v>
      </c>
      <c r="F294" s="2">
        <v>3.0</v>
      </c>
      <c r="G294" s="2">
        <v>20.0</v>
      </c>
      <c r="H294" s="2" t="s">
        <v>1036</v>
      </c>
      <c r="I294" s="2">
        <v>80.8</v>
      </c>
    </row>
    <row r="295">
      <c r="A295" s="2" t="s">
        <v>1037</v>
      </c>
      <c r="B295" s="2" t="s">
        <v>1038</v>
      </c>
      <c r="C295" s="2">
        <v>13.23</v>
      </c>
      <c r="D295" s="2">
        <v>-0.09</v>
      </c>
      <c r="E295" s="3">
        <v>-0.0064</v>
      </c>
      <c r="F295" s="4">
        <v>16859.0</v>
      </c>
      <c r="G295" s="4">
        <v>70897.0</v>
      </c>
      <c r="H295" s="2" t="s">
        <v>1039</v>
      </c>
      <c r="I295" s="2" t="s">
        <v>12</v>
      </c>
    </row>
    <row r="296">
      <c r="A296" s="2" t="s">
        <v>1040</v>
      </c>
      <c r="B296" s="2" t="s">
        <v>1041</v>
      </c>
      <c r="C296" s="2">
        <v>123.76</v>
      </c>
      <c r="D296" s="6">
        <f>+1.41</f>
        <v>1.41</v>
      </c>
      <c r="E296" s="6">
        <f>+1.15%</f>
        <v>0.0115</v>
      </c>
      <c r="F296" s="2" t="s">
        <v>1042</v>
      </c>
      <c r="G296" s="2" t="s">
        <v>1043</v>
      </c>
      <c r="H296" s="2" t="s">
        <v>1044</v>
      </c>
      <c r="I296" s="2">
        <v>22.91</v>
      </c>
    </row>
    <row r="297">
      <c r="A297" s="2" t="s">
        <v>1045</v>
      </c>
      <c r="B297" s="2" t="s">
        <v>1046</v>
      </c>
      <c r="C297" s="2">
        <v>48.35</v>
      </c>
      <c r="D297" s="2">
        <v>0.0</v>
      </c>
      <c r="E297" s="3">
        <v>0.0</v>
      </c>
      <c r="F297" s="2">
        <v>305.0</v>
      </c>
      <c r="G297" s="4">
        <v>10230.0</v>
      </c>
      <c r="H297" s="2" t="s">
        <v>1047</v>
      </c>
      <c r="I297" s="2">
        <v>50.31</v>
      </c>
    </row>
    <row r="298">
      <c r="A298" s="2" t="s">
        <v>1048</v>
      </c>
      <c r="B298" s="2" t="s">
        <v>1049</v>
      </c>
      <c r="C298" s="2">
        <v>22.94</v>
      </c>
      <c r="D298" s="2">
        <v>-0.12</v>
      </c>
      <c r="E298" s="3">
        <v>-0.0052</v>
      </c>
      <c r="F298" s="4">
        <v>74702.0</v>
      </c>
      <c r="G298" s="4">
        <v>278171.0</v>
      </c>
      <c r="H298" s="2" t="s">
        <v>1050</v>
      </c>
      <c r="I298" s="2">
        <v>25.12</v>
      </c>
    </row>
    <row r="299">
      <c r="A299" s="2" t="s">
        <v>1051</v>
      </c>
      <c r="B299" s="2" t="s">
        <v>1052</v>
      </c>
      <c r="C299" s="2">
        <v>79.86</v>
      </c>
      <c r="D299" s="6">
        <f>+0.25</f>
        <v>0.25</v>
      </c>
      <c r="E299" s="6">
        <f>+0.31%</f>
        <v>0.0031</v>
      </c>
      <c r="F299" s="2" t="s">
        <v>1053</v>
      </c>
      <c r="G299" s="2" t="s">
        <v>125</v>
      </c>
      <c r="H299" s="2" t="s">
        <v>1054</v>
      </c>
      <c r="I299" s="2">
        <v>39.52</v>
      </c>
    </row>
    <row r="300">
      <c r="A300" s="2" t="s">
        <v>1055</v>
      </c>
      <c r="B300" s="2" t="s">
        <v>1049</v>
      </c>
      <c r="C300" s="2">
        <v>114.69</v>
      </c>
      <c r="D300" s="2">
        <v>-1.46</v>
      </c>
      <c r="E300" s="3">
        <v>-0.0126</v>
      </c>
      <c r="F300" s="2">
        <v>94.0</v>
      </c>
      <c r="G300" s="4">
        <v>1031.0</v>
      </c>
      <c r="H300" s="2" t="s">
        <v>1056</v>
      </c>
      <c r="I300" s="2">
        <v>25.12</v>
      </c>
    </row>
    <row r="301">
      <c r="A301" s="2" t="s">
        <v>1057</v>
      </c>
      <c r="B301" s="2" t="s">
        <v>1038</v>
      </c>
      <c r="C301" s="2">
        <v>13.0</v>
      </c>
      <c r="D301" s="2">
        <v>0.0</v>
      </c>
      <c r="E301" s="3">
        <v>0.0</v>
      </c>
      <c r="F301" s="2">
        <v>25.0</v>
      </c>
      <c r="G301" s="4">
        <v>3012.0</v>
      </c>
      <c r="H301" s="2" t="s">
        <v>1058</v>
      </c>
      <c r="I301" s="2" t="s">
        <v>12</v>
      </c>
    </row>
    <row r="302">
      <c r="A302" s="2" t="s">
        <v>1059</v>
      </c>
      <c r="B302" s="2" t="s">
        <v>1060</v>
      </c>
      <c r="C302" s="2">
        <v>5.15</v>
      </c>
      <c r="D302" s="6">
        <f>+0</f>
        <v>0</v>
      </c>
      <c r="E302" s="6">
        <f>+0.07%</f>
        <v>0.0007</v>
      </c>
      <c r="F302" s="4">
        <v>76500.0</v>
      </c>
      <c r="G302" s="4">
        <v>581136.0</v>
      </c>
      <c r="H302" s="2" t="s">
        <v>1061</v>
      </c>
      <c r="I302" s="2">
        <v>1.54</v>
      </c>
    </row>
    <row r="303">
      <c r="A303" s="2" t="s">
        <v>1062</v>
      </c>
      <c r="B303" s="2" t="s">
        <v>925</v>
      </c>
      <c r="C303" s="2">
        <v>82.82</v>
      </c>
      <c r="D303" s="2">
        <v>-1.17</v>
      </c>
      <c r="E303" s="3">
        <v>-0.014</v>
      </c>
      <c r="F303" s="2" t="s">
        <v>1063</v>
      </c>
      <c r="G303" s="2" t="s">
        <v>1064</v>
      </c>
      <c r="H303" s="2" t="s">
        <v>1065</v>
      </c>
      <c r="I303" s="2">
        <v>16.38</v>
      </c>
    </row>
    <row r="304">
      <c r="A304" s="2" t="s">
        <v>1066</v>
      </c>
      <c r="B304" s="2" t="s">
        <v>1067</v>
      </c>
      <c r="C304" s="2">
        <v>134.65</v>
      </c>
      <c r="D304" s="2">
        <v>-0.69</v>
      </c>
      <c r="E304" s="3">
        <v>-0.0051</v>
      </c>
      <c r="F304" s="4">
        <v>873653.0</v>
      </c>
      <c r="G304" s="2" t="s">
        <v>1068</v>
      </c>
      <c r="H304" s="2" t="s">
        <v>1069</v>
      </c>
      <c r="I304" s="2">
        <v>16.78</v>
      </c>
    </row>
    <row r="305">
      <c r="A305" s="2" t="s">
        <v>1070</v>
      </c>
      <c r="B305" s="2" t="s">
        <v>1071</v>
      </c>
      <c r="C305" s="2">
        <v>168.51</v>
      </c>
      <c r="D305" s="2">
        <v>-0.43</v>
      </c>
      <c r="E305" s="3">
        <v>-0.0025</v>
      </c>
      <c r="F305" s="2" t="s">
        <v>1072</v>
      </c>
      <c r="G305" s="2" t="s">
        <v>1073</v>
      </c>
      <c r="H305" s="2" t="s">
        <v>1074</v>
      </c>
      <c r="I305" s="2">
        <v>25.3</v>
      </c>
    </row>
    <row r="306">
      <c r="A306" s="2" t="s">
        <v>1075</v>
      </c>
      <c r="B306" s="2" t="s">
        <v>1076</v>
      </c>
      <c r="C306" s="2">
        <v>25.68</v>
      </c>
      <c r="D306" s="6">
        <f>+0.05</f>
        <v>0.05</v>
      </c>
      <c r="E306" s="6">
        <f>+0.2%</f>
        <v>0.002</v>
      </c>
      <c r="F306" s="4">
        <v>18081.0</v>
      </c>
      <c r="G306" s="4">
        <v>37847.0</v>
      </c>
      <c r="H306" s="2" t="s">
        <v>1077</v>
      </c>
      <c r="I306" s="2">
        <v>1.59</v>
      </c>
    </row>
    <row r="307">
      <c r="A307" s="2" t="s">
        <v>1078</v>
      </c>
      <c r="B307" s="2" t="s">
        <v>1079</v>
      </c>
      <c r="C307" s="2">
        <v>6.86</v>
      </c>
      <c r="D307" s="2">
        <v>-0.18</v>
      </c>
      <c r="E307" s="3">
        <v>-0.0263</v>
      </c>
      <c r="F307" s="2" t="s">
        <v>1080</v>
      </c>
      <c r="G307" s="2" t="s">
        <v>1081</v>
      </c>
      <c r="H307" s="2" t="s">
        <v>1082</v>
      </c>
      <c r="I307" s="2" t="s">
        <v>12</v>
      </c>
    </row>
    <row r="308">
      <c r="A308" s="2" t="s">
        <v>1083</v>
      </c>
      <c r="B308" s="2" t="s">
        <v>1084</v>
      </c>
      <c r="C308" s="2">
        <v>209.89</v>
      </c>
      <c r="D308" s="6">
        <f>+0.35</f>
        <v>0.35</v>
      </c>
      <c r="E308" s="6">
        <f>+0.17%</f>
        <v>0.0017</v>
      </c>
      <c r="F308" s="4">
        <v>558369.0</v>
      </c>
      <c r="G308" s="2" t="s">
        <v>1085</v>
      </c>
      <c r="H308" s="2" t="s">
        <v>1086</v>
      </c>
      <c r="I308" s="2">
        <v>39.68</v>
      </c>
    </row>
    <row r="309">
      <c r="A309" s="2" t="s">
        <v>1087</v>
      </c>
      <c r="B309" s="2" t="s">
        <v>1026</v>
      </c>
      <c r="C309" s="2">
        <v>47.0</v>
      </c>
      <c r="D309" s="2">
        <v>-0.4</v>
      </c>
      <c r="E309" s="3">
        <v>-0.0083</v>
      </c>
      <c r="F309" s="4">
        <v>12682.0</v>
      </c>
      <c r="G309" s="4">
        <v>17682.0</v>
      </c>
      <c r="H309" s="2" t="s">
        <v>1088</v>
      </c>
      <c r="I309" s="2">
        <v>37.77</v>
      </c>
    </row>
    <row r="310">
      <c r="A310" s="2" t="s">
        <v>1089</v>
      </c>
      <c r="B310" s="2" t="s">
        <v>1090</v>
      </c>
      <c r="C310" s="2">
        <v>140.54</v>
      </c>
      <c r="D310" s="2">
        <v>-1.58</v>
      </c>
      <c r="E310" s="3">
        <v>-0.0111</v>
      </c>
      <c r="F310" s="4">
        <v>662921.0</v>
      </c>
      <c r="G310" s="2" t="s">
        <v>1091</v>
      </c>
      <c r="H310" s="2" t="s">
        <v>1092</v>
      </c>
      <c r="I310" s="2">
        <v>9.28</v>
      </c>
    </row>
    <row r="311">
      <c r="A311" s="2" t="s">
        <v>1093</v>
      </c>
      <c r="B311" s="2" t="s">
        <v>1046</v>
      </c>
      <c r="C311" s="2">
        <v>46.72</v>
      </c>
      <c r="D311" s="2">
        <v>-1.2</v>
      </c>
      <c r="E311" s="3">
        <v>-0.025</v>
      </c>
      <c r="F311" s="4">
        <v>22456.0</v>
      </c>
      <c r="G311" s="4">
        <v>66209.0</v>
      </c>
      <c r="H311" s="2" t="s">
        <v>1094</v>
      </c>
      <c r="I311" s="2">
        <v>48.62</v>
      </c>
    </row>
    <row r="312">
      <c r="A312" s="2" t="s">
        <v>1095</v>
      </c>
      <c r="B312" s="2" t="s">
        <v>1096</v>
      </c>
      <c r="C312" s="2">
        <v>66.9</v>
      </c>
      <c r="D312" s="6">
        <f>+0.04</f>
        <v>0.04</v>
      </c>
      <c r="E312" s="6">
        <f>+0.06%</f>
        <v>0.0006</v>
      </c>
      <c r="F312" s="4">
        <v>26490.0</v>
      </c>
      <c r="G312" s="4">
        <v>48269.0</v>
      </c>
      <c r="H312" s="2" t="s">
        <v>1097</v>
      </c>
      <c r="I312" s="2">
        <v>33.99</v>
      </c>
    </row>
    <row r="313">
      <c r="A313" s="2" t="s">
        <v>1098</v>
      </c>
      <c r="B313" s="2" t="s">
        <v>1099</v>
      </c>
      <c r="C313" s="2">
        <v>184.41</v>
      </c>
      <c r="D313" s="6">
        <f>+0.6</f>
        <v>0.6</v>
      </c>
      <c r="E313" s="6">
        <f>+0.33%</f>
        <v>0.0033</v>
      </c>
      <c r="F313" s="4">
        <v>567399.0</v>
      </c>
      <c r="G313" s="2" t="s">
        <v>1100</v>
      </c>
      <c r="H313" s="2" t="s">
        <v>1101</v>
      </c>
      <c r="I313" s="2">
        <v>23.94</v>
      </c>
    </row>
    <row r="314">
      <c r="A314" s="2" t="s">
        <v>1102</v>
      </c>
      <c r="B314" s="2" t="s">
        <v>1103</v>
      </c>
      <c r="C314" s="2">
        <v>54.83</v>
      </c>
      <c r="D314" s="2">
        <v>-0.73</v>
      </c>
      <c r="E314" s="3">
        <v>-0.013</v>
      </c>
      <c r="F314" s="2" t="s">
        <v>1104</v>
      </c>
      <c r="G314" s="2" t="s">
        <v>1105</v>
      </c>
      <c r="H314" s="2" t="s">
        <v>1106</v>
      </c>
      <c r="I314" s="2">
        <v>16.47</v>
      </c>
    </row>
    <row r="315">
      <c r="A315" s="2" t="s">
        <v>1107</v>
      </c>
      <c r="B315" s="2" t="s">
        <v>1108</v>
      </c>
      <c r="C315" s="2">
        <v>114.36</v>
      </c>
      <c r="D315" s="2">
        <v>-0.46</v>
      </c>
      <c r="E315" s="3">
        <v>-0.004</v>
      </c>
      <c r="F315" s="4">
        <v>648247.0</v>
      </c>
      <c r="G315" s="2" t="s">
        <v>1109</v>
      </c>
      <c r="H315" s="2" t="s">
        <v>1110</v>
      </c>
      <c r="I315" s="2">
        <v>32.78</v>
      </c>
    </row>
    <row r="316">
      <c r="A316" s="2" t="s">
        <v>1111</v>
      </c>
      <c r="B316" s="2" t="s">
        <v>1112</v>
      </c>
      <c r="C316" s="2">
        <v>11.27</v>
      </c>
      <c r="D316" s="2">
        <v>-0.02</v>
      </c>
      <c r="E316" s="3">
        <v>-0.0022</v>
      </c>
      <c r="F316" s="2" t="s">
        <v>1113</v>
      </c>
      <c r="G316" s="2" t="s">
        <v>1114</v>
      </c>
      <c r="H316" s="2" t="s">
        <v>1115</v>
      </c>
      <c r="I316" s="2">
        <v>97.11</v>
      </c>
    </row>
    <row r="317">
      <c r="A317" s="2" t="s">
        <v>1116</v>
      </c>
      <c r="B317" s="2" t="s">
        <v>1117</v>
      </c>
      <c r="C317" s="2">
        <v>74.0</v>
      </c>
      <c r="D317" s="2">
        <v>-1.0</v>
      </c>
      <c r="E317" s="3">
        <v>-0.0133</v>
      </c>
      <c r="F317" s="4">
        <v>2549.0</v>
      </c>
      <c r="G317" s="4">
        <v>13834.0</v>
      </c>
      <c r="H317" s="2" t="s">
        <v>1118</v>
      </c>
      <c r="I317" s="2">
        <v>16.89</v>
      </c>
    </row>
    <row r="318">
      <c r="A318" s="2" t="s">
        <v>1119</v>
      </c>
      <c r="B318" s="2" t="s">
        <v>1120</v>
      </c>
      <c r="C318" s="2">
        <v>26.97</v>
      </c>
      <c r="D318" s="2">
        <v>-0.08</v>
      </c>
      <c r="E318" s="3">
        <v>-0.0028</v>
      </c>
      <c r="F318" s="4">
        <v>12850.0</v>
      </c>
      <c r="G318" s="4">
        <v>24949.0</v>
      </c>
      <c r="H318" s="2" t="s">
        <v>1121</v>
      </c>
      <c r="I318" s="2">
        <v>89.29</v>
      </c>
    </row>
    <row r="319">
      <c r="A319" s="2" t="s">
        <v>1122</v>
      </c>
      <c r="B319" s="2" t="s">
        <v>1123</v>
      </c>
      <c r="C319" s="2">
        <v>0.6583</v>
      </c>
      <c r="D319" s="2">
        <v>-0.0128</v>
      </c>
      <c r="E319" s="3">
        <v>-0.0191</v>
      </c>
      <c r="F319" s="4">
        <v>11000.0</v>
      </c>
      <c r="G319" s="4">
        <v>6661.0</v>
      </c>
      <c r="H319" s="2" t="s">
        <v>1124</v>
      </c>
      <c r="I319" s="2">
        <v>32.92</v>
      </c>
    </row>
    <row r="320">
      <c r="A320" s="2" t="s">
        <v>1125</v>
      </c>
      <c r="B320" s="2" t="s">
        <v>1123</v>
      </c>
      <c r="C320" s="2">
        <v>13.15</v>
      </c>
      <c r="D320" s="2">
        <v>-0.32</v>
      </c>
      <c r="E320" s="3">
        <v>-0.0241</v>
      </c>
      <c r="F320" s="2" t="s">
        <v>1126</v>
      </c>
      <c r="G320" s="2" t="s">
        <v>1127</v>
      </c>
      <c r="H320" s="2" t="s">
        <v>1128</v>
      </c>
      <c r="I320" s="2">
        <v>32.89</v>
      </c>
    </row>
    <row r="321">
      <c r="A321" s="2" t="s">
        <v>1129</v>
      </c>
      <c r="B321" s="2" t="s">
        <v>1130</v>
      </c>
      <c r="C321" s="2">
        <v>8.98</v>
      </c>
      <c r="D321" s="6">
        <f>+0.02</f>
        <v>0.02</v>
      </c>
      <c r="E321" s="6">
        <f>+0.22%</f>
        <v>0.0022</v>
      </c>
      <c r="F321" s="2" t="s">
        <v>1131</v>
      </c>
      <c r="G321" s="2" t="s">
        <v>1132</v>
      </c>
      <c r="H321" s="2" t="s">
        <v>1133</v>
      </c>
      <c r="I321" s="2" t="s">
        <v>12</v>
      </c>
    </row>
    <row r="322">
      <c r="A322" s="2" t="s">
        <v>1134</v>
      </c>
      <c r="B322" s="2" t="s">
        <v>1096</v>
      </c>
      <c r="C322" s="2">
        <v>133.74</v>
      </c>
      <c r="D322" s="2">
        <v>0.0</v>
      </c>
      <c r="E322" s="3">
        <v>0.0</v>
      </c>
      <c r="F322" s="2">
        <v>620.0</v>
      </c>
      <c r="G322" s="4">
        <v>2415.0</v>
      </c>
      <c r="H322" s="2" t="s">
        <v>1135</v>
      </c>
      <c r="I322" s="2">
        <v>33.98</v>
      </c>
    </row>
    <row r="323">
      <c r="A323" s="2" t="s">
        <v>1136</v>
      </c>
      <c r="B323" s="2" t="s">
        <v>1137</v>
      </c>
      <c r="C323" s="2">
        <v>8.76</v>
      </c>
      <c r="D323" s="6">
        <f>+0.07</f>
        <v>0.07</v>
      </c>
      <c r="E323" s="6">
        <f>+0.86%</f>
        <v>0.0086</v>
      </c>
      <c r="F323" s="2" t="s">
        <v>1138</v>
      </c>
      <c r="G323" s="2" t="s">
        <v>1139</v>
      </c>
      <c r="H323" s="2" t="s">
        <v>1140</v>
      </c>
      <c r="I323" s="2">
        <v>11.93</v>
      </c>
    </row>
    <row r="324">
      <c r="A324" s="2" t="s">
        <v>1141</v>
      </c>
      <c r="B324" s="2" t="s">
        <v>1013</v>
      </c>
      <c r="C324" s="2">
        <v>14.38</v>
      </c>
      <c r="D324" s="2">
        <v>-0.07</v>
      </c>
      <c r="E324" s="3">
        <v>-0.0048</v>
      </c>
      <c r="F324" s="4">
        <v>8200.0</v>
      </c>
      <c r="G324" s="2">
        <v>435.0</v>
      </c>
      <c r="H324" s="2" t="s">
        <v>1142</v>
      </c>
      <c r="I324" s="2">
        <v>19.81</v>
      </c>
    </row>
    <row r="325">
      <c r="A325" s="2" t="s">
        <v>1143</v>
      </c>
      <c r="B325" s="2" t="s">
        <v>1013</v>
      </c>
      <c r="C325" s="2">
        <v>14.4</v>
      </c>
      <c r="D325" s="2">
        <v>-0.19</v>
      </c>
      <c r="E325" s="3">
        <v>-0.013</v>
      </c>
      <c r="F325" s="4">
        <v>21400.0</v>
      </c>
      <c r="G325" s="2">
        <v>480.0</v>
      </c>
      <c r="H325" s="2" t="s">
        <v>1144</v>
      </c>
      <c r="I325" s="2">
        <v>19.83</v>
      </c>
    </row>
    <row r="326">
      <c r="A326" s="2" t="s">
        <v>1145</v>
      </c>
      <c r="B326" s="2" t="s">
        <v>1146</v>
      </c>
      <c r="C326" s="2">
        <v>25.98</v>
      </c>
      <c r="D326" s="6">
        <f>+0.1</f>
        <v>0.1</v>
      </c>
      <c r="E326" s="6">
        <f>+0.39%</f>
        <v>0.0039</v>
      </c>
      <c r="F326" s="4">
        <v>124500.0</v>
      </c>
      <c r="G326" s="4">
        <v>47198.0</v>
      </c>
      <c r="H326" s="2" t="s">
        <v>1147</v>
      </c>
      <c r="I326" s="2">
        <v>25.07</v>
      </c>
    </row>
    <row r="327">
      <c r="A327" s="2" t="s">
        <v>1148</v>
      </c>
      <c r="B327" s="2" t="s">
        <v>1149</v>
      </c>
      <c r="C327" s="2">
        <v>379.01</v>
      </c>
      <c r="D327" s="6">
        <f>+3.86</f>
        <v>3.86</v>
      </c>
      <c r="E327" s="6">
        <f>+1.03%</f>
        <v>0.0103</v>
      </c>
      <c r="F327" s="2">
        <v>289.0</v>
      </c>
      <c r="G327" s="2">
        <v>260.0</v>
      </c>
      <c r="H327" s="2" t="s">
        <v>1150</v>
      </c>
      <c r="I327" s="2">
        <v>13.69</v>
      </c>
    </row>
    <row r="328">
      <c r="A328" s="2" t="s">
        <v>1151</v>
      </c>
      <c r="B328" s="2" t="s">
        <v>1152</v>
      </c>
      <c r="C328" s="2">
        <v>620.13</v>
      </c>
      <c r="D328" s="6">
        <f>+1.63</f>
        <v>1.63</v>
      </c>
      <c r="E328" s="6">
        <f>+0.26%</f>
        <v>0.0026</v>
      </c>
      <c r="F328" s="4">
        <v>380044.0</v>
      </c>
      <c r="G328" s="4">
        <v>508026.0</v>
      </c>
      <c r="H328" s="2" t="s">
        <v>1153</v>
      </c>
      <c r="I328" s="2">
        <v>35.76</v>
      </c>
    </row>
    <row r="329">
      <c r="A329" s="2" t="s">
        <v>1154</v>
      </c>
      <c r="B329" s="2" t="s">
        <v>1123</v>
      </c>
      <c r="C329" s="2">
        <v>13.01</v>
      </c>
      <c r="D329" s="2">
        <v>-0.24</v>
      </c>
      <c r="E329" s="3">
        <v>-0.0181</v>
      </c>
      <c r="F329" s="2">
        <v>460.0</v>
      </c>
      <c r="G329" s="4">
        <v>4325.0</v>
      </c>
      <c r="H329" s="2" t="s">
        <v>1155</v>
      </c>
      <c r="I329" s="2">
        <v>32.53</v>
      </c>
    </row>
    <row r="330">
      <c r="A330" s="2" t="s">
        <v>1156</v>
      </c>
      <c r="B330" s="2" t="s">
        <v>1146</v>
      </c>
      <c r="C330" s="2">
        <v>129.2</v>
      </c>
      <c r="D330" s="2">
        <v>-0.85</v>
      </c>
      <c r="E330" s="3">
        <v>-0.0065</v>
      </c>
      <c r="F330" s="2">
        <v>123.0</v>
      </c>
      <c r="G330" s="2">
        <v>492.0</v>
      </c>
      <c r="H330" s="2" t="s">
        <v>1157</v>
      </c>
      <c r="I330" s="2">
        <v>24.94</v>
      </c>
    </row>
    <row r="331">
      <c r="A331" s="2" t="s">
        <v>1158</v>
      </c>
      <c r="B331" s="2" t="s">
        <v>1159</v>
      </c>
      <c r="C331" s="2">
        <v>35.0</v>
      </c>
      <c r="D331" s="6">
        <f>+0.04</f>
        <v>0.04</v>
      </c>
      <c r="E331" s="6">
        <f>+0.11%</f>
        <v>0.0011</v>
      </c>
      <c r="F331" s="2">
        <v>902.0</v>
      </c>
      <c r="G331" s="4">
        <v>6666.0</v>
      </c>
      <c r="H331" s="2" t="s">
        <v>1160</v>
      </c>
      <c r="I331" s="2">
        <v>21.57</v>
      </c>
    </row>
    <row r="332">
      <c r="A332" s="2" t="s">
        <v>1161</v>
      </c>
      <c r="B332" s="2" t="s">
        <v>1162</v>
      </c>
      <c r="C332" s="2">
        <v>381.89</v>
      </c>
      <c r="D332" s="2">
        <v>-4.56</v>
      </c>
      <c r="E332" s="3">
        <v>-0.0118</v>
      </c>
      <c r="F332" s="4">
        <v>460034.0</v>
      </c>
      <c r="G332" s="4">
        <v>933415.0</v>
      </c>
      <c r="H332" s="2" t="s">
        <v>1163</v>
      </c>
      <c r="I332" s="2">
        <v>60.21</v>
      </c>
    </row>
    <row r="333">
      <c r="A333" s="2" t="s">
        <v>1164</v>
      </c>
      <c r="B333" s="2" t="s">
        <v>1165</v>
      </c>
      <c r="C333" s="2">
        <v>15.18</v>
      </c>
      <c r="D333" s="2">
        <v>-0.12</v>
      </c>
      <c r="E333" s="3">
        <v>-0.0078</v>
      </c>
      <c r="F333" s="4">
        <v>100358.0</v>
      </c>
      <c r="G333" s="4">
        <v>255580.0</v>
      </c>
      <c r="H333" s="2" t="s">
        <v>1166</v>
      </c>
      <c r="I333" s="2">
        <v>8.12</v>
      </c>
    </row>
    <row r="334">
      <c r="A334" s="2" t="s">
        <v>1167</v>
      </c>
      <c r="B334" s="2" t="s">
        <v>1168</v>
      </c>
      <c r="C334" s="2">
        <v>549.99</v>
      </c>
      <c r="D334" s="2">
        <v>0.0</v>
      </c>
      <c r="E334" s="3">
        <v>0.0</v>
      </c>
      <c r="F334" s="2">
        <v>1.0</v>
      </c>
      <c r="G334" s="2">
        <v>26.0</v>
      </c>
      <c r="H334" s="2" t="s">
        <v>1169</v>
      </c>
      <c r="I334" s="2">
        <v>41.33</v>
      </c>
    </row>
    <row r="335">
      <c r="A335" s="2" t="s">
        <v>1170</v>
      </c>
      <c r="B335" s="2" t="s">
        <v>1168</v>
      </c>
      <c r="C335" s="2">
        <v>54.77</v>
      </c>
      <c r="D335" s="6">
        <f>+0.17</f>
        <v>0.17</v>
      </c>
      <c r="E335" s="6">
        <f>+0.32%</f>
        <v>0.0032</v>
      </c>
      <c r="F335" s="4">
        <v>5019.0</v>
      </c>
      <c r="G335" s="4">
        <v>13025.0</v>
      </c>
      <c r="H335" s="2" t="s">
        <v>1171</v>
      </c>
      <c r="I335" s="2">
        <v>41.16</v>
      </c>
    </row>
    <row r="336">
      <c r="A336" s="2" t="s">
        <v>1172</v>
      </c>
      <c r="B336" s="2" t="s">
        <v>1149</v>
      </c>
      <c r="C336" s="2">
        <v>37.8</v>
      </c>
      <c r="D336" s="2">
        <v>-0.15</v>
      </c>
      <c r="E336" s="3">
        <v>-0.004</v>
      </c>
      <c r="F336" s="2" t="s">
        <v>1173</v>
      </c>
      <c r="G336" s="4">
        <v>148785.0</v>
      </c>
      <c r="H336" s="2" t="s">
        <v>1174</v>
      </c>
      <c r="I336" s="2">
        <v>13.65</v>
      </c>
    </row>
    <row r="337">
      <c r="A337" s="2" t="s">
        <v>1175</v>
      </c>
      <c r="B337" s="2" t="s">
        <v>762</v>
      </c>
      <c r="C337" s="2">
        <v>36.88</v>
      </c>
      <c r="D337" s="6">
        <f>+0.1</f>
        <v>0.1</v>
      </c>
      <c r="E337" s="6">
        <f>+0.29%</f>
        <v>0.0029</v>
      </c>
      <c r="F337" s="2" t="s">
        <v>1176</v>
      </c>
      <c r="G337" s="2" t="s">
        <v>1177</v>
      </c>
      <c r="H337" s="2" t="s">
        <v>1178</v>
      </c>
      <c r="I337" s="2">
        <v>11.54</v>
      </c>
    </row>
    <row r="338">
      <c r="A338" s="2" t="s">
        <v>1179</v>
      </c>
      <c r="B338" s="2" t="s">
        <v>1180</v>
      </c>
      <c r="C338" s="2">
        <v>49.95</v>
      </c>
      <c r="D338" s="2">
        <v>-2.69</v>
      </c>
      <c r="E338" s="3">
        <v>-0.0511</v>
      </c>
      <c r="F338" s="2" t="s">
        <v>1181</v>
      </c>
      <c r="G338" s="2" t="s">
        <v>1182</v>
      </c>
      <c r="H338" s="2" t="s">
        <v>1183</v>
      </c>
      <c r="I338" s="2">
        <v>25.09</v>
      </c>
    </row>
    <row r="339">
      <c r="A339" s="2" t="s">
        <v>1184</v>
      </c>
      <c r="B339" s="2" t="s">
        <v>1185</v>
      </c>
      <c r="C339" s="2">
        <v>96.6</v>
      </c>
      <c r="D339" s="2">
        <v>0.0</v>
      </c>
      <c r="E339" s="3">
        <v>0.0</v>
      </c>
      <c r="F339" s="2">
        <v>75.0</v>
      </c>
      <c r="G339" s="4">
        <v>3276.0</v>
      </c>
      <c r="H339" s="2" t="s">
        <v>1186</v>
      </c>
      <c r="I339" s="2">
        <v>23.49</v>
      </c>
    </row>
    <row r="340">
      <c r="A340" s="2" t="s">
        <v>1187</v>
      </c>
      <c r="B340" s="2" t="s">
        <v>1188</v>
      </c>
      <c r="C340" s="2">
        <v>60.59</v>
      </c>
      <c r="D340" s="2">
        <v>-3.04</v>
      </c>
      <c r="E340" s="3">
        <v>-0.0478</v>
      </c>
      <c r="F340" s="2" t="s">
        <v>1189</v>
      </c>
      <c r="G340" s="2" t="s">
        <v>1190</v>
      </c>
      <c r="H340" s="2" t="s">
        <v>1191</v>
      </c>
      <c r="I340" s="2">
        <v>19.32</v>
      </c>
    </row>
    <row r="341">
      <c r="A341" s="2" t="s">
        <v>1192</v>
      </c>
      <c r="B341" s="2" t="s">
        <v>1185</v>
      </c>
      <c r="C341" s="2">
        <v>48.08</v>
      </c>
      <c r="D341" s="2">
        <v>-0.21</v>
      </c>
      <c r="E341" s="3">
        <v>-0.0043</v>
      </c>
      <c r="F341" s="4">
        <v>17153.0</v>
      </c>
      <c r="G341" s="4">
        <v>78477.0</v>
      </c>
      <c r="H341" s="2" t="s">
        <v>1193</v>
      </c>
      <c r="I341" s="2">
        <v>23.39</v>
      </c>
    </row>
    <row r="342">
      <c r="A342" s="2" t="s">
        <v>1194</v>
      </c>
      <c r="B342" s="2" t="s">
        <v>1195</v>
      </c>
      <c r="C342" s="2">
        <v>38.56</v>
      </c>
      <c r="D342" s="6">
        <f>+0.13</f>
        <v>0.13</v>
      </c>
      <c r="E342" s="6">
        <f>+0.34%</f>
        <v>0.0034</v>
      </c>
      <c r="F342" s="2" t="s">
        <v>1196</v>
      </c>
      <c r="G342" s="2" t="s">
        <v>1197</v>
      </c>
      <c r="H342" s="2" t="s">
        <v>1198</v>
      </c>
      <c r="I342" s="2">
        <v>12.69</v>
      </c>
    </row>
    <row r="343">
      <c r="A343" s="2" t="s">
        <v>1199</v>
      </c>
      <c r="B343" s="2" t="s">
        <v>1200</v>
      </c>
      <c r="C343" s="2">
        <v>282.0</v>
      </c>
      <c r="D343" s="6">
        <f>+4</f>
        <v>4</v>
      </c>
      <c r="E343" s="6">
        <f>+1.44%</f>
        <v>0.0144</v>
      </c>
      <c r="F343" s="2">
        <v>30.0</v>
      </c>
      <c r="G343" s="4">
        <v>2265.0</v>
      </c>
      <c r="H343" s="2" t="s">
        <v>1201</v>
      </c>
      <c r="I343" s="2">
        <v>31.66</v>
      </c>
    </row>
    <row r="344">
      <c r="A344" s="2" t="s">
        <v>1202</v>
      </c>
      <c r="B344" s="2" t="s">
        <v>1203</v>
      </c>
      <c r="C344" s="2">
        <v>6.58</v>
      </c>
      <c r="D344" s="6">
        <f>+0.01</f>
        <v>0.01</v>
      </c>
      <c r="E344" s="6">
        <f>+0.08%</f>
        <v>0.0008</v>
      </c>
      <c r="F344" s="4">
        <v>267565.0</v>
      </c>
      <c r="G344" s="4">
        <v>188363.0</v>
      </c>
      <c r="H344" s="2" t="s">
        <v>1204</v>
      </c>
      <c r="I344" s="2">
        <v>37.39</v>
      </c>
    </row>
    <row r="345">
      <c r="A345" s="2" t="s">
        <v>1205</v>
      </c>
      <c r="B345" s="2" t="s">
        <v>1206</v>
      </c>
      <c r="C345" s="2">
        <v>180.0</v>
      </c>
      <c r="D345" s="2">
        <v>0.0</v>
      </c>
      <c r="E345" s="3">
        <v>0.0</v>
      </c>
      <c r="F345" s="2">
        <v>93.0</v>
      </c>
      <c r="G345" s="2">
        <v>107.0</v>
      </c>
      <c r="H345" s="2" t="s">
        <v>1207</v>
      </c>
      <c r="I345" s="2">
        <v>28.95</v>
      </c>
    </row>
    <row r="346">
      <c r="A346" s="2" t="s">
        <v>1208</v>
      </c>
      <c r="B346" s="2" t="s">
        <v>1209</v>
      </c>
      <c r="C346" s="2">
        <v>25.73</v>
      </c>
      <c r="D346" s="2">
        <v>-0.15</v>
      </c>
      <c r="E346" s="3">
        <v>-0.0058</v>
      </c>
      <c r="F346" s="2" t="s">
        <v>1210</v>
      </c>
      <c r="G346" s="2" t="s">
        <v>1211</v>
      </c>
      <c r="H346" s="2" t="s">
        <v>1212</v>
      </c>
      <c r="I346" s="2">
        <v>35.79</v>
      </c>
    </row>
    <row r="347">
      <c r="A347" s="2" t="s">
        <v>1213</v>
      </c>
      <c r="B347" s="2" t="s">
        <v>1165</v>
      </c>
      <c r="C347" s="2">
        <v>60.6</v>
      </c>
      <c r="D347" s="2">
        <v>-0.89</v>
      </c>
      <c r="E347" s="3">
        <v>-0.0145</v>
      </c>
      <c r="F347" s="2">
        <v>502.0</v>
      </c>
      <c r="G347" s="4">
        <v>2041.0</v>
      </c>
      <c r="H347" s="2" t="s">
        <v>1214</v>
      </c>
      <c r="I347" s="2">
        <v>8.1</v>
      </c>
    </row>
    <row r="348">
      <c r="A348" s="2" t="s">
        <v>1215</v>
      </c>
      <c r="B348" s="2" t="s">
        <v>1216</v>
      </c>
      <c r="C348" s="2">
        <v>175.07</v>
      </c>
      <c r="D348" s="2">
        <v>-1.66</v>
      </c>
      <c r="E348" s="3">
        <v>-0.0094</v>
      </c>
      <c r="F348" s="4">
        <v>733132.0</v>
      </c>
      <c r="G348" s="2" t="s">
        <v>1217</v>
      </c>
      <c r="H348" s="2" t="s">
        <v>1218</v>
      </c>
      <c r="I348" s="2">
        <v>19.86</v>
      </c>
    </row>
    <row r="349">
      <c r="A349" s="2" t="s">
        <v>1219</v>
      </c>
      <c r="B349" s="2" t="s">
        <v>1159</v>
      </c>
      <c r="C349" s="2">
        <v>17.4</v>
      </c>
      <c r="D349" s="6">
        <f>+0.05</f>
        <v>0.05</v>
      </c>
      <c r="E349" s="6">
        <f>+0.29%</f>
        <v>0.0029</v>
      </c>
      <c r="F349" s="2" t="s">
        <v>1220</v>
      </c>
      <c r="G349" s="2" t="s">
        <v>1221</v>
      </c>
      <c r="H349" s="2" t="s">
        <v>1222</v>
      </c>
      <c r="I349" s="2">
        <v>21.44</v>
      </c>
    </row>
    <row r="350">
      <c r="A350" s="2" t="s">
        <v>1223</v>
      </c>
      <c r="B350" s="2" t="s">
        <v>1224</v>
      </c>
      <c r="C350" s="2">
        <v>71.29</v>
      </c>
      <c r="D350" s="2">
        <v>-0.24</v>
      </c>
      <c r="E350" s="3">
        <v>-0.0033</v>
      </c>
      <c r="F350" s="2" t="s">
        <v>1225</v>
      </c>
      <c r="G350" s="2" t="s">
        <v>1226</v>
      </c>
      <c r="H350" s="2" t="s">
        <v>1227</v>
      </c>
      <c r="I350" s="2">
        <v>19.15</v>
      </c>
    </row>
    <row r="351">
      <c r="A351" s="2" t="s">
        <v>1228</v>
      </c>
      <c r="B351" s="2" t="s">
        <v>1229</v>
      </c>
      <c r="C351" s="2">
        <v>21.56</v>
      </c>
      <c r="D351" s="2">
        <v>-0.23</v>
      </c>
      <c r="E351" s="3">
        <v>-0.0107</v>
      </c>
      <c r="F351" s="4">
        <v>92618.0</v>
      </c>
      <c r="G351" s="4">
        <v>423701.0</v>
      </c>
      <c r="H351" s="2" t="s">
        <v>1230</v>
      </c>
      <c r="I351" s="2">
        <v>6.34</v>
      </c>
    </row>
    <row r="352">
      <c r="A352" s="2" t="s">
        <v>1231</v>
      </c>
      <c r="B352" s="2" t="s">
        <v>1209</v>
      </c>
      <c r="C352" s="2">
        <v>25.46</v>
      </c>
      <c r="D352" s="2">
        <v>-0.84</v>
      </c>
      <c r="E352" s="3">
        <v>-0.0319</v>
      </c>
      <c r="F352" s="4">
        <v>150595.0</v>
      </c>
      <c r="G352" s="4">
        <v>67120.0</v>
      </c>
      <c r="H352" s="2" t="s">
        <v>1232</v>
      </c>
      <c r="I352" s="2">
        <v>35.41</v>
      </c>
    </row>
    <row r="353">
      <c r="A353" s="2" t="s">
        <v>1233</v>
      </c>
      <c r="B353" s="2" t="s">
        <v>1200</v>
      </c>
      <c r="C353" s="2">
        <v>139.48</v>
      </c>
      <c r="D353" s="2">
        <v>-0.4</v>
      </c>
      <c r="E353" s="3">
        <v>-0.0029</v>
      </c>
      <c r="F353" s="4">
        <v>31580.0</v>
      </c>
      <c r="G353" s="4">
        <v>53623.0</v>
      </c>
      <c r="H353" s="2" t="s">
        <v>1234</v>
      </c>
      <c r="I353" s="2">
        <v>31.32</v>
      </c>
    </row>
    <row r="354">
      <c r="A354" s="2" t="s">
        <v>1235</v>
      </c>
      <c r="B354" s="2" t="s">
        <v>1236</v>
      </c>
      <c r="C354" s="2">
        <v>33.45</v>
      </c>
      <c r="D354" s="6">
        <f>+0.4</f>
        <v>0.4</v>
      </c>
      <c r="E354" s="6">
        <f>+1.22%</f>
        <v>0.0122</v>
      </c>
      <c r="F354" s="2">
        <v>356.0</v>
      </c>
      <c r="G354" s="4">
        <v>4906.0</v>
      </c>
      <c r="H354" s="2" t="s">
        <v>1237</v>
      </c>
      <c r="I354" s="2">
        <v>38.01</v>
      </c>
    </row>
    <row r="355">
      <c r="A355" s="2" t="s">
        <v>1238</v>
      </c>
      <c r="B355" s="2" t="s">
        <v>1239</v>
      </c>
      <c r="C355" s="2">
        <v>288.97</v>
      </c>
      <c r="D355" s="6">
        <f>+0.85</f>
        <v>0.85</v>
      </c>
      <c r="E355" s="6">
        <f>+0.3%</f>
        <v>0.003</v>
      </c>
      <c r="F355" s="4">
        <v>416762.0</v>
      </c>
      <c r="G355" s="4">
        <v>807353.0</v>
      </c>
      <c r="H355" s="2" t="s">
        <v>1240</v>
      </c>
      <c r="I355" s="2">
        <v>35.87</v>
      </c>
    </row>
    <row r="356">
      <c r="A356" s="2" t="s">
        <v>1241</v>
      </c>
      <c r="B356" s="2" t="s">
        <v>1229</v>
      </c>
      <c r="C356" s="2">
        <v>42.76</v>
      </c>
      <c r="D356" s="2">
        <v>-1.09</v>
      </c>
      <c r="E356" s="3">
        <v>-0.0249</v>
      </c>
      <c r="F356" s="4">
        <v>1120.0</v>
      </c>
      <c r="G356" s="4">
        <v>7152.0</v>
      </c>
      <c r="H356" s="2" t="s">
        <v>1242</v>
      </c>
      <c r="I356" s="2">
        <v>6.29</v>
      </c>
    </row>
    <row r="357">
      <c r="A357" s="2" t="s">
        <v>1243</v>
      </c>
      <c r="B357" s="2" t="s">
        <v>1244</v>
      </c>
      <c r="C357" s="2">
        <v>31.21</v>
      </c>
      <c r="D357" s="2">
        <v>-0.96</v>
      </c>
      <c r="E357" s="3">
        <v>-0.0298</v>
      </c>
      <c r="F357" s="2" t="s">
        <v>1245</v>
      </c>
      <c r="G357" s="2" t="s">
        <v>1246</v>
      </c>
      <c r="H357" s="2" t="s">
        <v>1247</v>
      </c>
      <c r="I357" s="2" t="s">
        <v>12</v>
      </c>
    </row>
    <row r="358">
      <c r="A358" s="2" t="s">
        <v>1248</v>
      </c>
      <c r="B358" s="2" t="s">
        <v>1249</v>
      </c>
      <c r="C358" s="2">
        <v>5.75</v>
      </c>
      <c r="D358" s="2">
        <v>0.0</v>
      </c>
      <c r="E358" s="3">
        <v>0.0</v>
      </c>
      <c r="F358" s="2">
        <v>100.0</v>
      </c>
      <c r="G358" s="4">
        <v>1515.0</v>
      </c>
      <c r="H358" s="2" t="s">
        <v>1250</v>
      </c>
      <c r="I358" s="2">
        <v>3.49</v>
      </c>
    </row>
    <row r="359">
      <c r="A359" s="2" t="s">
        <v>1251</v>
      </c>
      <c r="B359" s="2" t="s">
        <v>1252</v>
      </c>
      <c r="C359" s="2">
        <v>83.61</v>
      </c>
      <c r="D359" s="2">
        <v>0.0</v>
      </c>
      <c r="E359" s="3">
        <v>0.0</v>
      </c>
      <c r="F359" s="2">
        <v>111.0</v>
      </c>
      <c r="G359" s="2">
        <v>366.0</v>
      </c>
      <c r="H359" s="2" t="s">
        <v>1253</v>
      </c>
      <c r="I359" s="2">
        <v>86.02</v>
      </c>
    </row>
    <row r="360">
      <c r="A360" s="2" t="s">
        <v>1254</v>
      </c>
      <c r="B360" s="2" t="s">
        <v>1255</v>
      </c>
      <c r="C360" s="2">
        <v>26.5</v>
      </c>
      <c r="D360" s="2">
        <v>0.0</v>
      </c>
      <c r="E360" s="3">
        <v>0.0</v>
      </c>
      <c r="F360" s="4">
        <v>19696.0</v>
      </c>
      <c r="G360" s="4">
        <v>75999.0</v>
      </c>
      <c r="H360" s="2" t="s">
        <v>1256</v>
      </c>
      <c r="I360" s="2">
        <v>11.09</v>
      </c>
    </row>
    <row r="361">
      <c r="A361" s="2" t="s">
        <v>1257</v>
      </c>
      <c r="B361" s="2" t="s">
        <v>1258</v>
      </c>
      <c r="C361" s="2">
        <v>66.67</v>
      </c>
      <c r="D361" s="6">
        <f>+0.9</f>
        <v>0.9</v>
      </c>
      <c r="E361" s="6">
        <f>+1.37%</f>
        <v>0.0137</v>
      </c>
      <c r="F361" s="2" t="s">
        <v>1259</v>
      </c>
      <c r="G361" s="2" t="s">
        <v>1260</v>
      </c>
      <c r="H361" s="2" t="s">
        <v>1261</v>
      </c>
      <c r="I361" s="2">
        <v>15.13</v>
      </c>
    </row>
    <row r="362">
      <c r="A362" s="2" t="s">
        <v>1262</v>
      </c>
      <c r="B362" s="2" t="s">
        <v>1263</v>
      </c>
      <c r="C362" s="2">
        <v>121.16</v>
      </c>
      <c r="D362" s="2">
        <v>-1.77</v>
      </c>
      <c r="E362" s="3">
        <v>-0.0144</v>
      </c>
      <c r="F362" s="2" t="s">
        <v>1264</v>
      </c>
      <c r="G362" s="2" t="s">
        <v>1265</v>
      </c>
      <c r="H362" s="2" t="s">
        <v>1266</v>
      </c>
      <c r="I362" s="2">
        <v>183.3</v>
      </c>
    </row>
    <row r="363">
      <c r="A363" s="2" t="s">
        <v>1267</v>
      </c>
      <c r="B363" s="2" t="s">
        <v>901</v>
      </c>
      <c r="C363" s="2">
        <v>69.52</v>
      </c>
      <c r="D363" s="2">
        <v>0.0</v>
      </c>
      <c r="E363" s="3">
        <v>0.0</v>
      </c>
      <c r="F363" s="2">
        <v>354.0</v>
      </c>
      <c r="G363" s="2">
        <v>277.0</v>
      </c>
      <c r="H363" s="2" t="s">
        <v>1268</v>
      </c>
      <c r="I363" s="2">
        <v>27.35</v>
      </c>
    </row>
    <row r="364">
      <c r="A364" s="2" t="s">
        <v>1269</v>
      </c>
      <c r="B364" s="2" t="s">
        <v>1270</v>
      </c>
      <c r="C364" s="2">
        <v>55.3</v>
      </c>
      <c r="D364" s="6">
        <f>+0.3</f>
        <v>0.3</v>
      </c>
      <c r="E364" s="6">
        <f>+0.55%</f>
        <v>0.0055</v>
      </c>
      <c r="F364" s="4">
        <v>158904.0</v>
      </c>
      <c r="G364" s="4">
        <v>340347.0</v>
      </c>
      <c r="H364" s="2" t="s">
        <v>1271</v>
      </c>
      <c r="I364" s="2">
        <v>38.33</v>
      </c>
    </row>
    <row r="365">
      <c r="A365" s="2" t="s">
        <v>1272</v>
      </c>
      <c r="B365" s="2" t="s">
        <v>1270</v>
      </c>
      <c r="C365" s="2">
        <v>443.88</v>
      </c>
      <c r="D365" s="6">
        <f>+3.88</f>
        <v>3.88</v>
      </c>
      <c r="E365" s="6">
        <f>+0.88%</f>
        <v>0.0088</v>
      </c>
      <c r="F365" s="2">
        <v>161.0</v>
      </c>
      <c r="G365" s="2">
        <v>812.0</v>
      </c>
      <c r="H365" s="2" t="s">
        <v>1273</v>
      </c>
      <c r="I365" s="2">
        <v>38.46</v>
      </c>
    </row>
    <row r="366">
      <c r="A366" s="2" t="s">
        <v>1274</v>
      </c>
      <c r="B366" s="2" t="s">
        <v>1206</v>
      </c>
      <c r="C366" s="2">
        <v>18.04</v>
      </c>
      <c r="D366" s="2">
        <v>-0.01</v>
      </c>
      <c r="E366" s="3">
        <v>-4.0E-4</v>
      </c>
      <c r="F366" s="4">
        <v>54898.0</v>
      </c>
      <c r="G366" s="4">
        <v>111782.0</v>
      </c>
      <c r="H366" s="2" t="s">
        <v>1275</v>
      </c>
      <c r="I366" s="2">
        <v>29.02</v>
      </c>
    </row>
    <row r="367">
      <c r="A367" s="2" t="s">
        <v>1276</v>
      </c>
      <c r="B367" s="2" t="s">
        <v>1277</v>
      </c>
      <c r="C367" s="2">
        <v>96.32</v>
      </c>
      <c r="D367" s="6">
        <f>+0.47</f>
        <v>0.47</v>
      </c>
      <c r="E367" s="6">
        <f>+0.49%</f>
        <v>0.0049</v>
      </c>
      <c r="F367" s="2" t="s">
        <v>1278</v>
      </c>
      <c r="G367" s="2" t="s">
        <v>1068</v>
      </c>
      <c r="H367" s="2" t="s">
        <v>1279</v>
      </c>
      <c r="I367" s="2">
        <v>25.77</v>
      </c>
    </row>
    <row r="368">
      <c r="A368" s="2" t="s">
        <v>1280</v>
      </c>
      <c r="B368" s="2" t="s">
        <v>1255</v>
      </c>
      <c r="C368" s="2">
        <v>25.7</v>
      </c>
      <c r="D368" s="6">
        <f>+0.12</f>
        <v>0.12</v>
      </c>
      <c r="E368" s="6">
        <f>+0.47%</f>
        <v>0.0047</v>
      </c>
      <c r="F368" s="4">
        <v>29873.0</v>
      </c>
      <c r="G368" s="4">
        <v>79844.0</v>
      </c>
      <c r="H368" s="2" t="s">
        <v>1281</v>
      </c>
      <c r="I368" s="2">
        <v>10.75</v>
      </c>
    </row>
    <row r="369">
      <c r="A369" s="2" t="s">
        <v>1282</v>
      </c>
      <c r="B369" s="2" t="s">
        <v>1283</v>
      </c>
      <c r="C369" s="2">
        <v>45.95</v>
      </c>
      <c r="D369" s="2">
        <v>0.0</v>
      </c>
      <c r="E369" s="3">
        <v>0.0</v>
      </c>
      <c r="F369" s="2">
        <v>100.0</v>
      </c>
      <c r="G369" s="2">
        <v>936.0</v>
      </c>
      <c r="H369" s="2" t="s">
        <v>1284</v>
      </c>
      <c r="I369" s="2">
        <v>4.72</v>
      </c>
    </row>
    <row r="370">
      <c r="A370" s="2" t="s">
        <v>1285</v>
      </c>
      <c r="B370" s="2" t="s">
        <v>1286</v>
      </c>
      <c r="C370" s="2">
        <v>33.47</v>
      </c>
      <c r="D370" s="2">
        <v>-0.43</v>
      </c>
      <c r="E370" s="3">
        <v>-0.0127</v>
      </c>
      <c r="F370" s="4">
        <v>939404.0</v>
      </c>
      <c r="G370" s="2" t="s">
        <v>1287</v>
      </c>
      <c r="H370" s="2" t="s">
        <v>1288</v>
      </c>
      <c r="I370" s="2">
        <v>29.41</v>
      </c>
    </row>
    <row r="371">
      <c r="A371" s="2" t="s">
        <v>1289</v>
      </c>
      <c r="B371" s="2" t="s">
        <v>1290</v>
      </c>
      <c r="C371" s="2">
        <v>312.31</v>
      </c>
      <c r="D371" s="2">
        <v>-0.75</v>
      </c>
      <c r="E371" s="3">
        <v>-0.0024</v>
      </c>
      <c r="F371" s="4">
        <v>582233.0</v>
      </c>
      <c r="G371" s="4">
        <v>974987.0</v>
      </c>
      <c r="H371" s="2" t="s">
        <v>1291</v>
      </c>
      <c r="I371" s="2">
        <v>23.51</v>
      </c>
    </row>
    <row r="372">
      <c r="A372" s="2" t="s">
        <v>1292</v>
      </c>
      <c r="B372" s="2" t="s">
        <v>1293</v>
      </c>
      <c r="C372" s="2">
        <v>391.1</v>
      </c>
      <c r="D372" s="2">
        <v>-6.65</v>
      </c>
      <c r="E372" s="3">
        <v>-0.0167</v>
      </c>
      <c r="F372" s="4">
        <v>325973.0</v>
      </c>
      <c r="G372" s="4">
        <v>877668.0</v>
      </c>
      <c r="H372" s="2" t="s">
        <v>1294</v>
      </c>
      <c r="I372" s="2">
        <v>20.03</v>
      </c>
    </row>
    <row r="373">
      <c r="A373" s="2" t="s">
        <v>1295</v>
      </c>
      <c r="B373" s="2" t="s">
        <v>1283</v>
      </c>
      <c r="C373" s="2">
        <v>45.31</v>
      </c>
      <c r="D373" s="2">
        <v>-0.92</v>
      </c>
      <c r="E373" s="3">
        <v>-0.0199</v>
      </c>
      <c r="F373" s="4">
        <v>39935.0</v>
      </c>
      <c r="G373" s="4">
        <v>63593.0</v>
      </c>
      <c r="H373" s="2" t="s">
        <v>1296</v>
      </c>
      <c r="I373" s="2">
        <v>4.66</v>
      </c>
    </row>
    <row r="374">
      <c r="A374" s="2" t="s">
        <v>1297</v>
      </c>
      <c r="B374" s="2" t="s">
        <v>1283</v>
      </c>
      <c r="C374" s="2">
        <v>39.54</v>
      </c>
      <c r="D374" s="2">
        <v>-0.49</v>
      </c>
      <c r="E374" s="3">
        <v>-0.0122</v>
      </c>
      <c r="F374" s="2">
        <v>123.0</v>
      </c>
      <c r="G374" s="2">
        <v>84.0</v>
      </c>
      <c r="H374" s="2" t="s">
        <v>1298</v>
      </c>
      <c r="I374" s="2">
        <v>4.06</v>
      </c>
    </row>
    <row r="375">
      <c r="A375" s="2" t="s">
        <v>1299</v>
      </c>
      <c r="B375" s="2" t="s">
        <v>1300</v>
      </c>
      <c r="C375" s="2">
        <v>123.53</v>
      </c>
      <c r="D375" s="2">
        <v>0.0</v>
      </c>
      <c r="E375" s="3">
        <v>0.0</v>
      </c>
      <c r="F375" s="2">
        <v>188.0</v>
      </c>
      <c r="G375" s="4">
        <v>2509.0</v>
      </c>
      <c r="H375" s="2" t="s">
        <v>1301</v>
      </c>
      <c r="I375" s="2">
        <v>18.47</v>
      </c>
    </row>
    <row r="376">
      <c r="A376" s="2" t="s">
        <v>1302</v>
      </c>
      <c r="B376" s="2" t="s">
        <v>1283</v>
      </c>
      <c r="C376" s="2">
        <v>39.71</v>
      </c>
      <c r="D376" s="2">
        <v>-0.78</v>
      </c>
      <c r="E376" s="3">
        <v>-0.0193</v>
      </c>
      <c r="F376" s="2">
        <v>309.0</v>
      </c>
      <c r="G376" s="4">
        <v>3242.0</v>
      </c>
      <c r="H376" s="2" t="s">
        <v>1303</v>
      </c>
      <c r="I376" s="2">
        <v>4.08</v>
      </c>
    </row>
    <row r="377">
      <c r="A377" s="2" t="s">
        <v>1304</v>
      </c>
      <c r="B377" s="2" t="s">
        <v>1305</v>
      </c>
      <c r="C377" s="2">
        <v>172.36</v>
      </c>
      <c r="D377" s="2">
        <v>-2.63</v>
      </c>
      <c r="E377" s="3">
        <v>-0.015</v>
      </c>
      <c r="F377" s="4">
        <v>845189.0</v>
      </c>
      <c r="G377" s="2" t="s">
        <v>1306</v>
      </c>
      <c r="H377" s="2" t="s">
        <v>1307</v>
      </c>
      <c r="I377" s="2">
        <v>87.54</v>
      </c>
    </row>
    <row r="378">
      <c r="A378" s="2" t="s">
        <v>1308</v>
      </c>
      <c r="B378" s="2" t="s">
        <v>1309</v>
      </c>
      <c r="C378" s="2">
        <v>60.75</v>
      </c>
      <c r="D378" s="6">
        <f>+0.45</f>
        <v>0.45</v>
      </c>
      <c r="E378" s="6">
        <f>+0.75%</f>
        <v>0.0075</v>
      </c>
      <c r="F378" s="4">
        <v>1257.0</v>
      </c>
      <c r="G378" s="4">
        <v>1720.0</v>
      </c>
      <c r="H378" s="2" t="s">
        <v>1310</v>
      </c>
      <c r="I378" s="2">
        <v>9.4</v>
      </c>
    </row>
    <row r="379">
      <c r="A379" s="2" t="s">
        <v>1311</v>
      </c>
      <c r="B379" s="2" t="s">
        <v>1312</v>
      </c>
      <c r="C379" s="2">
        <v>87.77</v>
      </c>
      <c r="D379" s="2">
        <v>-0.87</v>
      </c>
      <c r="E379" s="3">
        <v>-0.0098</v>
      </c>
      <c r="F379" s="2" t="s">
        <v>1313</v>
      </c>
      <c r="G379" s="2" t="s">
        <v>1314</v>
      </c>
      <c r="H379" s="2" t="s">
        <v>1315</v>
      </c>
      <c r="I379" s="2">
        <v>11.77</v>
      </c>
    </row>
    <row r="380">
      <c r="A380" s="2" t="s">
        <v>1316</v>
      </c>
      <c r="B380" s="2" t="s">
        <v>1317</v>
      </c>
      <c r="C380" s="2">
        <v>12.32</v>
      </c>
      <c r="D380" s="6">
        <f>+0.08</f>
        <v>0.08</v>
      </c>
      <c r="E380" s="6">
        <f>+0.65%</f>
        <v>0.0065</v>
      </c>
      <c r="F380" s="2" t="s">
        <v>1318</v>
      </c>
      <c r="G380" s="2" t="s">
        <v>1319</v>
      </c>
      <c r="H380" s="2" t="s">
        <v>1320</v>
      </c>
      <c r="I380" s="2">
        <v>22.4</v>
      </c>
    </row>
    <row r="381">
      <c r="A381" s="2" t="s">
        <v>1321</v>
      </c>
      <c r="B381" s="2" t="s">
        <v>1300</v>
      </c>
      <c r="C381" s="2">
        <v>31.08</v>
      </c>
      <c r="D381" s="2">
        <v>-0.14</v>
      </c>
      <c r="E381" s="3">
        <v>-0.0046</v>
      </c>
      <c r="F381" s="4">
        <v>30276.0</v>
      </c>
      <c r="G381" s="4">
        <v>69192.0</v>
      </c>
      <c r="H381" s="2" t="s">
        <v>1322</v>
      </c>
      <c r="I381" s="2">
        <v>18.58</v>
      </c>
    </row>
    <row r="382">
      <c r="A382" s="2" t="s">
        <v>1323</v>
      </c>
      <c r="B382" s="2" t="s">
        <v>1324</v>
      </c>
      <c r="C382" s="2">
        <v>22.96</v>
      </c>
      <c r="D382" s="2">
        <v>-0.19</v>
      </c>
      <c r="E382" s="3">
        <v>-0.0082</v>
      </c>
      <c r="F382" s="4">
        <v>36217.0</v>
      </c>
      <c r="G382" s="4">
        <v>103376.0</v>
      </c>
      <c r="H382" s="2" t="s">
        <v>1325</v>
      </c>
      <c r="I382" s="2">
        <v>14.63</v>
      </c>
    </row>
    <row r="383">
      <c r="A383" s="2" t="s">
        <v>1326</v>
      </c>
      <c r="B383" s="2" t="s">
        <v>1327</v>
      </c>
      <c r="C383" s="2">
        <v>52.4</v>
      </c>
      <c r="D383" s="2">
        <v>-0.44</v>
      </c>
      <c r="E383" s="3">
        <v>-0.0082</v>
      </c>
      <c r="F383" s="4">
        <v>1197.0</v>
      </c>
      <c r="G383" s="4">
        <v>4314.0</v>
      </c>
      <c r="H383" s="2" t="s">
        <v>1328</v>
      </c>
      <c r="I383" s="2">
        <v>29.52</v>
      </c>
    </row>
    <row r="384">
      <c r="A384" s="2" t="s">
        <v>1329</v>
      </c>
      <c r="B384" s="2" t="s">
        <v>1330</v>
      </c>
      <c r="C384" s="2">
        <v>232.56</v>
      </c>
      <c r="D384" s="2">
        <v>-4.78</v>
      </c>
      <c r="E384" s="3">
        <v>-0.0201</v>
      </c>
      <c r="F384" s="4">
        <v>792478.0</v>
      </c>
      <c r="G384" s="2" t="s">
        <v>1331</v>
      </c>
      <c r="H384" s="2" t="s">
        <v>1332</v>
      </c>
      <c r="I384" s="2">
        <v>170.5</v>
      </c>
    </row>
    <row r="385">
      <c r="A385" s="2" t="s">
        <v>1333</v>
      </c>
      <c r="B385" s="2" t="s">
        <v>1334</v>
      </c>
      <c r="C385" s="2">
        <v>41.33</v>
      </c>
      <c r="D385" s="2">
        <v>-0.47</v>
      </c>
      <c r="E385" s="3">
        <v>-0.0112</v>
      </c>
      <c r="F385" s="4">
        <v>793363.0</v>
      </c>
      <c r="G385" s="2" t="s">
        <v>1335</v>
      </c>
      <c r="H385" s="2" t="s">
        <v>1336</v>
      </c>
      <c r="I385" s="2">
        <v>8.07</v>
      </c>
    </row>
    <row r="386">
      <c r="A386" s="2" t="s">
        <v>1337</v>
      </c>
      <c r="B386" s="2" t="s">
        <v>1327</v>
      </c>
      <c r="C386" s="2">
        <v>2.07</v>
      </c>
      <c r="D386" s="2">
        <v>0.0</v>
      </c>
      <c r="E386" s="3">
        <v>0.0</v>
      </c>
      <c r="F386" s="4">
        <v>4960.0</v>
      </c>
      <c r="G386" s="4">
        <v>11322.0</v>
      </c>
      <c r="H386" s="2" t="s">
        <v>1338</v>
      </c>
      <c r="I386" s="2">
        <v>29.15</v>
      </c>
    </row>
    <row r="387">
      <c r="A387" s="2" t="s">
        <v>1339</v>
      </c>
      <c r="B387" s="2" t="s">
        <v>1340</v>
      </c>
      <c r="C387" s="2">
        <v>37.62</v>
      </c>
      <c r="D387" s="2">
        <v>-0.28</v>
      </c>
      <c r="E387" s="3">
        <v>-0.0074</v>
      </c>
      <c r="F387" s="2" t="s">
        <v>1341</v>
      </c>
      <c r="G387" s="2" t="s">
        <v>839</v>
      </c>
      <c r="H387" s="2" t="s">
        <v>1342</v>
      </c>
      <c r="I387" s="2" t="s">
        <v>12</v>
      </c>
    </row>
    <row r="388">
      <c r="A388" s="2" t="s">
        <v>1343</v>
      </c>
      <c r="B388" s="2" t="s">
        <v>1344</v>
      </c>
      <c r="C388" s="2">
        <v>107.09</v>
      </c>
      <c r="D388" s="2">
        <v>-1.86</v>
      </c>
      <c r="E388" s="3">
        <v>-0.0171</v>
      </c>
      <c r="F388" s="2" t="s">
        <v>1345</v>
      </c>
      <c r="G388" s="2" t="s">
        <v>1346</v>
      </c>
      <c r="H388" s="2" t="s">
        <v>1347</v>
      </c>
      <c r="I388" s="2" t="s">
        <v>12</v>
      </c>
    </row>
    <row r="389">
      <c r="A389" s="2" t="s">
        <v>1348</v>
      </c>
      <c r="B389" s="2" t="s">
        <v>1252</v>
      </c>
      <c r="C389" s="2">
        <v>77.78</v>
      </c>
      <c r="D389" s="2">
        <v>-0.39</v>
      </c>
      <c r="E389" s="3">
        <v>-0.0049</v>
      </c>
      <c r="F389" s="4">
        <v>9392.0</v>
      </c>
      <c r="G389" s="4">
        <v>13955.0</v>
      </c>
      <c r="H389" s="2" t="s">
        <v>1349</v>
      </c>
      <c r="I389" s="2">
        <v>80.02</v>
      </c>
    </row>
    <row r="390">
      <c r="A390" s="2" t="s">
        <v>1350</v>
      </c>
      <c r="B390" s="2" t="s">
        <v>1351</v>
      </c>
      <c r="C390" s="2">
        <v>50.95</v>
      </c>
      <c r="D390" s="2">
        <v>0.0</v>
      </c>
      <c r="E390" s="3">
        <v>0.0</v>
      </c>
      <c r="F390" s="2">
        <v>71.0</v>
      </c>
      <c r="G390" s="2">
        <v>213.0</v>
      </c>
      <c r="H390" s="2" t="s">
        <v>1352</v>
      </c>
      <c r="I390" s="2">
        <v>34.71</v>
      </c>
    </row>
    <row r="391">
      <c r="A391" s="2" t="s">
        <v>1353</v>
      </c>
      <c r="B391" s="2" t="s">
        <v>1354</v>
      </c>
      <c r="C391" s="2">
        <v>28.43</v>
      </c>
      <c r="D391" s="6">
        <f>+0.44</f>
        <v>0.44</v>
      </c>
      <c r="E391" s="6">
        <f>+1.58%</f>
        <v>0.0158</v>
      </c>
      <c r="F391" s="2" t="s">
        <v>1355</v>
      </c>
      <c r="G391" s="2" t="s">
        <v>1356</v>
      </c>
      <c r="H391" s="2" t="s">
        <v>1357</v>
      </c>
      <c r="I391" s="2">
        <v>11.79</v>
      </c>
    </row>
    <row r="392">
      <c r="A392" s="2" t="s">
        <v>1358</v>
      </c>
      <c r="B392" s="2" t="s">
        <v>1359</v>
      </c>
      <c r="C392" s="2">
        <v>345.52</v>
      </c>
      <c r="D392" s="2">
        <v>-9.3</v>
      </c>
      <c r="E392" s="3">
        <v>-0.0262</v>
      </c>
      <c r="F392" s="2" t="s">
        <v>1360</v>
      </c>
      <c r="G392" s="2" t="s">
        <v>1361</v>
      </c>
      <c r="H392" s="2" t="s">
        <v>1362</v>
      </c>
      <c r="I392" s="2">
        <v>24.87</v>
      </c>
    </row>
    <row r="393">
      <c r="A393" s="2" t="s">
        <v>1363</v>
      </c>
      <c r="B393" s="2" t="s">
        <v>1351</v>
      </c>
      <c r="C393" s="2">
        <v>25.38</v>
      </c>
      <c r="D393" s="2">
        <v>-0.52</v>
      </c>
      <c r="E393" s="3">
        <v>-0.0201</v>
      </c>
      <c r="F393" s="4">
        <v>24416.0</v>
      </c>
      <c r="G393" s="4">
        <v>71308.0</v>
      </c>
      <c r="H393" s="2" t="s">
        <v>1364</v>
      </c>
      <c r="I393" s="2">
        <v>34.58</v>
      </c>
    </row>
    <row r="394">
      <c r="A394" s="2" t="s">
        <v>1365</v>
      </c>
      <c r="B394" s="2" t="s">
        <v>1366</v>
      </c>
      <c r="C394" s="2">
        <v>147.15</v>
      </c>
      <c r="D394" s="2">
        <v>-0.18</v>
      </c>
      <c r="E394" s="3">
        <v>-0.0012</v>
      </c>
      <c r="F394" s="2" t="s">
        <v>1367</v>
      </c>
      <c r="G394" s="2" t="s">
        <v>1368</v>
      </c>
      <c r="H394" s="2" t="s">
        <v>1369</v>
      </c>
      <c r="I394" s="2">
        <v>19.75</v>
      </c>
    </row>
    <row r="395">
      <c r="A395" s="2" t="s">
        <v>1370</v>
      </c>
      <c r="B395" s="2" t="s">
        <v>1371</v>
      </c>
      <c r="C395" s="2">
        <v>269.11</v>
      </c>
      <c r="D395" s="6">
        <f>+1.57</f>
        <v>1.57</v>
      </c>
      <c r="E395" s="6">
        <f>+0.59%</f>
        <v>0.0059</v>
      </c>
      <c r="F395" s="2" t="s">
        <v>1372</v>
      </c>
      <c r="G395" s="2" t="s">
        <v>1373</v>
      </c>
      <c r="H395" s="2" t="s">
        <v>1374</v>
      </c>
      <c r="I395" s="2" t="s">
        <v>12</v>
      </c>
    </row>
    <row r="396">
      <c r="A396" s="2" t="s">
        <v>1375</v>
      </c>
      <c r="B396" s="2" t="s">
        <v>1376</v>
      </c>
      <c r="C396" s="2">
        <v>46.35</v>
      </c>
      <c r="D396" s="2">
        <v>-0.41</v>
      </c>
      <c r="E396" s="3">
        <v>-0.0087</v>
      </c>
      <c r="F396" s="4">
        <v>11158.0</v>
      </c>
      <c r="G396" s="4">
        <v>42334.0</v>
      </c>
      <c r="H396" s="2" t="s">
        <v>1377</v>
      </c>
      <c r="I396" s="2">
        <v>4.7</v>
      </c>
    </row>
    <row r="397">
      <c r="A397" s="2" t="s">
        <v>1378</v>
      </c>
      <c r="B397" s="2" t="s">
        <v>1376</v>
      </c>
      <c r="C397" s="2">
        <v>11.55</v>
      </c>
      <c r="D397" s="2">
        <v>-0.05</v>
      </c>
      <c r="E397" s="3">
        <v>-0.0043</v>
      </c>
      <c r="F397" s="4">
        <v>138648.0</v>
      </c>
      <c r="G397" s="4">
        <v>216015.0</v>
      </c>
      <c r="H397" s="2" t="s">
        <v>1379</v>
      </c>
      <c r="I397" s="2">
        <v>4.68</v>
      </c>
    </row>
    <row r="398">
      <c r="A398" s="2" t="s">
        <v>1380</v>
      </c>
      <c r="B398" s="2" t="s">
        <v>1381</v>
      </c>
      <c r="C398" s="2">
        <v>15.6</v>
      </c>
      <c r="D398" s="6">
        <f>+0.36</f>
        <v>0.36</v>
      </c>
      <c r="E398" s="6">
        <f>+2.4%</f>
        <v>0.024</v>
      </c>
      <c r="F398" s="2" t="s">
        <v>1382</v>
      </c>
      <c r="G398" s="2" t="s">
        <v>1383</v>
      </c>
      <c r="H398" s="2" t="s">
        <v>1384</v>
      </c>
      <c r="I398" s="2" t="s">
        <v>12</v>
      </c>
    </row>
    <row r="399">
      <c r="A399" s="2" t="s">
        <v>1385</v>
      </c>
      <c r="B399" s="2" t="s">
        <v>1386</v>
      </c>
      <c r="C399" s="2">
        <v>20.76</v>
      </c>
      <c r="D399" s="2">
        <v>-0.27</v>
      </c>
      <c r="E399" s="3">
        <v>-0.0128</v>
      </c>
      <c r="F399" s="4">
        <v>146254.0</v>
      </c>
      <c r="G399" s="4">
        <v>181768.0</v>
      </c>
      <c r="H399" s="2" t="s">
        <v>1387</v>
      </c>
      <c r="I399" s="2">
        <v>7.72</v>
      </c>
    </row>
    <row r="400">
      <c r="A400" s="2" t="s">
        <v>1388</v>
      </c>
      <c r="B400" s="2" t="s">
        <v>1389</v>
      </c>
      <c r="C400" s="2">
        <v>40.2</v>
      </c>
      <c r="D400" s="2">
        <v>-0.3</v>
      </c>
      <c r="E400" s="3">
        <v>-0.0074</v>
      </c>
      <c r="F400" s="4">
        <v>50708.0</v>
      </c>
      <c r="G400" s="4">
        <v>94253.0</v>
      </c>
      <c r="H400" s="2" t="s">
        <v>1390</v>
      </c>
      <c r="I400" s="2">
        <v>20.81</v>
      </c>
    </row>
    <row r="401">
      <c r="A401" s="2" t="s">
        <v>1391</v>
      </c>
      <c r="B401" s="2" t="s">
        <v>1392</v>
      </c>
      <c r="C401" s="2">
        <v>78.05</v>
      </c>
      <c r="D401" s="6">
        <f>+0.73</f>
        <v>0.73</v>
      </c>
      <c r="E401" s="6">
        <f>+0.94%</f>
        <v>0.0094</v>
      </c>
      <c r="F401" s="2" t="s">
        <v>1393</v>
      </c>
      <c r="G401" s="2" t="s">
        <v>1394</v>
      </c>
      <c r="H401" s="2" t="s">
        <v>1395</v>
      </c>
      <c r="I401" s="2">
        <v>44.86</v>
      </c>
    </row>
    <row r="402">
      <c r="A402" s="2" t="s">
        <v>1391</v>
      </c>
      <c r="B402" s="2" t="s">
        <v>1392</v>
      </c>
      <c r="C402" s="2">
        <v>78.15</v>
      </c>
      <c r="D402" s="6">
        <f>+0.83</f>
        <v>0.83</v>
      </c>
      <c r="E402" s="6">
        <f>+1.08%</f>
        <v>0.0108</v>
      </c>
      <c r="F402" s="2" t="s">
        <v>1396</v>
      </c>
      <c r="G402" s="2" t="s">
        <v>1394</v>
      </c>
      <c r="H402" s="2" t="s">
        <v>1397</v>
      </c>
      <c r="I402" s="2">
        <v>44.92</v>
      </c>
    </row>
    <row r="403">
      <c r="A403" s="2" t="s">
        <v>1398</v>
      </c>
      <c r="B403" s="2" t="s">
        <v>1324</v>
      </c>
      <c r="C403" s="2">
        <v>93.45</v>
      </c>
      <c r="D403" s="2">
        <v>0.0</v>
      </c>
      <c r="E403" s="3">
        <v>0.0</v>
      </c>
      <c r="F403" s="2">
        <v>274.0</v>
      </c>
      <c r="G403" s="4">
        <v>1055.0</v>
      </c>
      <c r="H403" s="2" t="s">
        <v>1399</v>
      </c>
      <c r="I403" s="2">
        <v>14.89</v>
      </c>
    </row>
    <row r="404">
      <c r="A404" s="2" t="s">
        <v>1400</v>
      </c>
      <c r="B404" s="2" t="s">
        <v>1386</v>
      </c>
      <c r="C404" s="2">
        <v>20.77</v>
      </c>
      <c r="D404" s="2">
        <v>0.0</v>
      </c>
      <c r="E404" s="3">
        <v>0.0</v>
      </c>
      <c r="F404" s="4">
        <v>60431.0</v>
      </c>
      <c r="G404" s="4">
        <v>5642.0</v>
      </c>
      <c r="H404" s="2" t="s">
        <v>1401</v>
      </c>
      <c r="I404" s="2">
        <v>7.72</v>
      </c>
    </row>
    <row r="405">
      <c r="A405" s="2" t="s">
        <v>1402</v>
      </c>
      <c r="B405" s="2" t="s">
        <v>1403</v>
      </c>
      <c r="C405" s="2">
        <v>27.54</v>
      </c>
      <c r="D405" s="2">
        <v>-0.31</v>
      </c>
      <c r="E405" s="3">
        <v>-0.0111</v>
      </c>
      <c r="F405" s="4">
        <v>45398.0</v>
      </c>
      <c r="G405" s="4">
        <v>39374.0</v>
      </c>
      <c r="H405" s="2" t="s">
        <v>1404</v>
      </c>
      <c r="I405" s="2">
        <v>5.55</v>
      </c>
    </row>
    <row r="406">
      <c r="A406" s="2" t="s">
        <v>1405</v>
      </c>
      <c r="B406" s="2" t="s">
        <v>1406</v>
      </c>
      <c r="C406" s="2">
        <v>989.04</v>
      </c>
      <c r="D406" s="6">
        <f>+6.74</f>
        <v>6.74</v>
      </c>
      <c r="E406" s="6">
        <f>+0.69%</f>
        <v>0.0069</v>
      </c>
      <c r="F406" s="4">
        <v>418518.0</v>
      </c>
      <c r="G406" s="4">
        <v>523836.0</v>
      </c>
      <c r="H406" s="2" t="s">
        <v>1407</v>
      </c>
      <c r="I406" s="2" t="s">
        <v>12</v>
      </c>
    </row>
    <row r="407">
      <c r="A407" s="2" t="s">
        <v>1408</v>
      </c>
      <c r="B407" s="2" t="s">
        <v>1409</v>
      </c>
      <c r="C407" s="2">
        <v>3.82</v>
      </c>
      <c r="D407" s="2">
        <v>-0.06</v>
      </c>
      <c r="E407" s="3">
        <v>-0.0155</v>
      </c>
      <c r="F407" s="4">
        <v>1664.0</v>
      </c>
      <c r="G407" s="4">
        <v>31769.0</v>
      </c>
      <c r="H407" s="2" t="s">
        <v>1410</v>
      </c>
      <c r="I407" s="2">
        <v>4.44</v>
      </c>
    </row>
    <row r="408">
      <c r="A408" s="2" t="s">
        <v>1411</v>
      </c>
      <c r="B408" s="2" t="s">
        <v>1412</v>
      </c>
      <c r="C408" s="2">
        <v>27.61</v>
      </c>
      <c r="D408" s="2">
        <v>-0.01</v>
      </c>
      <c r="E408" s="3">
        <v>-4.0E-4</v>
      </c>
      <c r="F408" s="4">
        <v>26976.0</v>
      </c>
      <c r="G408" s="4">
        <v>71805.0</v>
      </c>
      <c r="H408" s="2" t="s">
        <v>1413</v>
      </c>
      <c r="I408" s="2">
        <v>2.95</v>
      </c>
    </row>
    <row r="409">
      <c r="A409" s="2" t="s">
        <v>1414</v>
      </c>
      <c r="B409" s="2" t="s">
        <v>1415</v>
      </c>
      <c r="C409" s="2">
        <v>110.39</v>
      </c>
      <c r="D409" s="2">
        <v>-0.84</v>
      </c>
      <c r="E409" s="3">
        <v>-0.0076</v>
      </c>
      <c r="F409" s="4">
        <v>85305.0</v>
      </c>
      <c r="G409" s="4">
        <v>131293.0</v>
      </c>
      <c r="H409" s="2" t="s">
        <v>1416</v>
      </c>
      <c r="I409" s="2">
        <v>9.6</v>
      </c>
    </row>
    <row r="410">
      <c r="A410" s="2" t="s">
        <v>1417</v>
      </c>
      <c r="B410" s="2" t="s">
        <v>1418</v>
      </c>
      <c r="C410" s="2">
        <v>0.0918</v>
      </c>
      <c r="D410" s="2">
        <v>0.0</v>
      </c>
      <c r="E410" s="3">
        <v>0.0</v>
      </c>
      <c r="F410" s="4">
        <v>1800.0</v>
      </c>
      <c r="G410" s="4">
        <v>1737.0</v>
      </c>
      <c r="H410" s="2" t="s">
        <v>1419</v>
      </c>
      <c r="I410" s="2" t="s">
        <v>12</v>
      </c>
    </row>
    <row r="411">
      <c r="A411" s="2" t="s">
        <v>1420</v>
      </c>
      <c r="B411" s="2" t="s">
        <v>1421</v>
      </c>
      <c r="C411" s="2">
        <v>191.52</v>
      </c>
      <c r="D411" s="2">
        <v>-0.13</v>
      </c>
      <c r="E411" s="3">
        <v>-7.0E-4</v>
      </c>
      <c r="F411" s="4">
        <v>922499.0</v>
      </c>
      <c r="G411" s="2" t="s">
        <v>1422</v>
      </c>
      <c r="H411" s="2" t="s">
        <v>1423</v>
      </c>
      <c r="I411" s="2">
        <v>24.83</v>
      </c>
    </row>
    <row r="412">
      <c r="A412" s="2" t="s">
        <v>1424</v>
      </c>
      <c r="B412" s="2" t="s">
        <v>1412</v>
      </c>
      <c r="C412" s="2">
        <v>24.8</v>
      </c>
      <c r="D412" s="6">
        <f>+0.18</f>
        <v>0.18</v>
      </c>
      <c r="E412" s="6">
        <f>+0.73%</f>
        <v>0.0073</v>
      </c>
      <c r="F412" s="4">
        <v>40868.0</v>
      </c>
      <c r="G412" s="4">
        <v>53674.0</v>
      </c>
      <c r="H412" s="2" t="s">
        <v>1425</v>
      </c>
      <c r="I412" s="2">
        <v>2.65</v>
      </c>
    </row>
    <row r="413">
      <c r="A413" s="2" t="s">
        <v>1426</v>
      </c>
      <c r="B413" s="2" t="s">
        <v>1427</v>
      </c>
      <c r="C413" s="2">
        <v>7.31</v>
      </c>
      <c r="D413" s="2">
        <v>-0.17</v>
      </c>
      <c r="E413" s="3">
        <v>-0.0227</v>
      </c>
      <c r="F413" s="4">
        <v>1168.0</v>
      </c>
      <c r="G413" s="4">
        <v>2090.0</v>
      </c>
      <c r="H413" s="2" t="s">
        <v>1428</v>
      </c>
      <c r="I413" s="2">
        <v>9.53</v>
      </c>
    </row>
    <row r="414">
      <c r="A414" s="2" t="s">
        <v>1429</v>
      </c>
      <c r="B414" s="2" t="s">
        <v>1430</v>
      </c>
      <c r="C414" s="5">
        <v>1601.0</v>
      </c>
      <c r="D414" s="2">
        <v>-29.0</v>
      </c>
      <c r="E414" s="3">
        <v>-0.0178</v>
      </c>
      <c r="F414" s="2">
        <v>135.0</v>
      </c>
      <c r="G414" s="4">
        <v>3200.0</v>
      </c>
      <c r="H414" s="2" t="s">
        <v>1431</v>
      </c>
      <c r="I414" s="2">
        <v>442.27</v>
      </c>
    </row>
    <row r="415">
      <c r="A415" s="2" t="s">
        <v>1432</v>
      </c>
      <c r="B415" s="2" t="s">
        <v>1433</v>
      </c>
      <c r="C415" s="2">
        <v>187.12</v>
      </c>
      <c r="D415" s="6">
        <f>+0.14</f>
        <v>0.14</v>
      </c>
      <c r="E415" s="6">
        <f>+0.07%</f>
        <v>0.0007</v>
      </c>
      <c r="F415" s="4">
        <v>814484.0</v>
      </c>
      <c r="G415" s="2" t="s">
        <v>1434</v>
      </c>
      <c r="H415" s="2" t="s">
        <v>1435</v>
      </c>
      <c r="I415" s="2">
        <v>20.29</v>
      </c>
    </row>
    <row r="416">
      <c r="A416" s="2" t="s">
        <v>1436</v>
      </c>
      <c r="B416" s="2" t="s">
        <v>1437</v>
      </c>
      <c r="C416" s="2">
        <v>207.03</v>
      </c>
      <c r="D416" s="2">
        <v>-0.34</v>
      </c>
      <c r="E416" s="3">
        <v>-0.0016</v>
      </c>
      <c r="F416" s="4">
        <v>890932.0</v>
      </c>
      <c r="G416" s="2" t="s">
        <v>1438</v>
      </c>
      <c r="H416" s="2" t="s">
        <v>1439</v>
      </c>
      <c r="I416" s="2">
        <v>30.01</v>
      </c>
    </row>
    <row r="417">
      <c r="A417" s="2" t="s">
        <v>1440</v>
      </c>
      <c r="B417" s="2" t="s">
        <v>1381</v>
      </c>
      <c r="C417" s="2">
        <v>15.1</v>
      </c>
      <c r="D417" s="2">
        <v>0.0</v>
      </c>
      <c r="E417" s="3">
        <v>0.0</v>
      </c>
      <c r="F417" s="2">
        <v>67.0</v>
      </c>
      <c r="G417" s="4">
        <v>106917.0</v>
      </c>
      <c r="H417" s="2" t="s">
        <v>1441</v>
      </c>
      <c r="I417" s="2" t="s">
        <v>12</v>
      </c>
    </row>
    <row r="418">
      <c r="A418" s="2" t="s">
        <v>1442</v>
      </c>
      <c r="B418" s="2" t="s">
        <v>1430</v>
      </c>
      <c r="C418" s="2">
        <v>31.62</v>
      </c>
      <c r="D418" s="2">
        <v>-1.44</v>
      </c>
      <c r="E418" s="3">
        <v>-0.0437</v>
      </c>
      <c r="F418" s="4">
        <v>209175.0</v>
      </c>
      <c r="G418" s="4">
        <v>183062.0</v>
      </c>
      <c r="H418" s="2" t="s">
        <v>1443</v>
      </c>
      <c r="I418" s="2" t="s">
        <v>12</v>
      </c>
    </row>
    <row r="419">
      <c r="A419" s="2" t="s">
        <v>1444</v>
      </c>
      <c r="B419" s="2" t="s">
        <v>1445</v>
      </c>
      <c r="C419" s="2">
        <v>1.965</v>
      </c>
      <c r="D419" s="2">
        <v>-0.075</v>
      </c>
      <c r="E419" s="3">
        <v>-0.0368</v>
      </c>
      <c r="F419" s="4">
        <v>49123.0</v>
      </c>
      <c r="G419" s="4">
        <v>380564.0</v>
      </c>
      <c r="H419" s="2" t="s">
        <v>1446</v>
      </c>
      <c r="I419" s="2" t="s">
        <v>12</v>
      </c>
    </row>
    <row r="420">
      <c r="A420" s="2" t="s">
        <v>1447</v>
      </c>
      <c r="B420" s="2" t="s">
        <v>1445</v>
      </c>
      <c r="C420" s="2">
        <v>9.75</v>
      </c>
      <c r="D420" s="2">
        <v>-0.4</v>
      </c>
      <c r="E420" s="3">
        <v>-0.0394</v>
      </c>
      <c r="F420" s="4">
        <v>67628.0</v>
      </c>
      <c r="G420" s="4">
        <v>88763.0</v>
      </c>
      <c r="H420" s="2" t="s">
        <v>1448</v>
      </c>
      <c r="I420" s="2" t="s">
        <v>12</v>
      </c>
    </row>
    <row r="421">
      <c r="A421" s="2" t="s">
        <v>1449</v>
      </c>
      <c r="B421" s="2" t="s">
        <v>1450</v>
      </c>
      <c r="C421" s="2">
        <v>51.71</v>
      </c>
      <c r="D421" s="2">
        <v>-0.62</v>
      </c>
      <c r="E421" s="3">
        <v>-0.0119</v>
      </c>
      <c r="F421" s="4">
        <v>604889.0</v>
      </c>
      <c r="G421" s="4">
        <v>823834.0</v>
      </c>
      <c r="H421" s="2" t="s">
        <v>1451</v>
      </c>
      <c r="I421" s="2">
        <v>32.72</v>
      </c>
    </row>
    <row r="422">
      <c r="A422" s="2" t="s">
        <v>1452</v>
      </c>
      <c r="B422" s="2" t="s">
        <v>1453</v>
      </c>
      <c r="C422" s="2">
        <v>3.1</v>
      </c>
      <c r="D422" s="2">
        <v>0.0</v>
      </c>
      <c r="E422" s="3">
        <v>0.0</v>
      </c>
      <c r="F422" s="2">
        <v>75.0</v>
      </c>
      <c r="G422" s="4">
        <v>3001.0</v>
      </c>
      <c r="H422" s="2" t="s">
        <v>1454</v>
      </c>
      <c r="I422" s="2" t="s">
        <v>12</v>
      </c>
    </row>
    <row r="423">
      <c r="A423" s="2" t="s">
        <v>1455</v>
      </c>
      <c r="B423" s="2" t="s">
        <v>1450</v>
      </c>
      <c r="C423" s="2">
        <v>51.85</v>
      </c>
      <c r="D423" s="2">
        <v>-0.75</v>
      </c>
      <c r="E423" s="3">
        <v>-0.0142</v>
      </c>
      <c r="F423" s="4">
        <v>119447.0</v>
      </c>
      <c r="G423" s="4">
        <v>17242.0</v>
      </c>
      <c r="H423" s="2" t="s">
        <v>1456</v>
      </c>
      <c r="I423" s="2">
        <v>32.82</v>
      </c>
    </row>
    <row r="424">
      <c r="A424" s="2" t="s">
        <v>1457</v>
      </c>
      <c r="B424" s="2" t="s">
        <v>1458</v>
      </c>
      <c r="C424" s="2">
        <v>14.5</v>
      </c>
      <c r="D424" s="2">
        <v>-0.3</v>
      </c>
      <c r="E424" s="3">
        <v>-0.0203</v>
      </c>
      <c r="F424" s="2">
        <v>101.0</v>
      </c>
      <c r="G424" s="4">
        <v>1030.0</v>
      </c>
      <c r="H424" s="2" t="s">
        <v>1459</v>
      </c>
      <c r="I424" s="2" t="s">
        <v>12</v>
      </c>
    </row>
    <row r="425">
      <c r="A425" s="2" t="s">
        <v>1460</v>
      </c>
      <c r="B425" s="2" t="s">
        <v>1461</v>
      </c>
      <c r="C425" s="2">
        <v>2.5</v>
      </c>
      <c r="D425" s="2">
        <v>-0.07</v>
      </c>
      <c r="E425" s="3">
        <v>-0.0272</v>
      </c>
      <c r="F425" s="4">
        <v>4030.0</v>
      </c>
      <c r="G425" s="4">
        <v>17920.0</v>
      </c>
      <c r="H425" s="2" t="s">
        <v>1462</v>
      </c>
      <c r="I425" s="2">
        <v>24.51</v>
      </c>
    </row>
    <row r="426">
      <c r="A426" s="2" t="s">
        <v>1463</v>
      </c>
      <c r="B426" s="2" t="s">
        <v>1464</v>
      </c>
      <c r="C426" s="2">
        <v>14.06</v>
      </c>
      <c r="D426" s="6">
        <f>+0.06</f>
        <v>0.06</v>
      </c>
      <c r="E426" s="6">
        <f>+0.42%</f>
        <v>0.0042</v>
      </c>
      <c r="F426" s="4">
        <v>166945.0</v>
      </c>
      <c r="G426" s="4">
        <v>478596.0</v>
      </c>
      <c r="H426" s="2" t="s">
        <v>1465</v>
      </c>
      <c r="I426" s="2">
        <v>14.37</v>
      </c>
    </row>
    <row r="427">
      <c r="A427" s="2" t="s">
        <v>1466</v>
      </c>
      <c r="B427" s="2" t="s">
        <v>1467</v>
      </c>
      <c r="C427" s="2">
        <v>26.6</v>
      </c>
      <c r="D427" s="6">
        <f>+0.56</f>
        <v>0.56</v>
      </c>
      <c r="E427" s="6">
        <f>+2.15%</f>
        <v>0.0215</v>
      </c>
      <c r="F427" s="2">
        <v>466.0</v>
      </c>
      <c r="G427" s="4">
        <v>29469.0</v>
      </c>
      <c r="H427" s="2" t="s">
        <v>1468</v>
      </c>
      <c r="I427" s="2">
        <v>4.59</v>
      </c>
    </row>
    <row r="428">
      <c r="A428" s="2" t="s">
        <v>1469</v>
      </c>
      <c r="B428" s="2" t="s">
        <v>1470</v>
      </c>
      <c r="C428" s="2">
        <v>28.32</v>
      </c>
      <c r="D428" s="6">
        <f>+0.04</f>
        <v>0.04</v>
      </c>
      <c r="E428" s="6">
        <f>+0.14%</f>
        <v>0.0014</v>
      </c>
      <c r="F428" s="4">
        <v>8032.0</v>
      </c>
      <c r="G428" s="4">
        <v>27015.0</v>
      </c>
      <c r="H428" s="2" t="s">
        <v>1471</v>
      </c>
      <c r="I428" s="2">
        <v>3.85</v>
      </c>
    </row>
    <row r="429">
      <c r="A429" s="2" t="s">
        <v>1472</v>
      </c>
      <c r="B429" s="2" t="s">
        <v>1473</v>
      </c>
      <c r="C429" s="2">
        <v>12.16</v>
      </c>
      <c r="D429" s="6">
        <f>+0.01</f>
        <v>0.01</v>
      </c>
      <c r="E429" s="6">
        <f>+0.04%</f>
        <v>0.0004</v>
      </c>
      <c r="F429" s="2" t="s">
        <v>1474</v>
      </c>
      <c r="G429" s="2" t="s">
        <v>1475</v>
      </c>
      <c r="H429" s="2" t="s">
        <v>1476</v>
      </c>
      <c r="I429" s="2">
        <v>9.91</v>
      </c>
    </row>
    <row r="430">
      <c r="A430" s="2" t="s">
        <v>1477</v>
      </c>
      <c r="B430" s="2" t="s">
        <v>1478</v>
      </c>
      <c r="C430" s="2">
        <v>69.8</v>
      </c>
      <c r="D430" s="2">
        <v>0.0</v>
      </c>
      <c r="E430" s="3">
        <v>0.0</v>
      </c>
      <c r="F430" s="2">
        <v>25.0</v>
      </c>
      <c r="G430" s="4">
        <v>2201.0</v>
      </c>
      <c r="H430" s="2" t="s">
        <v>1479</v>
      </c>
      <c r="I430" s="2">
        <v>4.89</v>
      </c>
    </row>
    <row r="431">
      <c r="A431" s="2" t="s">
        <v>1480</v>
      </c>
      <c r="B431" s="2" t="s">
        <v>1481</v>
      </c>
      <c r="C431" s="2">
        <v>610.45</v>
      </c>
      <c r="D431" s="6">
        <f>+1.66</f>
        <v>1.66</v>
      </c>
      <c r="E431" s="6">
        <f>+0.27%</f>
        <v>0.0027</v>
      </c>
      <c r="F431" s="2">
        <v>6.0</v>
      </c>
      <c r="G431" s="2">
        <v>288.0</v>
      </c>
      <c r="H431" s="2" t="s">
        <v>1482</v>
      </c>
      <c r="I431" s="2">
        <v>50.33</v>
      </c>
    </row>
    <row r="432">
      <c r="A432" s="2" t="s">
        <v>1483</v>
      </c>
      <c r="B432" s="2" t="s">
        <v>1484</v>
      </c>
      <c r="C432" s="2">
        <v>75.75</v>
      </c>
      <c r="D432" s="6">
        <f>+1.44</f>
        <v>1.44</v>
      </c>
      <c r="E432" s="6">
        <f>+1.94%</f>
        <v>0.0194</v>
      </c>
      <c r="F432" s="2" t="s">
        <v>1485</v>
      </c>
      <c r="G432" s="2" t="s">
        <v>1486</v>
      </c>
      <c r="H432" s="2" t="s">
        <v>1487</v>
      </c>
      <c r="I432" s="2" t="s">
        <v>12</v>
      </c>
    </row>
    <row r="433">
      <c r="A433" s="2" t="s">
        <v>1488</v>
      </c>
      <c r="B433" s="2" t="s">
        <v>1489</v>
      </c>
      <c r="C433" s="2">
        <v>39.79</v>
      </c>
      <c r="D433" s="2">
        <v>-0.11</v>
      </c>
      <c r="E433" s="3">
        <v>-0.0028</v>
      </c>
      <c r="F433" s="4">
        <v>17872.0</v>
      </c>
      <c r="G433" s="4">
        <v>27731.0</v>
      </c>
      <c r="H433" s="2" t="s">
        <v>1490</v>
      </c>
      <c r="I433" s="2">
        <v>5.26</v>
      </c>
    </row>
    <row r="434">
      <c r="A434" s="2" t="s">
        <v>1491</v>
      </c>
      <c r="B434" s="2" t="s">
        <v>1464</v>
      </c>
      <c r="C434" s="2">
        <v>71.09</v>
      </c>
      <c r="D434" s="6">
        <f>+0.89</f>
        <v>0.89</v>
      </c>
      <c r="E434" s="6">
        <f>+1.27%</f>
        <v>0.0127</v>
      </c>
      <c r="F434" s="2">
        <v>564.0</v>
      </c>
      <c r="G434" s="4">
        <v>3600.0</v>
      </c>
      <c r="H434" s="2" t="s">
        <v>1492</v>
      </c>
      <c r="I434" s="2">
        <v>14.53</v>
      </c>
    </row>
    <row r="435">
      <c r="A435" s="2" t="s">
        <v>1493</v>
      </c>
      <c r="B435" s="2" t="s">
        <v>1076</v>
      </c>
      <c r="C435" s="2">
        <v>106.92</v>
      </c>
      <c r="D435" s="2">
        <v>-0.42</v>
      </c>
      <c r="E435" s="3">
        <v>-0.0039</v>
      </c>
      <c r="F435" s="2" t="s">
        <v>951</v>
      </c>
      <c r="G435" s="2" t="s">
        <v>1494</v>
      </c>
      <c r="H435" s="2" t="s">
        <v>1495</v>
      </c>
      <c r="I435" s="2">
        <v>6.64</v>
      </c>
    </row>
    <row r="436">
      <c r="A436" s="2" t="s">
        <v>1496</v>
      </c>
      <c r="B436" s="2" t="s">
        <v>1497</v>
      </c>
      <c r="C436" s="2">
        <v>89.19</v>
      </c>
      <c r="D436" s="2">
        <v>-0.29</v>
      </c>
      <c r="E436" s="3">
        <v>-0.0033</v>
      </c>
      <c r="F436" s="2" t="s">
        <v>1498</v>
      </c>
      <c r="G436" s="2" t="s">
        <v>1499</v>
      </c>
      <c r="H436" s="2" t="s">
        <v>1500</v>
      </c>
      <c r="I436" s="2">
        <v>46.75</v>
      </c>
    </row>
    <row r="437">
      <c r="A437" s="2" t="s">
        <v>1501</v>
      </c>
      <c r="B437" s="2" t="s">
        <v>1502</v>
      </c>
      <c r="C437" s="2">
        <v>107.44</v>
      </c>
      <c r="D437" s="2">
        <v>-0.59</v>
      </c>
      <c r="E437" s="3">
        <v>-0.0055</v>
      </c>
      <c r="F437" s="4">
        <v>879865.0</v>
      </c>
      <c r="G437" s="2" t="s">
        <v>1503</v>
      </c>
      <c r="H437" s="2" t="s">
        <v>1504</v>
      </c>
      <c r="I437" s="2">
        <v>27.2</v>
      </c>
    </row>
    <row r="438">
      <c r="A438" s="2" t="s">
        <v>1505</v>
      </c>
      <c r="B438" s="2" t="s">
        <v>1506</v>
      </c>
      <c r="C438" s="2">
        <v>69.6</v>
      </c>
      <c r="D438" s="2">
        <v>-0.17</v>
      </c>
      <c r="E438" s="3">
        <v>-0.0024</v>
      </c>
      <c r="F438" s="4">
        <v>40114.0</v>
      </c>
      <c r="G438" s="4">
        <v>86807.0</v>
      </c>
      <c r="H438" s="2" t="s">
        <v>1507</v>
      </c>
      <c r="I438" s="2">
        <v>2.65</v>
      </c>
    </row>
    <row r="439">
      <c r="A439" s="2" t="s">
        <v>1508</v>
      </c>
      <c r="B439" s="2" t="s">
        <v>1509</v>
      </c>
      <c r="C439" s="2">
        <v>153.0</v>
      </c>
      <c r="D439" s="2">
        <v>-2.0</v>
      </c>
      <c r="E439" s="3">
        <v>-0.0129</v>
      </c>
      <c r="F439" s="2">
        <v>31.0</v>
      </c>
      <c r="G439" s="2">
        <v>504.0</v>
      </c>
      <c r="H439" s="2" t="s">
        <v>1510</v>
      </c>
      <c r="I439" s="2">
        <v>8.65</v>
      </c>
    </row>
    <row r="440">
      <c r="A440" s="2" t="s">
        <v>1511</v>
      </c>
      <c r="B440" s="2" t="s">
        <v>1512</v>
      </c>
      <c r="C440" s="2">
        <v>183.93</v>
      </c>
      <c r="D440" s="2">
        <v>-4.71</v>
      </c>
      <c r="E440" s="3">
        <v>-0.025</v>
      </c>
      <c r="F440" s="2" t="s">
        <v>1513</v>
      </c>
      <c r="G440" s="2" t="s">
        <v>1514</v>
      </c>
      <c r="H440" s="2" t="s">
        <v>1515</v>
      </c>
      <c r="I440" s="2" t="s">
        <v>12</v>
      </c>
    </row>
    <row r="441">
      <c r="A441" s="2" t="s">
        <v>1516</v>
      </c>
      <c r="B441" s="2" t="s">
        <v>1478</v>
      </c>
      <c r="C441" s="2">
        <v>23.32</v>
      </c>
      <c r="D441" s="6">
        <f>+0.1</f>
        <v>0.1</v>
      </c>
      <c r="E441" s="6">
        <f>+0.41%</f>
        <v>0.0041</v>
      </c>
      <c r="F441" s="4">
        <v>57481.0</v>
      </c>
      <c r="G441" s="4">
        <v>85069.0</v>
      </c>
      <c r="H441" s="2" t="s">
        <v>1517</v>
      </c>
      <c r="I441" s="2">
        <v>4.91</v>
      </c>
    </row>
    <row r="442">
      <c r="A442" s="2" t="s">
        <v>1518</v>
      </c>
      <c r="B442" s="2" t="s">
        <v>1519</v>
      </c>
      <c r="C442" s="2">
        <v>60.8</v>
      </c>
      <c r="D442" s="2">
        <v>-0.72</v>
      </c>
      <c r="E442" s="3">
        <v>-0.0117</v>
      </c>
      <c r="F442" s="2" t="s">
        <v>489</v>
      </c>
      <c r="G442" s="2" t="s">
        <v>1520</v>
      </c>
      <c r="H442" s="2" t="s">
        <v>1521</v>
      </c>
      <c r="I442" s="2">
        <v>10.42</v>
      </c>
    </row>
    <row r="443">
      <c r="A443" s="2" t="s">
        <v>1522</v>
      </c>
      <c r="B443" s="2" t="s">
        <v>1523</v>
      </c>
      <c r="C443" s="2">
        <v>2.865</v>
      </c>
      <c r="D443" s="6">
        <f>+0.075</f>
        <v>0.075</v>
      </c>
      <c r="E443" s="6">
        <f>+2.69%</f>
        <v>0.0269</v>
      </c>
      <c r="F443" s="2" t="s">
        <v>1524</v>
      </c>
      <c r="G443" s="2" t="s">
        <v>1525</v>
      </c>
      <c r="H443" s="2" t="s">
        <v>1526</v>
      </c>
      <c r="I443" s="2">
        <v>16.28</v>
      </c>
    </row>
    <row r="444">
      <c r="A444" s="2" t="s">
        <v>1527</v>
      </c>
      <c r="B444" s="2" t="s">
        <v>1528</v>
      </c>
      <c r="C444" s="2">
        <v>52.85</v>
      </c>
      <c r="D444" s="2">
        <v>0.0</v>
      </c>
      <c r="E444" s="3">
        <v>0.0</v>
      </c>
      <c r="F444" s="2">
        <v>34.0</v>
      </c>
      <c r="G444" s="2">
        <v>38.0</v>
      </c>
      <c r="H444" s="2" t="s">
        <v>1479</v>
      </c>
      <c r="I444" s="2" t="s">
        <v>12</v>
      </c>
    </row>
    <row r="445">
      <c r="A445" s="2" t="s">
        <v>1529</v>
      </c>
      <c r="B445" s="2" t="s">
        <v>1255</v>
      </c>
      <c r="C445" s="2">
        <v>34.96</v>
      </c>
      <c r="D445" s="2">
        <v>-0.25</v>
      </c>
      <c r="E445" s="3">
        <v>-0.0072</v>
      </c>
      <c r="F445" s="2" t="s">
        <v>1530</v>
      </c>
      <c r="G445" s="2" t="s">
        <v>1531</v>
      </c>
      <c r="H445" s="2" t="s">
        <v>1532</v>
      </c>
      <c r="I445" s="2">
        <v>14.63</v>
      </c>
    </row>
    <row r="446">
      <c r="A446" s="2" t="s">
        <v>1533</v>
      </c>
      <c r="B446" s="2" t="s">
        <v>1534</v>
      </c>
      <c r="C446" s="2">
        <v>12.0</v>
      </c>
      <c r="D446" s="2">
        <v>0.0</v>
      </c>
      <c r="E446" s="3">
        <v>0.0</v>
      </c>
      <c r="F446" s="2">
        <v>400.0</v>
      </c>
      <c r="G446" s="2">
        <v>69.0</v>
      </c>
      <c r="H446" s="2" t="s">
        <v>1535</v>
      </c>
      <c r="I446" s="2" t="s">
        <v>12</v>
      </c>
    </row>
    <row r="447">
      <c r="A447" s="2" t="s">
        <v>1536</v>
      </c>
      <c r="B447" s="2" t="s">
        <v>1537</v>
      </c>
      <c r="C447" s="2">
        <v>59.2</v>
      </c>
      <c r="D447" s="6">
        <f>+0.32</f>
        <v>0.32</v>
      </c>
      <c r="E447" s="6">
        <f>+0.54%</f>
        <v>0.0054</v>
      </c>
      <c r="F447" s="2">
        <v>170.0</v>
      </c>
      <c r="G447" s="2">
        <v>128.0</v>
      </c>
      <c r="H447" s="2" t="s">
        <v>1538</v>
      </c>
      <c r="I447" s="2">
        <v>9.62</v>
      </c>
    </row>
    <row r="448">
      <c r="A448" s="2" t="s">
        <v>1539</v>
      </c>
      <c r="B448" s="2" t="s">
        <v>1481</v>
      </c>
      <c r="C448" s="2">
        <v>60.8</v>
      </c>
      <c r="D448" s="2">
        <v>-0.64</v>
      </c>
      <c r="E448" s="3">
        <v>-0.0104</v>
      </c>
      <c r="F448" s="4">
        <v>288699.0</v>
      </c>
      <c r="G448" s="4">
        <v>98377.0</v>
      </c>
      <c r="H448" s="2" t="s">
        <v>1540</v>
      </c>
      <c r="I448" s="2">
        <v>50.12</v>
      </c>
    </row>
    <row r="449">
      <c r="A449" s="2" t="s">
        <v>1541</v>
      </c>
      <c r="B449" s="2" t="s">
        <v>1470</v>
      </c>
      <c r="C449" s="2">
        <v>26.6</v>
      </c>
      <c r="D449" s="6">
        <f>+0.04</f>
        <v>0.04</v>
      </c>
      <c r="E449" s="6">
        <f>+0.17%</f>
        <v>0.0017</v>
      </c>
      <c r="F449" s="4">
        <v>12740.0</v>
      </c>
      <c r="G449" s="4">
        <v>18973.0</v>
      </c>
      <c r="H449" s="2" t="s">
        <v>1542</v>
      </c>
      <c r="I449" s="2" t="s">
        <v>12</v>
      </c>
    </row>
    <row r="450">
      <c r="A450" s="2" t="s">
        <v>1543</v>
      </c>
      <c r="B450" s="2" t="s">
        <v>1544</v>
      </c>
      <c r="C450" s="2">
        <v>170.55</v>
      </c>
      <c r="D450" s="2">
        <v>-14.01</v>
      </c>
      <c r="E450" s="3">
        <v>-0.0759</v>
      </c>
      <c r="F450" s="4">
        <v>1342.0</v>
      </c>
      <c r="G450" s="2">
        <v>239.0</v>
      </c>
      <c r="H450" s="2" t="s">
        <v>1545</v>
      </c>
      <c r="I450" s="2">
        <v>66.62</v>
      </c>
    </row>
    <row r="451">
      <c r="A451" s="2" t="s">
        <v>1546</v>
      </c>
      <c r="B451" s="2" t="s">
        <v>1537</v>
      </c>
      <c r="C451" s="2">
        <v>59.2</v>
      </c>
      <c r="D451" s="2">
        <v>0.0</v>
      </c>
      <c r="E451" s="3">
        <v>0.0</v>
      </c>
      <c r="F451" s="2">
        <v>80.0</v>
      </c>
      <c r="G451" s="4">
        <v>2215.0</v>
      </c>
      <c r="H451" s="2" t="s">
        <v>1547</v>
      </c>
      <c r="I451" s="2">
        <v>9.62</v>
      </c>
    </row>
    <row r="452">
      <c r="A452" s="2" t="s">
        <v>1548</v>
      </c>
      <c r="B452" s="2" t="s">
        <v>1549</v>
      </c>
      <c r="C452" s="2">
        <v>272.55</v>
      </c>
      <c r="D452" s="2">
        <v>-5.96</v>
      </c>
      <c r="E452" s="3">
        <v>-0.0214</v>
      </c>
      <c r="F452" s="4">
        <v>719198.0</v>
      </c>
      <c r="G452" s="2" t="s">
        <v>1550</v>
      </c>
      <c r="H452" s="2" t="s">
        <v>1551</v>
      </c>
      <c r="I452" s="2">
        <v>8.01</v>
      </c>
    </row>
    <row r="453">
      <c r="A453" s="2" t="s">
        <v>1552</v>
      </c>
      <c r="B453" s="2" t="s">
        <v>1553</v>
      </c>
      <c r="C453" s="2">
        <v>6.65</v>
      </c>
      <c r="D453" s="2">
        <v>0.0</v>
      </c>
      <c r="E453" s="3">
        <v>0.0</v>
      </c>
      <c r="F453" s="2">
        <v>750.0</v>
      </c>
      <c r="G453" s="2">
        <v>13.0</v>
      </c>
      <c r="H453" s="2" t="s">
        <v>1554</v>
      </c>
      <c r="I453" s="2" t="s">
        <v>12</v>
      </c>
    </row>
    <row r="454">
      <c r="A454" s="2" t="s">
        <v>1555</v>
      </c>
      <c r="B454" s="2" t="s">
        <v>1556</v>
      </c>
      <c r="C454" s="2">
        <v>12.54</v>
      </c>
      <c r="D454" s="2">
        <v>-0.16</v>
      </c>
      <c r="E454" s="3">
        <v>-0.0126</v>
      </c>
      <c r="F454" s="4">
        <v>152015.0</v>
      </c>
      <c r="G454" s="4">
        <v>526387.0</v>
      </c>
      <c r="H454" s="2" t="s">
        <v>1557</v>
      </c>
      <c r="I454" s="2">
        <v>7.37</v>
      </c>
    </row>
    <row r="455">
      <c r="A455" s="2" t="s">
        <v>1558</v>
      </c>
      <c r="B455" s="2" t="s">
        <v>1559</v>
      </c>
      <c r="C455" s="2">
        <v>19.06</v>
      </c>
      <c r="D455" s="2">
        <v>-0.05</v>
      </c>
      <c r="E455" s="3">
        <v>-0.0026</v>
      </c>
      <c r="F455" s="4">
        <v>62380.0</v>
      </c>
      <c r="G455" s="4">
        <v>148673.0</v>
      </c>
      <c r="H455" s="2" t="s">
        <v>1560</v>
      </c>
      <c r="I455" s="2">
        <v>16.49</v>
      </c>
    </row>
    <row r="456">
      <c r="A456" s="2" t="s">
        <v>1561</v>
      </c>
      <c r="B456" s="2" t="s">
        <v>1467</v>
      </c>
      <c r="C456" s="2">
        <v>25.74</v>
      </c>
      <c r="D456" s="2">
        <v>-0.14</v>
      </c>
      <c r="E456" s="3">
        <v>-0.0056</v>
      </c>
      <c r="F456" s="4">
        <v>336623.0</v>
      </c>
      <c r="G456" s="4">
        <v>877777.0</v>
      </c>
      <c r="H456" s="2" t="s">
        <v>1562</v>
      </c>
      <c r="I456" s="2">
        <v>4.44</v>
      </c>
    </row>
    <row r="457">
      <c r="A457" s="2" t="s">
        <v>1563</v>
      </c>
      <c r="B457" s="2" t="s">
        <v>1489</v>
      </c>
      <c r="C457" s="2">
        <v>39.2</v>
      </c>
      <c r="D457" s="2">
        <v>-0.67</v>
      </c>
      <c r="E457" s="3">
        <v>-0.0168</v>
      </c>
      <c r="F457" s="2">
        <v>433.0</v>
      </c>
      <c r="G457" s="4">
        <v>4606.0</v>
      </c>
      <c r="H457" s="2" t="s">
        <v>1564</v>
      </c>
      <c r="I457" s="2">
        <v>5.19</v>
      </c>
    </row>
    <row r="458">
      <c r="A458" s="2" t="s">
        <v>1565</v>
      </c>
      <c r="B458" s="2" t="s">
        <v>1559</v>
      </c>
      <c r="C458" s="2">
        <v>76.6</v>
      </c>
      <c r="D458" s="2">
        <v>0.0</v>
      </c>
      <c r="E458" s="3">
        <v>0.0</v>
      </c>
      <c r="F458" s="2">
        <v>181.0</v>
      </c>
      <c r="G458" s="4">
        <v>1536.0</v>
      </c>
      <c r="H458" s="2" t="s">
        <v>1566</v>
      </c>
      <c r="I458" s="2">
        <v>16.57</v>
      </c>
    </row>
    <row r="459">
      <c r="A459" s="2" t="s">
        <v>1567</v>
      </c>
      <c r="B459" s="2" t="s">
        <v>1544</v>
      </c>
      <c r="C459" s="2">
        <v>168.85</v>
      </c>
      <c r="D459" s="2">
        <v>-8.15</v>
      </c>
      <c r="E459" s="3">
        <v>-0.046</v>
      </c>
      <c r="F459" s="4">
        <v>11294.0</v>
      </c>
      <c r="G459" s="4">
        <v>16450.0</v>
      </c>
      <c r="H459" s="2" t="s">
        <v>1568</v>
      </c>
      <c r="I459" s="2">
        <v>65.96</v>
      </c>
    </row>
    <row r="460">
      <c r="A460" s="2" t="s">
        <v>1569</v>
      </c>
      <c r="B460" s="2" t="s">
        <v>1570</v>
      </c>
      <c r="C460" s="2">
        <v>25.64</v>
      </c>
      <c r="D460" s="6">
        <f>+0.08</f>
        <v>0.08</v>
      </c>
      <c r="E460" s="6">
        <f>+0.32%</f>
        <v>0.0032</v>
      </c>
      <c r="F460" s="4">
        <v>48257.0</v>
      </c>
      <c r="G460" s="4">
        <v>131425.0</v>
      </c>
      <c r="H460" s="2" t="s">
        <v>1571</v>
      </c>
      <c r="I460" s="2">
        <v>17.96</v>
      </c>
    </row>
    <row r="461">
      <c r="A461" s="2" t="s">
        <v>1572</v>
      </c>
      <c r="B461" s="2" t="s">
        <v>1573</v>
      </c>
      <c r="C461" s="2">
        <v>88.09</v>
      </c>
      <c r="D461" s="2">
        <v>-0.62</v>
      </c>
      <c r="E461" s="3">
        <v>-0.007</v>
      </c>
      <c r="F461" s="2" t="s">
        <v>1574</v>
      </c>
      <c r="G461" s="2" t="s">
        <v>1575</v>
      </c>
      <c r="H461" s="2" t="s">
        <v>1576</v>
      </c>
      <c r="I461" s="2">
        <v>23.67</v>
      </c>
    </row>
    <row r="462">
      <c r="A462" s="2" t="s">
        <v>1577</v>
      </c>
      <c r="B462" s="2" t="s">
        <v>1461</v>
      </c>
      <c r="C462" s="2">
        <v>25.06</v>
      </c>
      <c r="D462" s="6">
        <f>+0.46</f>
        <v>0.46</v>
      </c>
      <c r="E462" s="6">
        <f>+1.87%</f>
        <v>0.0187</v>
      </c>
      <c r="F462" s="4">
        <v>83365.0</v>
      </c>
      <c r="G462" s="4">
        <v>72515.0</v>
      </c>
      <c r="H462" s="2" t="s">
        <v>1578</v>
      </c>
      <c r="I462" s="2">
        <v>24.57</v>
      </c>
    </row>
    <row r="463">
      <c r="A463" s="2" t="s">
        <v>1579</v>
      </c>
      <c r="B463" s="2" t="s">
        <v>1427</v>
      </c>
      <c r="C463" s="2">
        <v>36.77</v>
      </c>
      <c r="D463" s="2">
        <v>-0.88</v>
      </c>
      <c r="E463" s="3">
        <v>-0.0232</v>
      </c>
      <c r="F463" s="4">
        <v>19250.0</v>
      </c>
      <c r="G463" s="4">
        <v>20844.0</v>
      </c>
      <c r="H463" s="2" t="s">
        <v>1580</v>
      </c>
      <c r="I463" s="2">
        <v>9.59</v>
      </c>
    </row>
    <row r="464">
      <c r="A464" s="2" t="s">
        <v>1581</v>
      </c>
      <c r="B464" s="2" t="s">
        <v>1582</v>
      </c>
      <c r="C464" s="2">
        <v>25.66</v>
      </c>
      <c r="D464" s="6">
        <f>+0.11</f>
        <v>0.11</v>
      </c>
      <c r="E464" s="6">
        <f>+0.44%</f>
        <v>0.0044</v>
      </c>
      <c r="F464" s="4">
        <v>30646.0</v>
      </c>
      <c r="G464" s="4">
        <v>54787.0</v>
      </c>
      <c r="H464" s="2" t="s">
        <v>1583</v>
      </c>
      <c r="I464" s="2" t="s">
        <v>12</v>
      </c>
    </row>
    <row r="465">
      <c r="A465" s="2" t="s">
        <v>1584</v>
      </c>
      <c r="B465" s="2" t="s">
        <v>1585</v>
      </c>
      <c r="C465" s="2">
        <v>33.46</v>
      </c>
      <c r="D465" s="6">
        <f>+0.36</f>
        <v>0.36</v>
      </c>
      <c r="E465" s="6">
        <f>+1.09%</f>
        <v>0.0109</v>
      </c>
      <c r="F465" s="4">
        <v>51768.0</v>
      </c>
      <c r="G465" s="4">
        <v>129673.0</v>
      </c>
      <c r="H465" s="2" t="s">
        <v>1586</v>
      </c>
      <c r="I465" s="2">
        <v>24.18</v>
      </c>
    </row>
    <row r="466">
      <c r="A466" s="2" t="s">
        <v>1587</v>
      </c>
      <c r="B466" s="2" t="s">
        <v>1570</v>
      </c>
      <c r="C466" s="2">
        <v>103.0</v>
      </c>
      <c r="D466" s="6">
        <f>+0.96</f>
        <v>0.96</v>
      </c>
      <c r="E466" s="6">
        <f>+0.94%</f>
        <v>0.0094</v>
      </c>
      <c r="F466" s="4">
        <v>1022.0</v>
      </c>
      <c r="G466" s="4">
        <v>3023.0</v>
      </c>
      <c r="H466" s="2" t="s">
        <v>1588</v>
      </c>
      <c r="I466" s="2">
        <v>18.04</v>
      </c>
    </row>
    <row r="467">
      <c r="A467" s="2" t="s">
        <v>1589</v>
      </c>
      <c r="B467" s="2" t="s">
        <v>1585</v>
      </c>
      <c r="C467" s="2">
        <v>166.29</v>
      </c>
      <c r="D467" s="2">
        <v>-1.5</v>
      </c>
      <c r="E467" s="3">
        <v>-0.0089</v>
      </c>
      <c r="F467" s="2">
        <v>306.0</v>
      </c>
      <c r="G467" s="4">
        <v>1023.0</v>
      </c>
      <c r="H467" s="2" t="s">
        <v>1590</v>
      </c>
      <c r="I467" s="2">
        <v>24.03</v>
      </c>
    </row>
    <row r="468">
      <c r="A468" s="2" t="s">
        <v>1591</v>
      </c>
      <c r="B468" s="2" t="s">
        <v>1592</v>
      </c>
      <c r="C468" s="2">
        <v>415.03</v>
      </c>
      <c r="D468" s="2">
        <v>-5.25</v>
      </c>
      <c r="E468" s="3">
        <v>-0.0125</v>
      </c>
      <c r="F468" s="4">
        <v>337273.0</v>
      </c>
      <c r="G468" s="4">
        <v>590507.0</v>
      </c>
      <c r="H468" s="2" t="s">
        <v>1593</v>
      </c>
      <c r="I468" s="2">
        <v>26.66</v>
      </c>
    </row>
    <row r="469">
      <c r="A469" s="2" t="s">
        <v>1594</v>
      </c>
      <c r="B469" s="2" t="s">
        <v>1595</v>
      </c>
      <c r="C469" s="2">
        <v>165.13</v>
      </c>
      <c r="D469" s="2">
        <v>-0.86</v>
      </c>
      <c r="E469" s="3">
        <v>-0.0052</v>
      </c>
      <c r="F469" s="2" t="s">
        <v>1596</v>
      </c>
      <c r="G469" s="2" t="s">
        <v>1597</v>
      </c>
      <c r="H469" s="2" t="s">
        <v>1598</v>
      </c>
      <c r="I469" s="2">
        <v>33.7</v>
      </c>
    </row>
    <row r="470">
      <c r="A470" s="2" t="s">
        <v>1599</v>
      </c>
      <c r="B470" s="2" t="s">
        <v>1600</v>
      </c>
      <c r="C470" s="2">
        <v>40.22</v>
      </c>
      <c r="D470" s="2">
        <v>-0.24</v>
      </c>
      <c r="E470" s="3">
        <v>-0.0059</v>
      </c>
      <c r="F470" s="2" t="s">
        <v>1601</v>
      </c>
      <c r="G470" s="2" t="s">
        <v>1602</v>
      </c>
      <c r="H470" s="2" t="s">
        <v>1603</v>
      </c>
      <c r="I470" s="2">
        <v>12.31</v>
      </c>
    </row>
    <row r="471">
      <c r="A471" s="2" t="s">
        <v>1604</v>
      </c>
      <c r="B471" s="2" t="s">
        <v>1605</v>
      </c>
      <c r="C471" s="2">
        <v>150.14</v>
      </c>
      <c r="D471" s="2">
        <v>-0.87</v>
      </c>
      <c r="E471" s="3">
        <v>-0.0058</v>
      </c>
      <c r="F471" s="4">
        <v>582315.0</v>
      </c>
      <c r="G471" s="2" t="s">
        <v>1606</v>
      </c>
      <c r="H471" s="2" t="s">
        <v>1607</v>
      </c>
      <c r="I471" s="2">
        <v>12.67</v>
      </c>
    </row>
    <row r="472">
      <c r="A472" s="2" t="s">
        <v>1608</v>
      </c>
      <c r="B472" s="2" t="s">
        <v>1609</v>
      </c>
      <c r="C472" s="2">
        <v>182.4</v>
      </c>
      <c r="D472" s="2">
        <v>-2.97</v>
      </c>
      <c r="E472" s="3">
        <v>-0.016</v>
      </c>
      <c r="F472" s="4">
        <v>859312.0</v>
      </c>
      <c r="G472" s="2" t="s">
        <v>1610</v>
      </c>
      <c r="H472" s="2" t="s">
        <v>1611</v>
      </c>
      <c r="I472" s="2" t="s">
        <v>12</v>
      </c>
    </row>
    <row r="473">
      <c r="A473" s="2" t="s">
        <v>1612</v>
      </c>
      <c r="B473" s="2" t="s">
        <v>1613</v>
      </c>
      <c r="C473" s="2">
        <v>272.74</v>
      </c>
      <c r="D473" s="2">
        <v>-3.01</v>
      </c>
      <c r="E473" s="3">
        <v>-0.0109</v>
      </c>
      <c r="F473" s="2">
        <v>3.0</v>
      </c>
      <c r="G473" s="2">
        <v>173.0</v>
      </c>
      <c r="H473" s="2" t="s">
        <v>1614</v>
      </c>
      <c r="I473" s="2">
        <v>19.87</v>
      </c>
    </row>
    <row r="474">
      <c r="A474" s="2" t="s">
        <v>1615</v>
      </c>
      <c r="B474" s="2" t="s">
        <v>1582</v>
      </c>
      <c r="C474" s="2">
        <v>26.34</v>
      </c>
      <c r="D474" s="6">
        <f t="shared" ref="D474:D475" si="2">+0.08</f>
        <v>0.08</v>
      </c>
      <c r="E474" s="6">
        <f>+0.31%</f>
        <v>0.0031</v>
      </c>
      <c r="F474" s="4">
        <v>14115.0</v>
      </c>
      <c r="G474" s="4">
        <v>41439.0</v>
      </c>
      <c r="H474" s="2" t="s">
        <v>1616</v>
      </c>
      <c r="I474" s="2" t="s">
        <v>12</v>
      </c>
    </row>
    <row r="475">
      <c r="A475" s="2" t="s">
        <v>1617</v>
      </c>
      <c r="B475" s="2" t="s">
        <v>1618</v>
      </c>
      <c r="C475" s="2">
        <v>30.35</v>
      </c>
      <c r="D475" s="6">
        <f t="shared" si="2"/>
        <v>0.08</v>
      </c>
      <c r="E475" s="6">
        <f>+0.26%</f>
        <v>0.0026</v>
      </c>
      <c r="F475" s="4">
        <v>877827.0</v>
      </c>
      <c r="G475" s="2" t="s">
        <v>1619</v>
      </c>
      <c r="H475" s="2" t="s">
        <v>1620</v>
      </c>
      <c r="I475" s="2">
        <v>36.57</v>
      </c>
    </row>
    <row r="476">
      <c r="A476" s="2" t="s">
        <v>1621</v>
      </c>
      <c r="B476" s="2" t="s">
        <v>1622</v>
      </c>
      <c r="C476" s="2">
        <v>15.6</v>
      </c>
      <c r="D476" s="2">
        <v>-0.74</v>
      </c>
      <c r="E476" s="3">
        <v>-0.0456</v>
      </c>
      <c r="F476" s="2" t="s">
        <v>1623</v>
      </c>
      <c r="G476" s="2" t="s">
        <v>1624</v>
      </c>
      <c r="H476" s="2" t="s">
        <v>1625</v>
      </c>
      <c r="I476" s="2" t="s">
        <v>12</v>
      </c>
    </row>
    <row r="477">
      <c r="A477" s="2" t="s">
        <v>1626</v>
      </c>
      <c r="B477" s="2" t="s">
        <v>1627</v>
      </c>
      <c r="C477" s="2">
        <v>125.35</v>
      </c>
      <c r="D477" s="2">
        <v>-1.62</v>
      </c>
      <c r="E477" s="3">
        <v>-0.0128</v>
      </c>
      <c r="F477" s="2" t="s">
        <v>1628</v>
      </c>
      <c r="G477" s="2" t="s">
        <v>1629</v>
      </c>
      <c r="H477" s="2" t="s">
        <v>1630</v>
      </c>
      <c r="I477" s="2">
        <v>12.94</v>
      </c>
    </row>
    <row r="478">
      <c r="A478" s="2" t="s">
        <v>1631</v>
      </c>
      <c r="B478" s="2" t="s">
        <v>1632</v>
      </c>
      <c r="C478" s="2">
        <v>34.67</v>
      </c>
      <c r="D478" s="2">
        <v>-0.19</v>
      </c>
      <c r="E478" s="3">
        <v>-0.0055</v>
      </c>
      <c r="F478" s="2" t="s">
        <v>1633</v>
      </c>
      <c r="G478" s="2" t="s">
        <v>1634</v>
      </c>
      <c r="H478" s="2" t="s">
        <v>1635</v>
      </c>
      <c r="I478" s="2">
        <v>22.22</v>
      </c>
    </row>
    <row r="479">
      <c r="A479" s="2" t="s">
        <v>1636</v>
      </c>
      <c r="B479" s="2" t="s">
        <v>1622</v>
      </c>
      <c r="C479" s="2">
        <v>1.546</v>
      </c>
      <c r="D479" s="2">
        <v>-0.118</v>
      </c>
      <c r="E479" s="3">
        <v>-0.0709</v>
      </c>
      <c r="F479" s="4">
        <v>7977.0</v>
      </c>
      <c r="G479" s="4">
        <v>30247.0</v>
      </c>
      <c r="H479" s="2" t="s">
        <v>1637</v>
      </c>
      <c r="I479" s="2" t="s">
        <v>12</v>
      </c>
    </row>
    <row r="480">
      <c r="A480" s="2" t="s">
        <v>1638</v>
      </c>
      <c r="B480" s="2" t="s">
        <v>1639</v>
      </c>
      <c r="C480" s="2">
        <v>25.56</v>
      </c>
      <c r="D480" s="2">
        <v>-0.51</v>
      </c>
      <c r="E480" s="3">
        <v>-0.0196</v>
      </c>
      <c r="F480" s="4">
        <v>7177.0</v>
      </c>
      <c r="G480" s="4">
        <v>5558.0</v>
      </c>
      <c r="H480" s="2" t="s">
        <v>1640</v>
      </c>
      <c r="I480" s="2">
        <v>58.3</v>
      </c>
    </row>
    <row r="481">
      <c r="A481" s="2" t="s">
        <v>1641</v>
      </c>
      <c r="B481" s="2" t="s">
        <v>1556</v>
      </c>
      <c r="C481" s="2">
        <v>12.02</v>
      </c>
      <c r="D481" s="2">
        <v>-0.78</v>
      </c>
      <c r="E481" s="3">
        <v>-0.0609</v>
      </c>
      <c r="F481" s="4">
        <v>1000.0</v>
      </c>
      <c r="G481" s="4">
        <v>4280.0</v>
      </c>
      <c r="H481" s="2" t="s">
        <v>1642</v>
      </c>
      <c r="I481" s="2">
        <v>7.07</v>
      </c>
    </row>
    <row r="482">
      <c r="A482" s="2" t="s">
        <v>1643</v>
      </c>
      <c r="B482" s="2" t="s">
        <v>1644</v>
      </c>
      <c r="C482" s="2">
        <v>26.59</v>
      </c>
      <c r="D482" s="6">
        <f>+0.48</f>
        <v>0.48</v>
      </c>
      <c r="E482" s="6">
        <f>+1.82%</f>
        <v>0.0182</v>
      </c>
      <c r="F482" s="4">
        <v>174071.0</v>
      </c>
      <c r="G482" s="4">
        <v>88566.0</v>
      </c>
      <c r="H482" s="2" t="s">
        <v>1645</v>
      </c>
      <c r="I482" s="2">
        <v>7.28</v>
      </c>
    </row>
    <row r="483">
      <c r="A483" s="2" t="s">
        <v>1646</v>
      </c>
      <c r="B483" s="2" t="s">
        <v>1582</v>
      </c>
      <c r="C483" s="2">
        <v>25.54</v>
      </c>
      <c r="D483" s="2">
        <v>-0.06</v>
      </c>
      <c r="E483" s="3">
        <v>-0.0023</v>
      </c>
      <c r="F483" s="4">
        <v>77201.0</v>
      </c>
      <c r="G483" s="4">
        <v>36826.0</v>
      </c>
      <c r="H483" s="2" t="s">
        <v>1647</v>
      </c>
      <c r="I483" s="2" t="s">
        <v>12</v>
      </c>
    </row>
    <row r="484">
      <c r="A484" s="2" t="s">
        <v>1648</v>
      </c>
      <c r="B484" s="2" t="s">
        <v>1613</v>
      </c>
      <c r="C484" s="2">
        <v>67.85</v>
      </c>
      <c r="D484" s="2">
        <v>-0.95</v>
      </c>
      <c r="E484" s="3">
        <v>-0.0138</v>
      </c>
      <c r="F484" s="4">
        <v>76783.0</v>
      </c>
      <c r="G484" s="4">
        <v>40257.0</v>
      </c>
      <c r="H484" s="2" t="s">
        <v>1649</v>
      </c>
      <c r="I484" s="2">
        <v>19.77</v>
      </c>
    </row>
    <row r="485">
      <c r="A485" s="2" t="s">
        <v>1650</v>
      </c>
      <c r="B485" s="2" t="s">
        <v>1651</v>
      </c>
      <c r="C485" s="2">
        <v>321.12</v>
      </c>
      <c r="D485" s="6">
        <f>+1.11</f>
        <v>1.11</v>
      </c>
      <c r="E485" s="6">
        <f>+0.35%</f>
        <v>0.0035</v>
      </c>
      <c r="F485" s="2" t="s">
        <v>1652</v>
      </c>
      <c r="G485" s="2" t="s">
        <v>1653</v>
      </c>
      <c r="H485" s="2" t="s">
        <v>1654</v>
      </c>
      <c r="I485" s="2">
        <v>72.78</v>
      </c>
    </row>
    <row r="486">
      <c r="A486" s="2" t="s">
        <v>1655</v>
      </c>
      <c r="B486" s="2" t="s">
        <v>1656</v>
      </c>
      <c r="C486" s="2">
        <v>44.6</v>
      </c>
      <c r="D486" s="2">
        <v>-0.02</v>
      </c>
      <c r="E486" s="3">
        <v>-4.0E-4</v>
      </c>
      <c r="F486" s="2" t="s">
        <v>1657</v>
      </c>
      <c r="G486" s="2" t="s">
        <v>1658</v>
      </c>
      <c r="H486" s="2" t="s">
        <v>1659</v>
      </c>
      <c r="I486" s="2">
        <v>16.04</v>
      </c>
    </row>
    <row r="487">
      <c r="A487" s="2" t="s">
        <v>1660</v>
      </c>
      <c r="B487" s="2" t="s">
        <v>1661</v>
      </c>
      <c r="C487" s="2">
        <v>1.4</v>
      </c>
      <c r="D487" s="2">
        <v>0.0</v>
      </c>
      <c r="E487" s="3">
        <v>0.0</v>
      </c>
      <c r="F487" s="2">
        <v>665.0</v>
      </c>
      <c r="G487" s="2">
        <v>20.0</v>
      </c>
      <c r="H487" s="2" t="s">
        <v>12</v>
      </c>
      <c r="I487" s="2" t="s">
        <v>12</v>
      </c>
    </row>
    <row r="488">
      <c r="A488" s="2" t="s">
        <v>1662</v>
      </c>
      <c r="B488" s="2" t="s">
        <v>1663</v>
      </c>
      <c r="C488" s="2">
        <v>112.23</v>
      </c>
      <c r="D488" s="6">
        <f>+0.29</f>
        <v>0.29</v>
      </c>
      <c r="E488" s="6">
        <f>+0.26%</f>
        <v>0.0026</v>
      </c>
      <c r="F488" s="2" t="s">
        <v>1664</v>
      </c>
      <c r="G488" s="2" t="s">
        <v>1665</v>
      </c>
      <c r="H488" s="2" t="s">
        <v>1666</v>
      </c>
      <c r="I488" s="2">
        <v>37.52</v>
      </c>
    </row>
    <row r="489">
      <c r="A489" s="2" t="s">
        <v>1667</v>
      </c>
      <c r="B489" s="2" t="s">
        <v>1668</v>
      </c>
      <c r="C489" s="2">
        <v>11.48</v>
      </c>
      <c r="D489" s="2">
        <v>0.0</v>
      </c>
      <c r="E489" s="3">
        <v>0.0</v>
      </c>
      <c r="F489" s="2">
        <v>43.0</v>
      </c>
      <c r="G489" s="4">
        <v>1239.0</v>
      </c>
      <c r="H489" s="2" t="s">
        <v>1669</v>
      </c>
      <c r="I489" s="2">
        <v>8.91</v>
      </c>
    </row>
    <row r="490">
      <c r="A490" s="2" t="s">
        <v>1670</v>
      </c>
      <c r="B490" s="2" t="s">
        <v>1671</v>
      </c>
      <c r="C490" s="2">
        <v>100.04</v>
      </c>
      <c r="D490" s="2">
        <v>0.0</v>
      </c>
      <c r="E490" s="3">
        <v>0.0</v>
      </c>
      <c r="F490" s="2">
        <v>5.0</v>
      </c>
      <c r="G490" s="2">
        <v>95.0</v>
      </c>
      <c r="H490" s="2" t="s">
        <v>1672</v>
      </c>
      <c r="I490" s="2">
        <v>14.81</v>
      </c>
    </row>
    <row r="491">
      <c r="A491" s="2" t="s">
        <v>1673</v>
      </c>
      <c r="B491" s="2" t="s">
        <v>1674</v>
      </c>
      <c r="C491" s="2">
        <v>25.45</v>
      </c>
      <c r="D491" s="2">
        <v>-0.01</v>
      </c>
      <c r="E491" s="3">
        <v>-3.0E-4</v>
      </c>
      <c r="F491" s="4">
        <v>39358.0</v>
      </c>
      <c r="G491" s="4">
        <v>44843.0</v>
      </c>
      <c r="H491" s="2" t="s">
        <v>1675</v>
      </c>
      <c r="I491" s="2">
        <v>5.49</v>
      </c>
    </row>
    <row r="492">
      <c r="A492" s="2" t="s">
        <v>1676</v>
      </c>
      <c r="B492" s="2" t="s">
        <v>1677</v>
      </c>
      <c r="C492" s="2">
        <v>2.4949</v>
      </c>
      <c r="D492" s="2">
        <v>0.0</v>
      </c>
      <c r="E492" s="3">
        <v>0.0</v>
      </c>
      <c r="F492" s="2">
        <v>30.0</v>
      </c>
      <c r="G492" s="4">
        <v>569896.0</v>
      </c>
      <c r="H492" s="2" t="s">
        <v>1678</v>
      </c>
      <c r="I492" s="2">
        <v>5.18</v>
      </c>
    </row>
    <row r="493">
      <c r="A493" s="2" t="s">
        <v>1679</v>
      </c>
      <c r="B493" s="2" t="s">
        <v>1680</v>
      </c>
      <c r="C493" s="2">
        <v>119.01</v>
      </c>
      <c r="D493" s="2">
        <v>-2.09</v>
      </c>
      <c r="E493" s="3">
        <v>-0.0173</v>
      </c>
      <c r="F493" s="2" t="s">
        <v>1681</v>
      </c>
      <c r="G493" s="2" t="s">
        <v>1682</v>
      </c>
      <c r="H493" s="2" t="s">
        <v>1683</v>
      </c>
      <c r="I493" s="2">
        <v>9.27</v>
      </c>
    </row>
    <row r="494">
      <c r="A494" s="2" t="s">
        <v>1684</v>
      </c>
      <c r="B494" s="2" t="s">
        <v>1685</v>
      </c>
      <c r="C494" s="2">
        <v>21.05</v>
      </c>
      <c r="D494" s="2">
        <v>-1.0</v>
      </c>
      <c r="E494" s="3">
        <v>-0.0454</v>
      </c>
      <c r="F494" s="4">
        <v>1853.0</v>
      </c>
      <c r="G494" s="4">
        <v>3258.0</v>
      </c>
      <c r="H494" s="2" t="s">
        <v>1686</v>
      </c>
      <c r="I494" s="2">
        <v>19.35</v>
      </c>
    </row>
    <row r="495">
      <c r="A495" s="2" t="s">
        <v>1687</v>
      </c>
      <c r="B495" s="2" t="s">
        <v>1685</v>
      </c>
      <c r="C495" s="2">
        <v>21.15</v>
      </c>
      <c r="D495" s="2">
        <v>-0.03</v>
      </c>
      <c r="E495" s="3">
        <v>-0.0014</v>
      </c>
      <c r="F495" s="2" t="s">
        <v>1688</v>
      </c>
      <c r="G495" s="4">
        <v>907823.0</v>
      </c>
      <c r="H495" s="2" t="s">
        <v>1689</v>
      </c>
      <c r="I495" s="2">
        <v>19.44</v>
      </c>
    </row>
    <row r="496">
      <c r="A496" s="2" t="s">
        <v>1690</v>
      </c>
      <c r="B496" s="2" t="s">
        <v>1671</v>
      </c>
      <c r="C496" s="2">
        <v>87.0</v>
      </c>
      <c r="D496" s="2">
        <v>0.0</v>
      </c>
      <c r="E496" s="3">
        <v>0.0</v>
      </c>
      <c r="F496" s="2">
        <v>837.0</v>
      </c>
      <c r="G496" s="2">
        <v>146.0</v>
      </c>
      <c r="H496" s="2" t="s">
        <v>1691</v>
      </c>
      <c r="I496" s="2">
        <v>12.88</v>
      </c>
    </row>
    <row r="497">
      <c r="A497" s="2" t="s">
        <v>1692</v>
      </c>
      <c r="B497" s="2" t="s">
        <v>1693</v>
      </c>
      <c r="C497" s="2">
        <v>15.73</v>
      </c>
      <c r="D497" s="2">
        <v>-0.04</v>
      </c>
      <c r="E497" s="3">
        <v>-0.0025</v>
      </c>
      <c r="F497" s="4">
        <v>90555.0</v>
      </c>
      <c r="G497" s="4">
        <v>135142.0</v>
      </c>
      <c r="H497" s="2" t="s">
        <v>1694</v>
      </c>
      <c r="I497" s="2">
        <v>9.05</v>
      </c>
    </row>
    <row r="498">
      <c r="A498" s="2" t="s">
        <v>1695</v>
      </c>
      <c r="B498" s="2" t="s">
        <v>1696</v>
      </c>
      <c r="C498" s="2">
        <v>52.1</v>
      </c>
      <c r="D498" s="2">
        <v>0.0</v>
      </c>
      <c r="E498" s="3">
        <v>0.0</v>
      </c>
      <c r="F498" s="2">
        <v>100.0</v>
      </c>
      <c r="G498" s="2">
        <v>43.0</v>
      </c>
      <c r="H498" s="2" t="s">
        <v>1697</v>
      </c>
      <c r="I498" s="2" t="s">
        <v>12</v>
      </c>
    </row>
    <row r="499">
      <c r="A499" s="2" t="s">
        <v>1698</v>
      </c>
      <c r="B499" s="2" t="s">
        <v>1671</v>
      </c>
      <c r="C499" s="2">
        <v>24.89</v>
      </c>
      <c r="D499" s="2">
        <v>-0.16</v>
      </c>
      <c r="E499" s="3">
        <v>-0.0064</v>
      </c>
      <c r="F499" s="4">
        <v>1827.0</v>
      </c>
      <c r="G499" s="4">
        <v>14365.0</v>
      </c>
      <c r="H499" s="2" t="s">
        <v>1699</v>
      </c>
      <c r="I499" s="2">
        <v>3.68</v>
      </c>
    </row>
    <row r="500">
      <c r="A500" s="2" t="s">
        <v>1700</v>
      </c>
      <c r="B500" s="2" t="s">
        <v>1120</v>
      </c>
      <c r="C500" s="2">
        <v>15.59</v>
      </c>
      <c r="D500" s="2">
        <v>0.0</v>
      </c>
      <c r="E500" s="3">
        <v>0.0</v>
      </c>
      <c r="F500" s="2">
        <v>49.0</v>
      </c>
      <c r="G500" s="4">
        <v>7361.0</v>
      </c>
      <c r="H500" s="2" t="s">
        <v>1701</v>
      </c>
      <c r="I500" s="2">
        <v>51.62</v>
      </c>
    </row>
    <row r="501">
      <c r="A501" s="2" t="s">
        <v>1702</v>
      </c>
      <c r="B501" s="2" t="s">
        <v>1703</v>
      </c>
      <c r="C501" s="2">
        <v>76.9</v>
      </c>
      <c r="D501" s="2">
        <v>-1.45</v>
      </c>
      <c r="E501" s="3">
        <v>-0.0185</v>
      </c>
      <c r="F501" s="4">
        <v>1708.0</v>
      </c>
      <c r="G501" s="4">
        <v>8955.0</v>
      </c>
      <c r="H501" s="2" t="s">
        <v>1704</v>
      </c>
      <c r="I501" s="2">
        <v>40.01</v>
      </c>
    </row>
    <row r="502">
      <c r="A502" s="2" t="s">
        <v>1705</v>
      </c>
      <c r="B502" s="2" t="s">
        <v>1671</v>
      </c>
      <c r="C502" s="2">
        <v>22.03</v>
      </c>
      <c r="D502" s="6">
        <f>+0.1</f>
        <v>0.1</v>
      </c>
      <c r="E502" s="6">
        <f>+0.46%</f>
        <v>0.0046</v>
      </c>
      <c r="F502" s="4">
        <v>9277.0</v>
      </c>
      <c r="G502" s="4">
        <v>66906.0</v>
      </c>
      <c r="H502" s="2" t="s">
        <v>1706</v>
      </c>
      <c r="I502" s="2">
        <v>3.26</v>
      </c>
    </row>
    <row r="503">
      <c r="A503" s="2" t="s">
        <v>1707</v>
      </c>
      <c r="B503" s="2" t="s">
        <v>1708</v>
      </c>
      <c r="C503" s="2">
        <v>54.5</v>
      </c>
      <c r="D503" s="2">
        <v>-0.85</v>
      </c>
      <c r="E503" s="3">
        <v>-0.0154</v>
      </c>
      <c r="F503" s="2" t="s">
        <v>1709</v>
      </c>
      <c r="G503" s="2" t="s">
        <v>1710</v>
      </c>
      <c r="H503" s="2" t="s">
        <v>1711</v>
      </c>
      <c r="I503" s="2" t="s">
        <v>12</v>
      </c>
    </row>
    <row r="504">
      <c r="A504" s="2" t="s">
        <v>1712</v>
      </c>
      <c r="B504" s="2" t="s">
        <v>1693</v>
      </c>
      <c r="C504" s="2">
        <v>62.64</v>
      </c>
      <c r="D504" s="2">
        <v>-1.11</v>
      </c>
      <c r="E504" s="3">
        <v>-0.0174</v>
      </c>
      <c r="F504" s="4">
        <v>2807.0</v>
      </c>
      <c r="G504" s="4">
        <v>1409.0</v>
      </c>
      <c r="H504" s="2" t="s">
        <v>1713</v>
      </c>
      <c r="I504" s="2">
        <v>9.01</v>
      </c>
    </row>
    <row r="505">
      <c r="A505" s="2" t="s">
        <v>1714</v>
      </c>
      <c r="B505" s="2" t="s">
        <v>1715</v>
      </c>
      <c r="C505" s="2">
        <v>421.62</v>
      </c>
      <c r="D505" s="6">
        <f>+1.61</f>
        <v>1.61</v>
      </c>
      <c r="E505" s="6">
        <f>+0.38%</f>
        <v>0.0038</v>
      </c>
      <c r="F505" s="4">
        <v>574552.0</v>
      </c>
      <c r="G505" s="2" t="s">
        <v>1716</v>
      </c>
      <c r="H505" s="2" t="s">
        <v>1717</v>
      </c>
      <c r="I505" s="2">
        <v>265.0</v>
      </c>
    </row>
    <row r="506">
      <c r="A506" s="2" t="s">
        <v>1718</v>
      </c>
      <c r="B506" s="2" t="s">
        <v>1703</v>
      </c>
      <c r="C506" s="2">
        <v>38.46</v>
      </c>
      <c r="D506" s="2">
        <v>-0.62</v>
      </c>
      <c r="E506" s="3">
        <v>-0.0159</v>
      </c>
      <c r="F506" s="4">
        <v>33899.0</v>
      </c>
      <c r="G506" s="4">
        <v>26149.0</v>
      </c>
      <c r="H506" s="2" t="s">
        <v>1719</v>
      </c>
      <c r="I506" s="2">
        <v>40.02</v>
      </c>
    </row>
    <row r="507">
      <c r="A507" s="2" t="s">
        <v>1720</v>
      </c>
      <c r="B507" s="2" t="s">
        <v>1668</v>
      </c>
      <c r="C507" s="2">
        <v>57.4</v>
      </c>
      <c r="D507" s="2">
        <v>-0.13</v>
      </c>
      <c r="E507" s="3">
        <v>-0.0023</v>
      </c>
      <c r="F507" s="4">
        <v>305008.0</v>
      </c>
      <c r="G507" s="4">
        <v>556271.0</v>
      </c>
      <c r="H507" s="2" t="s">
        <v>1721</v>
      </c>
      <c r="I507" s="2">
        <v>8.91</v>
      </c>
    </row>
    <row r="508">
      <c r="A508" s="2" t="s">
        <v>1722</v>
      </c>
      <c r="B508" s="2" t="s">
        <v>1723</v>
      </c>
      <c r="C508" s="2">
        <v>18.11</v>
      </c>
      <c r="D508" s="2">
        <v>-0.14</v>
      </c>
      <c r="E508" s="3">
        <v>-0.0077</v>
      </c>
      <c r="F508" s="2" t="s">
        <v>1724</v>
      </c>
      <c r="G508" s="2" t="s">
        <v>1725</v>
      </c>
      <c r="H508" s="2" t="s">
        <v>1726</v>
      </c>
      <c r="I508" s="2">
        <v>8.52</v>
      </c>
    </row>
    <row r="509">
      <c r="A509" s="2" t="s">
        <v>1727</v>
      </c>
      <c r="B509" s="2" t="s">
        <v>1728</v>
      </c>
      <c r="C509" s="2">
        <v>11.12</v>
      </c>
      <c r="D509" s="6">
        <f>+0</f>
        <v>0</v>
      </c>
      <c r="E509" s="6">
        <f>+0.03%</f>
        <v>0.0003</v>
      </c>
      <c r="F509" s="2">
        <v>100.0</v>
      </c>
      <c r="G509" s="4">
        <v>1349.0</v>
      </c>
      <c r="H509" s="2" t="s">
        <v>1729</v>
      </c>
      <c r="I509" s="2">
        <v>12.37</v>
      </c>
    </row>
    <row r="510">
      <c r="A510" s="2" t="s">
        <v>1730</v>
      </c>
      <c r="B510" s="2" t="s">
        <v>1731</v>
      </c>
      <c r="C510" s="2">
        <v>146.98</v>
      </c>
      <c r="D510" s="6">
        <f>+1.19</f>
        <v>1.19</v>
      </c>
      <c r="E510" s="6">
        <f>+0.82%</f>
        <v>0.0082</v>
      </c>
      <c r="F510" s="4">
        <v>938059.0</v>
      </c>
      <c r="G510" s="2" t="s">
        <v>1732</v>
      </c>
      <c r="H510" s="2" t="s">
        <v>1733</v>
      </c>
      <c r="I510" s="2">
        <v>52.44</v>
      </c>
    </row>
    <row r="511">
      <c r="A511" s="2" t="s">
        <v>1734</v>
      </c>
      <c r="B511" s="2" t="s">
        <v>1735</v>
      </c>
      <c r="C511" s="2">
        <v>74.93</v>
      </c>
      <c r="D511" s="2">
        <v>0.0</v>
      </c>
      <c r="E511" s="3">
        <v>0.0</v>
      </c>
      <c r="F511" s="2" t="s">
        <v>1736</v>
      </c>
      <c r="G511" s="2" t="s">
        <v>1737</v>
      </c>
      <c r="H511" s="2" t="s">
        <v>1738</v>
      </c>
      <c r="I511" s="2">
        <v>36.2</v>
      </c>
    </row>
    <row r="512">
      <c r="A512" s="2" t="s">
        <v>1739</v>
      </c>
      <c r="B512" s="2" t="s">
        <v>1677</v>
      </c>
      <c r="C512" s="2">
        <v>2.405</v>
      </c>
      <c r="D512" s="6">
        <f>+0.005</f>
        <v>0.005</v>
      </c>
      <c r="E512" s="6">
        <f>+0.21%</f>
        <v>0.0021</v>
      </c>
      <c r="F512" s="2" t="s">
        <v>1740</v>
      </c>
      <c r="G512" s="2" t="s">
        <v>1741</v>
      </c>
      <c r="H512" s="2" t="s">
        <v>1742</v>
      </c>
      <c r="I512" s="2">
        <v>4.99</v>
      </c>
    </row>
    <row r="513">
      <c r="A513" s="2" t="s">
        <v>1743</v>
      </c>
      <c r="B513" s="2" t="s">
        <v>1744</v>
      </c>
      <c r="C513" s="2">
        <v>64.27</v>
      </c>
      <c r="D513" s="2">
        <v>-0.72</v>
      </c>
      <c r="E513" s="3">
        <v>-0.0111</v>
      </c>
      <c r="F513" s="2" t="s">
        <v>1745</v>
      </c>
      <c r="G513" s="2" t="s">
        <v>1746</v>
      </c>
      <c r="H513" s="2" t="s">
        <v>1747</v>
      </c>
      <c r="I513" s="2">
        <v>18.05</v>
      </c>
    </row>
    <row r="514">
      <c r="A514" s="2" t="s">
        <v>1748</v>
      </c>
      <c r="B514" s="2" t="s">
        <v>1749</v>
      </c>
      <c r="C514" s="2">
        <v>67.4</v>
      </c>
      <c r="D514" s="2">
        <v>-0.34</v>
      </c>
      <c r="E514" s="3">
        <v>-0.005</v>
      </c>
      <c r="F514" s="2" t="s">
        <v>1750</v>
      </c>
      <c r="G514" s="2" t="s">
        <v>1751</v>
      </c>
      <c r="H514" s="2" t="s">
        <v>1752</v>
      </c>
      <c r="I514" s="2">
        <v>36.22</v>
      </c>
    </row>
    <row r="515">
      <c r="A515" s="2" t="s">
        <v>1753</v>
      </c>
      <c r="B515" s="2" t="s">
        <v>1754</v>
      </c>
      <c r="C515" s="2">
        <v>135.24</v>
      </c>
      <c r="D515" s="2">
        <v>-0.12</v>
      </c>
      <c r="E515" s="3">
        <v>-9.0E-4</v>
      </c>
      <c r="F515" s="2" t="s">
        <v>1755</v>
      </c>
      <c r="G515" s="2" t="s">
        <v>1756</v>
      </c>
      <c r="H515" s="2" t="s">
        <v>1757</v>
      </c>
      <c r="I515" s="2">
        <v>13.13</v>
      </c>
    </row>
    <row r="516">
      <c r="A516" s="2" t="s">
        <v>1758</v>
      </c>
      <c r="B516" s="2" t="s">
        <v>1759</v>
      </c>
      <c r="C516" s="2">
        <v>29.0</v>
      </c>
      <c r="D516" s="2">
        <v>0.0</v>
      </c>
      <c r="E516" s="3">
        <v>0.0</v>
      </c>
      <c r="F516" s="2">
        <v>100.0</v>
      </c>
      <c r="G516" s="4">
        <v>3380.0</v>
      </c>
      <c r="H516" s="2" t="s">
        <v>1760</v>
      </c>
      <c r="I516" s="2">
        <v>5.46</v>
      </c>
    </row>
    <row r="517">
      <c r="A517" s="2" t="s">
        <v>1761</v>
      </c>
      <c r="B517" s="2" t="s">
        <v>1120</v>
      </c>
      <c r="C517" s="2">
        <v>29.42</v>
      </c>
      <c r="D517" s="2">
        <v>-1.09</v>
      </c>
      <c r="E517" s="3">
        <v>-0.0357</v>
      </c>
      <c r="F517" s="4">
        <v>271515.0</v>
      </c>
      <c r="G517" s="4">
        <v>484749.0</v>
      </c>
      <c r="H517" s="2" t="s">
        <v>1762</v>
      </c>
      <c r="I517" s="2">
        <v>48.71</v>
      </c>
    </row>
    <row r="518">
      <c r="A518" s="2" t="s">
        <v>1763</v>
      </c>
      <c r="B518" s="2" t="s">
        <v>1764</v>
      </c>
      <c r="C518" s="2">
        <v>34.22</v>
      </c>
      <c r="D518" s="2">
        <v>0.0</v>
      </c>
      <c r="E518" s="3">
        <v>0.0</v>
      </c>
      <c r="F518" s="2">
        <v>103.0</v>
      </c>
      <c r="G518" s="2">
        <v>111.0</v>
      </c>
      <c r="H518" s="2" t="s">
        <v>1765</v>
      </c>
      <c r="I518" s="2">
        <v>16.37</v>
      </c>
    </row>
    <row r="519">
      <c r="A519" s="2" t="s">
        <v>1766</v>
      </c>
      <c r="B519" s="2" t="s">
        <v>1767</v>
      </c>
      <c r="C519" s="2">
        <v>55.13</v>
      </c>
      <c r="D519" s="2">
        <v>-0.02</v>
      </c>
      <c r="E519" s="3">
        <v>-3.0E-4</v>
      </c>
      <c r="F519" s="2" t="s">
        <v>1768</v>
      </c>
      <c r="G519" s="2" t="s">
        <v>1769</v>
      </c>
      <c r="H519" s="2" t="s">
        <v>1770</v>
      </c>
      <c r="I519" s="2">
        <v>9.63</v>
      </c>
    </row>
    <row r="520">
      <c r="A520" s="2" t="s">
        <v>1771</v>
      </c>
      <c r="B520" s="2" t="s">
        <v>1759</v>
      </c>
      <c r="C520" s="2">
        <v>5.62</v>
      </c>
      <c r="D520" s="2">
        <v>-0.01</v>
      </c>
      <c r="E520" s="3">
        <v>-0.0027</v>
      </c>
      <c r="F520" s="4">
        <v>818602.0</v>
      </c>
      <c r="G520" s="2" t="s">
        <v>1772</v>
      </c>
      <c r="H520" s="2" t="s">
        <v>1773</v>
      </c>
      <c r="I520" s="2">
        <v>5.3</v>
      </c>
    </row>
    <row r="521">
      <c r="A521" s="2" t="s">
        <v>1774</v>
      </c>
      <c r="B521" s="2" t="s">
        <v>1775</v>
      </c>
      <c r="C521" s="2">
        <v>15.8</v>
      </c>
      <c r="D521" s="6">
        <f>+0.03</f>
        <v>0.03</v>
      </c>
      <c r="E521" s="6">
        <f>+0.22%</f>
        <v>0.0022</v>
      </c>
      <c r="F521" s="4">
        <v>84681.0</v>
      </c>
      <c r="G521" s="4">
        <v>206487.0</v>
      </c>
      <c r="H521" s="2" t="s">
        <v>1776</v>
      </c>
      <c r="I521" s="2">
        <v>28.47</v>
      </c>
    </row>
    <row r="522">
      <c r="A522" s="2" t="s">
        <v>1777</v>
      </c>
      <c r="B522" s="2" t="s">
        <v>1778</v>
      </c>
      <c r="C522" s="2">
        <v>27.15</v>
      </c>
      <c r="D522" s="2">
        <v>-0.03</v>
      </c>
      <c r="E522" s="3">
        <v>-0.0011</v>
      </c>
      <c r="F522" s="4">
        <v>26771.0</v>
      </c>
      <c r="G522" s="4">
        <v>79058.0</v>
      </c>
      <c r="H522" s="2" t="s">
        <v>1779</v>
      </c>
      <c r="I522" s="2">
        <v>13.53</v>
      </c>
    </row>
    <row r="523">
      <c r="A523" s="2" t="s">
        <v>1780</v>
      </c>
      <c r="B523" s="2" t="s">
        <v>1781</v>
      </c>
      <c r="C523" s="2">
        <v>55.76</v>
      </c>
      <c r="D523" s="2">
        <v>-0.91</v>
      </c>
      <c r="E523" s="3">
        <v>-0.0161</v>
      </c>
      <c r="F523" s="2" t="s">
        <v>1782</v>
      </c>
      <c r="G523" s="2" t="s">
        <v>1783</v>
      </c>
      <c r="H523" s="2" t="s">
        <v>1784</v>
      </c>
      <c r="I523" s="2">
        <v>291.94</v>
      </c>
    </row>
    <row r="524">
      <c r="A524" s="2" t="s">
        <v>1785</v>
      </c>
      <c r="B524" s="2" t="s">
        <v>1786</v>
      </c>
      <c r="C524" s="2">
        <v>12.9</v>
      </c>
      <c r="D524" s="2">
        <v>-0.14</v>
      </c>
      <c r="E524" s="3">
        <v>-0.0107</v>
      </c>
      <c r="F524" s="4">
        <v>44805.0</v>
      </c>
      <c r="G524" s="4">
        <v>138914.0</v>
      </c>
      <c r="H524" s="2" t="s">
        <v>1787</v>
      </c>
      <c r="I524" s="2">
        <v>8.23</v>
      </c>
    </row>
    <row r="525">
      <c r="A525" s="2" t="s">
        <v>1788</v>
      </c>
      <c r="B525" s="2" t="s">
        <v>1789</v>
      </c>
      <c r="C525" s="2">
        <v>59.61</v>
      </c>
      <c r="D525" s="2">
        <v>-0.59</v>
      </c>
      <c r="E525" s="3">
        <v>-0.0098</v>
      </c>
      <c r="F525" s="4">
        <v>222138.0</v>
      </c>
      <c r="G525" s="4">
        <v>74885.0</v>
      </c>
      <c r="H525" s="2" t="s">
        <v>1790</v>
      </c>
      <c r="I525" s="2">
        <v>9.67</v>
      </c>
    </row>
    <row r="526">
      <c r="A526" s="2" t="s">
        <v>1791</v>
      </c>
      <c r="B526" s="2" t="s">
        <v>1792</v>
      </c>
      <c r="C526" s="2">
        <v>20.38</v>
      </c>
      <c r="D526" s="2">
        <v>-0.14</v>
      </c>
      <c r="E526" s="3">
        <v>-0.0068</v>
      </c>
      <c r="F526" s="2">
        <v>100.0</v>
      </c>
      <c r="G526" s="2">
        <v>988.0</v>
      </c>
      <c r="H526" s="2" t="s">
        <v>1793</v>
      </c>
      <c r="I526" s="2">
        <v>5.28</v>
      </c>
    </row>
    <row r="527">
      <c r="A527" s="2" t="s">
        <v>1794</v>
      </c>
      <c r="B527" s="2" t="s">
        <v>1795</v>
      </c>
      <c r="C527" s="2">
        <v>252.03</v>
      </c>
      <c r="D527" s="2">
        <v>-2.01</v>
      </c>
      <c r="E527" s="3">
        <v>-0.0079</v>
      </c>
      <c r="F527" s="4">
        <v>550748.0</v>
      </c>
      <c r="G527" s="2" t="s">
        <v>1796</v>
      </c>
      <c r="H527" s="2" t="s">
        <v>1797</v>
      </c>
      <c r="I527" s="2">
        <v>127.93</v>
      </c>
    </row>
    <row r="528">
      <c r="A528" s="2" t="s">
        <v>1798</v>
      </c>
      <c r="B528" s="2" t="s">
        <v>1778</v>
      </c>
      <c r="C528" s="2">
        <v>270.45</v>
      </c>
      <c r="D528" s="2">
        <v>0.0</v>
      </c>
      <c r="E528" s="3">
        <v>0.0</v>
      </c>
      <c r="F528" s="2">
        <v>209.0</v>
      </c>
      <c r="G528" s="2">
        <v>241.0</v>
      </c>
      <c r="H528" s="2" t="s">
        <v>1799</v>
      </c>
      <c r="I528" s="2">
        <v>13.47</v>
      </c>
    </row>
    <row r="529">
      <c r="A529" s="2" t="s">
        <v>1800</v>
      </c>
      <c r="B529" s="2" t="s">
        <v>1801</v>
      </c>
      <c r="C529" s="2">
        <v>63.39</v>
      </c>
      <c r="D529" s="2">
        <v>-0.62</v>
      </c>
      <c r="E529" s="3">
        <v>-0.0097</v>
      </c>
      <c r="F529" s="2" t="s">
        <v>1802</v>
      </c>
      <c r="G529" s="2" t="s">
        <v>1803</v>
      </c>
      <c r="H529" s="2" t="s">
        <v>1804</v>
      </c>
      <c r="I529" s="2">
        <v>18.08</v>
      </c>
    </row>
    <row r="530">
      <c r="A530" s="2" t="s">
        <v>1805</v>
      </c>
      <c r="B530" s="2" t="s">
        <v>1789</v>
      </c>
      <c r="C530" s="2">
        <v>14.94</v>
      </c>
      <c r="D530" s="2">
        <v>-0.06</v>
      </c>
      <c r="E530" s="3">
        <v>-0.004</v>
      </c>
      <c r="F530" s="4">
        <v>3449.0</v>
      </c>
      <c r="G530" s="4">
        <v>4798.0</v>
      </c>
      <c r="H530" s="2" t="s">
        <v>1806</v>
      </c>
      <c r="I530" s="2">
        <v>9.7</v>
      </c>
    </row>
    <row r="531">
      <c r="A531" s="2" t="s">
        <v>1807</v>
      </c>
      <c r="B531" s="2" t="s">
        <v>1775</v>
      </c>
      <c r="C531" s="2">
        <v>78.5</v>
      </c>
      <c r="D531" s="2">
        <v>0.0</v>
      </c>
      <c r="E531" s="3">
        <v>0.0</v>
      </c>
      <c r="F531" s="2">
        <v>14.0</v>
      </c>
      <c r="G531" s="2">
        <v>160.0</v>
      </c>
      <c r="H531" s="2" t="s">
        <v>1808</v>
      </c>
      <c r="I531" s="2">
        <v>28.29</v>
      </c>
    </row>
    <row r="532">
      <c r="A532" s="2" t="s">
        <v>1809</v>
      </c>
      <c r="B532" s="2" t="s">
        <v>1810</v>
      </c>
      <c r="C532" s="5">
        <v>4088.7</v>
      </c>
      <c r="D532" s="2">
        <v>0.0</v>
      </c>
      <c r="E532" s="3">
        <v>0.0</v>
      </c>
      <c r="F532" s="2">
        <v>2.0</v>
      </c>
      <c r="G532" s="2">
        <v>73.0</v>
      </c>
      <c r="H532" s="2" t="s">
        <v>1811</v>
      </c>
      <c r="I532" s="2">
        <v>53.31</v>
      </c>
    </row>
    <row r="533">
      <c r="A533" s="2" t="s">
        <v>1812</v>
      </c>
      <c r="B533" s="2" t="s">
        <v>1764</v>
      </c>
      <c r="C533" s="2">
        <v>34.1</v>
      </c>
      <c r="D533" s="2">
        <v>-0.22</v>
      </c>
      <c r="E533" s="3">
        <v>-0.0063</v>
      </c>
      <c r="F533" s="4">
        <v>1295.0</v>
      </c>
      <c r="G533" s="4">
        <v>10892.0</v>
      </c>
      <c r="H533" s="2" t="s">
        <v>1813</v>
      </c>
      <c r="I533" s="2">
        <v>16.31</v>
      </c>
    </row>
    <row r="534">
      <c r="A534" s="2" t="s">
        <v>1814</v>
      </c>
      <c r="B534" s="2" t="s">
        <v>1792</v>
      </c>
      <c r="C534" s="2">
        <v>9.8</v>
      </c>
      <c r="D534" s="6">
        <f>+0.05</f>
        <v>0.05</v>
      </c>
      <c r="E534" s="6">
        <f>+0.47%</f>
        <v>0.0047</v>
      </c>
      <c r="F534" s="4">
        <v>5449.0</v>
      </c>
      <c r="G534" s="4">
        <v>21598.0</v>
      </c>
      <c r="H534" s="2" t="s">
        <v>1815</v>
      </c>
      <c r="I534" s="2">
        <v>5.08</v>
      </c>
    </row>
    <row r="535">
      <c r="A535" s="2" t="s">
        <v>1816</v>
      </c>
      <c r="B535" s="2" t="s">
        <v>1817</v>
      </c>
      <c r="C535" s="2">
        <v>11.4</v>
      </c>
      <c r="D535" s="2">
        <v>-0.21</v>
      </c>
      <c r="E535" s="3">
        <v>-0.0181</v>
      </c>
      <c r="F535" s="4">
        <v>2300.0</v>
      </c>
      <c r="G535" s="4">
        <v>233982.0</v>
      </c>
      <c r="H535" s="2" t="s">
        <v>1818</v>
      </c>
      <c r="I535" s="2" t="s">
        <v>12</v>
      </c>
    </row>
    <row r="536">
      <c r="A536" s="2" t="s">
        <v>1819</v>
      </c>
      <c r="B536" s="2" t="s">
        <v>1820</v>
      </c>
      <c r="C536" s="2">
        <v>26.25</v>
      </c>
      <c r="D536" s="2">
        <v>-0.51</v>
      </c>
      <c r="E536" s="3">
        <v>-0.0189</v>
      </c>
      <c r="F536" s="2" t="s">
        <v>1821</v>
      </c>
      <c r="G536" s="2" t="s">
        <v>1822</v>
      </c>
      <c r="H536" s="2" t="s">
        <v>1823</v>
      </c>
      <c r="I536" s="2">
        <v>8.05</v>
      </c>
    </row>
    <row r="537">
      <c r="A537" s="2" t="s">
        <v>1824</v>
      </c>
      <c r="B537" s="2" t="s">
        <v>1825</v>
      </c>
      <c r="C537" s="2">
        <v>41.6</v>
      </c>
      <c r="D537" s="2">
        <v>-0.02</v>
      </c>
      <c r="E537" s="3">
        <v>-6.0E-4</v>
      </c>
      <c r="F537" s="4">
        <v>836143.0</v>
      </c>
      <c r="G537" s="2" t="s">
        <v>468</v>
      </c>
      <c r="H537" s="2" t="s">
        <v>1826</v>
      </c>
      <c r="I537" s="2">
        <v>18.13</v>
      </c>
    </row>
    <row r="538">
      <c r="A538" s="2" t="s">
        <v>1827</v>
      </c>
      <c r="B538" s="2" t="s">
        <v>1817</v>
      </c>
      <c r="C538" s="2">
        <v>11.4</v>
      </c>
      <c r="D538" s="2">
        <v>-0.21</v>
      </c>
      <c r="E538" s="3">
        <v>-0.0185</v>
      </c>
      <c r="F538" s="2" t="s">
        <v>1828</v>
      </c>
      <c r="G538" s="2" t="s">
        <v>1829</v>
      </c>
      <c r="H538" s="2" t="s">
        <v>1830</v>
      </c>
      <c r="I538" s="2" t="s">
        <v>12</v>
      </c>
    </row>
    <row r="539">
      <c r="A539" s="2" t="s">
        <v>1831</v>
      </c>
      <c r="B539" s="2" t="s">
        <v>1810</v>
      </c>
      <c r="C539" s="2">
        <v>81.49</v>
      </c>
      <c r="D539" s="6">
        <f>+0.19</f>
        <v>0.19</v>
      </c>
      <c r="E539" s="6">
        <f>+0.23%</f>
        <v>0.0023</v>
      </c>
      <c r="F539" s="4">
        <v>13069.0</v>
      </c>
      <c r="G539" s="4">
        <v>22258.0</v>
      </c>
      <c r="H539" s="2" t="s">
        <v>1832</v>
      </c>
      <c r="I539" s="2">
        <v>53.12</v>
      </c>
    </row>
    <row r="540">
      <c r="A540" s="2" t="s">
        <v>1833</v>
      </c>
      <c r="B540" s="2" t="s">
        <v>1834</v>
      </c>
      <c r="C540" s="2">
        <v>93.56</v>
      </c>
      <c r="D540" s="2">
        <v>-0.27</v>
      </c>
      <c r="E540" s="3">
        <v>-0.0029</v>
      </c>
      <c r="F540" s="4">
        <v>812176.0</v>
      </c>
      <c r="G540" s="2" t="s">
        <v>1835</v>
      </c>
      <c r="H540" s="2" t="s">
        <v>1836</v>
      </c>
      <c r="I540" s="2">
        <v>18.36</v>
      </c>
    </row>
    <row r="541">
      <c r="A541" s="2" t="s">
        <v>1837</v>
      </c>
      <c r="B541" s="2" t="s">
        <v>1838</v>
      </c>
      <c r="C541" s="2">
        <v>5.54</v>
      </c>
      <c r="D541" s="2">
        <v>-0.16</v>
      </c>
      <c r="E541" s="3">
        <v>-0.0281</v>
      </c>
      <c r="F541" s="4">
        <v>334804.0</v>
      </c>
      <c r="G541" s="4">
        <v>158169.0</v>
      </c>
      <c r="H541" s="2" t="s">
        <v>1839</v>
      </c>
      <c r="I541" s="2" t="s">
        <v>12</v>
      </c>
    </row>
    <row r="542">
      <c r="A542" s="2" t="s">
        <v>1840</v>
      </c>
      <c r="B542" s="2" t="s">
        <v>1841</v>
      </c>
      <c r="C542" s="2">
        <v>100.0</v>
      </c>
      <c r="D542" s="2">
        <v>0.0</v>
      </c>
      <c r="E542" s="3">
        <v>0.0</v>
      </c>
      <c r="F542" s="2">
        <v>132.0</v>
      </c>
      <c r="G542" s="2">
        <v>265.0</v>
      </c>
      <c r="H542" s="2" t="s">
        <v>1842</v>
      </c>
      <c r="I542" s="2" t="s">
        <v>12</v>
      </c>
    </row>
    <row r="543">
      <c r="A543" s="2" t="s">
        <v>1843</v>
      </c>
      <c r="B543" s="2" t="s">
        <v>1844</v>
      </c>
      <c r="C543" s="2">
        <v>273.97</v>
      </c>
      <c r="D543" s="2">
        <v>-0.94</v>
      </c>
      <c r="E543" s="3">
        <v>-0.0034</v>
      </c>
      <c r="F543" s="4">
        <v>269803.0</v>
      </c>
      <c r="G543" s="4">
        <v>467055.0</v>
      </c>
      <c r="H543" s="2" t="s">
        <v>1845</v>
      </c>
      <c r="I543" s="2">
        <v>21.99</v>
      </c>
    </row>
    <row r="544">
      <c r="A544" s="2" t="s">
        <v>1846</v>
      </c>
      <c r="B544" s="2" t="s">
        <v>1847</v>
      </c>
      <c r="C544" s="2">
        <v>16.39</v>
      </c>
      <c r="D544" s="6">
        <f>+0.08</f>
        <v>0.08</v>
      </c>
      <c r="E544" s="6">
        <f>+0.47%</f>
        <v>0.0047</v>
      </c>
      <c r="F544" s="4">
        <v>4271.0</v>
      </c>
      <c r="G544" s="4">
        <v>35047.0</v>
      </c>
      <c r="H544" s="2" t="s">
        <v>1848</v>
      </c>
      <c r="I544" s="2">
        <v>41.96</v>
      </c>
    </row>
    <row r="545">
      <c r="A545" s="2" t="s">
        <v>1849</v>
      </c>
      <c r="B545" s="2" t="s">
        <v>1850</v>
      </c>
      <c r="C545" s="2">
        <v>24.11</v>
      </c>
      <c r="D545" s="6">
        <f>+0.09</f>
        <v>0.09</v>
      </c>
      <c r="E545" s="6">
        <f>+0.37%</f>
        <v>0.0037</v>
      </c>
      <c r="F545" s="4">
        <v>14980.0</v>
      </c>
      <c r="G545" s="4">
        <v>41138.0</v>
      </c>
      <c r="H545" s="2" t="s">
        <v>1851</v>
      </c>
      <c r="I545" s="2">
        <v>11.87</v>
      </c>
    </row>
    <row r="546">
      <c r="A546" s="2" t="s">
        <v>1852</v>
      </c>
      <c r="B546" s="2" t="s">
        <v>1853</v>
      </c>
      <c r="C546" s="2">
        <v>12.63</v>
      </c>
      <c r="D546" s="2">
        <v>-0.12</v>
      </c>
      <c r="E546" s="3">
        <v>-0.0094</v>
      </c>
      <c r="F546" s="4">
        <v>44181.0</v>
      </c>
      <c r="G546" s="4">
        <v>264057.0</v>
      </c>
      <c r="H546" s="2" t="s">
        <v>1854</v>
      </c>
      <c r="I546" s="2">
        <v>6.95</v>
      </c>
    </row>
    <row r="547">
      <c r="A547" s="2" t="s">
        <v>1855</v>
      </c>
      <c r="B547" s="2" t="s">
        <v>1856</v>
      </c>
      <c r="C547" s="2">
        <v>27.11</v>
      </c>
      <c r="D547" s="6">
        <f>+0.36</f>
        <v>0.36</v>
      </c>
      <c r="E547" s="6">
        <f>+1.33%</f>
        <v>0.0133</v>
      </c>
      <c r="F547" s="4">
        <v>50652.0</v>
      </c>
      <c r="G547" s="4">
        <v>104146.0</v>
      </c>
      <c r="H547" s="2" t="s">
        <v>1857</v>
      </c>
      <c r="I547" s="2">
        <v>48.35</v>
      </c>
    </row>
    <row r="548">
      <c r="A548" s="2" t="s">
        <v>1858</v>
      </c>
      <c r="B548" s="2" t="s">
        <v>1859</v>
      </c>
      <c r="C548" s="2">
        <v>171.12</v>
      </c>
      <c r="D548" s="2">
        <v>-1.55</v>
      </c>
      <c r="E548" s="3">
        <v>-0.009</v>
      </c>
      <c r="F548" s="2" t="s">
        <v>1860</v>
      </c>
      <c r="G548" s="2" t="s">
        <v>1861</v>
      </c>
      <c r="H548" s="2" t="s">
        <v>1862</v>
      </c>
      <c r="I548" s="2">
        <v>23.28</v>
      </c>
    </row>
    <row r="549">
      <c r="A549" s="2" t="s">
        <v>1863</v>
      </c>
      <c r="B549" s="2" t="s">
        <v>1864</v>
      </c>
      <c r="C549" s="2">
        <v>37.81</v>
      </c>
      <c r="D549" s="2">
        <v>-0.83</v>
      </c>
      <c r="E549" s="3">
        <v>-0.0214</v>
      </c>
      <c r="F549" s="2" t="s">
        <v>1865</v>
      </c>
      <c r="G549" s="2" t="s">
        <v>1866</v>
      </c>
      <c r="H549" s="2" t="s">
        <v>1867</v>
      </c>
      <c r="I549" s="2">
        <v>14.11</v>
      </c>
    </row>
    <row r="550">
      <c r="A550" s="2" t="s">
        <v>1868</v>
      </c>
      <c r="B550" s="2" t="s">
        <v>1869</v>
      </c>
      <c r="C550" s="2">
        <v>192.0</v>
      </c>
      <c r="D550" s="2">
        <v>0.0</v>
      </c>
      <c r="E550" s="3">
        <v>0.0</v>
      </c>
      <c r="F550" s="2">
        <v>300.0</v>
      </c>
      <c r="G550" s="2">
        <v>522.0</v>
      </c>
      <c r="H550" s="2" t="s">
        <v>1870</v>
      </c>
      <c r="I550" s="2">
        <v>23.04</v>
      </c>
    </row>
    <row r="551">
      <c r="A551" s="2" t="s">
        <v>1871</v>
      </c>
      <c r="B551" s="2" t="s">
        <v>1872</v>
      </c>
      <c r="C551" s="2">
        <v>125.49</v>
      </c>
      <c r="D551" s="2">
        <v>-1.85</v>
      </c>
      <c r="E551" s="3">
        <v>-0.0145</v>
      </c>
      <c r="F551" s="2" t="s">
        <v>1796</v>
      </c>
      <c r="G551" s="2" t="s">
        <v>1873</v>
      </c>
      <c r="H551" s="2" t="s">
        <v>1874</v>
      </c>
      <c r="I551" s="2">
        <v>15.16</v>
      </c>
    </row>
    <row r="552">
      <c r="A552" s="2" t="s">
        <v>1875</v>
      </c>
      <c r="B552" s="2" t="s">
        <v>1841</v>
      </c>
      <c r="C552" s="2">
        <v>98.41</v>
      </c>
      <c r="D552" s="6">
        <f>+0.11</f>
        <v>0.11</v>
      </c>
      <c r="E552" s="6">
        <f>+0.12%</f>
        <v>0.0012</v>
      </c>
      <c r="F552" s="4">
        <v>11706.0</v>
      </c>
      <c r="G552" s="4">
        <v>21879.0</v>
      </c>
      <c r="H552" s="2" t="s">
        <v>1876</v>
      </c>
      <c r="I552" s="2">
        <v>38.62</v>
      </c>
    </row>
    <row r="553">
      <c r="A553" s="2" t="s">
        <v>1877</v>
      </c>
      <c r="B553" s="2" t="s">
        <v>1869</v>
      </c>
      <c r="C553" s="2">
        <v>19.23</v>
      </c>
      <c r="D553" s="2">
        <v>-0.01</v>
      </c>
      <c r="E553" s="3">
        <v>-8.0E-4</v>
      </c>
      <c r="F553" s="4">
        <v>132749.0</v>
      </c>
      <c r="G553" s="4">
        <v>261160.0</v>
      </c>
      <c r="H553" s="2" t="s">
        <v>1878</v>
      </c>
      <c r="I553" s="2">
        <v>23.07</v>
      </c>
    </row>
    <row r="554">
      <c r="A554" s="2" t="s">
        <v>1879</v>
      </c>
      <c r="B554" s="2" t="s">
        <v>1853</v>
      </c>
      <c r="C554" s="2">
        <v>2.089</v>
      </c>
      <c r="D554" s="2">
        <v>-0.101</v>
      </c>
      <c r="E554" s="3">
        <v>-0.0461</v>
      </c>
      <c r="F554" s="4">
        <v>2357.0</v>
      </c>
      <c r="G554" s="4">
        <v>23260.0</v>
      </c>
      <c r="H554" s="2" t="s">
        <v>1880</v>
      </c>
      <c r="I554" s="2">
        <v>6.89</v>
      </c>
    </row>
    <row r="555">
      <c r="A555" s="2" t="s">
        <v>1881</v>
      </c>
      <c r="B555" s="2" t="s">
        <v>1882</v>
      </c>
      <c r="C555" s="2">
        <v>17.96</v>
      </c>
      <c r="D555" s="2">
        <v>0.0</v>
      </c>
      <c r="E555" s="3">
        <v>0.0</v>
      </c>
      <c r="F555" s="2">
        <v>39.0</v>
      </c>
      <c r="G555" s="4">
        <v>1777.0</v>
      </c>
      <c r="H555" s="2" t="s">
        <v>1883</v>
      </c>
      <c r="I555" s="2">
        <v>11.79</v>
      </c>
    </row>
    <row r="556">
      <c r="A556" s="2" t="s">
        <v>1884</v>
      </c>
      <c r="B556" s="2" t="s">
        <v>1885</v>
      </c>
      <c r="C556" s="2">
        <v>6.33</v>
      </c>
      <c r="D556" s="2">
        <v>-0.01</v>
      </c>
      <c r="E556" s="3">
        <v>-9.0E-4</v>
      </c>
      <c r="F556" s="4">
        <v>169864.0</v>
      </c>
      <c r="G556" s="4">
        <v>350117.0</v>
      </c>
      <c r="H556" s="2" t="s">
        <v>1886</v>
      </c>
      <c r="I556" s="2">
        <v>12.28</v>
      </c>
    </row>
    <row r="557">
      <c r="A557" s="2" t="s">
        <v>1887</v>
      </c>
      <c r="B557" s="2" t="s">
        <v>1856</v>
      </c>
      <c r="C557" s="2">
        <v>106.1</v>
      </c>
      <c r="D557" s="2">
        <v>-0.32</v>
      </c>
      <c r="E557" s="3">
        <v>-0.003</v>
      </c>
      <c r="F557" s="2">
        <v>639.0</v>
      </c>
      <c r="G557" s="4">
        <v>2107.0</v>
      </c>
      <c r="H557" s="2" t="s">
        <v>1888</v>
      </c>
      <c r="I557" s="2">
        <v>47.3</v>
      </c>
    </row>
    <row r="558">
      <c r="A558" s="2" t="s">
        <v>1889</v>
      </c>
      <c r="B558" s="2" t="s">
        <v>1890</v>
      </c>
      <c r="C558" s="2">
        <v>6.39</v>
      </c>
      <c r="D558" s="2">
        <v>-0.05</v>
      </c>
      <c r="E558" s="3">
        <v>-0.0085</v>
      </c>
      <c r="F558" s="4">
        <v>44953.0</v>
      </c>
      <c r="G558" s="4">
        <v>200541.0</v>
      </c>
      <c r="H558" s="2" t="s">
        <v>1891</v>
      </c>
      <c r="I558" s="2">
        <v>8.92</v>
      </c>
    </row>
    <row r="559">
      <c r="A559" s="2" t="s">
        <v>1892</v>
      </c>
      <c r="B559" s="2" t="s">
        <v>1893</v>
      </c>
      <c r="C559" s="2">
        <v>15.55</v>
      </c>
      <c r="D559" s="2">
        <v>0.0</v>
      </c>
      <c r="E559" s="3">
        <v>0.0</v>
      </c>
      <c r="F559" s="2">
        <v>800.0</v>
      </c>
      <c r="G559" s="2">
        <v>48.0</v>
      </c>
      <c r="H559" s="2" t="s">
        <v>1894</v>
      </c>
      <c r="I559" s="2" t="s">
        <v>12</v>
      </c>
    </row>
    <row r="560">
      <c r="A560" s="2" t="s">
        <v>1895</v>
      </c>
      <c r="B560" s="2" t="s">
        <v>1885</v>
      </c>
      <c r="C560" s="2">
        <v>63.99</v>
      </c>
      <c r="D560" s="2">
        <v>0.0</v>
      </c>
      <c r="E560" s="3">
        <v>0.0</v>
      </c>
      <c r="F560" s="2">
        <v>289.0</v>
      </c>
      <c r="G560" s="4">
        <v>6515.0</v>
      </c>
      <c r="H560" s="2" t="s">
        <v>1896</v>
      </c>
      <c r="I560" s="2">
        <v>12.42</v>
      </c>
    </row>
    <row r="561">
      <c r="A561" s="2" t="s">
        <v>1897</v>
      </c>
      <c r="B561" s="2" t="s">
        <v>1898</v>
      </c>
      <c r="C561" s="2">
        <v>9.34</v>
      </c>
      <c r="D561" s="2">
        <v>-0.81</v>
      </c>
      <c r="E561" s="3">
        <v>-0.0798</v>
      </c>
      <c r="F561" s="4">
        <v>3299.0</v>
      </c>
      <c r="G561" s="4">
        <v>15349.0</v>
      </c>
      <c r="H561" s="2" t="s">
        <v>1899</v>
      </c>
      <c r="I561" s="2">
        <v>5.03</v>
      </c>
    </row>
    <row r="562">
      <c r="A562" s="2" t="s">
        <v>1900</v>
      </c>
      <c r="B562" s="2" t="s">
        <v>1901</v>
      </c>
      <c r="C562" s="2">
        <v>0.02</v>
      </c>
      <c r="D562" s="2">
        <v>0.0</v>
      </c>
      <c r="E562" s="3">
        <v>0.0</v>
      </c>
      <c r="F562" s="2" t="s">
        <v>1902</v>
      </c>
      <c r="G562" s="4">
        <v>291035.0</v>
      </c>
      <c r="H562" s="2" t="s">
        <v>1903</v>
      </c>
      <c r="I562" s="2" t="s">
        <v>12</v>
      </c>
    </row>
    <row r="563">
      <c r="A563" s="2" t="s">
        <v>1904</v>
      </c>
      <c r="B563" s="2" t="s">
        <v>1905</v>
      </c>
      <c r="C563" s="2">
        <v>11.55</v>
      </c>
      <c r="D563" s="2">
        <v>-0.02</v>
      </c>
      <c r="E563" s="3">
        <v>-0.0017</v>
      </c>
      <c r="F563" s="4">
        <v>2293.0</v>
      </c>
      <c r="G563" s="4">
        <v>6268.0</v>
      </c>
      <c r="H563" s="2" t="s">
        <v>1906</v>
      </c>
      <c r="I563" s="2">
        <v>7.14</v>
      </c>
    </row>
    <row r="564">
      <c r="A564" s="2" t="s">
        <v>1907</v>
      </c>
      <c r="B564" s="2" t="s">
        <v>1890</v>
      </c>
      <c r="C564" s="2">
        <v>12.78</v>
      </c>
      <c r="D564" s="2">
        <v>0.0</v>
      </c>
      <c r="E564" s="3">
        <v>0.0</v>
      </c>
      <c r="F564" s="2">
        <v>250.0</v>
      </c>
      <c r="G564" s="4">
        <v>7173.0</v>
      </c>
      <c r="H564" s="2" t="s">
        <v>1908</v>
      </c>
      <c r="I564" s="2">
        <v>8.91</v>
      </c>
    </row>
    <row r="565">
      <c r="A565" s="2" t="s">
        <v>1909</v>
      </c>
      <c r="B565" s="2" t="s">
        <v>1882</v>
      </c>
      <c r="C565" s="2">
        <v>17.69</v>
      </c>
      <c r="D565" s="2">
        <v>-0.02</v>
      </c>
      <c r="E565" s="3">
        <v>-0.0011</v>
      </c>
      <c r="F565" s="4">
        <v>23871.0</v>
      </c>
      <c r="G565" s="4">
        <v>96319.0</v>
      </c>
      <c r="H565" s="2" t="s">
        <v>1910</v>
      </c>
      <c r="I565" s="2">
        <v>11.61</v>
      </c>
    </row>
    <row r="566">
      <c r="A566" s="2" t="s">
        <v>1911</v>
      </c>
      <c r="B566" s="2" t="s">
        <v>1898</v>
      </c>
      <c r="C566" s="2">
        <v>19.76</v>
      </c>
      <c r="D566" s="2">
        <v>-0.02</v>
      </c>
      <c r="E566" s="3">
        <v>-8.0E-4</v>
      </c>
      <c r="F566" s="4">
        <v>147572.0</v>
      </c>
      <c r="G566" s="4">
        <v>361144.0</v>
      </c>
      <c r="H566" s="2" t="s">
        <v>1912</v>
      </c>
      <c r="I566" s="2">
        <v>5.32</v>
      </c>
    </row>
    <row r="567">
      <c r="A567" s="2" t="s">
        <v>1913</v>
      </c>
      <c r="B567" s="2" t="s">
        <v>1914</v>
      </c>
      <c r="C567" s="2">
        <v>67.86</v>
      </c>
      <c r="D567" s="2">
        <v>-0.41</v>
      </c>
      <c r="E567" s="3">
        <v>-0.006</v>
      </c>
      <c r="F567" s="2" t="s">
        <v>1915</v>
      </c>
      <c r="G567" s="2" t="s">
        <v>1916</v>
      </c>
      <c r="H567" s="2" t="s">
        <v>1917</v>
      </c>
      <c r="I567" s="2">
        <v>26.21</v>
      </c>
    </row>
    <row r="568">
      <c r="A568" s="2" t="s">
        <v>1918</v>
      </c>
      <c r="B568" s="2" t="s">
        <v>1919</v>
      </c>
      <c r="C568" s="2">
        <v>19.33</v>
      </c>
      <c r="D568" s="6">
        <f>+0.04</f>
        <v>0.04</v>
      </c>
      <c r="E568" s="6">
        <f>+0.21%</f>
        <v>0.0021</v>
      </c>
      <c r="F568" s="4">
        <v>36756.0</v>
      </c>
      <c r="G568" s="4">
        <v>118498.0</v>
      </c>
      <c r="H568" s="2" t="s">
        <v>1920</v>
      </c>
      <c r="I568" s="2">
        <v>34.29</v>
      </c>
    </row>
    <row r="569">
      <c r="A569" s="2" t="s">
        <v>1921</v>
      </c>
      <c r="B569" s="2" t="s">
        <v>1919</v>
      </c>
      <c r="C569" s="2">
        <v>193.75</v>
      </c>
      <c r="D569" s="2">
        <v>-2.81</v>
      </c>
      <c r="E569" s="3">
        <v>-0.0143</v>
      </c>
      <c r="F569" s="2">
        <v>60.0</v>
      </c>
      <c r="G569" s="2">
        <v>579.0</v>
      </c>
      <c r="H569" s="2" t="s">
        <v>1922</v>
      </c>
      <c r="I569" s="2">
        <v>34.37</v>
      </c>
    </row>
    <row r="570">
      <c r="A570" s="2" t="s">
        <v>1923</v>
      </c>
      <c r="B570" s="2" t="s">
        <v>1924</v>
      </c>
      <c r="C570" s="2">
        <v>16.52</v>
      </c>
      <c r="D570" s="2">
        <v>-0.26</v>
      </c>
      <c r="E570" s="3">
        <v>-0.0155</v>
      </c>
      <c r="F570" s="4">
        <v>34240.0</v>
      </c>
      <c r="G570" s="4">
        <v>69004.0</v>
      </c>
      <c r="H570" s="2" t="s">
        <v>1925</v>
      </c>
      <c r="I570" s="2">
        <v>58.37</v>
      </c>
    </row>
    <row r="571">
      <c r="A571" s="2" t="s">
        <v>1926</v>
      </c>
      <c r="B571" s="2" t="s">
        <v>1882</v>
      </c>
      <c r="C571" s="2">
        <v>17.4</v>
      </c>
      <c r="D571" s="2">
        <v>0.0</v>
      </c>
      <c r="E571" s="3">
        <v>0.0</v>
      </c>
      <c r="F571" s="2">
        <v>75.0</v>
      </c>
      <c r="G571" s="2">
        <v>42.0</v>
      </c>
      <c r="H571" s="2" t="s">
        <v>1883</v>
      </c>
      <c r="I571" s="2" t="s">
        <v>12</v>
      </c>
    </row>
    <row r="572">
      <c r="A572" s="2" t="s">
        <v>1927</v>
      </c>
      <c r="B572" s="2" t="s">
        <v>1928</v>
      </c>
      <c r="C572" s="2">
        <v>535.33</v>
      </c>
      <c r="D572" s="6">
        <f>+0.33</f>
        <v>0.33</v>
      </c>
      <c r="E572" s="6">
        <f>+0.06%</f>
        <v>0.0006</v>
      </c>
      <c r="F572" s="2">
        <v>579.0</v>
      </c>
      <c r="G572" s="2">
        <v>901.0</v>
      </c>
      <c r="H572" s="2" t="s">
        <v>1929</v>
      </c>
      <c r="I572" s="2">
        <v>28.53</v>
      </c>
    </row>
    <row r="573">
      <c r="A573" s="2" t="s">
        <v>1930</v>
      </c>
      <c r="B573" s="2" t="s">
        <v>1931</v>
      </c>
      <c r="C573" s="2">
        <v>2.8</v>
      </c>
      <c r="D573" s="2">
        <v>-0.24</v>
      </c>
      <c r="E573" s="3">
        <v>-0.0789</v>
      </c>
      <c r="F573" s="4">
        <v>75960.0</v>
      </c>
      <c r="G573" s="4">
        <v>16827.0</v>
      </c>
      <c r="H573" s="2" t="s">
        <v>1932</v>
      </c>
      <c r="I573" s="2" t="s">
        <v>12</v>
      </c>
    </row>
    <row r="574">
      <c r="A574" s="2" t="s">
        <v>1933</v>
      </c>
      <c r="B574" s="2" t="s">
        <v>1934</v>
      </c>
      <c r="C574" s="2">
        <v>27.46</v>
      </c>
      <c r="D574" s="2">
        <v>-0.11</v>
      </c>
      <c r="E574" s="3">
        <v>-0.0039</v>
      </c>
      <c r="F574" s="4">
        <v>16797.0</v>
      </c>
      <c r="G574" s="4">
        <v>31607.0</v>
      </c>
      <c r="H574" s="2" t="s">
        <v>1935</v>
      </c>
      <c r="I574" s="2">
        <v>2.3</v>
      </c>
    </row>
    <row r="575">
      <c r="A575" s="2" t="s">
        <v>1936</v>
      </c>
      <c r="B575" s="2" t="s">
        <v>1928</v>
      </c>
      <c r="C575" s="2">
        <v>26.58</v>
      </c>
      <c r="D575" s="2">
        <v>-0.06</v>
      </c>
      <c r="E575" s="3">
        <v>-0.0023</v>
      </c>
      <c r="F575" s="4">
        <v>30417.0</v>
      </c>
      <c r="G575" s="4">
        <v>47196.0</v>
      </c>
      <c r="H575" s="2" t="s">
        <v>1937</v>
      </c>
      <c r="I575" s="2">
        <v>28.33</v>
      </c>
    </row>
    <row r="576">
      <c r="A576" s="2" t="s">
        <v>1938</v>
      </c>
      <c r="B576" s="2" t="s">
        <v>1939</v>
      </c>
      <c r="C576" s="2">
        <v>54.87</v>
      </c>
      <c r="D576" s="2">
        <v>-0.39</v>
      </c>
      <c r="E576" s="3">
        <v>-0.0071</v>
      </c>
      <c r="F576" s="4">
        <v>424462.0</v>
      </c>
      <c r="G576" s="4">
        <v>842444.0</v>
      </c>
      <c r="H576" s="2" t="s">
        <v>1940</v>
      </c>
      <c r="I576" s="2">
        <v>8.93</v>
      </c>
    </row>
    <row r="577">
      <c r="A577" s="2" t="s">
        <v>1941</v>
      </c>
      <c r="B577" s="2" t="s">
        <v>1905</v>
      </c>
      <c r="C577" s="2">
        <v>22.98</v>
      </c>
      <c r="D577" s="2">
        <v>-0.11</v>
      </c>
      <c r="E577" s="3">
        <v>-0.005</v>
      </c>
      <c r="F577" s="4">
        <v>15180.0</v>
      </c>
      <c r="G577" s="4">
        <v>38614.0</v>
      </c>
      <c r="H577" s="2" t="s">
        <v>1942</v>
      </c>
      <c r="I577" s="2">
        <v>7.1</v>
      </c>
    </row>
    <row r="578">
      <c r="A578" s="2" t="s">
        <v>1943</v>
      </c>
      <c r="B578" s="2" t="s">
        <v>1944</v>
      </c>
      <c r="C578" s="2">
        <v>62.9</v>
      </c>
      <c r="D578" s="2">
        <v>-0.1</v>
      </c>
      <c r="E578" s="3">
        <v>-0.0016</v>
      </c>
      <c r="F578" s="2">
        <v>120.0</v>
      </c>
      <c r="G578" s="4">
        <v>1895.0</v>
      </c>
      <c r="H578" s="2" t="s">
        <v>1945</v>
      </c>
      <c r="I578" s="2">
        <v>10.26</v>
      </c>
    </row>
    <row r="579">
      <c r="A579" s="2" t="s">
        <v>1946</v>
      </c>
      <c r="B579" s="2" t="s">
        <v>1947</v>
      </c>
      <c r="C579" s="2">
        <v>40.47</v>
      </c>
      <c r="D579" s="6">
        <f>+0.13</f>
        <v>0.13</v>
      </c>
      <c r="E579" s="6">
        <f>+0.33%</f>
        <v>0.0033</v>
      </c>
      <c r="F579" s="2" t="s">
        <v>1948</v>
      </c>
      <c r="G579" s="2" t="s">
        <v>1949</v>
      </c>
      <c r="H579" s="2" t="s">
        <v>1950</v>
      </c>
      <c r="I579" s="2">
        <v>47.67</v>
      </c>
    </row>
    <row r="580">
      <c r="A580" s="2" t="s">
        <v>1951</v>
      </c>
      <c r="B580" s="2" t="s">
        <v>1952</v>
      </c>
      <c r="C580" s="2">
        <v>191.05</v>
      </c>
      <c r="D580" s="2">
        <v>-7.44</v>
      </c>
      <c r="E580" s="3">
        <v>-0.0375</v>
      </c>
      <c r="F580" s="2" t="s">
        <v>1953</v>
      </c>
      <c r="G580" s="2" t="s">
        <v>1954</v>
      </c>
      <c r="H580" s="2" t="s">
        <v>1955</v>
      </c>
      <c r="I580" s="2" t="s">
        <v>12</v>
      </c>
    </row>
    <row r="581">
      <c r="A581" s="2" t="s">
        <v>1956</v>
      </c>
      <c r="B581" s="2" t="s">
        <v>1957</v>
      </c>
      <c r="C581" s="2">
        <v>0.02</v>
      </c>
      <c r="D581" s="2">
        <v>-5.0E-4</v>
      </c>
      <c r="E581" s="3">
        <v>-0.0244</v>
      </c>
      <c r="F581" s="4">
        <v>28347.0</v>
      </c>
      <c r="G581" s="4">
        <v>705705.0</v>
      </c>
      <c r="H581" s="2" t="s">
        <v>1958</v>
      </c>
      <c r="I581" s="2" t="s">
        <v>12</v>
      </c>
    </row>
    <row r="582">
      <c r="A582" s="2" t="s">
        <v>1959</v>
      </c>
      <c r="B582" s="2" t="s">
        <v>1924</v>
      </c>
      <c r="C582" s="2">
        <v>166.51</v>
      </c>
      <c r="D582" s="2">
        <v>-0.18</v>
      </c>
      <c r="E582" s="3">
        <v>-0.0011</v>
      </c>
      <c r="F582" s="2">
        <v>102.0</v>
      </c>
      <c r="G582" s="2">
        <v>349.0</v>
      </c>
      <c r="H582" s="2" t="s">
        <v>1960</v>
      </c>
      <c r="I582" s="2">
        <v>58.84</v>
      </c>
    </row>
    <row r="583">
      <c r="A583" s="2" t="s">
        <v>1961</v>
      </c>
      <c r="B583" s="2" t="s">
        <v>1962</v>
      </c>
      <c r="C583" s="2">
        <v>3.13</v>
      </c>
      <c r="D583" s="2">
        <v>0.0</v>
      </c>
      <c r="E583" s="3">
        <v>0.0</v>
      </c>
      <c r="F583" s="4">
        <v>2000.0</v>
      </c>
      <c r="G583" s="4">
        <v>1942.0</v>
      </c>
      <c r="H583" s="2" t="s">
        <v>1963</v>
      </c>
      <c r="I583" s="2">
        <v>6.36</v>
      </c>
    </row>
    <row r="584">
      <c r="A584" s="2" t="s">
        <v>1964</v>
      </c>
      <c r="B584" s="2" t="s">
        <v>1872</v>
      </c>
      <c r="C584" s="2">
        <v>103.76</v>
      </c>
      <c r="D584" s="2">
        <v>-1.8</v>
      </c>
      <c r="E584" s="3">
        <v>-0.0171</v>
      </c>
      <c r="F584" s="4">
        <v>2590.0</v>
      </c>
      <c r="G584" s="4">
        <v>32646.0</v>
      </c>
      <c r="H584" s="2" t="s">
        <v>1965</v>
      </c>
      <c r="I584" s="2">
        <v>12.53</v>
      </c>
    </row>
    <row r="585">
      <c r="A585" s="2" t="s">
        <v>1966</v>
      </c>
      <c r="B585" s="2" t="s">
        <v>1967</v>
      </c>
      <c r="C585" s="2">
        <v>2.6</v>
      </c>
      <c r="D585" s="2">
        <v>-0.22</v>
      </c>
      <c r="E585" s="3">
        <v>-0.078</v>
      </c>
      <c r="F585" s="4">
        <v>1000.0</v>
      </c>
      <c r="G585" s="4">
        <v>8385.0</v>
      </c>
      <c r="H585" s="2" t="s">
        <v>1968</v>
      </c>
      <c r="I585" s="2" t="s">
        <v>12</v>
      </c>
    </row>
    <row r="586">
      <c r="A586" s="2" t="s">
        <v>1969</v>
      </c>
      <c r="B586" s="2" t="s">
        <v>1970</v>
      </c>
      <c r="C586" s="2">
        <v>180.06</v>
      </c>
      <c r="D586" s="6">
        <f>+1.06</f>
        <v>1.06</v>
      </c>
      <c r="E586" s="6">
        <f t="shared" ref="E586:E587" si="3">+0.59%</f>
        <v>0.0059</v>
      </c>
      <c r="F586" s="4">
        <v>706594.0</v>
      </c>
      <c r="G586" s="2" t="s">
        <v>1971</v>
      </c>
      <c r="H586" s="2" t="s">
        <v>1972</v>
      </c>
      <c r="I586" s="2">
        <v>620.9</v>
      </c>
    </row>
    <row r="587">
      <c r="A587" s="2" t="s">
        <v>1973</v>
      </c>
      <c r="B587" s="2" t="s">
        <v>1974</v>
      </c>
      <c r="C587" s="2">
        <v>11.87</v>
      </c>
      <c r="D587" s="6">
        <f>+0.07</f>
        <v>0.07</v>
      </c>
      <c r="E587" s="6">
        <f t="shared" si="3"/>
        <v>0.0059</v>
      </c>
      <c r="F587" s="4">
        <v>85418.0</v>
      </c>
      <c r="G587" s="4">
        <v>132119.0</v>
      </c>
      <c r="H587" s="2" t="s">
        <v>1975</v>
      </c>
      <c r="I587" s="2">
        <v>5.41</v>
      </c>
    </row>
    <row r="588">
      <c r="A588" s="2" t="s">
        <v>1976</v>
      </c>
      <c r="B588" s="2" t="s">
        <v>1977</v>
      </c>
      <c r="C588" s="2">
        <v>248.02</v>
      </c>
      <c r="D588" s="2">
        <v>-6.3</v>
      </c>
      <c r="E588" s="3">
        <v>-0.0248</v>
      </c>
      <c r="F588" s="2" t="s">
        <v>1978</v>
      </c>
      <c r="G588" s="2" t="s">
        <v>1979</v>
      </c>
      <c r="H588" s="2" t="s">
        <v>1980</v>
      </c>
      <c r="I588" s="2" t="s">
        <v>12</v>
      </c>
    </row>
    <row r="589">
      <c r="A589" s="2" t="s">
        <v>1981</v>
      </c>
      <c r="B589" s="2" t="s">
        <v>1872</v>
      </c>
      <c r="C589" s="2">
        <v>103.25</v>
      </c>
      <c r="D589" s="2">
        <v>-0.97</v>
      </c>
      <c r="E589" s="3">
        <v>-0.0093</v>
      </c>
      <c r="F589" s="4">
        <v>3028.0</v>
      </c>
      <c r="G589" s="4">
        <v>82353.0</v>
      </c>
      <c r="H589" s="2" t="s">
        <v>1982</v>
      </c>
      <c r="I589" s="2">
        <v>12.47</v>
      </c>
    </row>
    <row r="590">
      <c r="A590" s="2" t="s">
        <v>1983</v>
      </c>
      <c r="B590" s="2" t="s">
        <v>1934</v>
      </c>
      <c r="C590" s="2">
        <v>26.58</v>
      </c>
      <c r="D590" s="2">
        <v>-0.01</v>
      </c>
      <c r="E590" s="3">
        <v>-6.0E-4</v>
      </c>
      <c r="F590" s="4">
        <v>49952.0</v>
      </c>
      <c r="G590" s="4">
        <v>117842.0</v>
      </c>
      <c r="H590" s="2" t="s">
        <v>1984</v>
      </c>
      <c r="I590" s="2">
        <v>1.89</v>
      </c>
    </row>
    <row r="591">
      <c r="A591" s="2" t="s">
        <v>1985</v>
      </c>
      <c r="B591" s="2" t="s">
        <v>1986</v>
      </c>
      <c r="C591" s="2">
        <v>27.39</v>
      </c>
      <c r="D591" s="2">
        <v>0.0</v>
      </c>
      <c r="E591" s="3">
        <v>0.0</v>
      </c>
      <c r="F591" s="2">
        <v>36.0</v>
      </c>
      <c r="G591" s="2">
        <v>671.0</v>
      </c>
      <c r="H591" s="2" t="s">
        <v>1987</v>
      </c>
      <c r="I591" s="2">
        <v>28.03</v>
      </c>
    </row>
    <row r="592">
      <c r="A592" s="2" t="s">
        <v>1988</v>
      </c>
      <c r="B592" s="2" t="s">
        <v>1412</v>
      </c>
      <c r="C592" s="2">
        <v>38.22</v>
      </c>
      <c r="D592" s="2">
        <v>-0.34</v>
      </c>
      <c r="E592" s="3">
        <v>-0.0087</v>
      </c>
      <c r="F592" s="2" t="s">
        <v>1989</v>
      </c>
      <c r="G592" s="2" t="s">
        <v>1990</v>
      </c>
      <c r="H592" s="2" t="s">
        <v>1991</v>
      </c>
      <c r="I592" s="2">
        <v>4.08</v>
      </c>
    </row>
    <row r="593">
      <c r="A593" s="2" t="s">
        <v>1992</v>
      </c>
      <c r="B593" s="2" t="s">
        <v>1970</v>
      </c>
      <c r="C593" s="2">
        <v>180.79</v>
      </c>
      <c r="D593" s="2">
        <v>0.0</v>
      </c>
      <c r="E593" s="3">
        <v>0.0</v>
      </c>
      <c r="F593" s="2">
        <v>12.0</v>
      </c>
      <c r="G593" s="2">
        <v>319.0</v>
      </c>
      <c r="H593" s="2" t="s">
        <v>1993</v>
      </c>
      <c r="I593" s="2">
        <v>623.41</v>
      </c>
    </row>
    <row r="594">
      <c r="A594" s="2" t="s">
        <v>1994</v>
      </c>
      <c r="B594" s="2" t="s">
        <v>1974</v>
      </c>
      <c r="C594" s="2">
        <v>12.04</v>
      </c>
      <c r="D594" s="2">
        <v>-0.49</v>
      </c>
      <c r="E594" s="3">
        <v>-0.0388</v>
      </c>
      <c r="F594" s="2">
        <v>193.0</v>
      </c>
      <c r="G594" s="4">
        <v>7304.0</v>
      </c>
      <c r="H594" s="2" t="s">
        <v>1995</v>
      </c>
      <c r="I594" s="2">
        <v>5.48</v>
      </c>
    </row>
    <row r="595">
      <c r="A595" s="2" t="s">
        <v>1996</v>
      </c>
      <c r="B595" s="2" t="s">
        <v>1997</v>
      </c>
      <c r="C595" s="2">
        <v>12.88</v>
      </c>
      <c r="D595" s="2">
        <v>-0.29</v>
      </c>
      <c r="E595" s="3">
        <v>-0.022</v>
      </c>
      <c r="F595" s="4">
        <v>5938.0</v>
      </c>
      <c r="G595" s="4">
        <v>20936.0</v>
      </c>
      <c r="H595" s="2" t="s">
        <v>1998</v>
      </c>
      <c r="I595" s="2">
        <v>12.2</v>
      </c>
    </row>
    <row r="596">
      <c r="A596" s="2" t="s">
        <v>1999</v>
      </c>
      <c r="B596" s="2" t="s">
        <v>1934</v>
      </c>
      <c r="C596" s="2">
        <v>26.55</v>
      </c>
      <c r="D596" s="2">
        <v>-0.02</v>
      </c>
      <c r="E596" s="3">
        <v>-8.0E-4</v>
      </c>
      <c r="F596" s="4">
        <v>19518.0</v>
      </c>
      <c r="G596" s="4">
        <v>24561.0</v>
      </c>
      <c r="H596" s="2" t="s">
        <v>2000</v>
      </c>
      <c r="I596" s="2">
        <v>2.23</v>
      </c>
    </row>
    <row r="597">
      <c r="A597" s="2" t="s">
        <v>2001</v>
      </c>
      <c r="B597" s="2" t="s">
        <v>1728</v>
      </c>
      <c r="C597" s="2">
        <v>2.15</v>
      </c>
      <c r="D597" s="6">
        <f>+0.02</f>
        <v>0.02</v>
      </c>
      <c r="E597" s="6">
        <f>+0.94%</f>
        <v>0.0094</v>
      </c>
      <c r="F597" s="4">
        <v>2059.0</v>
      </c>
      <c r="G597" s="4">
        <v>89231.0</v>
      </c>
      <c r="H597" s="2" t="s">
        <v>2002</v>
      </c>
      <c r="I597" s="2">
        <v>11.96</v>
      </c>
    </row>
    <row r="598">
      <c r="A598" s="2" t="s">
        <v>2003</v>
      </c>
      <c r="B598" s="2" t="s">
        <v>2004</v>
      </c>
      <c r="C598" s="2">
        <v>44.39</v>
      </c>
      <c r="D598" s="2">
        <v>-0.49</v>
      </c>
      <c r="E598" s="3">
        <v>-0.0109</v>
      </c>
      <c r="F598" s="2" t="s">
        <v>2005</v>
      </c>
      <c r="G598" s="2" t="s">
        <v>2006</v>
      </c>
      <c r="H598" s="2" t="s">
        <v>2007</v>
      </c>
      <c r="I598" s="2">
        <v>99.75</v>
      </c>
    </row>
    <row r="599">
      <c r="A599" s="2" t="s">
        <v>2008</v>
      </c>
      <c r="B599" s="2" t="s">
        <v>2009</v>
      </c>
      <c r="C599" s="2">
        <v>179.24</v>
      </c>
      <c r="D599" s="2">
        <v>-2.94</v>
      </c>
      <c r="E599" s="3">
        <v>-0.0161</v>
      </c>
      <c r="F599" s="4">
        <v>121946.0</v>
      </c>
      <c r="G599" s="4">
        <v>230401.0</v>
      </c>
      <c r="H599" s="2" t="s">
        <v>2010</v>
      </c>
      <c r="I599" s="2">
        <v>39.96</v>
      </c>
    </row>
    <row r="600">
      <c r="A600" s="2" t="s">
        <v>2011</v>
      </c>
      <c r="B600" s="2" t="s">
        <v>2012</v>
      </c>
      <c r="C600" s="2">
        <v>12.53</v>
      </c>
      <c r="D600" s="6">
        <f>+0.21</f>
        <v>0.21</v>
      </c>
      <c r="E600" s="6">
        <f>+1.7%</f>
        <v>0.017</v>
      </c>
      <c r="F600" s="4">
        <v>94430.0</v>
      </c>
      <c r="G600" s="4">
        <v>312953.0</v>
      </c>
      <c r="H600" s="2" t="s">
        <v>2013</v>
      </c>
      <c r="I600" s="2">
        <v>9.08</v>
      </c>
    </row>
    <row r="601">
      <c r="A601" s="2" t="s">
        <v>2014</v>
      </c>
      <c r="B601" s="2" t="s">
        <v>2015</v>
      </c>
      <c r="C601" s="2">
        <v>68.24</v>
      </c>
      <c r="D601" s="2">
        <v>-0.97</v>
      </c>
      <c r="E601" s="3">
        <v>-0.014</v>
      </c>
      <c r="F601" s="4">
        <v>549002.0</v>
      </c>
      <c r="G601" s="4">
        <v>560449.0</v>
      </c>
      <c r="H601" s="2" t="s">
        <v>2016</v>
      </c>
      <c r="I601" s="2">
        <v>20.7</v>
      </c>
    </row>
    <row r="602">
      <c r="A602" s="2" t="s">
        <v>2017</v>
      </c>
      <c r="B602" s="2" t="s">
        <v>2018</v>
      </c>
      <c r="C602" s="2">
        <v>4.33</v>
      </c>
      <c r="D602" s="2">
        <v>0.0</v>
      </c>
      <c r="E602" s="3">
        <v>0.0</v>
      </c>
      <c r="F602" s="4">
        <v>16229.0</v>
      </c>
      <c r="G602" s="4">
        <v>1279.0</v>
      </c>
      <c r="H602" s="2" t="s">
        <v>2019</v>
      </c>
      <c r="I602" s="2">
        <v>8.31</v>
      </c>
    </row>
    <row r="603">
      <c r="A603" s="2" t="s">
        <v>2020</v>
      </c>
      <c r="B603" s="2" t="s">
        <v>2021</v>
      </c>
      <c r="C603" s="2">
        <v>12.45</v>
      </c>
      <c r="D603" s="2">
        <v>-0.1</v>
      </c>
      <c r="E603" s="3">
        <v>-0.008</v>
      </c>
      <c r="F603" s="4">
        <v>1600.0</v>
      </c>
      <c r="G603" s="4">
        <v>3979.0</v>
      </c>
      <c r="H603" s="2" t="s">
        <v>2022</v>
      </c>
      <c r="I603" s="2">
        <v>14.21</v>
      </c>
    </row>
    <row r="604">
      <c r="A604" s="2" t="s">
        <v>2023</v>
      </c>
      <c r="B604" s="2" t="s">
        <v>2024</v>
      </c>
      <c r="C604" s="2">
        <v>61.81</v>
      </c>
      <c r="D604" s="2">
        <v>-0.27</v>
      </c>
      <c r="E604" s="3">
        <v>-0.0043</v>
      </c>
      <c r="F604" s="2" t="s">
        <v>2025</v>
      </c>
      <c r="G604" s="2" t="s">
        <v>1624</v>
      </c>
      <c r="H604" s="2" t="s">
        <v>2026</v>
      </c>
      <c r="I604" s="2">
        <v>19.35</v>
      </c>
    </row>
    <row r="605">
      <c r="A605" s="2" t="s">
        <v>2027</v>
      </c>
      <c r="B605" s="2" t="s">
        <v>2012</v>
      </c>
      <c r="C605" s="2">
        <v>24.6</v>
      </c>
      <c r="D605" s="6">
        <f>+0.58</f>
        <v>0.58</v>
      </c>
      <c r="E605" s="6">
        <f>+2.41%</f>
        <v>0.0241</v>
      </c>
      <c r="F605" s="4">
        <v>1545.0</v>
      </c>
      <c r="G605" s="4">
        <v>1588.0</v>
      </c>
      <c r="H605" s="2" t="s">
        <v>2028</v>
      </c>
      <c r="I605" s="2">
        <v>8.91</v>
      </c>
    </row>
    <row r="606">
      <c r="A606" s="2" t="s">
        <v>2029</v>
      </c>
      <c r="B606" s="2" t="s">
        <v>1962</v>
      </c>
      <c r="C606" s="2">
        <v>15.22</v>
      </c>
      <c r="D606" s="2">
        <v>-0.06</v>
      </c>
      <c r="E606" s="3">
        <v>-0.0036</v>
      </c>
      <c r="F606" s="4">
        <v>7491.0</v>
      </c>
      <c r="G606" s="4">
        <v>17831.0</v>
      </c>
      <c r="H606" s="2" t="s">
        <v>2030</v>
      </c>
      <c r="I606" s="2">
        <v>6.18</v>
      </c>
    </row>
    <row r="607">
      <c r="A607" s="2" t="s">
        <v>2031</v>
      </c>
      <c r="B607" s="2" t="s">
        <v>2032</v>
      </c>
      <c r="C607" s="2">
        <v>43.06</v>
      </c>
      <c r="D607" s="2">
        <v>-0.31</v>
      </c>
      <c r="E607" s="3">
        <v>-0.007</v>
      </c>
      <c r="F607" s="4">
        <v>876624.0</v>
      </c>
      <c r="G607" s="4">
        <v>835569.0</v>
      </c>
      <c r="H607" s="2" t="s">
        <v>2033</v>
      </c>
      <c r="I607" s="2">
        <v>25.36</v>
      </c>
    </row>
    <row r="608">
      <c r="A608" s="2" t="s">
        <v>2034</v>
      </c>
      <c r="B608" s="2" t="s">
        <v>2035</v>
      </c>
      <c r="C608" s="2">
        <v>298.52</v>
      </c>
      <c r="D608" s="2">
        <v>-0.16</v>
      </c>
      <c r="E608" s="3">
        <v>-5.0E-4</v>
      </c>
      <c r="F608" s="4">
        <v>326837.0</v>
      </c>
      <c r="G608" s="4">
        <v>799180.0</v>
      </c>
      <c r="H608" s="2" t="s">
        <v>2036</v>
      </c>
      <c r="I608" s="2" t="s">
        <v>12</v>
      </c>
    </row>
    <row r="609">
      <c r="A609" s="2" t="s">
        <v>2037</v>
      </c>
      <c r="B609" s="2" t="s">
        <v>2038</v>
      </c>
      <c r="C609" s="2">
        <v>36.28</v>
      </c>
      <c r="D609" s="2">
        <v>0.0</v>
      </c>
      <c r="E609" s="3">
        <v>0.0</v>
      </c>
      <c r="F609" s="2">
        <v>100.0</v>
      </c>
      <c r="G609" s="4">
        <v>2363.0</v>
      </c>
      <c r="H609" s="2" t="s">
        <v>2039</v>
      </c>
      <c r="I609" s="2">
        <v>48.89</v>
      </c>
    </row>
    <row r="610">
      <c r="A610" s="2" t="s">
        <v>2040</v>
      </c>
      <c r="B610" s="2" t="s">
        <v>2041</v>
      </c>
      <c r="C610" s="2">
        <v>44.43</v>
      </c>
      <c r="D610" s="6">
        <f>+0.13</f>
        <v>0.13</v>
      </c>
      <c r="E610" s="6">
        <f>+0.28%</f>
        <v>0.0028</v>
      </c>
      <c r="F610" s="4">
        <v>4895.0</v>
      </c>
      <c r="G610" s="4">
        <v>14285.0</v>
      </c>
      <c r="H610" s="2" t="s">
        <v>2042</v>
      </c>
      <c r="I610" s="2">
        <v>9.12</v>
      </c>
    </row>
    <row r="611">
      <c r="A611" s="2" t="s">
        <v>2043</v>
      </c>
      <c r="B611" s="2" t="s">
        <v>2041</v>
      </c>
      <c r="C611" s="2">
        <v>22.13</v>
      </c>
      <c r="D611" s="2">
        <v>0.0</v>
      </c>
      <c r="E611" s="3">
        <v>0.0</v>
      </c>
      <c r="F611" s="2">
        <v>50.0</v>
      </c>
      <c r="G611" s="2">
        <v>784.0</v>
      </c>
      <c r="H611" s="2" t="s">
        <v>2044</v>
      </c>
      <c r="I611" s="2">
        <v>9.08</v>
      </c>
    </row>
    <row r="612">
      <c r="A612" s="2" t="s">
        <v>2045</v>
      </c>
      <c r="B612" s="2" t="s">
        <v>2021</v>
      </c>
      <c r="C612" s="2">
        <v>12.37</v>
      </c>
      <c r="D612" s="2">
        <v>-0.07</v>
      </c>
      <c r="E612" s="3">
        <v>-0.0056</v>
      </c>
      <c r="F612" s="4">
        <v>259935.0</v>
      </c>
      <c r="G612" s="4">
        <v>549222.0</v>
      </c>
      <c r="H612" s="2" t="s">
        <v>2046</v>
      </c>
      <c r="I612" s="2">
        <v>14.12</v>
      </c>
    </row>
    <row r="613">
      <c r="A613" s="2" t="s">
        <v>2047</v>
      </c>
      <c r="B613" s="2" t="s">
        <v>2048</v>
      </c>
      <c r="C613" s="2">
        <v>24.44</v>
      </c>
      <c r="D613" s="6">
        <f>+0.2</f>
        <v>0.2</v>
      </c>
      <c r="E613" s="6">
        <f>+0.83%</f>
        <v>0.0083</v>
      </c>
      <c r="F613" s="4">
        <v>1055.0</v>
      </c>
      <c r="G613" s="4">
        <v>2983.0</v>
      </c>
      <c r="H613" s="2" t="s">
        <v>2049</v>
      </c>
      <c r="I613" s="2" t="s">
        <v>12</v>
      </c>
    </row>
    <row r="614">
      <c r="A614" s="2" t="s">
        <v>2050</v>
      </c>
      <c r="B614" s="2" t="s">
        <v>2051</v>
      </c>
      <c r="C614" s="2">
        <v>442.32</v>
      </c>
      <c r="D614" s="2">
        <v>-5.53</v>
      </c>
      <c r="E614" s="3">
        <v>-0.0123</v>
      </c>
      <c r="F614" s="4">
        <v>490094.0</v>
      </c>
      <c r="G614" s="4">
        <v>593341.0</v>
      </c>
      <c r="H614" s="2" t="s">
        <v>2052</v>
      </c>
      <c r="I614" s="2">
        <v>24.82</v>
      </c>
    </row>
    <row r="615">
      <c r="A615" s="2" t="s">
        <v>2053</v>
      </c>
      <c r="B615" s="2" t="s">
        <v>2054</v>
      </c>
      <c r="C615" s="2">
        <v>6.59</v>
      </c>
      <c r="D615" s="2">
        <v>0.0</v>
      </c>
      <c r="E615" s="3">
        <v>0.0</v>
      </c>
      <c r="F615" s="2">
        <v>3.0</v>
      </c>
      <c r="G615" s="2">
        <v>45.0</v>
      </c>
      <c r="H615" s="2" t="s">
        <v>2055</v>
      </c>
      <c r="I615" s="2">
        <v>2.37</v>
      </c>
    </row>
    <row r="616">
      <c r="A616" s="2" t="s">
        <v>2056</v>
      </c>
      <c r="B616" s="2" t="s">
        <v>2057</v>
      </c>
      <c r="C616" s="2">
        <v>0.1868</v>
      </c>
      <c r="D616" s="2">
        <v>-9.0E-4</v>
      </c>
      <c r="E616" s="3">
        <v>-0.0051</v>
      </c>
      <c r="F616" s="4">
        <v>55185.0</v>
      </c>
      <c r="G616" s="4">
        <v>66719.0</v>
      </c>
      <c r="H616" s="2" t="s">
        <v>2058</v>
      </c>
      <c r="I616" s="2" t="s">
        <v>12</v>
      </c>
    </row>
    <row r="617">
      <c r="A617" s="2" t="s">
        <v>2059</v>
      </c>
      <c r="B617" s="2" t="s">
        <v>1850</v>
      </c>
      <c r="C617" s="2">
        <v>41.58</v>
      </c>
      <c r="D617" s="2">
        <v>0.0</v>
      </c>
      <c r="E617" s="3">
        <v>0.0</v>
      </c>
      <c r="F617" s="2">
        <v>18.0</v>
      </c>
      <c r="G617" s="2">
        <v>146.0</v>
      </c>
      <c r="H617" s="2" t="s">
        <v>2060</v>
      </c>
      <c r="I617" s="2" t="s">
        <v>12</v>
      </c>
    </row>
    <row r="618">
      <c r="A618" s="2" t="s">
        <v>2061</v>
      </c>
      <c r="B618" s="2" t="s">
        <v>1470</v>
      </c>
      <c r="C618" s="2">
        <v>185.34</v>
      </c>
      <c r="D618" s="2">
        <v>-1.68</v>
      </c>
      <c r="E618" s="3">
        <v>-0.009</v>
      </c>
      <c r="F618" s="4">
        <v>436246.0</v>
      </c>
      <c r="G618" s="4">
        <v>974638.0</v>
      </c>
      <c r="H618" s="2" t="s">
        <v>2062</v>
      </c>
      <c r="I618" s="2">
        <v>25.22</v>
      </c>
    </row>
    <row r="619">
      <c r="A619" s="2" t="s">
        <v>2063</v>
      </c>
      <c r="B619" s="2" t="s">
        <v>2064</v>
      </c>
      <c r="C619" s="2">
        <v>2.5493</v>
      </c>
      <c r="D619" s="2">
        <v>-7.0E-4</v>
      </c>
      <c r="E619" s="3">
        <v>-3.0E-4</v>
      </c>
      <c r="F619" s="4">
        <v>770761.0</v>
      </c>
      <c r="G619" s="4">
        <v>709063.0</v>
      </c>
      <c r="H619" s="2" t="s">
        <v>2065</v>
      </c>
      <c r="I619" s="2">
        <v>5.74</v>
      </c>
    </row>
    <row r="620">
      <c r="A620" s="2" t="s">
        <v>2066</v>
      </c>
      <c r="B620" s="2" t="s">
        <v>2067</v>
      </c>
      <c r="C620" s="2">
        <v>385.69</v>
      </c>
      <c r="D620" s="6">
        <f>+0.71</f>
        <v>0.71</v>
      </c>
      <c r="E620" s="6">
        <f>+0.18%</f>
        <v>0.0018</v>
      </c>
      <c r="F620" s="4">
        <v>231512.0</v>
      </c>
      <c r="G620" s="4">
        <v>548147.0</v>
      </c>
      <c r="H620" s="2" t="s">
        <v>2068</v>
      </c>
      <c r="I620" s="2">
        <v>61.82</v>
      </c>
    </row>
    <row r="621">
      <c r="A621" s="2" t="s">
        <v>2069</v>
      </c>
      <c r="B621" s="2" t="s">
        <v>2070</v>
      </c>
      <c r="C621" s="2">
        <v>115.65</v>
      </c>
      <c r="D621" s="2">
        <v>-3.53</v>
      </c>
      <c r="E621" s="3">
        <v>-0.0296</v>
      </c>
      <c r="F621" s="2" t="s">
        <v>2071</v>
      </c>
      <c r="G621" s="2" t="s">
        <v>2072</v>
      </c>
      <c r="H621" s="2" t="s">
        <v>2073</v>
      </c>
      <c r="I621" s="2">
        <v>136.54</v>
      </c>
    </row>
    <row r="622">
      <c r="A622" s="2" t="s">
        <v>2074</v>
      </c>
      <c r="B622" s="2" t="s">
        <v>2075</v>
      </c>
      <c r="C622" s="2">
        <v>14.24</v>
      </c>
      <c r="D622" s="2">
        <v>-0.24</v>
      </c>
      <c r="E622" s="3">
        <v>-0.0169</v>
      </c>
      <c r="F622" s="2" t="s">
        <v>2076</v>
      </c>
      <c r="G622" s="2" t="s">
        <v>2077</v>
      </c>
      <c r="H622" s="2" t="s">
        <v>2078</v>
      </c>
      <c r="I622" s="2">
        <v>200.63</v>
      </c>
    </row>
    <row r="623">
      <c r="A623" s="2" t="s">
        <v>2079</v>
      </c>
      <c r="B623" s="2" t="s">
        <v>2080</v>
      </c>
      <c r="C623" s="2">
        <v>22.14</v>
      </c>
      <c r="D623" s="6">
        <f>+0.17</f>
        <v>0.17</v>
      </c>
      <c r="E623" s="6">
        <f>+0.77%</f>
        <v>0.0077</v>
      </c>
      <c r="F623" s="2" t="s">
        <v>2081</v>
      </c>
      <c r="G623" s="2" t="s">
        <v>2082</v>
      </c>
      <c r="H623" s="2" t="s">
        <v>2083</v>
      </c>
      <c r="I623" s="2" t="s">
        <v>12</v>
      </c>
    </row>
    <row r="624">
      <c r="A624" s="2" t="s">
        <v>2084</v>
      </c>
      <c r="B624" s="2" t="s">
        <v>1674</v>
      </c>
      <c r="C624" s="2">
        <v>36.25</v>
      </c>
      <c r="D624" s="6">
        <f>+0.02</f>
        <v>0.02</v>
      </c>
      <c r="E624" s="6">
        <f>+0.06%</f>
        <v>0.0006</v>
      </c>
      <c r="F624" s="2" t="s">
        <v>2085</v>
      </c>
      <c r="G624" s="2" t="s">
        <v>2086</v>
      </c>
      <c r="H624" s="2" t="s">
        <v>2087</v>
      </c>
      <c r="I624" s="2">
        <v>7.81</v>
      </c>
    </row>
    <row r="625">
      <c r="A625" s="2" t="s">
        <v>2088</v>
      </c>
      <c r="B625" s="2" t="s">
        <v>2089</v>
      </c>
      <c r="C625" s="2">
        <v>12.03</v>
      </c>
      <c r="D625" s="2">
        <v>0.0</v>
      </c>
      <c r="E625" s="3">
        <v>0.0</v>
      </c>
      <c r="F625" s="4">
        <v>4365.0</v>
      </c>
      <c r="G625" s="4">
        <v>1193.0</v>
      </c>
      <c r="H625" s="2" t="s">
        <v>2090</v>
      </c>
      <c r="I625" s="2">
        <v>7.13</v>
      </c>
    </row>
    <row r="626">
      <c r="A626" s="2" t="s">
        <v>2091</v>
      </c>
      <c r="B626" s="2" t="s">
        <v>2038</v>
      </c>
      <c r="C626" s="2">
        <v>35.48</v>
      </c>
      <c r="D626" s="2">
        <v>-0.74</v>
      </c>
      <c r="E626" s="3">
        <v>-0.0204</v>
      </c>
      <c r="F626" s="4">
        <v>73534.0</v>
      </c>
      <c r="G626" s="4">
        <v>124536.0</v>
      </c>
      <c r="H626" s="2" t="s">
        <v>2092</v>
      </c>
      <c r="I626" s="2">
        <v>47.82</v>
      </c>
    </row>
    <row r="627">
      <c r="A627" s="2" t="s">
        <v>2093</v>
      </c>
      <c r="B627" s="2" t="s">
        <v>2094</v>
      </c>
      <c r="C627" s="2">
        <v>10.29</v>
      </c>
      <c r="D627" s="2">
        <v>-0.06</v>
      </c>
      <c r="E627" s="3">
        <v>-0.0058</v>
      </c>
      <c r="F627" s="2" t="s">
        <v>2095</v>
      </c>
      <c r="G627" s="2" t="s">
        <v>2096</v>
      </c>
      <c r="H627" s="2" t="s">
        <v>2097</v>
      </c>
      <c r="I627" s="2">
        <v>29.57</v>
      </c>
    </row>
    <row r="628">
      <c r="A628" s="2" t="s">
        <v>2098</v>
      </c>
      <c r="B628" s="2" t="s">
        <v>2099</v>
      </c>
      <c r="C628" s="2">
        <v>3.87</v>
      </c>
      <c r="D628" s="2">
        <v>0.0</v>
      </c>
      <c r="E628" s="3">
        <v>0.0</v>
      </c>
      <c r="F628" s="4">
        <v>376360.0</v>
      </c>
      <c r="G628" s="4">
        <v>8755.0</v>
      </c>
      <c r="H628" s="2" t="s">
        <v>2100</v>
      </c>
      <c r="I628" s="2">
        <v>15.42</v>
      </c>
    </row>
    <row r="629">
      <c r="A629" s="2" t="s">
        <v>2101</v>
      </c>
      <c r="B629" s="2" t="s">
        <v>2102</v>
      </c>
      <c r="C629" s="2">
        <v>7.96</v>
      </c>
      <c r="D629" s="2">
        <v>-0.04</v>
      </c>
      <c r="E629" s="3">
        <v>-0.005</v>
      </c>
      <c r="F629" s="4">
        <v>79548.0</v>
      </c>
      <c r="G629" s="4">
        <v>228120.0</v>
      </c>
      <c r="H629" s="2" t="s">
        <v>2103</v>
      </c>
      <c r="I629" s="2">
        <v>8.69</v>
      </c>
    </row>
    <row r="630">
      <c r="A630" s="2" t="s">
        <v>2104</v>
      </c>
      <c r="B630" s="2" t="s">
        <v>2102</v>
      </c>
      <c r="C630" s="2">
        <v>8.0</v>
      </c>
      <c r="D630" s="2">
        <v>0.0</v>
      </c>
      <c r="E630" s="3">
        <v>0.0</v>
      </c>
      <c r="F630" s="2">
        <v>495.0</v>
      </c>
      <c r="G630" s="4">
        <v>2496.0</v>
      </c>
      <c r="H630" s="2" t="s">
        <v>2105</v>
      </c>
      <c r="I630" s="2">
        <v>8.73</v>
      </c>
    </row>
    <row r="631">
      <c r="A631" s="2" t="s">
        <v>2106</v>
      </c>
      <c r="B631" s="2" t="s">
        <v>2107</v>
      </c>
      <c r="C631" s="2">
        <v>199.66</v>
      </c>
      <c r="D631" s="2">
        <v>-2.27</v>
      </c>
      <c r="E631" s="3">
        <v>-0.0112</v>
      </c>
      <c r="F631" s="4">
        <v>685112.0</v>
      </c>
      <c r="G631" s="2" t="s">
        <v>2108</v>
      </c>
      <c r="H631" s="2" t="s">
        <v>2109</v>
      </c>
      <c r="I631" s="2" t="s">
        <v>12</v>
      </c>
    </row>
    <row r="632">
      <c r="A632" s="2" t="s">
        <v>2110</v>
      </c>
      <c r="B632" s="2" t="s">
        <v>2111</v>
      </c>
      <c r="C632" s="2">
        <v>68.0</v>
      </c>
      <c r="D632" s="2">
        <v>-0.46</v>
      </c>
      <c r="E632" s="3">
        <v>-0.0067</v>
      </c>
      <c r="F632" s="4">
        <v>410476.0</v>
      </c>
      <c r="G632" s="4">
        <v>976000.0</v>
      </c>
      <c r="H632" s="2" t="s">
        <v>2112</v>
      </c>
      <c r="I632" s="2">
        <v>39.53</v>
      </c>
    </row>
    <row r="633">
      <c r="A633" s="2" t="s">
        <v>2113</v>
      </c>
      <c r="B633" s="2" t="s">
        <v>2114</v>
      </c>
      <c r="C633" s="2">
        <v>25.22</v>
      </c>
      <c r="D633" s="2">
        <v>-0.7</v>
      </c>
      <c r="E633" s="3">
        <v>-0.0272</v>
      </c>
      <c r="F633" s="4">
        <v>9303.0</v>
      </c>
      <c r="G633" s="4">
        <v>3387.0</v>
      </c>
      <c r="H633" s="2" t="s">
        <v>2115</v>
      </c>
      <c r="I633" s="2">
        <v>22.76</v>
      </c>
    </row>
    <row r="634">
      <c r="A634" s="2" t="s">
        <v>2116</v>
      </c>
      <c r="B634" s="2" t="s">
        <v>2117</v>
      </c>
      <c r="C634" s="2">
        <v>302.78</v>
      </c>
      <c r="D634" s="2">
        <v>-0.23</v>
      </c>
      <c r="E634" s="3">
        <v>-8.0E-4</v>
      </c>
      <c r="F634" s="4">
        <v>669567.0</v>
      </c>
      <c r="G634" s="4">
        <v>686155.0</v>
      </c>
      <c r="H634" s="2" t="s">
        <v>2118</v>
      </c>
      <c r="I634" s="2">
        <v>37.35</v>
      </c>
    </row>
    <row r="635">
      <c r="A635" s="2" t="s">
        <v>2119</v>
      </c>
      <c r="B635" s="2" t="s">
        <v>2120</v>
      </c>
      <c r="C635" s="2">
        <v>79.55</v>
      </c>
      <c r="D635" s="2">
        <v>-0.4</v>
      </c>
      <c r="E635" s="3">
        <v>-0.005</v>
      </c>
      <c r="F635" s="2" t="s">
        <v>2121</v>
      </c>
      <c r="G635" s="2" t="s">
        <v>2122</v>
      </c>
      <c r="H635" s="2" t="s">
        <v>2123</v>
      </c>
      <c r="I635" s="2">
        <v>40.32</v>
      </c>
    </row>
    <row r="636">
      <c r="A636" s="2" t="s">
        <v>2124</v>
      </c>
      <c r="B636" s="2" t="s">
        <v>2125</v>
      </c>
      <c r="C636" s="2">
        <v>42.57</v>
      </c>
      <c r="D636" s="2">
        <v>-0.25</v>
      </c>
      <c r="E636" s="3">
        <v>-0.0058</v>
      </c>
      <c r="F636" s="2" t="s">
        <v>2126</v>
      </c>
      <c r="G636" s="2" t="s">
        <v>2127</v>
      </c>
      <c r="H636" s="2" t="s">
        <v>2128</v>
      </c>
      <c r="I636" s="2" t="s">
        <v>12</v>
      </c>
    </row>
    <row r="637">
      <c r="A637" s="2" t="s">
        <v>2129</v>
      </c>
      <c r="B637" s="2" t="s">
        <v>2130</v>
      </c>
      <c r="C637" s="5">
        <v>1130.66</v>
      </c>
      <c r="D637" s="6">
        <f>+9.63</f>
        <v>9.63</v>
      </c>
      <c r="E637" s="6">
        <f>+0.86%</f>
        <v>0.0086</v>
      </c>
      <c r="F637" s="4">
        <v>388849.0</v>
      </c>
      <c r="G637" s="4">
        <v>460061.0</v>
      </c>
      <c r="H637" s="2" t="s">
        <v>2131</v>
      </c>
      <c r="I637" s="2">
        <v>125.29</v>
      </c>
    </row>
    <row r="638">
      <c r="A638" s="2" t="s">
        <v>2132</v>
      </c>
      <c r="B638" s="2" t="s">
        <v>2114</v>
      </c>
      <c r="C638" s="2">
        <v>25.15</v>
      </c>
      <c r="D638" s="2">
        <v>-0.59</v>
      </c>
      <c r="E638" s="3">
        <v>-0.0229</v>
      </c>
      <c r="F638" s="4">
        <v>124341.0</v>
      </c>
      <c r="G638" s="4">
        <v>221826.0</v>
      </c>
      <c r="H638" s="2" t="s">
        <v>2133</v>
      </c>
      <c r="I638" s="2">
        <v>22.7</v>
      </c>
    </row>
    <row r="639">
      <c r="A639" s="2" t="s">
        <v>2134</v>
      </c>
      <c r="B639" s="2" t="s">
        <v>2111</v>
      </c>
      <c r="C639" s="2">
        <v>61.96</v>
      </c>
      <c r="D639" s="2">
        <v>-0.36</v>
      </c>
      <c r="E639" s="3">
        <v>-0.0058</v>
      </c>
      <c r="F639" s="4">
        <v>56975.0</v>
      </c>
      <c r="G639" s="4">
        <v>51430.0</v>
      </c>
      <c r="H639" s="2" t="s">
        <v>2135</v>
      </c>
      <c r="I639" s="2">
        <v>36.02</v>
      </c>
    </row>
    <row r="640">
      <c r="A640" s="2" t="s">
        <v>2136</v>
      </c>
      <c r="B640" s="2" t="s">
        <v>2089</v>
      </c>
      <c r="C640" s="2">
        <v>11.96</v>
      </c>
      <c r="D640" s="2">
        <v>-0.06</v>
      </c>
      <c r="E640" s="3">
        <v>-0.005</v>
      </c>
      <c r="F640" s="4">
        <v>46875.0</v>
      </c>
      <c r="G640" s="4">
        <v>120480.0</v>
      </c>
      <c r="H640" s="2" t="s">
        <v>2137</v>
      </c>
      <c r="I640" s="2">
        <v>7.09</v>
      </c>
    </row>
    <row r="641">
      <c r="A641" s="2" t="s">
        <v>2138</v>
      </c>
      <c r="B641" s="2" t="s">
        <v>2139</v>
      </c>
      <c r="C641" s="2">
        <v>31.51</v>
      </c>
      <c r="D641" s="6">
        <f>+0.04</f>
        <v>0.04</v>
      </c>
      <c r="E641" s="6">
        <f>+0.13%</f>
        <v>0.0013</v>
      </c>
      <c r="F641" s="4">
        <v>1882.0</v>
      </c>
      <c r="G641" s="4">
        <v>1644.0</v>
      </c>
      <c r="H641" s="2" t="s">
        <v>2140</v>
      </c>
      <c r="I641" s="2">
        <v>8.48</v>
      </c>
    </row>
    <row r="642">
      <c r="A642" s="2" t="s">
        <v>2141</v>
      </c>
      <c r="B642" s="2" t="s">
        <v>2099</v>
      </c>
      <c r="C642" s="2">
        <v>37.89</v>
      </c>
      <c r="D642" s="2">
        <v>-0.93</v>
      </c>
      <c r="E642" s="3">
        <v>-0.024</v>
      </c>
      <c r="F642" s="4">
        <v>164524.0</v>
      </c>
      <c r="G642" s="4">
        <v>65223.0</v>
      </c>
      <c r="H642" s="2" t="s">
        <v>2142</v>
      </c>
      <c r="I642" s="2">
        <v>15.1</v>
      </c>
    </row>
    <row r="643">
      <c r="A643" s="2" t="s">
        <v>2143</v>
      </c>
      <c r="B643" s="2" t="s">
        <v>2144</v>
      </c>
      <c r="C643" s="2">
        <v>21.95</v>
      </c>
      <c r="D643" s="2">
        <v>-0.08</v>
      </c>
      <c r="E643" s="3">
        <v>-0.0036</v>
      </c>
      <c r="F643" s="4">
        <v>27562.0</v>
      </c>
      <c r="G643" s="4">
        <v>58608.0</v>
      </c>
      <c r="H643" s="2" t="s">
        <v>2145</v>
      </c>
      <c r="I643" s="2">
        <v>48.59</v>
      </c>
    </row>
    <row r="644">
      <c r="A644" s="2" t="s">
        <v>2146</v>
      </c>
      <c r="B644" s="2" t="s">
        <v>2147</v>
      </c>
      <c r="C644" s="2">
        <v>41.64</v>
      </c>
      <c r="D644" s="2">
        <v>-0.06</v>
      </c>
      <c r="E644" s="3">
        <v>-0.0014</v>
      </c>
      <c r="F644" s="4">
        <v>73738.0</v>
      </c>
      <c r="G644" s="4">
        <v>37771.0</v>
      </c>
      <c r="H644" s="2" t="s">
        <v>2148</v>
      </c>
      <c r="I644" s="2">
        <v>5.92</v>
      </c>
    </row>
    <row r="645">
      <c r="A645" s="2" t="s">
        <v>2149</v>
      </c>
      <c r="B645" s="2" t="s">
        <v>2150</v>
      </c>
      <c r="C645" s="2">
        <v>4.625</v>
      </c>
      <c r="D645" s="6">
        <f>+0.055</f>
        <v>0.055</v>
      </c>
      <c r="E645" s="6">
        <f>+1.2%</f>
        <v>0.012</v>
      </c>
      <c r="F645" s="4">
        <v>115062.0</v>
      </c>
      <c r="G645" s="4">
        <v>354942.0</v>
      </c>
      <c r="H645" s="2" t="s">
        <v>2151</v>
      </c>
      <c r="I645" s="2" t="s">
        <v>12</v>
      </c>
    </row>
    <row r="646">
      <c r="A646" s="2" t="s">
        <v>2152</v>
      </c>
      <c r="B646" s="2" t="s">
        <v>2153</v>
      </c>
      <c r="C646" s="2">
        <v>69.57</v>
      </c>
      <c r="D646" s="2">
        <v>-0.35</v>
      </c>
      <c r="E646" s="3">
        <v>-0.005</v>
      </c>
      <c r="F646" s="4">
        <v>338275.0</v>
      </c>
      <c r="G646" s="4">
        <v>565950.0</v>
      </c>
      <c r="H646" s="2" t="s">
        <v>2154</v>
      </c>
      <c r="I646" s="2">
        <v>7.94</v>
      </c>
    </row>
    <row r="647">
      <c r="A647" s="2" t="s">
        <v>2155</v>
      </c>
      <c r="B647" s="2" t="s">
        <v>2156</v>
      </c>
      <c r="C647" s="2">
        <v>104.4</v>
      </c>
      <c r="D647" s="2">
        <v>-1.2</v>
      </c>
      <c r="E647" s="3">
        <v>-0.0114</v>
      </c>
      <c r="F647" s="2" t="s">
        <v>2157</v>
      </c>
      <c r="G647" s="2" t="s">
        <v>2158</v>
      </c>
      <c r="H647" s="2" t="s">
        <v>2159</v>
      </c>
      <c r="I647" s="2">
        <v>29.07</v>
      </c>
    </row>
    <row r="648">
      <c r="A648" s="2" t="s">
        <v>2160</v>
      </c>
      <c r="B648" s="2" t="s">
        <v>2150</v>
      </c>
      <c r="C648" s="2">
        <v>2.33</v>
      </c>
      <c r="D648" s="2">
        <v>-0.01</v>
      </c>
      <c r="E648" s="3">
        <v>-0.0043</v>
      </c>
      <c r="F648" s="4">
        <v>36098.0</v>
      </c>
      <c r="G648" s="4">
        <v>48176.0</v>
      </c>
      <c r="H648" s="2" t="s">
        <v>2161</v>
      </c>
      <c r="I648" s="2" t="s">
        <v>12</v>
      </c>
    </row>
    <row r="649">
      <c r="A649" s="2" t="s">
        <v>2162</v>
      </c>
      <c r="B649" s="2" t="s">
        <v>2163</v>
      </c>
      <c r="C649" s="2">
        <v>16.02</v>
      </c>
      <c r="D649" s="2">
        <v>-0.17</v>
      </c>
      <c r="E649" s="3">
        <v>-0.0105</v>
      </c>
      <c r="F649" s="4">
        <v>23212.0</v>
      </c>
      <c r="G649" s="4">
        <v>43798.0</v>
      </c>
      <c r="H649" s="2" t="s">
        <v>2164</v>
      </c>
      <c r="I649" s="2">
        <v>10.69</v>
      </c>
    </row>
    <row r="650">
      <c r="A650" s="2" t="s">
        <v>2165</v>
      </c>
      <c r="B650" s="2" t="s">
        <v>2166</v>
      </c>
      <c r="C650" s="2">
        <v>14.75</v>
      </c>
      <c r="D650" s="2">
        <v>-0.01</v>
      </c>
      <c r="E650" s="3">
        <v>-7.0E-4</v>
      </c>
      <c r="F650" s="2">
        <v>260.0</v>
      </c>
      <c r="G650" s="2">
        <v>241.0</v>
      </c>
      <c r="H650" s="2" t="s">
        <v>2167</v>
      </c>
      <c r="I650" s="2">
        <v>14.09</v>
      </c>
    </row>
    <row r="651">
      <c r="A651" s="2" t="s">
        <v>2168</v>
      </c>
      <c r="B651" s="2" t="s">
        <v>2169</v>
      </c>
      <c r="C651" s="2">
        <v>28.95</v>
      </c>
      <c r="D651" s="6">
        <f>+0.06</f>
        <v>0.06</v>
      </c>
      <c r="E651" s="6">
        <f>+0.21%</f>
        <v>0.0021</v>
      </c>
      <c r="F651" s="4">
        <v>373541.0</v>
      </c>
      <c r="G651" s="4">
        <v>139944.0</v>
      </c>
      <c r="H651" s="2" t="s">
        <v>2170</v>
      </c>
      <c r="I651" s="2">
        <v>14.95</v>
      </c>
    </row>
    <row r="652">
      <c r="A652" s="2" t="s">
        <v>2171</v>
      </c>
      <c r="B652" s="2" t="s">
        <v>2172</v>
      </c>
      <c r="C652" s="2">
        <v>2.89</v>
      </c>
      <c r="D652" s="2">
        <v>0.0</v>
      </c>
      <c r="E652" s="3">
        <v>0.0</v>
      </c>
      <c r="F652" s="4">
        <v>4366.0</v>
      </c>
      <c r="G652" s="4">
        <v>22107.0</v>
      </c>
      <c r="H652" s="2" t="s">
        <v>2173</v>
      </c>
      <c r="I652" s="2">
        <v>7.71</v>
      </c>
    </row>
    <row r="653">
      <c r="A653" s="2" t="s">
        <v>2174</v>
      </c>
      <c r="B653" s="2" t="s">
        <v>2175</v>
      </c>
      <c r="C653" s="2">
        <v>17.54</v>
      </c>
      <c r="D653" s="2">
        <v>-0.17</v>
      </c>
      <c r="E653" s="3">
        <v>-0.0096</v>
      </c>
      <c r="F653" s="2">
        <v>716.0</v>
      </c>
      <c r="G653" s="4">
        <v>7338.0</v>
      </c>
      <c r="H653" s="2" t="s">
        <v>2176</v>
      </c>
      <c r="I653" s="2">
        <v>8.85</v>
      </c>
    </row>
    <row r="654">
      <c r="A654" s="2" t="s">
        <v>2177</v>
      </c>
      <c r="B654" s="2" t="s">
        <v>2178</v>
      </c>
      <c r="C654" s="2">
        <v>86.21</v>
      </c>
      <c r="D654" s="2">
        <v>-1.53</v>
      </c>
      <c r="E654" s="3">
        <v>-0.0174</v>
      </c>
      <c r="F654" s="2" t="s">
        <v>2179</v>
      </c>
      <c r="G654" s="2" t="s">
        <v>2180</v>
      </c>
      <c r="H654" s="2" t="s">
        <v>2181</v>
      </c>
      <c r="I654" s="2">
        <v>33.02</v>
      </c>
    </row>
    <row r="655">
      <c r="A655" s="2" t="s">
        <v>2182</v>
      </c>
      <c r="B655" s="2" t="s">
        <v>2183</v>
      </c>
      <c r="C655" s="2">
        <v>12.57</v>
      </c>
      <c r="D655" s="2">
        <v>-0.11</v>
      </c>
      <c r="E655" s="3">
        <v>-0.0087</v>
      </c>
      <c r="F655" s="2">
        <v>418.0</v>
      </c>
      <c r="G655" s="4">
        <v>18498.0</v>
      </c>
      <c r="H655" s="2" t="s">
        <v>2184</v>
      </c>
      <c r="I655" s="2">
        <v>25.86</v>
      </c>
    </row>
    <row r="656">
      <c r="A656" s="2" t="s">
        <v>2185</v>
      </c>
      <c r="B656" s="2" t="s">
        <v>2186</v>
      </c>
      <c r="C656" s="2">
        <v>89.43</v>
      </c>
      <c r="D656" s="2">
        <v>-0.6</v>
      </c>
      <c r="E656" s="3">
        <v>-0.0067</v>
      </c>
      <c r="F656" s="4">
        <v>703888.0</v>
      </c>
      <c r="G656" s="2" t="s">
        <v>2187</v>
      </c>
      <c r="H656" s="2" t="s">
        <v>2188</v>
      </c>
      <c r="I656" s="2">
        <v>31.24</v>
      </c>
    </row>
    <row r="657">
      <c r="A657" s="2" t="s">
        <v>2189</v>
      </c>
      <c r="B657" s="2" t="s">
        <v>2169</v>
      </c>
      <c r="C657" s="2">
        <v>28.81</v>
      </c>
      <c r="D657" s="2">
        <v>0.0</v>
      </c>
      <c r="E657" s="3">
        <v>0.0</v>
      </c>
      <c r="F657" s="2">
        <v>25.0</v>
      </c>
      <c r="G657" s="4">
        <v>2069.0</v>
      </c>
      <c r="H657" s="2" t="s">
        <v>2190</v>
      </c>
      <c r="I657" s="2">
        <v>14.87</v>
      </c>
    </row>
    <row r="658">
      <c r="A658" s="2" t="s">
        <v>2191</v>
      </c>
      <c r="B658" s="2" t="s">
        <v>2192</v>
      </c>
      <c r="C658" s="2">
        <v>359.34</v>
      </c>
      <c r="D658" s="2">
        <v>-1.5</v>
      </c>
      <c r="E658" s="3">
        <v>-0.0042</v>
      </c>
      <c r="F658" s="4">
        <v>249670.0</v>
      </c>
      <c r="G658" s="4">
        <v>516693.0</v>
      </c>
      <c r="H658" s="2" t="s">
        <v>2193</v>
      </c>
      <c r="I658" s="2">
        <v>71.72</v>
      </c>
    </row>
    <row r="659">
      <c r="A659" s="2" t="s">
        <v>2194</v>
      </c>
      <c r="B659" s="2" t="s">
        <v>2195</v>
      </c>
      <c r="C659" s="2">
        <v>43.76</v>
      </c>
      <c r="D659" s="6">
        <f>+0.25</f>
        <v>0.25</v>
      </c>
      <c r="E659" s="6">
        <f>+0.57%</f>
        <v>0.0057</v>
      </c>
      <c r="F659" s="4">
        <v>14366.0</v>
      </c>
      <c r="G659" s="4">
        <v>59274.0</v>
      </c>
      <c r="H659" s="2" t="s">
        <v>2196</v>
      </c>
      <c r="I659" s="2">
        <v>13.46</v>
      </c>
    </row>
    <row r="660">
      <c r="A660" s="2" t="s">
        <v>2197</v>
      </c>
      <c r="B660" s="2" t="s">
        <v>2139</v>
      </c>
      <c r="C660" s="2">
        <v>63.0</v>
      </c>
      <c r="D660" s="6">
        <f>+0.1</f>
        <v>0.1</v>
      </c>
      <c r="E660" s="6">
        <f>+0.16%</f>
        <v>0.0016</v>
      </c>
      <c r="F660" s="4">
        <v>24555.0</v>
      </c>
      <c r="G660" s="4">
        <v>48807.0</v>
      </c>
      <c r="H660" s="2" t="s">
        <v>2198</v>
      </c>
      <c r="I660" s="2">
        <v>8.47</v>
      </c>
    </row>
    <row r="661">
      <c r="A661" s="2" t="s">
        <v>2199</v>
      </c>
      <c r="B661" s="2" t="s">
        <v>2200</v>
      </c>
      <c r="C661" s="2">
        <v>134.01</v>
      </c>
      <c r="D661" s="2">
        <v>-0.06</v>
      </c>
      <c r="E661" s="3">
        <v>-4.0E-4</v>
      </c>
      <c r="F661" s="4">
        <v>788996.0</v>
      </c>
      <c r="G661" s="2" t="s">
        <v>2201</v>
      </c>
      <c r="H661" s="2" t="s">
        <v>2202</v>
      </c>
      <c r="I661" s="2">
        <v>16.7</v>
      </c>
    </row>
    <row r="662">
      <c r="A662" s="2" t="s">
        <v>2203</v>
      </c>
      <c r="B662" s="2" t="s">
        <v>2204</v>
      </c>
      <c r="C662" s="2">
        <v>26.73</v>
      </c>
      <c r="D662" s="2">
        <v>-0.19</v>
      </c>
      <c r="E662" s="3">
        <v>-0.0071</v>
      </c>
      <c r="F662" s="4">
        <v>2682.0</v>
      </c>
      <c r="G662" s="4">
        <v>7696.0</v>
      </c>
      <c r="H662" s="2" t="s">
        <v>2205</v>
      </c>
      <c r="I662" s="2" t="s">
        <v>12</v>
      </c>
    </row>
    <row r="663">
      <c r="A663" s="2" t="s">
        <v>2206</v>
      </c>
      <c r="B663" s="2" t="s">
        <v>2207</v>
      </c>
      <c r="C663" s="2">
        <v>132.19</v>
      </c>
      <c r="D663" s="2">
        <v>0.0</v>
      </c>
      <c r="E663" s="3">
        <v>0.0</v>
      </c>
      <c r="F663" s="2">
        <v>99.0</v>
      </c>
      <c r="G663" s="2">
        <v>147.0</v>
      </c>
      <c r="H663" s="2" t="s">
        <v>2208</v>
      </c>
      <c r="I663" s="2">
        <v>41.28</v>
      </c>
    </row>
    <row r="664">
      <c r="A664" s="2" t="s">
        <v>2209</v>
      </c>
      <c r="B664" s="2" t="s">
        <v>2183</v>
      </c>
      <c r="C664" s="2">
        <v>12.59</v>
      </c>
      <c r="D664" s="2">
        <v>-0.11</v>
      </c>
      <c r="E664" s="3">
        <v>-0.0087</v>
      </c>
      <c r="F664" s="4">
        <v>131100.0</v>
      </c>
      <c r="G664" s="4">
        <v>310046.0</v>
      </c>
      <c r="H664" s="2" t="s">
        <v>2184</v>
      </c>
      <c r="I664" s="2">
        <v>25.91</v>
      </c>
    </row>
    <row r="665">
      <c r="A665" s="2" t="s">
        <v>2210</v>
      </c>
      <c r="B665" s="2" t="s">
        <v>2207</v>
      </c>
      <c r="C665" s="2">
        <v>67.23</v>
      </c>
      <c r="D665" s="2">
        <v>-0.81</v>
      </c>
      <c r="E665" s="3">
        <v>-0.0119</v>
      </c>
      <c r="F665" s="4">
        <v>17055.0</v>
      </c>
      <c r="G665" s="4">
        <v>33033.0</v>
      </c>
      <c r="H665" s="2" t="s">
        <v>2211</v>
      </c>
      <c r="I665" s="2">
        <v>41.99</v>
      </c>
    </row>
    <row r="666">
      <c r="A666" s="2" t="s">
        <v>2212</v>
      </c>
      <c r="B666" s="2" t="s">
        <v>2213</v>
      </c>
      <c r="C666" s="2">
        <v>145.62</v>
      </c>
      <c r="D666" s="2">
        <v>-0.71</v>
      </c>
      <c r="E666" s="3">
        <v>-0.0049</v>
      </c>
      <c r="F666" s="2" t="s">
        <v>2214</v>
      </c>
      <c r="G666" s="2" t="s">
        <v>428</v>
      </c>
      <c r="H666" s="2" t="s">
        <v>2215</v>
      </c>
      <c r="I666" s="2">
        <v>28.5</v>
      </c>
    </row>
    <row r="667">
      <c r="A667" s="2" t="s">
        <v>2216</v>
      </c>
      <c r="B667" s="2" t="s">
        <v>2217</v>
      </c>
      <c r="C667" s="2">
        <v>10.5</v>
      </c>
      <c r="D667" s="2">
        <v>0.0</v>
      </c>
      <c r="E667" s="3">
        <v>0.0</v>
      </c>
      <c r="F667" s="4">
        <v>1550.0</v>
      </c>
      <c r="G667" s="4">
        <v>3260.0</v>
      </c>
      <c r="H667" s="2" t="s">
        <v>2218</v>
      </c>
      <c r="I667" s="2">
        <v>7.69</v>
      </c>
    </row>
    <row r="668">
      <c r="A668" s="2" t="s">
        <v>2219</v>
      </c>
      <c r="B668" s="2" t="s">
        <v>2172</v>
      </c>
      <c r="C668" s="2">
        <v>56.65</v>
      </c>
      <c r="D668" s="2">
        <v>-0.28</v>
      </c>
      <c r="E668" s="3">
        <v>-0.0049</v>
      </c>
      <c r="F668" s="4">
        <v>5786.0</v>
      </c>
      <c r="G668" s="4">
        <v>21709.0</v>
      </c>
      <c r="H668" s="2" t="s">
        <v>2220</v>
      </c>
      <c r="I668" s="2">
        <v>7.55</v>
      </c>
    </row>
    <row r="669">
      <c r="A669" s="2" t="s">
        <v>2221</v>
      </c>
      <c r="B669" s="2" t="s">
        <v>2166</v>
      </c>
      <c r="C669" s="2">
        <v>5.0</v>
      </c>
      <c r="D669" s="2">
        <v>0.0</v>
      </c>
      <c r="E669" s="3">
        <v>0.0</v>
      </c>
      <c r="F669" s="4">
        <v>5001.0</v>
      </c>
      <c r="G669" s="4">
        <v>8428.0</v>
      </c>
      <c r="H669" s="2" t="s">
        <v>2222</v>
      </c>
      <c r="I669" s="2" t="s">
        <v>12</v>
      </c>
    </row>
    <row r="670">
      <c r="A670" s="2" t="s">
        <v>2223</v>
      </c>
      <c r="B670" s="2" t="s">
        <v>2204</v>
      </c>
      <c r="C670" s="2">
        <v>26.37</v>
      </c>
      <c r="D670" s="2">
        <v>-0.54</v>
      </c>
      <c r="E670" s="3">
        <v>-0.0202</v>
      </c>
      <c r="F670" s="4">
        <v>34041.0</v>
      </c>
      <c r="G670" s="4">
        <v>130349.0</v>
      </c>
      <c r="H670" s="2" t="s">
        <v>2224</v>
      </c>
      <c r="I670" s="2">
        <v>24.15</v>
      </c>
    </row>
    <row r="671">
      <c r="A671" s="2" t="s">
        <v>2225</v>
      </c>
      <c r="B671" s="2" t="s">
        <v>2226</v>
      </c>
      <c r="C671" s="2">
        <v>157.8</v>
      </c>
      <c r="D671" s="2">
        <v>-3.68</v>
      </c>
      <c r="E671" s="3">
        <v>-0.0228</v>
      </c>
      <c r="F671" s="4">
        <v>934369.0</v>
      </c>
      <c r="G671" s="2" t="s">
        <v>2227</v>
      </c>
      <c r="H671" s="2" t="s">
        <v>2228</v>
      </c>
      <c r="I671" s="2">
        <v>235.87</v>
      </c>
    </row>
    <row r="672">
      <c r="A672" s="2" t="s">
        <v>2229</v>
      </c>
      <c r="B672" s="2" t="s">
        <v>2230</v>
      </c>
      <c r="C672" s="2">
        <v>118.25</v>
      </c>
      <c r="D672" s="2">
        <v>-0.36</v>
      </c>
      <c r="E672" s="3">
        <v>-0.003</v>
      </c>
      <c r="F672" s="2" t="s">
        <v>2231</v>
      </c>
      <c r="G672" s="2" t="s">
        <v>2232</v>
      </c>
      <c r="H672" s="2" t="s">
        <v>2233</v>
      </c>
      <c r="I672" s="2">
        <v>16.75</v>
      </c>
    </row>
    <row r="673">
      <c r="A673" s="2" t="s">
        <v>2234</v>
      </c>
      <c r="B673" s="2" t="s">
        <v>2235</v>
      </c>
      <c r="C673" s="2">
        <v>9.41</v>
      </c>
      <c r="D673" s="2">
        <v>-0.68</v>
      </c>
      <c r="E673" s="3">
        <v>-0.0674</v>
      </c>
      <c r="F673" s="4">
        <v>128153.0</v>
      </c>
      <c r="G673" s="4">
        <v>288292.0</v>
      </c>
      <c r="H673" s="2" t="s">
        <v>2236</v>
      </c>
      <c r="I673" s="2">
        <v>67.7</v>
      </c>
    </row>
    <row r="674">
      <c r="A674" s="2" t="s">
        <v>2237</v>
      </c>
      <c r="B674" s="2" t="s">
        <v>2238</v>
      </c>
      <c r="C674" s="2">
        <v>158.62</v>
      </c>
      <c r="D674" s="6">
        <f>+2.54</f>
        <v>2.54</v>
      </c>
      <c r="E674" s="6">
        <f>+1.62%</f>
        <v>0.0162</v>
      </c>
      <c r="F674" s="4">
        <v>623345.0</v>
      </c>
      <c r="G674" s="4">
        <v>919201.0</v>
      </c>
      <c r="H674" s="2" t="s">
        <v>2239</v>
      </c>
      <c r="I674" s="2">
        <v>166.45</v>
      </c>
    </row>
    <row r="675">
      <c r="A675" s="2" t="s">
        <v>2240</v>
      </c>
      <c r="B675" s="2" t="s">
        <v>2235</v>
      </c>
      <c r="C675" s="2">
        <v>18.71</v>
      </c>
      <c r="D675" s="2">
        <v>-1.43</v>
      </c>
      <c r="E675" s="3">
        <v>-0.071</v>
      </c>
      <c r="F675" s="4">
        <v>75966.0</v>
      </c>
      <c r="G675" s="4">
        <v>157528.0</v>
      </c>
      <c r="H675" s="2" t="s">
        <v>2241</v>
      </c>
      <c r="I675" s="2">
        <v>67.3</v>
      </c>
    </row>
    <row r="676">
      <c r="A676" s="2" t="s">
        <v>2242</v>
      </c>
      <c r="B676" s="2" t="s">
        <v>2243</v>
      </c>
      <c r="C676" s="2">
        <v>33.2</v>
      </c>
      <c r="D676" s="2">
        <v>0.0</v>
      </c>
      <c r="E676" s="3">
        <v>0.0</v>
      </c>
      <c r="F676" s="2">
        <v>138.0</v>
      </c>
      <c r="G676" s="4">
        <v>1489.0</v>
      </c>
      <c r="H676" s="2" t="s">
        <v>2244</v>
      </c>
      <c r="I676" s="2" t="s">
        <v>12</v>
      </c>
    </row>
    <row r="677">
      <c r="A677" s="2" t="s">
        <v>2245</v>
      </c>
      <c r="B677" s="2" t="s">
        <v>2217</v>
      </c>
      <c r="C677" s="2">
        <v>5.12</v>
      </c>
      <c r="D677" s="2">
        <v>-0.02</v>
      </c>
      <c r="E677" s="3">
        <v>-0.0039</v>
      </c>
      <c r="F677" s="4">
        <v>59340.0</v>
      </c>
      <c r="G677" s="4">
        <v>373122.0</v>
      </c>
      <c r="H677" s="2" t="s">
        <v>2246</v>
      </c>
      <c r="I677" s="2">
        <v>7.5</v>
      </c>
    </row>
    <row r="678">
      <c r="A678" s="2" t="s">
        <v>2247</v>
      </c>
      <c r="B678" s="2" t="s">
        <v>2248</v>
      </c>
      <c r="C678" s="2">
        <v>30.11</v>
      </c>
      <c r="D678" s="2">
        <v>0.0</v>
      </c>
      <c r="E678" s="3">
        <v>0.0</v>
      </c>
      <c r="F678" s="2">
        <v>20.0</v>
      </c>
      <c r="G678" s="2">
        <v>33.0</v>
      </c>
      <c r="H678" s="2" t="s">
        <v>2249</v>
      </c>
      <c r="I678" s="2">
        <v>45.62</v>
      </c>
    </row>
    <row r="679">
      <c r="A679" s="2" t="s">
        <v>2250</v>
      </c>
      <c r="B679" s="2" t="s">
        <v>2251</v>
      </c>
      <c r="C679" s="2">
        <v>38.15</v>
      </c>
      <c r="D679" s="2">
        <v>-0.29</v>
      </c>
      <c r="E679" s="3">
        <v>-0.0075</v>
      </c>
      <c r="F679" s="4">
        <v>285245.0</v>
      </c>
      <c r="G679" s="4">
        <v>714452.0</v>
      </c>
      <c r="H679" s="2" t="s">
        <v>2252</v>
      </c>
      <c r="I679" s="2">
        <v>9.23</v>
      </c>
    </row>
    <row r="680">
      <c r="A680" s="2" t="s">
        <v>2253</v>
      </c>
      <c r="B680" s="2" t="s">
        <v>2254</v>
      </c>
      <c r="C680" s="5">
        <v>1010.0</v>
      </c>
      <c r="D680" s="2">
        <v>0.0</v>
      </c>
      <c r="E680" s="3">
        <v>0.0</v>
      </c>
      <c r="F680" s="2">
        <v>21.0</v>
      </c>
      <c r="G680" s="2">
        <v>77.0</v>
      </c>
      <c r="H680" s="2" t="s">
        <v>2255</v>
      </c>
      <c r="I680" s="5">
        <v>1109.89</v>
      </c>
    </row>
    <row r="681">
      <c r="A681" s="2" t="s">
        <v>2256</v>
      </c>
      <c r="B681" s="2" t="s">
        <v>2257</v>
      </c>
      <c r="C681" s="2">
        <v>134.4</v>
      </c>
      <c r="D681" s="2">
        <v>-13.6</v>
      </c>
      <c r="E681" s="3">
        <v>-0.0919</v>
      </c>
      <c r="F681" s="2">
        <v>888.0</v>
      </c>
      <c r="G681" s="4">
        <v>5032.0</v>
      </c>
      <c r="H681" s="2" t="s">
        <v>2258</v>
      </c>
      <c r="I681" s="2" t="s">
        <v>12</v>
      </c>
    </row>
    <row r="682">
      <c r="A682" s="2" t="s">
        <v>2259</v>
      </c>
      <c r="B682" s="2" t="s">
        <v>2260</v>
      </c>
      <c r="C682" s="2">
        <v>305.25</v>
      </c>
      <c r="D682" s="6">
        <f>+25.3</f>
        <v>25.3</v>
      </c>
      <c r="E682" s="6">
        <f>+9.04%</f>
        <v>0.0904</v>
      </c>
      <c r="F682" s="2">
        <v>5.0</v>
      </c>
      <c r="G682" s="2">
        <v>117.0</v>
      </c>
      <c r="H682" s="2" t="s">
        <v>2261</v>
      </c>
      <c r="I682" s="2">
        <v>130.5</v>
      </c>
    </row>
    <row r="683">
      <c r="A683" s="2" t="s">
        <v>2262</v>
      </c>
      <c r="B683" s="2" t="s">
        <v>2263</v>
      </c>
      <c r="C683" s="2">
        <v>15.98</v>
      </c>
      <c r="D683" s="6">
        <f>+0.06</f>
        <v>0.06</v>
      </c>
      <c r="E683" s="6">
        <f>+0.36%</f>
        <v>0.0036</v>
      </c>
      <c r="F683" s="4">
        <v>54698.0</v>
      </c>
      <c r="G683" s="4">
        <v>72323.0</v>
      </c>
      <c r="H683" s="2" t="s">
        <v>2264</v>
      </c>
      <c r="I683" s="2">
        <v>18.71</v>
      </c>
    </row>
    <row r="684">
      <c r="A684" s="2" t="s">
        <v>2265</v>
      </c>
      <c r="B684" s="2" t="s">
        <v>2266</v>
      </c>
      <c r="C684" s="2">
        <v>89.55</v>
      </c>
      <c r="D684" s="2">
        <v>0.0</v>
      </c>
      <c r="E684" s="3">
        <v>0.0</v>
      </c>
      <c r="F684" s="2">
        <v>100.0</v>
      </c>
      <c r="G684" s="2">
        <v>320.0</v>
      </c>
      <c r="H684" s="2" t="s">
        <v>2267</v>
      </c>
      <c r="I684" s="2">
        <v>15.8</v>
      </c>
    </row>
    <row r="685">
      <c r="A685" s="2" t="s">
        <v>2268</v>
      </c>
      <c r="B685" s="2" t="s">
        <v>2251</v>
      </c>
      <c r="C685" s="2">
        <v>38.26</v>
      </c>
      <c r="D685" s="2">
        <v>0.0</v>
      </c>
      <c r="E685" s="3">
        <v>0.0</v>
      </c>
      <c r="F685" s="2">
        <v>20.0</v>
      </c>
      <c r="G685" s="4">
        <v>1468.0</v>
      </c>
      <c r="H685" s="2" t="s">
        <v>2269</v>
      </c>
      <c r="I685" s="2">
        <v>9.25</v>
      </c>
    </row>
    <row r="686">
      <c r="A686" s="2" t="s">
        <v>2270</v>
      </c>
      <c r="B686" s="2" t="s">
        <v>2263</v>
      </c>
      <c r="C686" s="2">
        <v>15.98</v>
      </c>
      <c r="D686" s="2">
        <v>-0.11</v>
      </c>
      <c r="E686" s="3">
        <v>-0.0071</v>
      </c>
      <c r="F686" s="2">
        <v>125.0</v>
      </c>
      <c r="G686" s="2">
        <v>460.0</v>
      </c>
      <c r="H686" s="2" t="s">
        <v>2271</v>
      </c>
      <c r="I686" s="2">
        <v>18.71</v>
      </c>
    </row>
    <row r="687">
      <c r="A687" s="2" t="s">
        <v>2272</v>
      </c>
      <c r="B687" s="2" t="s">
        <v>2273</v>
      </c>
      <c r="C687" s="2">
        <v>85.74</v>
      </c>
      <c r="D687" s="2">
        <v>-0.32</v>
      </c>
      <c r="E687" s="3">
        <v>-0.0037</v>
      </c>
      <c r="F687" s="2" t="s">
        <v>2274</v>
      </c>
      <c r="G687" s="2" t="s">
        <v>2275</v>
      </c>
      <c r="H687" s="2" t="s">
        <v>2276</v>
      </c>
      <c r="I687" s="2">
        <v>18.09</v>
      </c>
    </row>
    <row r="688">
      <c r="A688" s="2" t="s">
        <v>2277</v>
      </c>
      <c r="B688" s="2" t="s">
        <v>2278</v>
      </c>
      <c r="C688" s="2">
        <v>5.09</v>
      </c>
      <c r="D688" s="6">
        <f>+0.01</f>
        <v>0.01</v>
      </c>
      <c r="E688" s="6">
        <f>+0.3%</f>
        <v>0.003</v>
      </c>
      <c r="F688" s="2" t="s">
        <v>2279</v>
      </c>
      <c r="G688" s="2" t="s">
        <v>2280</v>
      </c>
      <c r="H688" s="2" t="s">
        <v>2281</v>
      </c>
      <c r="I688" s="2">
        <v>7.96</v>
      </c>
    </row>
    <row r="689">
      <c r="A689" s="2" t="s">
        <v>2282</v>
      </c>
      <c r="B689" s="2" t="s">
        <v>1934</v>
      </c>
      <c r="C689" s="2">
        <v>94.4</v>
      </c>
      <c r="D689" s="2">
        <v>-0.27</v>
      </c>
      <c r="E689" s="3">
        <v>-0.0029</v>
      </c>
      <c r="F689" s="2" t="s">
        <v>2283</v>
      </c>
      <c r="G689" s="2" t="s">
        <v>2284</v>
      </c>
      <c r="H689" s="2" t="s">
        <v>2285</v>
      </c>
      <c r="I689" s="2">
        <v>7.92</v>
      </c>
    </row>
    <row r="690">
      <c r="A690" s="2" t="s">
        <v>2286</v>
      </c>
      <c r="B690" s="2" t="s">
        <v>1582</v>
      </c>
      <c r="C690" s="2">
        <v>65.02</v>
      </c>
      <c r="D690" s="2">
        <v>-0.38</v>
      </c>
      <c r="E690" s="3">
        <v>-0.0058</v>
      </c>
      <c r="F690" s="2" t="s">
        <v>2287</v>
      </c>
      <c r="G690" s="2" t="s">
        <v>2288</v>
      </c>
      <c r="H690" s="2" t="s">
        <v>2289</v>
      </c>
      <c r="I690" s="2" t="s">
        <v>12</v>
      </c>
    </row>
    <row r="691">
      <c r="A691" s="2" t="s">
        <v>2290</v>
      </c>
      <c r="B691" s="2" t="s">
        <v>2291</v>
      </c>
      <c r="C691" s="2">
        <v>48.22</v>
      </c>
      <c r="D691" s="2">
        <v>0.0</v>
      </c>
      <c r="E691" s="3">
        <v>0.0</v>
      </c>
      <c r="F691" s="2">
        <v>212.0</v>
      </c>
      <c r="G691" s="2">
        <v>790.0</v>
      </c>
      <c r="H691" s="2" t="s">
        <v>2292</v>
      </c>
      <c r="I691" s="2" t="s">
        <v>12</v>
      </c>
    </row>
    <row r="692">
      <c r="A692" s="2" t="s">
        <v>2293</v>
      </c>
      <c r="B692" s="2" t="s">
        <v>2294</v>
      </c>
      <c r="C692" s="2">
        <v>37.56</v>
      </c>
      <c r="D692" s="2">
        <v>-0.88</v>
      </c>
      <c r="E692" s="3">
        <v>-0.0229</v>
      </c>
      <c r="F692" s="2" t="s">
        <v>2295</v>
      </c>
      <c r="G692" s="2" t="s">
        <v>2296</v>
      </c>
      <c r="H692" s="2" t="s">
        <v>2297</v>
      </c>
      <c r="I692" s="2" t="s">
        <v>12</v>
      </c>
    </row>
    <row r="693">
      <c r="A693" s="2" t="s">
        <v>2298</v>
      </c>
      <c r="B693" s="2" t="s">
        <v>2299</v>
      </c>
      <c r="C693" s="2">
        <v>93.61</v>
      </c>
      <c r="D693" s="2">
        <v>-0.18</v>
      </c>
      <c r="E693" s="3">
        <v>-0.0019</v>
      </c>
      <c r="F693" s="2" t="s">
        <v>2300</v>
      </c>
      <c r="G693" s="2" t="s">
        <v>2301</v>
      </c>
      <c r="H693" s="2" t="s">
        <v>2302</v>
      </c>
      <c r="I693" s="2">
        <v>25.44</v>
      </c>
    </row>
    <row r="694">
      <c r="A694" s="2" t="s">
        <v>2303</v>
      </c>
      <c r="B694" s="2" t="s">
        <v>2304</v>
      </c>
      <c r="C694" s="2">
        <v>1.792</v>
      </c>
      <c r="D694" s="2">
        <v>0.0</v>
      </c>
      <c r="E694" s="3">
        <v>0.0</v>
      </c>
      <c r="F694" s="4">
        <v>1360.0</v>
      </c>
      <c r="G694" s="4">
        <v>114657.0</v>
      </c>
      <c r="H694" s="2" t="s">
        <v>2305</v>
      </c>
      <c r="I694" s="2">
        <v>12.44</v>
      </c>
    </row>
    <row r="695">
      <c r="A695" s="2" t="s">
        <v>2306</v>
      </c>
      <c r="B695" s="2" t="s">
        <v>2307</v>
      </c>
      <c r="C695" s="2">
        <v>37.98</v>
      </c>
      <c r="D695" s="6">
        <f>+0.09</f>
        <v>0.09</v>
      </c>
      <c r="E695" s="6">
        <f>+0.24%</f>
        <v>0.0024</v>
      </c>
      <c r="F695" s="2">
        <v>315.0</v>
      </c>
      <c r="G695" s="2">
        <v>917.0</v>
      </c>
      <c r="H695" s="2" t="s">
        <v>2308</v>
      </c>
      <c r="I695" s="2">
        <v>11.64</v>
      </c>
    </row>
    <row r="696">
      <c r="A696" s="2" t="s">
        <v>2309</v>
      </c>
      <c r="B696" s="2" t="s">
        <v>2310</v>
      </c>
      <c r="C696" s="2">
        <v>34.69</v>
      </c>
      <c r="D696" s="2">
        <v>-0.36</v>
      </c>
      <c r="E696" s="3">
        <v>-0.0103</v>
      </c>
      <c r="F696" s="2" t="s">
        <v>2311</v>
      </c>
      <c r="G696" s="2" t="s">
        <v>2312</v>
      </c>
      <c r="H696" s="2" t="s">
        <v>2313</v>
      </c>
      <c r="I696" s="2" t="s">
        <v>12</v>
      </c>
    </row>
    <row r="697">
      <c r="A697" s="2" t="s">
        <v>2314</v>
      </c>
      <c r="B697" s="2" t="s">
        <v>2307</v>
      </c>
      <c r="C697" s="2">
        <v>19.0</v>
      </c>
      <c r="D697" s="6">
        <f>+0.03</f>
        <v>0.03</v>
      </c>
      <c r="E697" s="6">
        <f>+0.16%</f>
        <v>0.0016</v>
      </c>
      <c r="F697" s="4">
        <v>10760.0</v>
      </c>
      <c r="G697" s="4">
        <v>107544.0</v>
      </c>
      <c r="H697" s="2" t="s">
        <v>2315</v>
      </c>
      <c r="I697" s="2" t="s">
        <v>12</v>
      </c>
    </row>
    <row r="698">
      <c r="A698" s="2" t="s">
        <v>2316</v>
      </c>
      <c r="B698" s="2" t="s">
        <v>2317</v>
      </c>
      <c r="C698" s="2">
        <v>202.34</v>
      </c>
      <c r="D698" s="2">
        <v>-1.72</v>
      </c>
      <c r="E698" s="3">
        <v>-0.0085</v>
      </c>
      <c r="F698" s="4">
        <v>314775.0</v>
      </c>
      <c r="G698" s="4">
        <v>670820.0</v>
      </c>
      <c r="H698" s="2" t="s">
        <v>2318</v>
      </c>
      <c r="I698" s="2">
        <v>57.43</v>
      </c>
    </row>
    <row r="699">
      <c r="A699" s="2" t="s">
        <v>2319</v>
      </c>
      <c r="B699" s="2" t="s">
        <v>2291</v>
      </c>
      <c r="C699" s="2">
        <v>9.5</v>
      </c>
      <c r="D699" s="2">
        <v>-0.08</v>
      </c>
      <c r="E699" s="3">
        <v>-0.0086</v>
      </c>
      <c r="F699" s="4">
        <v>15848.0</v>
      </c>
      <c r="G699" s="4">
        <v>81341.0</v>
      </c>
      <c r="H699" s="2" t="s">
        <v>2320</v>
      </c>
      <c r="I699" s="2" t="s">
        <v>12</v>
      </c>
    </row>
    <row r="700">
      <c r="A700" s="2" t="s">
        <v>2321</v>
      </c>
      <c r="B700" s="2" t="s">
        <v>2322</v>
      </c>
      <c r="C700" s="2">
        <v>94.81</v>
      </c>
      <c r="D700" s="2">
        <v>-1.85</v>
      </c>
      <c r="E700" s="3">
        <v>-0.0191</v>
      </c>
      <c r="F700" s="4">
        <v>780712.0</v>
      </c>
      <c r="G700" s="2" t="s">
        <v>2323</v>
      </c>
      <c r="H700" s="2" t="s">
        <v>2324</v>
      </c>
      <c r="I700" s="2">
        <v>43.51</v>
      </c>
    </row>
    <row r="701">
      <c r="A701" s="2" t="s">
        <v>2325</v>
      </c>
      <c r="B701" s="2" t="s">
        <v>2326</v>
      </c>
      <c r="C701" s="2">
        <v>168.84</v>
      </c>
      <c r="D701" s="2">
        <v>-4.06</v>
      </c>
      <c r="E701" s="3">
        <v>-0.0235</v>
      </c>
      <c r="F701" s="4">
        <v>905281.0</v>
      </c>
      <c r="G701" s="2" t="s">
        <v>2327</v>
      </c>
      <c r="H701" s="2" t="s">
        <v>2328</v>
      </c>
      <c r="I701" s="2" t="s">
        <v>12</v>
      </c>
    </row>
    <row r="702">
      <c r="A702" s="2" t="s">
        <v>2329</v>
      </c>
      <c r="B702" s="2" t="s">
        <v>2304</v>
      </c>
      <c r="C702" s="2">
        <v>17.87</v>
      </c>
      <c r="D702" s="2">
        <v>-0.05</v>
      </c>
      <c r="E702" s="3">
        <v>-0.0028</v>
      </c>
      <c r="F702" s="4">
        <v>33469.0</v>
      </c>
      <c r="G702" s="4">
        <v>99331.0</v>
      </c>
      <c r="H702" s="2" t="s">
        <v>2330</v>
      </c>
      <c r="I702" s="2">
        <v>12.41</v>
      </c>
    </row>
    <row r="703">
      <c r="A703" s="2" t="s">
        <v>2331</v>
      </c>
      <c r="B703" s="2" t="s">
        <v>2332</v>
      </c>
      <c r="C703" s="2">
        <v>179.78</v>
      </c>
      <c r="D703" s="2">
        <v>-0.85</v>
      </c>
      <c r="E703" s="3">
        <v>-0.0047</v>
      </c>
      <c r="F703" s="4">
        <v>482690.0</v>
      </c>
      <c r="G703" s="4">
        <v>909104.0</v>
      </c>
      <c r="H703" s="2" t="s">
        <v>2333</v>
      </c>
      <c r="I703" s="2">
        <v>61.4</v>
      </c>
    </row>
    <row r="704">
      <c r="A704" s="2" t="s">
        <v>2334</v>
      </c>
      <c r="B704" s="2" t="s">
        <v>2335</v>
      </c>
      <c r="C704" s="2">
        <v>193.37</v>
      </c>
      <c r="D704" s="2">
        <v>-4.43</v>
      </c>
      <c r="E704" s="3">
        <v>-0.0224</v>
      </c>
      <c r="F704" s="2" t="s">
        <v>2336</v>
      </c>
      <c r="G704" s="4">
        <v>960646.0</v>
      </c>
      <c r="H704" s="2" t="s">
        <v>2337</v>
      </c>
      <c r="I704" s="2">
        <v>62.97</v>
      </c>
    </row>
    <row r="705">
      <c r="A705" s="2" t="s">
        <v>2338</v>
      </c>
      <c r="B705" s="2" t="s">
        <v>2339</v>
      </c>
      <c r="C705" s="2">
        <v>188.21</v>
      </c>
      <c r="D705" s="2">
        <v>-15.71</v>
      </c>
      <c r="E705" s="3">
        <v>-0.077</v>
      </c>
      <c r="F705" s="2" t="s">
        <v>2340</v>
      </c>
      <c r="G705" s="2" t="s">
        <v>2341</v>
      </c>
      <c r="H705" s="2" t="s">
        <v>2342</v>
      </c>
      <c r="I705" s="2">
        <v>29.33</v>
      </c>
    </row>
    <row r="706">
      <c r="A706" s="2" t="s">
        <v>2343</v>
      </c>
      <c r="B706" s="2" t="s">
        <v>2344</v>
      </c>
      <c r="C706" s="2">
        <v>29.0</v>
      </c>
      <c r="D706" s="6">
        <f>+2</f>
        <v>2</v>
      </c>
      <c r="E706" s="6">
        <f>+7.41%</f>
        <v>0.0741</v>
      </c>
      <c r="F706" s="2">
        <v>537.0</v>
      </c>
      <c r="G706" s="4">
        <v>1604.0</v>
      </c>
      <c r="H706" s="2" t="s">
        <v>2345</v>
      </c>
      <c r="I706" s="2">
        <v>7.61</v>
      </c>
    </row>
    <row r="707">
      <c r="A707" s="2" t="s">
        <v>2346</v>
      </c>
      <c r="B707" s="2" t="s">
        <v>2347</v>
      </c>
      <c r="C707" s="2">
        <v>0.385</v>
      </c>
      <c r="D707" s="2">
        <v>0.0</v>
      </c>
      <c r="E707" s="3">
        <v>0.0</v>
      </c>
      <c r="F707" s="4">
        <v>16431.0</v>
      </c>
      <c r="G707" s="4">
        <v>89655.0</v>
      </c>
      <c r="H707" s="2" t="s">
        <v>2348</v>
      </c>
      <c r="I707" s="2" t="s">
        <v>12</v>
      </c>
    </row>
    <row r="708">
      <c r="A708" s="2" t="s">
        <v>2349</v>
      </c>
      <c r="B708" s="2" t="s">
        <v>2350</v>
      </c>
      <c r="C708" s="2">
        <v>59.75</v>
      </c>
      <c r="D708" s="2">
        <v>-1.49</v>
      </c>
      <c r="E708" s="3">
        <v>-0.0243</v>
      </c>
      <c r="F708" s="2" t="s">
        <v>2351</v>
      </c>
      <c r="G708" s="2" t="s">
        <v>2352</v>
      </c>
      <c r="H708" s="2" t="s">
        <v>2353</v>
      </c>
      <c r="I708" s="2" t="s">
        <v>12</v>
      </c>
    </row>
    <row r="709">
      <c r="A709" s="2" t="s">
        <v>2354</v>
      </c>
      <c r="B709" s="2" t="s">
        <v>2355</v>
      </c>
      <c r="C709" s="2">
        <v>2.4</v>
      </c>
      <c r="D709" s="2">
        <v>0.0</v>
      </c>
      <c r="E709" s="3">
        <v>0.0</v>
      </c>
      <c r="F709" s="2">
        <v>50.0</v>
      </c>
      <c r="G709" s="4">
        <v>8015.0</v>
      </c>
      <c r="H709" s="2" t="s">
        <v>2356</v>
      </c>
      <c r="I709" s="2">
        <v>10.81</v>
      </c>
    </row>
    <row r="710">
      <c r="A710" s="2" t="s">
        <v>2357</v>
      </c>
      <c r="B710" s="2" t="s">
        <v>2358</v>
      </c>
      <c r="C710" s="2">
        <v>13.4</v>
      </c>
      <c r="D710" s="2">
        <v>0.0</v>
      </c>
      <c r="E710" s="3">
        <v>0.0</v>
      </c>
      <c r="F710" s="2">
        <v>68.0</v>
      </c>
      <c r="G710" s="4">
        <v>1776.0</v>
      </c>
      <c r="H710" s="2" t="s">
        <v>12</v>
      </c>
      <c r="I710" s="2" t="s">
        <v>12</v>
      </c>
    </row>
    <row r="711">
      <c r="A711" s="2" t="s">
        <v>2359</v>
      </c>
      <c r="B711" s="2" t="s">
        <v>2360</v>
      </c>
      <c r="C711" s="2">
        <v>13.2</v>
      </c>
      <c r="D711" s="2">
        <v>0.0</v>
      </c>
      <c r="E711" s="3">
        <v>0.0</v>
      </c>
      <c r="F711" s="2">
        <v>30.0</v>
      </c>
      <c r="G711" s="4">
        <v>3660.0</v>
      </c>
      <c r="H711" s="2" t="s">
        <v>2361</v>
      </c>
      <c r="I711" s="2" t="s">
        <v>12</v>
      </c>
    </row>
    <row r="712">
      <c r="A712" s="2" t="s">
        <v>2362</v>
      </c>
      <c r="B712" s="2" t="s">
        <v>2363</v>
      </c>
      <c r="C712" s="2">
        <v>4.85</v>
      </c>
      <c r="D712" s="2">
        <v>0.0</v>
      </c>
      <c r="E712" s="3">
        <v>0.0</v>
      </c>
      <c r="F712" s="2">
        <v>115.0</v>
      </c>
      <c r="G712" s="4">
        <v>4934.0</v>
      </c>
      <c r="H712" s="2" t="s">
        <v>2364</v>
      </c>
      <c r="I712" s="2">
        <v>5.24</v>
      </c>
    </row>
    <row r="713">
      <c r="A713" s="2" t="s">
        <v>2365</v>
      </c>
      <c r="B713" s="2" t="s">
        <v>2366</v>
      </c>
      <c r="C713" s="2">
        <v>7.38</v>
      </c>
      <c r="D713" s="2">
        <v>-0.07</v>
      </c>
      <c r="E713" s="3">
        <v>-0.0087</v>
      </c>
      <c r="F713" s="2" t="s">
        <v>2367</v>
      </c>
      <c r="G713" s="2" t="s">
        <v>2368</v>
      </c>
      <c r="H713" s="2" t="s">
        <v>2369</v>
      </c>
      <c r="I713" s="2">
        <v>5.55</v>
      </c>
    </row>
    <row r="714">
      <c r="A714" s="2" t="s">
        <v>2370</v>
      </c>
      <c r="B714" s="2" t="s">
        <v>2371</v>
      </c>
      <c r="C714" s="2">
        <v>48.84</v>
      </c>
      <c r="D714" s="6">
        <f>+0.02</f>
        <v>0.02</v>
      </c>
      <c r="E714" s="6">
        <f>+0.04%</f>
        <v>0.0004</v>
      </c>
      <c r="F714" s="4">
        <v>1245.0</v>
      </c>
      <c r="G714" s="4">
        <v>3596.0</v>
      </c>
      <c r="H714" s="2" t="s">
        <v>2372</v>
      </c>
      <c r="I714" s="2">
        <v>14.07</v>
      </c>
    </row>
    <row r="715">
      <c r="A715" s="2" t="s">
        <v>2373</v>
      </c>
      <c r="B715" s="2" t="s">
        <v>2374</v>
      </c>
      <c r="C715" s="2">
        <v>87.33</v>
      </c>
      <c r="D715" s="2">
        <v>-0.98</v>
      </c>
      <c r="E715" s="3">
        <v>-0.0111</v>
      </c>
      <c r="F715" s="2" t="s">
        <v>2375</v>
      </c>
      <c r="G715" s="2" t="s">
        <v>2376</v>
      </c>
      <c r="H715" s="2" t="s">
        <v>2377</v>
      </c>
      <c r="I715" s="2">
        <v>41.87</v>
      </c>
    </row>
    <row r="716">
      <c r="A716" s="2" t="s">
        <v>2378</v>
      </c>
      <c r="B716" s="2" t="s">
        <v>2379</v>
      </c>
      <c r="C716" s="2">
        <v>36.73</v>
      </c>
      <c r="D716" s="6">
        <f>+0.08</f>
        <v>0.08</v>
      </c>
      <c r="E716" s="6">
        <f>+0.22%</f>
        <v>0.0022</v>
      </c>
      <c r="F716" s="4">
        <v>533477.0</v>
      </c>
      <c r="G716" s="4">
        <v>139996.0</v>
      </c>
      <c r="H716" s="2" t="s">
        <v>2380</v>
      </c>
      <c r="I716" s="2">
        <v>24.16</v>
      </c>
    </row>
    <row r="717">
      <c r="A717" s="2" t="s">
        <v>2381</v>
      </c>
      <c r="B717" s="2" t="s">
        <v>2366</v>
      </c>
      <c r="C717" s="2">
        <v>7.42</v>
      </c>
      <c r="D717" s="2">
        <v>-0.1</v>
      </c>
      <c r="E717" s="3">
        <v>-0.0126</v>
      </c>
      <c r="F717" s="4">
        <v>1000.0</v>
      </c>
      <c r="G717" s="4">
        <v>37100.0</v>
      </c>
      <c r="H717" s="2" t="s">
        <v>2382</v>
      </c>
      <c r="I717" s="2">
        <v>5.59</v>
      </c>
    </row>
    <row r="718">
      <c r="A718" s="2" t="s">
        <v>2383</v>
      </c>
      <c r="B718" s="2" t="s">
        <v>2384</v>
      </c>
      <c r="C718" s="2">
        <v>226.89</v>
      </c>
      <c r="D718" s="2">
        <v>-0.95</v>
      </c>
      <c r="E718" s="3">
        <v>-0.0042</v>
      </c>
      <c r="F718" s="4">
        <v>640908.0</v>
      </c>
      <c r="G718" s="2" t="s">
        <v>2385</v>
      </c>
      <c r="H718" s="2" t="s">
        <v>2386</v>
      </c>
      <c r="I718" s="2">
        <v>33.29</v>
      </c>
    </row>
    <row r="719">
      <c r="A719" s="2" t="s">
        <v>2387</v>
      </c>
      <c r="B719" s="2" t="s">
        <v>2388</v>
      </c>
      <c r="C719" s="2">
        <v>102.59</v>
      </c>
      <c r="D719" s="2">
        <v>-0.35</v>
      </c>
      <c r="E719" s="3">
        <v>-0.0034</v>
      </c>
      <c r="F719" s="2" t="s">
        <v>2389</v>
      </c>
      <c r="G719" s="2" t="s">
        <v>2390</v>
      </c>
      <c r="H719" s="2" t="s">
        <v>2391</v>
      </c>
      <c r="I719" s="2">
        <v>28.22</v>
      </c>
    </row>
    <row r="720">
      <c r="A720" s="2" t="s">
        <v>2392</v>
      </c>
      <c r="B720" s="2" t="s">
        <v>2393</v>
      </c>
      <c r="C720" s="2">
        <v>49.03</v>
      </c>
      <c r="D720" s="6">
        <f>+0.18</f>
        <v>0.18</v>
      </c>
      <c r="E720" s="6">
        <f>+0.37%</f>
        <v>0.0037</v>
      </c>
      <c r="F720" s="2" t="s">
        <v>2394</v>
      </c>
      <c r="G720" s="2" t="s">
        <v>2395</v>
      </c>
      <c r="H720" s="2" t="s">
        <v>2396</v>
      </c>
      <c r="I720" s="2">
        <v>13.5</v>
      </c>
    </row>
    <row r="721">
      <c r="A721" s="2" t="s">
        <v>2397</v>
      </c>
      <c r="B721" s="2" t="s">
        <v>2243</v>
      </c>
      <c r="C721" s="2">
        <v>6.6</v>
      </c>
      <c r="D721" s="2">
        <v>-0.04</v>
      </c>
      <c r="E721" s="3">
        <v>-0.0067</v>
      </c>
      <c r="F721" s="2">
        <v>417.0</v>
      </c>
      <c r="G721" s="4">
        <v>17417.0</v>
      </c>
      <c r="H721" s="2" t="s">
        <v>2398</v>
      </c>
      <c r="I721" s="2">
        <v>17.1</v>
      </c>
    </row>
    <row r="722">
      <c r="A722" s="2" t="s">
        <v>2399</v>
      </c>
      <c r="B722" s="2" t="s">
        <v>2400</v>
      </c>
      <c r="C722" s="2">
        <v>16.11</v>
      </c>
      <c r="D722" s="6">
        <f>+0.06</f>
        <v>0.06</v>
      </c>
      <c r="E722" s="6">
        <f>+0.34%</f>
        <v>0.0034</v>
      </c>
      <c r="F722" s="4">
        <v>51806.0</v>
      </c>
      <c r="G722" s="4">
        <v>105812.0</v>
      </c>
      <c r="H722" s="2" t="s">
        <v>2401</v>
      </c>
      <c r="I722" s="2">
        <v>16.7</v>
      </c>
    </row>
    <row r="723">
      <c r="A723" s="2" t="s">
        <v>2402</v>
      </c>
      <c r="B723" s="2" t="s">
        <v>2403</v>
      </c>
      <c r="C723" s="2">
        <v>65.06</v>
      </c>
      <c r="D723" s="2">
        <v>-0.12</v>
      </c>
      <c r="E723" s="3">
        <v>-0.0018</v>
      </c>
      <c r="F723" s="2" t="s">
        <v>2404</v>
      </c>
      <c r="G723" s="2" t="s">
        <v>2405</v>
      </c>
      <c r="H723" s="2" t="s">
        <v>2406</v>
      </c>
      <c r="I723" s="2">
        <v>78.67</v>
      </c>
    </row>
    <row r="724">
      <c r="A724" s="2" t="s">
        <v>2407</v>
      </c>
      <c r="B724" s="2" t="s">
        <v>2400</v>
      </c>
      <c r="C724" s="2">
        <v>32.97</v>
      </c>
      <c r="D724" s="2">
        <v>0.0</v>
      </c>
      <c r="E724" s="3">
        <v>0.0</v>
      </c>
      <c r="F724" s="2">
        <v>32.0</v>
      </c>
      <c r="G724" s="2">
        <v>392.0</v>
      </c>
      <c r="H724" s="2" t="s">
        <v>2408</v>
      </c>
      <c r="I724" s="2">
        <v>17.08</v>
      </c>
    </row>
    <row r="725">
      <c r="A725" s="2" t="s">
        <v>2409</v>
      </c>
      <c r="B725" s="2" t="s">
        <v>2410</v>
      </c>
      <c r="C725" s="2">
        <v>87.5</v>
      </c>
      <c r="D725" s="2">
        <v>-1.47</v>
      </c>
      <c r="E725" s="3">
        <v>-0.0165</v>
      </c>
      <c r="F725" s="2" t="s">
        <v>2411</v>
      </c>
      <c r="G725" s="2" t="s">
        <v>2412</v>
      </c>
      <c r="H725" s="2" t="s">
        <v>2413</v>
      </c>
      <c r="I725" s="2">
        <v>31.18</v>
      </c>
    </row>
    <row r="726">
      <c r="A726" s="2" t="s">
        <v>2414</v>
      </c>
      <c r="B726" s="2" t="s">
        <v>2415</v>
      </c>
      <c r="C726" s="2">
        <v>1.285</v>
      </c>
      <c r="D726" s="2">
        <v>-0.04</v>
      </c>
      <c r="E726" s="3">
        <v>-0.0302</v>
      </c>
      <c r="F726" s="2">
        <v>400.0</v>
      </c>
      <c r="G726" s="4">
        <v>9306.0</v>
      </c>
      <c r="H726" s="2" t="s">
        <v>2416</v>
      </c>
      <c r="I726" s="2">
        <v>5.84</v>
      </c>
    </row>
    <row r="727">
      <c r="A727" s="2" t="s">
        <v>2417</v>
      </c>
      <c r="B727" s="2" t="s">
        <v>2418</v>
      </c>
      <c r="C727" s="2">
        <v>10.0</v>
      </c>
      <c r="D727" s="6">
        <f>+0.11</f>
        <v>0.11</v>
      </c>
      <c r="E727" s="6">
        <f>+1.08%</f>
        <v>0.0108</v>
      </c>
      <c r="F727" s="2">
        <v>321.0</v>
      </c>
      <c r="G727" s="4">
        <v>2315.0</v>
      </c>
      <c r="H727" s="2" t="s">
        <v>2419</v>
      </c>
      <c r="I727" s="2">
        <v>59.52</v>
      </c>
    </row>
    <row r="728">
      <c r="A728" s="2" t="s">
        <v>2420</v>
      </c>
      <c r="B728" s="2" t="s">
        <v>2421</v>
      </c>
      <c r="C728" s="2">
        <v>18.41</v>
      </c>
      <c r="D728" s="2">
        <v>-0.07</v>
      </c>
      <c r="E728" s="3">
        <v>-0.0038</v>
      </c>
      <c r="F728" s="4">
        <v>114871.0</v>
      </c>
      <c r="G728" s="4">
        <v>64808.0</v>
      </c>
      <c r="H728" s="2" t="s">
        <v>2422</v>
      </c>
      <c r="I728" s="2">
        <v>16.95</v>
      </c>
    </row>
    <row r="729">
      <c r="A729" s="2" t="s">
        <v>2423</v>
      </c>
      <c r="B729" s="2" t="s">
        <v>1731</v>
      </c>
      <c r="C729" s="2">
        <v>27.03</v>
      </c>
      <c r="D729" s="2">
        <v>-0.02</v>
      </c>
      <c r="E729" s="3">
        <v>-7.0E-4</v>
      </c>
      <c r="F729" s="4">
        <v>6775.0</v>
      </c>
      <c r="G729" s="4">
        <v>16612.0</v>
      </c>
      <c r="H729" s="2" t="s">
        <v>2424</v>
      </c>
      <c r="I729" s="2">
        <v>9.64</v>
      </c>
    </row>
    <row r="730">
      <c r="A730" s="2" t="s">
        <v>2425</v>
      </c>
      <c r="B730" s="2" t="s">
        <v>2426</v>
      </c>
      <c r="C730" s="2">
        <v>37.48</v>
      </c>
      <c r="D730" s="2">
        <v>-0.06</v>
      </c>
      <c r="E730" s="3">
        <v>-0.0016</v>
      </c>
      <c r="F730" s="4">
        <v>15718.0</v>
      </c>
      <c r="G730" s="4">
        <v>39606.0</v>
      </c>
      <c r="H730" s="2" t="s">
        <v>2427</v>
      </c>
      <c r="I730" s="2">
        <v>16.8</v>
      </c>
    </row>
    <row r="731">
      <c r="A731" s="2" t="s">
        <v>2428</v>
      </c>
      <c r="B731" s="2" t="s">
        <v>2429</v>
      </c>
      <c r="C731" s="2">
        <v>1.85</v>
      </c>
      <c r="D731" s="2">
        <v>0.0</v>
      </c>
      <c r="E731" s="3">
        <v>0.0</v>
      </c>
      <c r="F731" s="4">
        <v>10752.0</v>
      </c>
      <c r="G731" s="2">
        <v>535.0</v>
      </c>
      <c r="H731" s="2" t="s">
        <v>2430</v>
      </c>
      <c r="I731" s="2" t="s">
        <v>12</v>
      </c>
    </row>
    <row r="732">
      <c r="A732" s="2" t="s">
        <v>2431</v>
      </c>
      <c r="B732" s="2" t="s">
        <v>2432</v>
      </c>
      <c r="C732" s="2">
        <v>15.24</v>
      </c>
      <c r="D732" s="2">
        <v>0.0</v>
      </c>
      <c r="E732" s="3">
        <v>0.0</v>
      </c>
      <c r="F732" s="2">
        <v>200.0</v>
      </c>
      <c r="G732" s="4">
        <v>1222.0</v>
      </c>
      <c r="H732" s="2" t="s">
        <v>2433</v>
      </c>
      <c r="I732" s="2">
        <v>17.1</v>
      </c>
    </row>
    <row r="733">
      <c r="A733" s="2" t="s">
        <v>2434</v>
      </c>
      <c r="B733" s="2" t="s">
        <v>2435</v>
      </c>
      <c r="C733" s="2">
        <v>93.15</v>
      </c>
      <c r="D733" s="6">
        <f>+0.28</f>
        <v>0.28</v>
      </c>
      <c r="E733" s="6">
        <f>+0.3%</f>
        <v>0.003</v>
      </c>
      <c r="F733" s="4">
        <v>852678.0</v>
      </c>
      <c r="G733" s="2" t="s">
        <v>2436</v>
      </c>
      <c r="H733" s="2" t="s">
        <v>2437</v>
      </c>
      <c r="I733" s="2">
        <v>25.93</v>
      </c>
    </row>
    <row r="734">
      <c r="A734" s="2" t="s">
        <v>2438</v>
      </c>
      <c r="B734" s="2" t="s">
        <v>2426</v>
      </c>
      <c r="C734" s="2">
        <v>37.63</v>
      </c>
      <c r="D734" s="2">
        <v>0.0</v>
      </c>
      <c r="E734" s="3">
        <v>0.0</v>
      </c>
      <c r="F734" s="2">
        <v>451.0</v>
      </c>
      <c r="G734" s="4">
        <v>1111.0</v>
      </c>
      <c r="H734" s="2" t="s">
        <v>2439</v>
      </c>
      <c r="I734" s="2">
        <v>16.87</v>
      </c>
    </row>
    <row r="735">
      <c r="A735" s="2" t="s">
        <v>2440</v>
      </c>
      <c r="B735" s="2" t="s">
        <v>2441</v>
      </c>
      <c r="C735" s="2">
        <v>18.35</v>
      </c>
      <c r="D735" s="6">
        <f>+0.1</f>
        <v>0.1</v>
      </c>
      <c r="E735" s="6">
        <f>+0.55%</f>
        <v>0.0055</v>
      </c>
      <c r="F735" s="4">
        <v>40545.0</v>
      </c>
      <c r="G735" s="4">
        <v>53243.0</v>
      </c>
      <c r="H735" s="2" t="s">
        <v>2442</v>
      </c>
      <c r="I735" s="2">
        <v>10.15</v>
      </c>
    </row>
    <row r="736">
      <c r="A736" s="2" t="s">
        <v>2443</v>
      </c>
      <c r="B736" s="2" t="s">
        <v>2444</v>
      </c>
      <c r="C736" s="2">
        <v>25.95</v>
      </c>
      <c r="D736" s="2">
        <v>-0.04</v>
      </c>
      <c r="E736" s="3">
        <v>-0.0015</v>
      </c>
      <c r="F736" s="4">
        <v>24774.0</v>
      </c>
      <c r="G736" s="4">
        <v>47241.0</v>
      </c>
      <c r="H736" s="2" t="s">
        <v>2445</v>
      </c>
      <c r="I736" s="2" t="s">
        <v>12</v>
      </c>
    </row>
    <row r="737">
      <c r="A737" s="2" t="s">
        <v>2446</v>
      </c>
      <c r="B737" s="2" t="s">
        <v>2447</v>
      </c>
      <c r="C737" s="2">
        <v>54.96</v>
      </c>
      <c r="D737" s="6">
        <f>+0.02</f>
        <v>0.02</v>
      </c>
      <c r="E737" s="6">
        <f>+0.04%</f>
        <v>0.0004</v>
      </c>
      <c r="F737" s="2" t="s">
        <v>2448</v>
      </c>
      <c r="G737" s="2" t="s">
        <v>2449</v>
      </c>
      <c r="H737" s="2" t="s">
        <v>2450</v>
      </c>
      <c r="I737" s="2">
        <v>20.7</v>
      </c>
    </row>
    <row r="738">
      <c r="A738" s="2" t="s">
        <v>2451</v>
      </c>
      <c r="B738" s="2" t="s">
        <v>2432</v>
      </c>
      <c r="C738" s="2">
        <v>2.97</v>
      </c>
      <c r="D738" s="2">
        <v>-0.02</v>
      </c>
      <c r="E738" s="3">
        <v>-0.0067</v>
      </c>
      <c r="F738" s="4">
        <v>23187.0</v>
      </c>
      <c r="G738" s="4">
        <v>105936.0</v>
      </c>
      <c r="H738" s="2" t="s">
        <v>2452</v>
      </c>
      <c r="I738" s="2">
        <v>16.67</v>
      </c>
    </row>
    <row r="739">
      <c r="A739" s="2" t="s">
        <v>2453</v>
      </c>
      <c r="B739" s="2" t="s">
        <v>2454</v>
      </c>
      <c r="C739" s="2">
        <v>25.69</v>
      </c>
      <c r="D739" s="2">
        <v>-0.29</v>
      </c>
      <c r="E739" s="3">
        <v>-0.0112</v>
      </c>
      <c r="F739" s="2">
        <v>248.0</v>
      </c>
      <c r="G739" s="4">
        <v>3923.0</v>
      </c>
      <c r="H739" s="2" t="s">
        <v>2455</v>
      </c>
      <c r="I739" s="2">
        <v>23.1</v>
      </c>
    </row>
    <row r="740">
      <c r="A740" s="2" t="s">
        <v>2456</v>
      </c>
      <c r="B740" s="2" t="s">
        <v>2457</v>
      </c>
      <c r="C740" s="2">
        <v>188.15</v>
      </c>
      <c r="D740" s="2">
        <v>-1.79</v>
      </c>
      <c r="E740" s="3">
        <v>-0.0094</v>
      </c>
      <c r="F740" s="4">
        <v>782473.0</v>
      </c>
      <c r="G740" s="2" t="s">
        <v>2458</v>
      </c>
      <c r="H740" s="2" t="s">
        <v>2459</v>
      </c>
      <c r="I740" s="2">
        <v>13.75</v>
      </c>
    </row>
    <row r="741">
      <c r="A741" s="2" t="s">
        <v>2460</v>
      </c>
      <c r="B741" s="2" t="s">
        <v>2355</v>
      </c>
      <c r="C741" s="2">
        <v>11.77</v>
      </c>
      <c r="D741" s="2">
        <v>-0.01</v>
      </c>
      <c r="E741" s="3">
        <v>-8.0E-4</v>
      </c>
      <c r="F741" s="4">
        <v>9026.0</v>
      </c>
      <c r="G741" s="4">
        <v>43636.0</v>
      </c>
      <c r="H741" s="2" t="s">
        <v>2461</v>
      </c>
      <c r="I741" s="2">
        <v>10.6</v>
      </c>
    </row>
    <row r="742">
      <c r="A742" s="2" t="s">
        <v>2462</v>
      </c>
      <c r="B742" s="2" t="s">
        <v>1731</v>
      </c>
      <c r="C742" s="2">
        <v>25.82</v>
      </c>
      <c r="D742" s="6">
        <f>+0.07</f>
        <v>0.07</v>
      </c>
      <c r="E742" s="6">
        <f>+0.27%</f>
        <v>0.0027</v>
      </c>
      <c r="F742" s="4">
        <v>53549.0</v>
      </c>
      <c r="G742" s="4">
        <v>12839.0</v>
      </c>
      <c r="H742" s="2" t="s">
        <v>2463</v>
      </c>
      <c r="I742" s="2">
        <v>9.21</v>
      </c>
    </row>
    <row r="743">
      <c r="A743" s="2" t="s">
        <v>2464</v>
      </c>
      <c r="B743" s="2" t="s">
        <v>2465</v>
      </c>
      <c r="C743" s="2">
        <v>134.1</v>
      </c>
      <c r="D743" s="6">
        <f>+1.33</f>
        <v>1.33</v>
      </c>
      <c r="E743" s="6">
        <f>+1%</f>
        <v>0.01</v>
      </c>
      <c r="F743" s="4">
        <v>675726.0</v>
      </c>
      <c r="G743" s="2" t="s">
        <v>2466</v>
      </c>
      <c r="H743" s="2" t="s">
        <v>2467</v>
      </c>
      <c r="I743" s="2">
        <v>73.84</v>
      </c>
    </row>
    <row r="744">
      <c r="A744" s="2" t="s">
        <v>2468</v>
      </c>
      <c r="B744" s="2" t="s">
        <v>2469</v>
      </c>
      <c r="C744" s="2">
        <v>12.96</v>
      </c>
      <c r="D744" s="6">
        <f>+0.05</f>
        <v>0.05</v>
      </c>
      <c r="E744" s="6">
        <f>+0.39%</f>
        <v>0.0039</v>
      </c>
      <c r="F744" s="4">
        <v>5722.0</v>
      </c>
      <c r="G744" s="4">
        <v>19468.0</v>
      </c>
      <c r="H744" s="2" t="s">
        <v>2470</v>
      </c>
      <c r="I744" s="2">
        <v>7.94</v>
      </c>
    </row>
    <row r="745">
      <c r="A745" s="2" t="s">
        <v>2471</v>
      </c>
      <c r="B745" s="2" t="s">
        <v>2472</v>
      </c>
      <c r="C745" s="2">
        <v>703.77</v>
      </c>
      <c r="D745" s="6">
        <f>+5.14</f>
        <v>5.14</v>
      </c>
      <c r="E745" s="6">
        <f>+0.74%</f>
        <v>0.0074</v>
      </c>
      <c r="F745" s="4">
        <v>326446.0</v>
      </c>
      <c r="G745" s="4">
        <v>329292.0</v>
      </c>
      <c r="H745" s="2" t="s">
        <v>2473</v>
      </c>
      <c r="I745" s="2">
        <v>85.31</v>
      </c>
    </row>
    <row r="746">
      <c r="A746" s="2" t="s">
        <v>2474</v>
      </c>
      <c r="B746" s="2" t="s">
        <v>2475</v>
      </c>
      <c r="C746" s="2">
        <v>25.85</v>
      </c>
      <c r="D746" s="2">
        <v>-0.06</v>
      </c>
      <c r="E746" s="3">
        <v>-0.0023</v>
      </c>
      <c r="F746" s="4">
        <v>30172.0</v>
      </c>
      <c r="G746" s="4">
        <v>61722.0</v>
      </c>
      <c r="H746" s="2" t="s">
        <v>2476</v>
      </c>
      <c r="I746" s="2">
        <v>12.56</v>
      </c>
    </row>
    <row r="747">
      <c r="A747" s="2" t="s">
        <v>2477</v>
      </c>
      <c r="B747" s="2" t="s">
        <v>2478</v>
      </c>
      <c r="C747" s="2">
        <v>53.47</v>
      </c>
      <c r="D747" s="6">
        <f>+0.29</f>
        <v>0.29</v>
      </c>
      <c r="E747" s="6">
        <f>+0.55%</f>
        <v>0.0055</v>
      </c>
      <c r="F747" s="4">
        <v>5104.0</v>
      </c>
      <c r="G747" s="4">
        <v>11163.0</v>
      </c>
      <c r="H747" s="2" t="s">
        <v>2479</v>
      </c>
      <c r="I747" s="2">
        <v>18.1</v>
      </c>
    </row>
    <row r="748">
      <c r="A748" s="2" t="s">
        <v>2480</v>
      </c>
      <c r="B748" s="2" t="s">
        <v>2478</v>
      </c>
      <c r="C748" s="2">
        <v>535.7</v>
      </c>
      <c r="D748" s="2">
        <v>0.0</v>
      </c>
      <c r="E748" s="3">
        <v>0.0</v>
      </c>
      <c r="F748" s="2">
        <v>2.0</v>
      </c>
      <c r="G748" s="2">
        <v>96.0</v>
      </c>
      <c r="H748" s="2" t="s">
        <v>2481</v>
      </c>
      <c r="I748" s="2">
        <v>18.13</v>
      </c>
    </row>
    <row r="749">
      <c r="A749" s="2" t="s">
        <v>2482</v>
      </c>
      <c r="B749" s="2" t="s">
        <v>2483</v>
      </c>
      <c r="C749" s="2">
        <v>258.5</v>
      </c>
      <c r="D749" s="2">
        <v>0.0</v>
      </c>
      <c r="E749" s="3">
        <v>0.0</v>
      </c>
      <c r="F749" s="2">
        <v>5.0</v>
      </c>
      <c r="G749" s="2">
        <v>87.0</v>
      </c>
      <c r="H749" s="2" t="s">
        <v>2484</v>
      </c>
      <c r="I749" s="2">
        <v>29.81</v>
      </c>
    </row>
    <row r="750">
      <c r="A750" s="2" t="s">
        <v>2485</v>
      </c>
      <c r="B750" s="2" t="s">
        <v>1731</v>
      </c>
      <c r="C750" s="2">
        <v>25.59</v>
      </c>
      <c r="D750" s="2">
        <v>-0.15</v>
      </c>
      <c r="E750" s="3">
        <v>-0.0058</v>
      </c>
      <c r="F750" s="4">
        <v>9232.0</v>
      </c>
      <c r="G750" s="4">
        <v>16513.0</v>
      </c>
      <c r="H750" s="2" t="s">
        <v>2486</v>
      </c>
      <c r="I750" s="2">
        <v>9.13</v>
      </c>
    </row>
    <row r="751">
      <c r="A751" s="2" t="s">
        <v>2487</v>
      </c>
      <c r="B751" s="2" t="s">
        <v>2488</v>
      </c>
      <c r="C751" s="2">
        <v>15.23</v>
      </c>
      <c r="D751" s="2">
        <v>0.0</v>
      </c>
      <c r="E751" s="3">
        <v>0.0</v>
      </c>
      <c r="F751" s="2">
        <v>101.0</v>
      </c>
      <c r="G751" s="2">
        <v>100.0</v>
      </c>
      <c r="H751" s="2" t="s">
        <v>2489</v>
      </c>
      <c r="I751" s="2">
        <v>7.27</v>
      </c>
    </row>
    <row r="752">
      <c r="A752" s="2" t="s">
        <v>2490</v>
      </c>
      <c r="B752" s="2" t="s">
        <v>2491</v>
      </c>
      <c r="C752" s="2">
        <v>6.89</v>
      </c>
      <c r="D752" s="2">
        <v>-0.09</v>
      </c>
      <c r="E752" s="3">
        <v>-0.0129</v>
      </c>
      <c r="F752" s="2" t="s">
        <v>2492</v>
      </c>
      <c r="G752" s="2" t="s">
        <v>2493</v>
      </c>
      <c r="H752" s="2" t="s">
        <v>2494</v>
      </c>
      <c r="I752" s="2" t="s">
        <v>12</v>
      </c>
    </row>
    <row r="753">
      <c r="A753" s="2" t="s">
        <v>2495</v>
      </c>
      <c r="B753" s="2" t="s">
        <v>2496</v>
      </c>
      <c r="C753" s="2">
        <v>34.88</v>
      </c>
      <c r="D753" s="2">
        <v>-0.05</v>
      </c>
      <c r="E753" s="3">
        <v>-0.0014</v>
      </c>
      <c r="F753" s="2" t="s">
        <v>2497</v>
      </c>
      <c r="G753" s="2" t="s">
        <v>2498</v>
      </c>
      <c r="H753" s="2" t="s">
        <v>2499</v>
      </c>
      <c r="I753" s="2">
        <v>38.93</v>
      </c>
    </row>
    <row r="754">
      <c r="A754" s="2" t="s">
        <v>2500</v>
      </c>
      <c r="B754" s="2" t="s">
        <v>2501</v>
      </c>
      <c r="C754" s="2">
        <v>36.81</v>
      </c>
      <c r="D754" s="2">
        <v>-0.54</v>
      </c>
      <c r="E754" s="3">
        <v>-0.0146</v>
      </c>
      <c r="F754" s="2" t="s">
        <v>2502</v>
      </c>
      <c r="G754" s="2" t="s">
        <v>2503</v>
      </c>
      <c r="H754" s="2" t="s">
        <v>2504</v>
      </c>
      <c r="I754" s="2">
        <v>5.68</v>
      </c>
    </row>
    <row r="755">
      <c r="A755" s="2" t="s">
        <v>2505</v>
      </c>
      <c r="B755" s="2" t="s">
        <v>2506</v>
      </c>
      <c r="C755" s="5">
        <v>1169.31</v>
      </c>
      <c r="D755" s="6">
        <f>+0.85</f>
        <v>0.85</v>
      </c>
      <c r="E755" s="6">
        <f>+0.07%</f>
        <v>0.0007</v>
      </c>
      <c r="F755" s="4">
        <v>106347.0</v>
      </c>
      <c r="G755" s="4">
        <v>235984.0</v>
      </c>
      <c r="H755" s="2" t="s">
        <v>2507</v>
      </c>
      <c r="I755" s="2">
        <v>18.27</v>
      </c>
    </row>
    <row r="756">
      <c r="A756" s="2" t="s">
        <v>2508</v>
      </c>
      <c r="B756" s="2" t="s">
        <v>2509</v>
      </c>
      <c r="C756" s="2">
        <v>211.52</v>
      </c>
      <c r="D756" s="2">
        <v>-0.48</v>
      </c>
      <c r="E756" s="3">
        <v>-0.0023</v>
      </c>
      <c r="F756" s="4">
        <v>411008.0</v>
      </c>
      <c r="G756" s="4">
        <v>801260.0</v>
      </c>
      <c r="H756" s="2" t="s">
        <v>2510</v>
      </c>
      <c r="I756" s="2">
        <v>25.92</v>
      </c>
    </row>
    <row r="757">
      <c r="A757" s="2" t="s">
        <v>2511</v>
      </c>
      <c r="B757" s="2" t="s">
        <v>2512</v>
      </c>
      <c r="C757" s="2">
        <v>73.21</v>
      </c>
      <c r="D757" s="2">
        <v>-2.12</v>
      </c>
      <c r="E757" s="3">
        <v>-0.0281</v>
      </c>
      <c r="F757" s="2" t="s">
        <v>2513</v>
      </c>
      <c r="G757" s="2" t="s">
        <v>2514</v>
      </c>
      <c r="H757" s="2" t="s">
        <v>2515</v>
      </c>
      <c r="I757" s="2" t="s">
        <v>12</v>
      </c>
    </row>
    <row r="758">
      <c r="A758" s="2" t="s">
        <v>2516</v>
      </c>
      <c r="B758" s="2" t="s">
        <v>2483</v>
      </c>
      <c r="C758" s="2">
        <v>249.25</v>
      </c>
      <c r="D758" s="2">
        <v>-3.3</v>
      </c>
      <c r="E758" s="3">
        <v>-0.0131</v>
      </c>
      <c r="F758" s="2">
        <v>21.0</v>
      </c>
      <c r="G758" s="2">
        <v>69.0</v>
      </c>
      <c r="H758" s="2" t="s">
        <v>2517</v>
      </c>
      <c r="I758" s="2">
        <v>28.74</v>
      </c>
    </row>
    <row r="759">
      <c r="A759" s="2" t="s">
        <v>2518</v>
      </c>
      <c r="B759" s="2" t="s">
        <v>2519</v>
      </c>
      <c r="C759" s="2">
        <v>44.58</v>
      </c>
      <c r="D759" s="2">
        <v>-0.88</v>
      </c>
      <c r="E759" s="3">
        <v>-0.0194</v>
      </c>
      <c r="F759" s="4">
        <v>185716.0</v>
      </c>
      <c r="G759" s="4">
        <v>193122.0</v>
      </c>
      <c r="H759" s="2" t="s">
        <v>2520</v>
      </c>
      <c r="I759" s="2">
        <v>12.07</v>
      </c>
    </row>
    <row r="760">
      <c r="A760" s="2" t="s">
        <v>2521</v>
      </c>
      <c r="B760" s="2" t="s">
        <v>2522</v>
      </c>
      <c r="C760" s="2">
        <v>50.29</v>
      </c>
      <c r="D760" s="2">
        <v>-0.26</v>
      </c>
      <c r="E760" s="3">
        <v>-0.0051</v>
      </c>
      <c r="F760" s="2" t="s">
        <v>2523</v>
      </c>
      <c r="G760" s="2" t="s">
        <v>2524</v>
      </c>
      <c r="H760" s="2" t="s">
        <v>2525</v>
      </c>
      <c r="I760" s="2">
        <v>29.58</v>
      </c>
    </row>
    <row r="761">
      <c r="A761" s="2" t="s">
        <v>2526</v>
      </c>
      <c r="B761" s="2" t="s">
        <v>2527</v>
      </c>
      <c r="C761" s="2">
        <v>85.03</v>
      </c>
      <c r="D761" s="2">
        <v>-0.82</v>
      </c>
      <c r="E761" s="3">
        <v>-0.0096</v>
      </c>
      <c r="F761" s="4">
        <v>644651.0</v>
      </c>
      <c r="G761" s="2" t="s">
        <v>1971</v>
      </c>
      <c r="H761" s="2" t="s">
        <v>2528</v>
      </c>
      <c r="I761" s="2">
        <v>25.15</v>
      </c>
    </row>
    <row r="762">
      <c r="A762" s="2" t="s">
        <v>2529</v>
      </c>
      <c r="B762" s="2" t="s">
        <v>2530</v>
      </c>
      <c r="C762" s="2">
        <v>19.49</v>
      </c>
      <c r="D762" s="6">
        <f>+0.19</f>
        <v>0.19</v>
      </c>
      <c r="E762" s="6">
        <f>+0.98%</f>
        <v>0.0098</v>
      </c>
      <c r="F762" s="2" t="s">
        <v>2531</v>
      </c>
      <c r="G762" s="2" t="s">
        <v>2532</v>
      </c>
      <c r="H762" s="2" t="s">
        <v>2533</v>
      </c>
      <c r="I762" s="2" t="s">
        <v>12</v>
      </c>
    </row>
    <row r="763">
      <c r="A763" s="2" t="s">
        <v>2534</v>
      </c>
      <c r="B763" s="2" t="s">
        <v>2535</v>
      </c>
      <c r="C763" s="2">
        <v>13.97</v>
      </c>
      <c r="D763" s="2">
        <v>-0.13</v>
      </c>
      <c r="E763" s="3">
        <v>-0.0092</v>
      </c>
      <c r="F763" s="2" t="s">
        <v>2536</v>
      </c>
      <c r="G763" s="2" t="s">
        <v>2537</v>
      </c>
      <c r="H763" s="2" t="s">
        <v>2538</v>
      </c>
      <c r="I763" s="2">
        <v>15.2</v>
      </c>
    </row>
    <row r="764">
      <c r="A764" s="2" t="s">
        <v>2539</v>
      </c>
      <c r="B764" s="2" t="s">
        <v>1403</v>
      </c>
      <c r="C764" s="2">
        <v>31.32</v>
      </c>
      <c r="D764" s="2">
        <v>-0.55</v>
      </c>
      <c r="E764" s="3">
        <v>-0.0173</v>
      </c>
      <c r="F764" s="2" t="s">
        <v>2540</v>
      </c>
      <c r="G764" s="2" t="s">
        <v>2541</v>
      </c>
      <c r="H764" s="2" t="s">
        <v>2542</v>
      </c>
      <c r="I764" s="2">
        <v>6.32</v>
      </c>
    </row>
    <row r="765">
      <c r="A765" s="2" t="s">
        <v>2543</v>
      </c>
      <c r="B765" s="2" t="s">
        <v>2544</v>
      </c>
      <c r="C765" s="2">
        <v>34.7</v>
      </c>
      <c r="D765" s="2">
        <v>-0.43</v>
      </c>
      <c r="E765" s="3">
        <v>-0.0122</v>
      </c>
      <c r="F765" s="2" t="s">
        <v>2545</v>
      </c>
      <c r="G765" s="2" t="s">
        <v>2546</v>
      </c>
      <c r="H765" s="2" t="s">
        <v>2547</v>
      </c>
      <c r="I765" s="2">
        <v>13.39</v>
      </c>
    </row>
    <row r="766">
      <c r="A766" s="2" t="s">
        <v>2548</v>
      </c>
      <c r="B766" s="2" t="s">
        <v>2549</v>
      </c>
      <c r="C766" s="2">
        <v>8.55</v>
      </c>
      <c r="D766" s="6">
        <f>+0.23</f>
        <v>0.23</v>
      </c>
      <c r="E766" s="6">
        <f>+2.83%</f>
        <v>0.0283</v>
      </c>
      <c r="F766" s="4">
        <v>312561.0</v>
      </c>
      <c r="G766" s="4">
        <v>328641.0</v>
      </c>
      <c r="H766" s="2" t="s">
        <v>2550</v>
      </c>
      <c r="I766" s="2">
        <v>19.38</v>
      </c>
    </row>
    <row r="767">
      <c r="A767" s="2" t="s">
        <v>2551</v>
      </c>
      <c r="B767" s="2" t="s">
        <v>2549</v>
      </c>
      <c r="C767" s="2">
        <v>2.76</v>
      </c>
      <c r="D767" s="6">
        <f>+0.05</f>
        <v>0.05</v>
      </c>
      <c r="E767" s="6">
        <f>+1.85%</f>
        <v>0.0185</v>
      </c>
      <c r="F767" s="4">
        <v>13101.0</v>
      </c>
      <c r="G767" s="4">
        <v>27992.0</v>
      </c>
      <c r="H767" s="2" t="s">
        <v>2552</v>
      </c>
      <c r="I767" s="2">
        <v>18.78</v>
      </c>
    </row>
    <row r="768">
      <c r="A768" s="2" t="s">
        <v>2553</v>
      </c>
      <c r="B768" s="2" t="s">
        <v>2554</v>
      </c>
      <c r="C768" s="2">
        <v>3.89</v>
      </c>
      <c r="D768" s="2">
        <v>-0.06</v>
      </c>
      <c r="E768" s="3">
        <v>-0.0152</v>
      </c>
      <c r="F768" s="4">
        <v>4842.0</v>
      </c>
      <c r="G768" s="4">
        <v>42211.0</v>
      </c>
      <c r="H768" s="2" t="s">
        <v>2555</v>
      </c>
      <c r="I768" s="2">
        <v>5.56</v>
      </c>
    </row>
    <row r="769">
      <c r="A769" s="2" t="s">
        <v>2556</v>
      </c>
      <c r="B769" s="2" t="s">
        <v>2557</v>
      </c>
      <c r="C769" s="2">
        <v>26.86</v>
      </c>
      <c r="D769" s="6">
        <f>+0.31</f>
        <v>0.31</v>
      </c>
      <c r="E769" s="6">
        <f>+1.17%</f>
        <v>0.0117</v>
      </c>
      <c r="F769" s="4">
        <v>6728.0</v>
      </c>
      <c r="G769" s="4">
        <v>21823.0</v>
      </c>
      <c r="H769" s="2" t="s">
        <v>2558</v>
      </c>
      <c r="I769" s="2">
        <v>14.65</v>
      </c>
    </row>
    <row r="770">
      <c r="A770" s="2" t="s">
        <v>2559</v>
      </c>
      <c r="B770" s="2" t="s">
        <v>2560</v>
      </c>
      <c r="C770" s="2">
        <v>23.55</v>
      </c>
      <c r="D770" s="2">
        <v>-0.08</v>
      </c>
      <c r="E770" s="3">
        <v>-0.0032</v>
      </c>
      <c r="F770" s="4">
        <v>14472.0</v>
      </c>
      <c r="G770" s="4">
        <v>173239.0</v>
      </c>
      <c r="H770" s="2" t="s">
        <v>2561</v>
      </c>
      <c r="I770" s="2">
        <v>33.56</v>
      </c>
    </row>
    <row r="771">
      <c r="A771" s="2" t="s">
        <v>2562</v>
      </c>
      <c r="B771" s="2" t="s">
        <v>2563</v>
      </c>
      <c r="C771" s="2">
        <v>13.48</v>
      </c>
      <c r="D771" s="2">
        <v>-0.01</v>
      </c>
      <c r="E771" s="3">
        <v>-7.0E-4</v>
      </c>
      <c r="F771" s="4">
        <v>68265.0</v>
      </c>
      <c r="G771" s="4">
        <v>81376.0</v>
      </c>
      <c r="H771" s="2" t="s">
        <v>2564</v>
      </c>
      <c r="I771" s="2">
        <v>6.93</v>
      </c>
    </row>
    <row r="772">
      <c r="A772" s="2" t="s">
        <v>2565</v>
      </c>
      <c r="B772" s="2" t="s">
        <v>2566</v>
      </c>
      <c r="C772" s="2">
        <v>52.26</v>
      </c>
      <c r="D772" s="2">
        <v>-0.45</v>
      </c>
      <c r="E772" s="3">
        <v>-0.0085</v>
      </c>
      <c r="F772" s="2" t="s">
        <v>2567</v>
      </c>
      <c r="G772" s="2" t="s">
        <v>2568</v>
      </c>
      <c r="H772" s="2" t="s">
        <v>2569</v>
      </c>
      <c r="I772" s="2">
        <v>18.47</v>
      </c>
    </row>
    <row r="773">
      <c r="A773" s="2" t="s">
        <v>2570</v>
      </c>
      <c r="B773" s="2" t="s">
        <v>2571</v>
      </c>
      <c r="C773" s="2">
        <v>30.1</v>
      </c>
      <c r="D773" s="2">
        <v>-0.74</v>
      </c>
      <c r="E773" s="3">
        <v>-0.0241</v>
      </c>
      <c r="F773" s="4">
        <v>40123.0</v>
      </c>
      <c r="G773" s="4">
        <v>89619.0</v>
      </c>
      <c r="H773" s="2" t="s">
        <v>2572</v>
      </c>
      <c r="I773" s="2">
        <v>80.93</v>
      </c>
    </row>
    <row r="774">
      <c r="A774" s="2" t="s">
        <v>2573</v>
      </c>
      <c r="B774" s="2" t="s">
        <v>2574</v>
      </c>
      <c r="C774" s="2">
        <v>36.76</v>
      </c>
      <c r="D774" s="2">
        <v>-0.23</v>
      </c>
      <c r="E774" s="3">
        <v>-0.0061</v>
      </c>
      <c r="F774" s="2" t="s">
        <v>2575</v>
      </c>
      <c r="G774" s="2" t="s">
        <v>2576</v>
      </c>
      <c r="H774" s="2" t="s">
        <v>2577</v>
      </c>
      <c r="I774" s="2">
        <v>9.23</v>
      </c>
    </row>
    <row r="775">
      <c r="A775" s="2" t="s">
        <v>2578</v>
      </c>
      <c r="B775" s="2" t="s">
        <v>2347</v>
      </c>
      <c r="C775" s="2">
        <v>1.47</v>
      </c>
      <c r="D775" s="2">
        <v>-0.01</v>
      </c>
      <c r="E775" s="3">
        <v>-0.0068</v>
      </c>
      <c r="F775" s="2" t="s">
        <v>2579</v>
      </c>
      <c r="G775" s="2" t="s">
        <v>2580</v>
      </c>
      <c r="H775" s="2" t="s">
        <v>2581</v>
      </c>
      <c r="I775" s="2">
        <v>4.9</v>
      </c>
    </row>
    <row r="776">
      <c r="A776" s="2" t="s">
        <v>2582</v>
      </c>
      <c r="B776" s="2" t="s">
        <v>2583</v>
      </c>
      <c r="C776" s="2">
        <v>95.0</v>
      </c>
      <c r="D776" s="2">
        <v>0.0</v>
      </c>
      <c r="E776" s="3">
        <v>0.0</v>
      </c>
      <c r="F776" s="2">
        <v>3.0</v>
      </c>
      <c r="G776" s="2">
        <v>576.0</v>
      </c>
      <c r="H776" s="2" t="s">
        <v>2584</v>
      </c>
      <c r="I776" s="2">
        <v>39.29</v>
      </c>
    </row>
    <row r="777">
      <c r="A777" s="2" t="s">
        <v>2585</v>
      </c>
      <c r="B777" s="2" t="s">
        <v>1731</v>
      </c>
      <c r="C777" s="2">
        <v>26.36</v>
      </c>
      <c r="D777" s="2">
        <v>0.0</v>
      </c>
      <c r="E777" s="3">
        <v>0.0</v>
      </c>
      <c r="F777" s="4">
        <v>8232.0</v>
      </c>
      <c r="G777" s="4">
        <v>13446.0</v>
      </c>
      <c r="H777" s="2" t="s">
        <v>2586</v>
      </c>
      <c r="I777" s="2">
        <v>9.4</v>
      </c>
    </row>
    <row r="778">
      <c r="A778" s="2" t="s">
        <v>2587</v>
      </c>
      <c r="B778" s="2" t="s">
        <v>2554</v>
      </c>
      <c r="C778" s="2">
        <v>4.305</v>
      </c>
      <c r="D778" s="6">
        <f>+0.005</f>
        <v>0.005</v>
      </c>
      <c r="E778" s="6">
        <f>+0.12%</f>
        <v>0.0012</v>
      </c>
      <c r="F778" s="2" t="s">
        <v>2588</v>
      </c>
      <c r="G778" s="2" t="s">
        <v>2589</v>
      </c>
      <c r="H778" s="2" t="s">
        <v>2590</v>
      </c>
      <c r="I778" s="2">
        <v>6.15</v>
      </c>
    </row>
    <row r="779">
      <c r="A779" s="2" t="s">
        <v>2591</v>
      </c>
      <c r="B779" s="2" t="s">
        <v>2592</v>
      </c>
      <c r="C779" s="2">
        <v>983.0</v>
      </c>
      <c r="D779" s="2">
        <v>0.0</v>
      </c>
      <c r="E779" s="3">
        <v>0.0</v>
      </c>
      <c r="F779" s="2">
        <v>52.0</v>
      </c>
      <c r="G779" s="2">
        <v>73.0</v>
      </c>
      <c r="H779" s="2" t="s">
        <v>2593</v>
      </c>
      <c r="I779" s="2">
        <v>33.22</v>
      </c>
    </row>
    <row r="780">
      <c r="A780" s="2" t="s">
        <v>2594</v>
      </c>
      <c r="B780" s="2" t="s">
        <v>2595</v>
      </c>
      <c r="C780" s="2">
        <v>15.62</v>
      </c>
      <c r="D780" s="2">
        <v>-0.12</v>
      </c>
      <c r="E780" s="3">
        <v>-0.0076</v>
      </c>
      <c r="F780" s="2" t="s">
        <v>2596</v>
      </c>
      <c r="G780" s="2" t="s">
        <v>2597</v>
      </c>
      <c r="H780" s="2" t="s">
        <v>2598</v>
      </c>
      <c r="I780" s="2">
        <v>48.21</v>
      </c>
    </row>
    <row r="781">
      <c r="A781" s="2" t="s">
        <v>2599</v>
      </c>
      <c r="B781" s="2" t="s">
        <v>2571</v>
      </c>
      <c r="C781" s="2">
        <v>29.61</v>
      </c>
      <c r="D781" s="2">
        <v>-0.36</v>
      </c>
      <c r="E781" s="3">
        <v>-0.012</v>
      </c>
      <c r="F781" s="2" t="s">
        <v>2600</v>
      </c>
      <c r="G781" s="2" t="s">
        <v>2601</v>
      </c>
      <c r="H781" s="2" t="s">
        <v>2602</v>
      </c>
      <c r="I781" s="2">
        <v>79.6</v>
      </c>
    </row>
    <row r="782">
      <c r="A782" s="2" t="s">
        <v>2603</v>
      </c>
      <c r="B782" s="2" t="s">
        <v>2604</v>
      </c>
      <c r="C782" s="2">
        <v>152.01</v>
      </c>
      <c r="D782" s="6">
        <f>+1</f>
        <v>1</v>
      </c>
      <c r="E782" s="6">
        <f>+0.66%</f>
        <v>0.0066</v>
      </c>
      <c r="F782" s="2">
        <v>330.0</v>
      </c>
      <c r="G782" s="2">
        <v>298.0</v>
      </c>
      <c r="H782" s="2" t="s">
        <v>2605</v>
      </c>
      <c r="I782" s="2">
        <v>23.28</v>
      </c>
    </row>
    <row r="783">
      <c r="A783" s="2" t="s">
        <v>2606</v>
      </c>
      <c r="B783" s="2" t="s">
        <v>2607</v>
      </c>
      <c r="C783" s="2">
        <v>193.12</v>
      </c>
      <c r="D783" s="2">
        <v>-2.27</v>
      </c>
      <c r="E783" s="3">
        <v>-0.0116</v>
      </c>
      <c r="F783" s="2">
        <v>715.0</v>
      </c>
      <c r="G783" s="4">
        <v>1371.0</v>
      </c>
      <c r="H783" s="2" t="s">
        <v>2608</v>
      </c>
      <c r="I783" s="2">
        <v>34.74</v>
      </c>
    </row>
    <row r="784">
      <c r="A784" s="2" t="s">
        <v>2609</v>
      </c>
      <c r="B784" s="2" t="s">
        <v>2610</v>
      </c>
      <c r="C784" s="2">
        <v>45.74</v>
      </c>
      <c r="D784" s="2">
        <v>-0.03</v>
      </c>
      <c r="E784" s="3">
        <v>-7.0E-4</v>
      </c>
      <c r="F784" s="2" t="s">
        <v>2611</v>
      </c>
      <c r="G784" s="2" t="s">
        <v>2612</v>
      </c>
      <c r="H784" s="2" t="s">
        <v>2613</v>
      </c>
      <c r="I784" s="2">
        <v>31.48</v>
      </c>
    </row>
    <row r="785">
      <c r="A785" s="2" t="s">
        <v>2614</v>
      </c>
      <c r="B785" s="2" t="s">
        <v>2317</v>
      </c>
      <c r="C785" s="2">
        <v>18.44</v>
      </c>
      <c r="D785" s="2">
        <v>0.0</v>
      </c>
      <c r="E785" s="3">
        <v>0.0</v>
      </c>
      <c r="F785" s="2">
        <v>285.0</v>
      </c>
      <c r="G785" s="4">
        <v>3754.0</v>
      </c>
      <c r="H785" s="2" t="s">
        <v>2615</v>
      </c>
      <c r="I785" s="2">
        <v>52.34</v>
      </c>
    </row>
    <row r="786">
      <c r="A786" s="2" t="s">
        <v>2616</v>
      </c>
      <c r="B786" s="2" t="s">
        <v>2617</v>
      </c>
      <c r="C786" s="2">
        <v>226.08</v>
      </c>
      <c r="D786" s="6">
        <f>+0.09</f>
        <v>0.09</v>
      </c>
      <c r="E786" s="6">
        <f>+0.04%</f>
        <v>0.0004</v>
      </c>
      <c r="F786" s="4">
        <v>405179.0</v>
      </c>
      <c r="G786" s="4">
        <v>969461.0</v>
      </c>
      <c r="H786" s="2" t="s">
        <v>2618</v>
      </c>
      <c r="I786" s="2">
        <v>37.2</v>
      </c>
    </row>
    <row r="787">
      <c r="A787" s="2" t="s">
        <v>2619</v>
      </c>
      <c r="B787" s="2" t="s">
        <v>2620</v>
      </c>
      <c r="C787" s="2">
        <v>144.41</v>
      </c>
      <c r="D787" s="2">
        <v>-0.48</v>
      </c>
      <c r="E787" s="3">
        <v>-0.0033</v>
      </c>
      <c r="F787" s="4">
        <v>678350.0</v>
      </c>
      <c r="G787" s="4">
        <v>948765.0</v>
      </c>
      <c r="H787" s="2" t="s">
        <v>2621</v>
      </c>
      <c r="I787" s="2">
        <v>41.38</v>
      </c>
    </row>
    <row r="788">
      <c r="A788" s="2" t="s">
        <v>2622</v>
      </c>
      <c r="B788" s="2" t="s">
        <v>2623</v>
      </c>
      <c r="C788" s="2">
        <v>99.41</v>
      </c>
      <c r="D788" s="2">
        <v>-1.0</v>
      </c>
      <c r="E788" s="3">
        <v>-0.01</v>
      </c>
      <c r="F788" s="4">
        <v>741779.0</v>
      </c>
      <c r="G788" s="4">
        <v>912211.0</v>
      </c>
      <c r="H788" s="2" t="s">
        <v>2624</v>
      </c>
      <c r="I788" s="2">
        <v>45.19</v>
      </c>
    </row>
    <row r="789">
      <c r="A789" s="2" t="s">
        <v>2625</v>
      </c>
      <c r="B789" s="2" t="s">
        <v>2626</v>
      </c>
      <c r="C789" s="2">
        <v>8.76</v>
      </c>
      <c r="D789" s="6">
        <f>+0.03</f>
        <v>0.03</v>
      </c>
      <c r="E789" s="6">
        <f>+0.4%</f>
        <v>0.004</v>
      </c>
      <c r="F789" s="4">
        <v>81303.0</v>
      </c>
      <c r="G789" s="4">
        <v>160182.0</v>
      </c>
      <c r="H789" s="2" t="s">
        <v>2627</v>
      </c>
      <c r="I789" s="2">
        <v>51.87</v>
      </c>
    </row>
    <row r="790">
      <c r="A790" s="2" t="s">
        <v>2628</v>
      </c>
      <c r="B790" s="2" t="s">
        <v>2604</v>
      </c>
      <c r="C790" s="2">
        <v>37.75</v>
      </c>
      <c r="D790" s="6">
        <f>+0.48</f>
        <v>0.48</v>
      </c>
      <c r="E790" s="6">
        <f>+1.29%</f>
        <v>0.0129</v>
      </c>
      <c r="F790" s="4">
        <v>9067.0</v>
      </c>
      <c r="G790" s="4">
        <v>34476.0</v>
      </c>
      <c r="H790" s="2" t="s">
        <v>2629</v>
      </c>
      <c r="I790" s="2">
        <v>23.12</v>
      </c>
    </row>
    <row r="791">
      <c r="A791" s="2" t="s">
        <v>2630</v>
      </c>
      <c r="B791" s="2" t="s">
        <v>2631</v>
      </c>
      <c r="C791" s="2">
        <v>110.6</v>
      </c>
      <c r="D791" s="2">
        <v>-0.23</v>
      </c>
      <c r="E791" s="3">
        <v>-0.0021</v>
      </c>
      <c r="F791" s="4">
        <v>770301.0</v>
      </c>
      <c r="G791" s="2" t="s">
        <v>131</v>
      </c>
      <c r="H791" s="2" t="s">
        <v>2632</v>
      </c>
      <c r="I791" s="2">
        <v>26.17</v>
      </c>
    </row>
    <row r="792">
      <c r="A792" s="2" t="s">
        <v>2633</v>
      </c>
      <c r="B792" s="2" t="s">
        <v>2634</v>
      </c>
      <c r="C792" s="2">
        <v>34.18</v>
      </c>
      <c r="D792" s="2">
        <v>-0.82</v>
      </c>
      <c r="E792" s="3">
        <v>-0.0234</v>
      </c>
      <c r="F792" s="4">
        <v>4672.0</v>
      </c>
      <c r="G792" s="4">
        <v>5857.0</v>
      </c>
      <c r="H792" s="2" t="s">
        <v>2635</v>
      </c>
      <c r="I792" s="2" t="s">
        <v>12</v>
      </c>
    </row>
    <row r="793">
      <c r="A793" s="2" t="s">
        <v>2636</v>
      </c>
      <c r="B793" s="2" t="s">
        <v>2637</v>
      </c>
      <c r="C793" s="2">
        <v>11.68</v>
      </c>
      <c r="D793" s="6">
        <f>+5.41</f>
        <v>5.41</v>
      </c>
      <c r="E793" s="6">
        <f>+86.28%</f>
        <v>0.8628</v>
      </c>
      <c r="F793" s="2">
        <v>175.0</v>
      </c>
      <c r="G793" s="2">
        <v>243.0</v>
      </c>
      <c r="H793" s="2" t="s">
        <v>2638</v>
      </c>
      <c r="I793" s="2" t="s">
        <v>12</v>
      </c>
    </row>
    <row r="794">
      <c r="A794" s="2" t="s">
        <v>2639</v>
      </c>
      <c r="B794" s="2" t="s">
        <v>2640</v>
      </c>
      <c r="C794" s="2">
        <v>1.442</v>
      </c>
      <c r="D794" s="6">
        <f>+0.002</f>
        <v>0.002</v>
      </c>
      <c r="E794" s="6">
        <f>+0.14%</f>
        <v>0.0014</v>
      </c>
      <c r="F794" s="4">
        <v>7032.0</v>
      </c>
      <c r="G794" s="4">
        <v>59600.0</v>
      </c>
      <c r="H794" s="2" t="s">
        <v>2641</v>
      </c>
      <c r="I794" s="2">
        <v>51.5</v>
      </c>
    </row>
    <row r="795">
      <c r="A795" s="2" t="s">
        <v>2642</v>
      </c>
      <c r="B795" s="2" t="s">
        <v>2643</v>
      </c>
      <c r="C795" s="2">
        <v>131.2</v>
      </c>
      <c r="D795" s="2">
        <v>-3.8</v>
      </c>
      <c r="E795" s="3">
        <v>-0.0281</v>
      </c>
      <c r="F795" s="4">
        <v>3977.0</v>
      </c>
      <c r="G795" s="4">
        <v>1550.0</v>
      </c>
      <c r="H795" s="2" t="s">
        <v>2644</v>
      </c>
      <c r="I795" s="2">
        <v>30.34</v>
      </c>
    </row>
    <row r="796">
      <c r="A796" s="2" t="s">
        <v>2645</v>
      </c>
      <c r="B796" s="2" t="s">
        <v>2643</v>
      </c>
      <c r="C796" s="2">
        <v>43.92</v>
      </c>
      <c r="D796" s="2">
        <v>-0.72</v>
      </c>
      <c r="E796" s="3">
        <v>-0.016</v>
      </c>
      <c r="F796" s="4">
        <v>71986.0</v>
      </c>
      <c r="G796" s="4">
        <v>74615.0</v>
      </c>
      <c r="H796" s="2" t="s">
        <v>2646</v>
      </c>
      <c r="I796" s="2">
        <v>30.5</v>
      </c>
    </row>
    <row r="797">
      <c r="A797" s="2" t="s">
        <v>2647</v>
      </c>
      <c r="B797" s="2" t="s">
        <v>2648</v>
      </c>
      <c r="C797" s="2">
        <v>72.19</v>
      </c>
      <c r="D797" s="2">
        <v>-0.98</v>
      </c>
      <c r="E797" s="3">
        <v>-0.0134</v>
      </c>
      <c r="F797" s="2" t="s">
        <v>2649</v>
      </c>
      <c r="G797" s="2" t="s">
        <v>2650</v>
      </c>
      <c r="H797" s="2" t="s">
        <v>2651</v>
      </c>
      <c r="I797" s="2">
        <v>23.75</v>
      </c>
    </row>
    <row r="798">
      <c r="A798" s="2" t="s">
        <v>2652</v>
      </c>
      <c r="B798" s="2" t="s">
        <v>2653</v>
      </c>
      <c r="C798" s="2">
        <v>14.31</v>
      </c>
      <c r="D798" s="6">
        <f>+0.03</f>
        <v>0.03</v>
      </c>
      <c r="E798" s="6">
        <f t="shared" ref="E798:E799" si="4">+0.25%</f>
        <v>0.0025</v>
      </c>
      <c r="F798" s="2" t="s">
        <v>2654</v>
      </c>
      <c r="G798" s="4">
        <v>348973.0</v>
      </c>
      <c r="H798" s="2" t="s">
        <v>2655</v>
      </c>
      <c r="I798" s="2">
        <v>15.24</v>
      </c>
    </row>
    <row r="799">
      <c r="A799" s="2" t="s">
        <v>2656</v>
      </c>
      <c r="B799" s="2" t="s">
        <v>2657</v>
      </c>
      <c r="C799" s="2">
        <v>5.91</v>
      </c>
      <c r="D799" s="6">
        <f>+0.02</f>
        <v>0.02</v>
      </c>
      <c r="E799" s="6">
        <f t="shared" si="4"/>
        <v>0.0025</v>
      </c>
      <c r="F799" s="2" t="s">
        <v>2658</v>
      </c>
      <c r="G799" s="2" t="s">
        <v>2659</v>
      </c>
      <c r="H799" s="2" t="s">
        <v>2660</v>
      </c>
      <c r="I799" s="2">
        <v>25.67</v>
      </c>
    </row>
    <row r="800">
      <c r="A800" s="2" t="s">
        <v>2661</v>
      </c>
      <c r="B800" s="2" t="s">
        <v>1731</v>
      </c>
      <c r="C800" s="2">
        <v>25.31</v>
      </c>
      <c r="D800" s="6">
        <f>+0.01</f>
        <v>0.01</v>
      </c>
      <c r="E800" s="6">
        <f>+0.03%</f>
        <v>0.0003</v>
      </c>
      <c r="F800" s="4">
        <v>11281.0</v>
      </c>
      <c r="G800" s="4">
        <v>16468.0</v>
      </c>
      <c r="H800" s="2" t="s">
        <v>2662</v>
      </c>
      <c r="I800" s="2">
        <v>9.03</v>
      </c>
    </row>
    <row r="801">
      <c r="A801" s="2" t="s">
        <v>2663</v>
      </c>
      <c r="B801" s="2" t="s">
        <v>2664</v>
      </c>
      <c r="C801" s="2">
        <v>1.4</v>
      </c>
      <c r="D801" s="2">
        <v>0.0</v>
      </c>
      <c r="E801" s="3">
        <v>0.0</v>
      </c>
      <c r="F801" s="2">
        <v>1.0</v>
      </c>
      <c r="G801" s="4">
        <v>14268.0</v>
      </c>
      <c r="H801" s="2" t="s">
        <v>2665</v>
      </c>
      <c r="I801" s="2">
        <v>19.72</v>
      </c>
    </row>
    <row r="802">
      <c r="A802" s="2" t="s">
        <v>2666</v>
      </c>
      <c r="B802" s="2" t="s">
        <v>2607</v>
      </c>
      <c r="C802" s="2">
        <v>193.52</v>
      </c>
      <c r="D802" s="2">
        <v>-2.37</v>
      </c>
      <c r="E802" s="3">
        <v>-0.0121</v>
      </c>
      <c r="F802" s="4">
        <v>417872.0</v>
      </c>
      <c r="G802" s="4">
        <v>693992.0</v>
      </c>
      <c r="H802" s="2" t="s">
        <v>2667</v>
      </c>
      <c r="I802" s="2">
        <v>34.81</v>
      </c>
    </row>
    <row r="803">
      <c r="A803" s="2" t="s">
        <v>2668</v>
      </c>
      <c r="B803" s="2" t="s">
        <v>2429</v>
      </c>
      <c r="C803" s="2">
        <v>17.75</v>
      </c>
      <c r="D803" s="6">
        <f>+0.94</f>
        <v>0.94</v>
      </c>
      <c r="E803" s="6">
        <f>+5.59%</f>
        <v>0.0559</v>
      </c>
      <c r="F803" s="4">
        <v>1214.0</v>
      </c>
      <c r="G803" s="4">
        <v>6649.0</v>
      </c>
      <c r="H803" s="2" t="s">
        <v>2669</v>
      </c>
      <c r="I803" s="2">
        <v>334.91</v>
      </c>
    </row>
    <row r="804">
      <c r="A804" s="2" t="s">
        <v>2670</v>
      </c>
      <c r="B804" s="2" t="s">
        <v>2671</v>
      </c>
      <c r="C804" s="2">
        <v>10.53</v>
      </c>
      <c r="D804" s="2">
        <v>0.0</v>
      </c>
      <c r="E804" s="3">
        <v>0.0</v>
      </c>
      <c r="F804" s="4">
        <v>71679.0</v>
      </c>
      <c r="G804" s="4">
        <v>68439.0</v>
      </c>
      <c r="H804" s="2" t="s">
        <v>2672</v>
      </c>
      <c r="I804" s="2">
        <v>11.7</v>
      </c>
    </row>
    <row r="805">
      <c r="A805" s="2" t="s">
        <v>2673</v>
      </c>
      <c r="B805" s="2" t="s">
        <v>2674</v>
      </c>
      <c r="C805" s="2">
        <v>205.64</v>
      </c>
      <c r="D805" s="2">
        <v>-1.13</v>
      </c>
      <c r="E805" s="3">
        <v>-0.0055</v>
      </c>
      <c r="F805" s="4">
        <v>915841.0</v>
      </c>
      <c r="G805" s="2" t="s">
        <v>2675</v>
      </c>
      <c r="H805" s="2" t="s">
        <v>2676</v>
      </c>
      <c r="I805" s="2" t="s">
        <v>12</v>
      </c>
    </row>
    <row r="806">
      <c r="A806" s="2" t="s">
        <v>2677</v>
      </c>
      <c r="B806" s="2" t="s">
        <v>2678</v>
      </c>
      <c r="C806" s="2">
        <v>64.9</v>
      </c>
      <c r="D806" s="2">
        <v>-0.73</v>
      </c>
      <c r="E806" s="3">
        <v>-0.0111</v>
      </c>
      <c r="F806" s="2" t="s">
        <v>2679</v>
      </c>
      <c r="G806" s="2" t="s">
        <v>2680</v>
      </c>
      <c r="H806" s="2" t="s">
        <v>2681</v>
      </c>
      <c r="I806" s="2">
        <v>8.93</v>
      </c>
    </row>
    <row r="807">
      <c r="A807" s="2" t="s">
        <v>2682</v>
      </c>
      <c r="B807" s="2" t="s">
        <v>2683</v>
      </c>
      <c r="C807" s="2">
        <v>12.07</v>
      </c>
      <c r="D807" s="2">
        <v>-0.06</v>
      </c>
      <c r="E807" s="3">
        <v>-0.0045</v>
      </c>
      <c r="F807" s="4">
        <v>508866.0</v>
      </c>
      <c r="G807" s="2" t="s">
        <v>2684</v>
      </c>
      <c r="H807" s="2" t="s">
        <v>2685</v>
      </c>
      <c r="I807" s="2">
        <v>5.64</v>
      </c>
    </row>
    <row r="808">
      <c r="A808" s="2" t="s">
        <v>2686</v>
      </c>
      <c r="B808" s="2" t="s">
        <v>2488</v>
      </c>
      <c r="C808" s="2">
        <v>303.57</v>
      </c>
      <c r="D808" s="6">
        <f>+0.68</f>
        <v>0.68</v>
      </c>
      <c r="E808" s="6">
        <f>+0.22%</f>
        <v>0.0022</v>
      </c>
      <c r="F808" s="2">
        <v>516.0</v>
      </c>
      <c r="G808" s="4">
        <v>2047.0</v>
      </c>
      <c r="H808" s="2" t="s">
        <v>2687</v>
      </c>
      <c r="I808" s="2">
        <v>7.25</v>
      </c>
    </row>
    <row r="809">
      <c r="A809" s="2" t="s">
        <v>2688</v>
      </c>
      <c r="B809" s="2" t="s">
        <v>2689</v>
      </c>
      <c r="C809" s="2">
        <v>10.54</v>
      </c>
      <c r="D809" s="2">
        <v>-0.01</v>
      </c>
      <c r="E809" s="3">
        <v>-9.0E-4</v>
      </c>
      <c r="F809" s="2">
        <v>800.0</v>
      </c>
      <c r="G809" s="4">
        <v>214712.0</v>
      </c>
      <c r="H809" s="2" t="s">
        <v>2690</v>
      </c>
      <c r="I809" s="2" t="s">
        <v>12</v>
      </c>
    </row>
    <row r="810">
      <c r="A810" s="2" t="s">
        <v>2691</v>
      </c>
      <c r="B810" s="2" t="s">
        <v>2689</v>
      </c>
      <c r="C810" s="2">
        <v>10.56</v>
      </c>
      <c r="D810" s="2">
        <v>-0.04</v>
      </c>
      <c r="E810" s="3">
        <v>-0.0033</v>
      </c>
      <c r="F810" s="2" t="s">
        <v>2692</v>
      </c>
      <c r="G810" s="2" t="s">
        <v>2693</v>
      </c>
      <c r="H810" s="2" t="s">
        <v>2694</v>
      </c>
      <c r="I810" s="2" t="s">
        <v>12</v>
      </c>
    </row>
    <row r="811">
      <c r="A811" s="2" t="s">
        <v>2695</v>
      </c>
      <c r="B811" s="2" t="s">
        <v>2696</v>
      </c>
      <c r="C811" s="2">
        <v>41.91</v>
      </c>
      <c r="D811" s="2">
        <v>-0.98</v>
      </c>
      <c r="E811" s="3">
        <v>-0.0228</v>
      </c>
      <c r="F811" s="2" t="s">
        <v>2697</v>
      </c>
      <c r="G811" s="2" t="s">
        <v>2698</v>
      </c>
      <c r="H811" s="2" t="s">
        <v>2699</v>
      </c>
      <c r="I811" s="2" t="s">
        <v>12</v>
      </c>
    </row>
    <row r="812">
      <c r="A812" s="2" t="s">
        <v>2700</v>
      </c>
      <c r="B812" s="2" t="s">
        <v>2701</v>
      </c>
      <c r="C812" s="2">
        <v>84.84</v>
      </c>
      <c r="D812" s="2">
        <v>-0.38</v>
      </c>
      <c r="E812" s="3">
        <v>-0.0045</v>
      </c>
      <c r="F812" s="2" t="s">
        <v>2702</v>
      </c>
      <c r="G812" s="2" t="s">
        <v>2703</v>
      </c>
      <c r="H812" s="2" t="s">
        <v>2704</v>
      </c>
      <c r="I812" s="2" t="s">
        <v>12</v>
      </c>
    </row>
    <row r="813">
      <c r="A813" s="2" t="s">
        <v>2705</v>
      </c>
      <c r="B813" s="2" t="s">
        <v>2706</v>
      </c>
      <c r="C813" s="2">
        <v>61.1</v>
      </c>
      <c r="D813" s="2">
        <v>0.0</v>
      </c>
      <c r="E813" s="3">
        <v>0.0</v>
      </c>
      <c r="F813" s="2">
        <v>105.0</v>
      </c>
      <c r="G813" s="2">
        <v>385.0</v>
      </c>
      <c r="H813" s="2" t="s">
        <v>2707</v>
      </c>
      <c r="I813" s="2">
        <v>9.61</v>
      </c>
    </row>
    <row r="814">
      <c r="A814" s="2" t="s">
        <v>2708</v>
      </c>
      <c r="B814" s="2" t="s">
        <v>2709</v>
      </c>
      <c r="C814" s="2">
        <v>16.7</v>
      </c>
      <c r="D814" s="2">
        <v>-0.48</v>
      </c>
      <c r="E814" s="3">
        <v>-0.0279</v>
      </c>
      <c r="F814" s="2" t="s">
        <v>2710</v>
      </c>
      <c r="G814" s="2" t="s">
        <v>2711</v>
      </c>
      <c r="H814" s="2" t="s">
        <v>2712</v>
      </c>
      <c r="I814" s="2">
        <v>7.36</v>
      </c>
    </row>
    <row r="815">
      <c r="A815" s="2" t="s">
        <v>2713</v>
      </c>
      <c r="B815" s="2" t="s">
        <v>2706</v>
      </c>
      <c r="C815" s="2">
        <v>30.44</v>
      </c>
      <c r="D815" s="6">
        <f>+0.04</f>
        <v>0.04</v>
      </c>
      <c r="E815" s="6">
        <f>+0.13%</f>
        <v>0.0013</v>
      </c>
      <c r="F815" s="4">
        <v>23406.0</v>
      </c>
      <c r="G815" s="4">
        <v>79761.0</v>
      </c>
      <c r="H815" s="2" t="s">
        <v>2714</v>
      </c>
      <c r="I815" s="2">
        <v>9.57</v>
      </c>
    </row>
    <row r="816">
      <c r="A816" s="2" t="s">
        <v>2715</v>
      </c>
      <c r="B816" s="2" t="s">
        <v>2626</v>
      </c>
      <c r="C816" s="2">
        <v>42.87</v>
      </c>
      <c r="D816" s="2">
        <v>-1.2</v>
      </c>
      <c r="E816" s="3">
        <v>-0.0272</v>
      </c>
      <c r="F816" s="2">
        <v>545.0</v>
      </c>
      <c r="G816" s="4">
        <v>3806.0</v>
      </c>
      <c r="H816" s="2" t="s">
        <v>2716</v>
      </c>
      <c r="I816" s="2">
        <v>50.79</v>
      </c>
    </row>
    <row r="817">
      <c r="A817" s="2" t="s">
        <v>2717</v>
      </c>
      <c r="B817" s="2" t="s">
        <v>2718</v>
      </c>
      <c r="C817" s="2">
        <v>379.19</v>
      </c>
      <c r="D817" s="2">
        <v>-17.81</v>
      </c>
      <c r="E817" s="3">
        <v>-0.0449</v>
      </c>
      <c r="F817" s="2">
        <v>13.0</v>
      </c>
      <c r="G817" s="2">
        <v>50.0</v>
      </c>
      <c r="H817" s="2" t="s">
        <v>2719</v>
      </c>
      <c r="I817" s="2">
        <v>194.06</v>
      </c>
    </row>
    <row r="818">
      <c r="A818" s="2" t="s">
        <v>2720</v>
      </c>
      <c r="B818" s="2" t="s">
        <v>2721</v>
      </c>
      <c r="C818" s="2">
        <v>100.21</v>
      </c>
      <c r="D818" s="2">
        <v>-1.32</v>
      </c>
      <c r="E818" s="3">
        <v>-0.013</v>
      </c>
      <c r="F818" s="2" t="s">
        <v>2722</v>
      </c>
      <c r="G818" s="2" t="s">
        <v>2723</v>
      </c>
      <c r="H818" s="2" t="s">
        <v>2724</v>
      </c>
      <c r="I818" s="2">
        <v>44.94</v>
      </c>
    </row>
    <row r="819">
      <c r="A819" s="2" t="s">
        <v>2725</v>
      </c>
      <c r="B819" s="2" t="s">
        <v>2726</v>
      </c>
      <c r="C819" s="2">
        <v>148.39</v>
      </c>
      <c r="D819" s="6">
        <f>+0.44</f>
        <v>0.44</v>
      </c>
      <c r="E819" s="6">
        <f>+0.3%</f>
        <v>0.003</v>
      </c>
      <c r="F819" s="2" t="s">
        <v>2727</v>
      </c>
      <c r="G819" s="2" t="s">
        <v>1835</v>
      </c>
      <c r="H819" s="2" t="s">
        <v>2728</v>
      </c>
      <c r="I819" s="2" t="s">
        <v>12</v>
      </c>
    </row>
    <row r="820">
      <c r="A820" s="2" t="s">
        <v>2729</v>
      </c>
      <c r="B820" s="2" t="s">
        <v>2730</v>
      </c>
      <c r="C820" s="2">
        <v>23.35</v>
      </c>
      <c r="D820" s="2">
        <v>0.0</v>
      </c>
      <c r="E820" s="3">
        <v>0.0</v>
      </c>
      <c r="F820" s="2">
        <v>327.0</v>
      </c>
      <c r="G820" s="4">
        <v>3090.0</v>
      </c>
      <c r="H820" s="2" t="s">
        <v>2731</v>
      </c>
      <c r="I820" s="2">
        <v>65.59</v>
      </c>
    </row>
    <row r="821">
      <c r="A821" s="2" t="s">
        <v>2732</v>
      </c>
      <c r="B821" s="2" t="s">
        <v>2733</v>
      </c>
      <c r="C821" s="2">
        <v>75.6</v>
      </c>
      <c r="D821" s="2">
        <v>-0.65</v>
      </c>
      <c r="E821" s="3">
        <v>-0.0085</v>
      </c>
      <c r="F821" s="2" t="s">
        <v>2734</v>
      </c>
      <c r="G821" s="2" t="s">
        <v>2735</v>
      </c>
      <c r="H821" s="2" t="s">
        <v>2736</v>
      </c>
      <c r="I821" s="2">
        <v>19.39</v>
      </c>
    </row>
    <row r="822">
      <c r="A822" s="2" t="s">
        <v>2737</v>
      </c>
      <c r="B822" s="2" t="s">
        <v>2738</v>
      </c>
      <c r="C822" s="2">
        <v>3.36</v>
      </c>
      <c r="D822" s="2">
        <v>-0.14</v>
      </c>
      <c r="E822" s="3">
        <v>-0.04</v>
      </c>
      <c r="F822" s="4">
        <v>43975.0</v>
      </c>
      <c r="G822" s="4">
        <v>31241.0</v>
      </c>
      <c r="H822" s="2" t="s">
        <v>2739</v>
      </c>
      <c r="I822" s="2">
        <v>67.2</v>
      </c>
    </row>
    <row r="823">
      <c r="A823" s="2" t="s">
        <v>2740</v>
      </c>
      <c r="B823" s="2" t="s">
        <v>2741</v>
      </c>
      <c r="C823" s="2">
        <v>38.67</v>
      </c>
      <c r="D823" s="2">
        <v>-0.21</v>
      </c>
      <c r="E823" s="3">
        <v>-0.0054</v>
      </c>
      <c r="F823" s="2" t="s">
        <v>2742</v>
      </c>
      <c r="G823" s="2" t="s">
        <v>2743</v>
      </c>
      <c r="H823" s="2" t="s">
        <v>2744</v>
      </c>
      <c r="I823" s="2" t="s">
        <v>12</v>
      </c>
    </row>
    <row r="824">
      <c r="A824" s="2" t="s">
        <v>2745</v>
      </c>
      <c r="B824" s="2" t="s">
        <v>2730</v>
      </c>
      <c r="C824" s="2">
        <v>11.41</v>
      </c>
      <c r="D824" s="2">
        <v>-0.22</v>
      </c>
      <c r="E824" s="3">
        <v>-0.0189</v>
      </c>
      <c r="F824" s="4">
        <v>62952.0</v>
      </c>
      <c r="G824" s="4">
        <v>144253.0</v>
      </c>
      <c r="H824" s="2" t="s">
        <v>2746</v>
      </c>
      <c r="I824" s="2">
        <v>64.1</v>
      </c>
    </row>
    <row r="825">
      <c r="A825" s="2" t="s">
        <v>2747</v>
      </c>
      <c r="B825" s="2" t="s">
        <v>2748</v>
      </c>
      <c r="C825" s="2">
        <v>155.48</v>
      </c>
      <c r="D825" s="2">
        <v>-1.18</v>
      </c>
      <c r="E825" s="3">
        <v>-0.0075</v>
      </c>
      <c r="F825" s="4">
        <v>517965.0</v>
      </c>
      <c r="G825" s="2" t="s">
        <v>2749</v>
      </c>
      <c r="H825" s="2" t="s">
        <v>2750</v>
      </c>
      <c r="I825" s="2">
        <v>31.37</v>
      </c>
    </row>
    <row r="826">
      <c r="A826" s="2" t="s">
        <v>2751</v>
      </c>
      <c r="B826" s="2" t="s">
        <v>2752</v>
      </c>
      <c r="C826" s="2">
        <v>58.11</v>
      </c>
      <c r="D826" s="2">
        <v>-0.95</v>
      </c>
      <c r="E826" s="3">
        <v>-0.0161</v>
      </c>
      <c r="F826" s="2" t="s">
        <v>2753</v>
      </c>
      <c r="G826" s="2" t="s">
        <v>2754</v>
      </c>
      <c r="H826" s="2" t="s">
        <v>2755</v>
      </c>
      <c r="I826" s="2" t="s">
        <v>12</v>
      </c>
    </row>
    <row r="827">
      <c r="A827" s="2" t="s">
        <v>2756</v>
      </c>
      <c r="B827" s="2" t="s">
        <v>2757</v>
      </c>
      <c r="C827" s="2">
        <v>293.51</v>
      </c>
      <c r="D827" s="2">
        <v>-6.64</v>
      </c>
      <c r="E827" s="3">
        <v>-0.0221</v>
      </c>
      <c r="F827" s="4">
        <v>610901.0</v>
      </c>
      <c r="G827" s="4">
        <v>498193.0</v>
      </c>
      <c r="H827" s="2" t="s">
        <v>2758</v>
      </c>
      <c r="I827" s="2">
        <v>61.69</v>
      </c>
    </row>
    <row r="828">
      <c r="A828" s="2" t="s">
        <v>2759</v>
      </c>
      <c r="B828" s="2" t="s">
        <v>2760</v>
      </c>
      <c r="C828" s="2">
        <v>86.55</v>
      </c>
      <c r="D828" s="2">
        <v>-1.0</v>
      </c>
      <c r="E828" s="3">
        <v>-0.0114</v>
      </c>
      <c r="F828" s="4">
        <v>2276.0</v>
      </c>
      <c r="G828" s="4">
        <v>2200.0</v>
      </c>
      <c r="H828" s="2" t="s">
        <v>2761</v>
      </c>
      <c r="I828" s="2">
        <v>21.05</v>
      </c>
    </row>
    <row r="829">
      <c r="A829" s="2" t="s">
        <v>2762</v>
      </c>
      <c r="B829" s="2" t="s">
        <v>2763</v>
      </c>
      <c r="C829" s="2">
        <v>97.03</v>
      </c>
      <c r="D829" s="6">
        <f>+0.95</f>
        <v>0.95</v>
      </c>
      <c r="E829" s="6">
        <f>+0.99%</f>
        <v>0.0099</v>
      </c>
      <c r="F829" s="2" t="s">
        <v>2764</v>
      </c>
      <c r="G829" s="2" t="s">
        <v>2765</v>
      </c>
      <c r="H829" s="2" t="s">
        <v>2766</v>
      </c>
      <c r="I829" s="2">
        <v>17.95</v>
      </c>
    </row>
    <row r="830">
      <c r="A830" s="2" t="s">
        <v>2767</v>
      </c>
      <c r="B830" s="2" t="s">
        <v>2768</v>
      </c>
      <c r="C830" s="2">
        <v>17.51</v>
      </c>
      <c r="D830" s="2">
        <v>-0.15</v>
      </c>
      <c r="E830" s="3">
        <v>-0.0085</v>
      </c>
      <c r="F830" s="2" t="s">
        <v>2769</v>
      </c>
      <c r="G830" s="2" t="s">
        <v>2770</v>
      </c>
      <c r="H830" s="2" t="s">
        <v>2771</v>
      </c>
      <c r="I830" s="2">
        <v>8.57</v>
      </c>
    </row>
    <row r="831">
      <c r="A831" s="2" t="s">
        <v>2772</v>
      </c>
      <c r="B831" s="2" t="s">
        <v>2773</v>
      </c>
      <c r="C831" s="2">
        <v>6.4</v>
      </c>
      <c r="D831" s="6">
        <f>+0.04</f>
        <v>0.04</v>
      </c>
      <c r="E831" s="6">
        <f>+0.63%</f>
        <v>0.0063</v>
      </c>
      <c r="F831" s="4">
        <v>104632.0</v>
      </c>
      <c r="G831" s="4">
        <v>256361.0</v>
      </c>
      <c r="H831" s="2" t="s">
        <v>2774</v>
      </c>
      <c r="I831" s="2">
        <v>5.21</v>
      </c>
    </row>
    <row r="832">
      <c r="A832" s="2" t="s">
        <v>2775</v>
      </c>
      <c r="B832" s="2" t="s">
        <v>2776</v>
      </c>
      <c r="C832" s="2">
        <v>102.66</v>
      </c>
      <c r="D832" s="2">
        <v>-0.43</v>
      </c>
      <c r="E832" s="3">
        <v>-0.0042</v>
      </c>
      <c r="F832" s="2" t="s">
        <v>2777</v>
      </c>
      <c r="G832" s="2" t="s">
        <v>2778</v>
      </c>
      <c r="H832" s="2" t="s">
        <v>2779</v>
      </c>
      <c r="I832" s="2">
        <v>33.01</v>
      </c>
    </row>
    <row r="833">
      <c r="A833" s="2" t="s">
        <v>2780</v>
      </c>
      <c r="B833" s="2" t="s">
        <v>2773</v>
      </c>
      <c r="C833" s="2">
        <v>6.42</v>
      </c>
      <c r="D833" s="2">
        <v>-0.05</v>
      </c>
      <c r="E833" s="3">
        <v>-0.0079</v>
      </c>
      <c r="F833" s="4">
        <v>6185.0</v>
      </c>
      <c r="G833" s="4">
        <v>9579.0</v>
      </c>
      <c r="H833" s="2" t="s">
        <v>2781</v>
      </c>
      <c r="I833" s="2">
        <v>5.23</v>
      </c>
    </row>
    <row r="834">
      <c r="A834" s="2" t="s">
        <v>2782</v>
      </c>
      <c r="B834" s="2" t="s">
        <v>2783</v>
      </c>
      <c r="C834" s="5">
        <v>1200.0</v>
      </c>
      <c r="D834" s="2">
        <v>0.0</v>
      </c>
      <c r="E834" s="3">
        <v>0.0</v>
      </c>
      <c r="F834" s="2">
        <v>11.0</v>
      </c>
      <c r="G834" s="2">
        <v>36.0</v>
      </c>
      <c r="H834" s="2" t="s">
        <v>2784</v>
      </c>
      <c r="I834" s="2">
        <v>31.62</v>
      </c>
    </row>
    <row r="835">
      <c r="A835" s="2" t="s">
        <v>2785</v>
      </c>
      <c r="B835" s="2" t="s">
        <v>2786</v>
      </c>
      <c r="C835" s="2">
        <v>228.0</v>
      </c>
      <c r="D835" s="2">
        <v>-4.94</v>
      </c>
      <c r="E835" s="3">
        <v>-0.0212</v>
      </c>
      <c r="F835" s="4">
        <v>1232.0</v>
      </c>
      <c r="G835" s="4">
        <v>1382.0</v>
      </c>
      <c r="H835" s="2" t="s">
        <v>2787</v>
      </c>
      <c r="I835" s="2">
        <v>45.15</v>
      </c>
    </row>
    <row r="836">
      <c r="A836" s="2" t="s">
        <v>2788</v>
      </c>
      <c r="B836" s="2" t="s">
        <v>2640</v>
      </c>
      <c r="C836" s="2">
        <v>5.76</v>
      </c>
      <c r="D836" s="2">
        <v>-0.09</v>
      </c>
      <c r="E836" s="3">
        <v>-0.0154</v>
      </c>
      <c r="F836" s="2" t="s">
        <v>2789</v>
      </c>
      <c r="G836" s="2" t="s">
        <v>723</v>
      </c>
      <c r="H836" s="2" t="s">
        <v>2790</v>
      </c>
      <c r="I836" s="2">
        <v>51.43</v>
      </c>
    </row>
    <row r="837">
      <c r="A837" s="2" t="s">
        <v>2791</v>
      </c>
      <c r="B837" s="2" t="s">
        <v>2760</v>
      </c>
      <c r="C837" s="2">
        <v>43.43</v>
      </c>
      <c r="D837" s="2">
        <v>-0.43</v>
      </c>
      <c r="E837" s="3">
        <v>-0.0098</v>
      </c>
      <c r="F837" s="4">
        <v>2377.0</v>
      </c>
      <c r="G837" s="4">
        <v>7385.0</v>
      </c>
      <c r="H837" s="2" t="s">
        <v>2792</v>
      </c>
      <c r="I837" s="2">
        <v>21.12</v>
      </c>
    </row>
    <row r="838">
      <c r="A838" s="2" t="s">
        <v>2793</v>
      </c>
      <c r="B838" s="2" t="s">
        <v>2664</v>
      </c>
      <c r="C838" s="2">
        <v>1.35</v>
      </c>
      <c r="D838" s="2">
        <v>-0.038</v>
      </c>
      <c r="E838" s="3">
        <v>-0.0274</v>
      </c>
      <c r="F838" s="4">
        <v>126182.0</v>
      </c>
      <c r="G838" s="4">
        <v>203450.0</v>
      </c>
      <c r="H838" s="2" t="s">
        <v>2794</v>
      </c>
      <c r="I838" s="2">
        <v>19.01</v>
      </c>
    </row>
    <row r="839">
      <c r="A839" s="2" t="s">
        <v>2795</v>
      </c>
      <c r="B839" s="2" t="s">
        <v>2796</v>
      </c>
      <c r="C839" s="2">
        <v>103.69</v>
      </c>
      <c r="D839" s="2">
        <v>-1.73</v>
      </c>
      <c r="E839" s="3">
        <v>-0.0164</v>
      </c>
      <c r="F839" s="4">
        <v>893814.0</v>
      </c>
      <c r="G839" s="2" t="s">
        <v>2797</v>
      </c>
      <c r="H839" s="2" t="s">
        <v>2798</v>
      </c>
      <c r="I839" s="2" t="s">
        <v>12</v>
      </c>
    </row>
    <row r="840">
      <c r="A840" s="2" t="s">
        <v>2799</v>
      </c>
      <c r="B840" s="2" t="s">
        <v>2671</v>
      </c>
      <c r="C840" s="2">
        <v>0.2</v>
      </c>
      <c r="D840" s="2">
        <v>-0.025</v>
      </c>
      <c r="E840" s="3">
        <v>-0.1111</v>
      </c>
      <c r="F840" s="4">
        <v>15543.0</v>
      </c>
      <c r="G840" s="4">
        <v>130273.0</v>
      </c>
      <c r="H840" s="2" t="s">
        <v>2800</v>
      </c>
      <c r="I840" s="2">
        <v>11.11</v>
      </c>
    </row>
    <row r="841">
      <c r="A841" s="2" t="s">
        <v>2801</v>
      </c>
      <c r="B841" s="2" t="s">
        <v>2802</v>
      </c>
      <c r="C841" s="2">
        <v>128.24</v>
      </c>
      <c r="D841" s="6">
        <f>+2.89</f>
        <v>2.89</v>
      </c>
      <c r="E841" s="6">
        <f>+2.31%</f>
        <v>0.0231</v>
      </c>
      <c r="F841" s="2">
        <v>300.0</v>
      </c>
      <c r="G841" s="2">
        <v>34.0</v>
      </c>
      <c r="H841" s="2" t="s">
        <v>2803</v>
      </c>
      <c r="I841" s="2">
        <v>188.59</v>
      </c>
    </row>
    <row r="842">
      <c r="A842" s="2" t="s">
        <v>2804</v>
      </c>
      <c r="B842" s="2" t="s">
        <v>2805</v>
      </c>
      <c r="C842" s="2">
        <v>7.95</v>
      </c>
      <c r="D842" s="6">
        <f>+0.1</f>
        <v>0.1</v>
      </c>
      <c r="E842" s="6">
        <f>+1.29%</f>
        <v>0.0129</v>
      </c>
      <c r="F842" s="2">
        <v>355.0</v>
      </c>
      <c r="G842" s="4">
        <v>3371.0</v>
      </c>
      <c r="H842" s="2" t="s">
        <v>2806</v>
      </c>
      <c r="I842" s="2">
        <v>9.78</v>
      </c>
    </row>
    <row r="843">
      <c r="A843" s="2" t="s">
        <v>2807</v>
      </c>
      <c r="B843" s="2" t="s">
        <v>2808</v>
      </c>
      <c r="C843" s="2">
        <v>44.63</v>
      </c>
      <c r="D843" s="6">
        <f>+0.31</f>
        <v>0.31</v>
      </c>
      <c r="E843" s="6">
        <f>+0.7%</f>
        <v>0.007</v>
      </c>
      <c r="F843" s="2" t="s">
        <v>2809</v>
      </c>
      <c r="G843" s="2" t="s">
        <v>2810</v>
      </c>
      <c r="H843" s="2" t="s">
        <v>2811</v>
      </c>
      <c r="I843" s="2" t="s">
        <v>12</v>
      </c>
    </row>
    <row r="844">
      <c r="A844" s="2" t="s">
        <v>2812</v>
      </c>
      <c r="B844" s="2" t="s">
        <v>2813</v>
      </c>
      <c r="C844" s="2">
        <v>2.275</v>
      </c>
      <c r="D844" s="2">
        <v>0.0</v>
      </c>
      <c r="E844" s="3">
        <v>0.0</v>
      </c>
      <c r="F844" s="2">
        <v>400.0</v>
      </c>
      <c r="G844" s="2">
        <v>136.0</v>
      </c>
      <c r="H844" s="2" t="s">
        <v>2814</v>
      </c>
      <c r="I844" s="2">
        <v>14.97</v>
      </c>
    </row>
    <row r="845">
      <c r="A845" s="2" t="s">
        <v>2815</v>
      </c>
      <c r="B845" s="2" t="s">
        <v>2816</v>
      </c>
      <c r="C845" s="2">
        <v>29.01</v>
      </c>
      <c r="D845" s="2">
        <v>-0.35</v>
      </c>
      <c r="E845" s="3">
        <v>-0.0119</v>
      </c>
      <c r="F845" s="4">
        <v>111462.0</v>
      </c>
      <c r="G845" s="4">
        <v>83241.0</v>
      </c>
      <c r="H845" s="2" t="s">
        <v>2817</v>
      </c>
      <c r="I845" s="2">
        <v>8.59</v>
      </c>
    </row>
    <row r="846">
      <c r="A846" s="2" t="s">
        <v>2818</v>
      </c>
      <c r="B846" s="2" t="s">
        <v>2786</v>
      </c>
      <c r="C846" s="2">
        <v>9.0</v>
      </c>
      <c r="D846" s="2">
        <v>-0.35</v>
      </c>
      <c r="E846" s="3">
        <v>-0.0374</v>
      </c>
      <c r="F846" s="2">
        <v>158.0</v>
      </c>
      <c r="G846" s="4">
        <v>8090.0</v>
      </c>
      <c r="H846" s="2" t="s">
        <v>2819</v>
      </c>
      <c r="I846" s="2">
        <v>44.55</v>
      </c>
    </row>
    <row r="847">
      <c r="A847" s="2" t="s">
        <v>2820</v>
      </c>
      <c r="B847" s="2" t="s">
        <v>2248</v>
      </c>
      <c r="C847" s="2">
        <v>1.295</v>
      </c>
      <c r="D847" s="2">
        <v>-0.075</v>
      </c>
      <c r="E847" s="3">
        <v>-0.0547</v>
      </c>
      <c r="F847" s="4">
        <v>3413.0</v>
      </c>
      <c r="G847" s="4">
        <v>2468.0</v>
      </c>
      <c r="H847" s="2" t="s">
        <v>2821</v>
      </c>
      <c r="I847" s="2">
        <v>39.24</v>
      </c>
    </row>
    <row r="848">
      <c r="A848" s="2" t="s">
        <v>2822</v>
      </c>
      <c r="B848" s="2" t="s">
        <v>2783</v>
      </c>
      <c r="C848" s="5">
        <v>1300.0</v>
      </c>
      <c r="D848" s="2">
        <v>0.0</v>
      </c>
      <c r="E848" s="3">
        <v>0.0</v>
      </c>
      <c r="F848" s="2">
        <v>11.0</v>
      </c>
      <c r="G848" s="2">
        <v>52.0</v>
      </c>
      <c r="H848" s="2" t="s">
        <v>2823</v>
      </c>
      <c r="I848" s="2">
        <v>34.26</v>
      </c>
    </row>
    <row r="849">
      <c r="A849" s="2" t="s">
        <v>2824</v>
      </c>
      <c r="B849" s="2" t="s">
        <v>2825</v>
      </c>
      <c r="C849" s="2">
        <v>3.6845</v>
      </c>
      <c r="D849" s="2">
        <v>0.0</v>
      </c>
      <c r="E849" s="3">
        <v>0.0</v>
      </c>
      <c r="F849" s="4">
        <v>1097.0</v>
      </c>
      <c r="G849" s="4">
        <v>17955.0</v>
      </c>
      <c r="H849" s="2" t="s">
        <v>2826</v>
      </c>
      <c r="I849" s="2">
        <v>5.13</v>
      </c>
    </row>
    <row r="850">
      <c r="A850" s="2" t="s">
        <v>2827</v>
      </c>
      <c r="B850" s="2" t="s">
        <v>2828</v>
      </c>
      <c r="C850" s="2">
        <v>61.6</v>
      </c>
      <c r="D850" s="6">
        <f>+0.08</f>
        <v>0.08</v>
      </c>
      <c r="E850" s="6">
        <f>+0.12%</f>
        <v>0.0012</v>
      </c>
      <c r="F850" s="4">
        <v>14530.0</v>
      </c>
      <c r="G850" s="4">
        <v>27717.0</v>
      </c>
      <c r="H850" s="2" t="s">
        <v>2829</v>
      </c>
      <c r="I850" s="2">
        <v>26.19</v>
      </c>
    </row>
    <row r="851">
      <c r="A851" s="2" t="s">
        <v>2830</v>
      </c>
      <c r="B851" s="2" t="s">
        <v>2831</v>
      </c>
      <c r="C851" s="2">
        <v>4.35</v>
      </c>
      <c r="D851" s="2">
        <v>-0.05</v>
      </c>
      <c r="E851" s="3">
        <v>-0.0114</v>
      </c>
      <c r="F851" s="4">
        <v>10945.0</v>
      </c>
      <c r="G851" s="4">
        <v>227198.0</v>
      </c>
      <c r="H851" s="2" t="s">
        <v>2832</v>
      </c>
      <c r="I851" s="2" t="s">
        <v>12</v>
      </c>
    </row>
    <row r="852">
      <c r="A852" s="2" t="s">
        <v>2833</v>
      </c>
      <c r="B852" s="2" t="s">
        <v>2834</v>
      </c>
      <c r="C852" s="5">
        <v>1153.83</v>
      </c>
      <c r="D852" s="2">
        <v>-14.28</v>
      </c>
      <c r="E852" s="3">
        <v>-0.0122</v>
      </c>
      <c r="F852" s="2">
        <v>323.0</v>
      </c>
      <c r="G852" s="4">
        <v>1820.0</v>
      </c>
      <c r="H852" s="2" t="s">
        <v>2835</v>
      </c>
      <c r="I852" s="2">
        <v>74.32</v>
      </c>
    </row>
    <row r="853">
      <c r="A853" s="2" t="s">
        <v>2836</v>
      </c>
      <c r="B853" s="2" t="s">
        <v>2653</v>
      </c>
      <c r="C853" s="2">
        <v>14.03</v>
      </c>
      <c r="D853" s="2">
        <v>0.0</v>
      </c>
      <c r="E853" s="3">
        <v>0.0</v>
      </c>
      <c r="F853" s="4">
        <v>9126.0</v>
      </c>
      <c r="G853" s="4">
        <v>13204.0</v>
      </c>
      <c r="H853" s="2" t="s">
        <v>2837</v>
      </c>
      <c r="I853" s="2">
        <v>14.94</v>
      </c>
    </row>
    <row r="854">
      <c r="A854" s="2" t="s">
        <v>2838</v>
      </c>
      <c r="B854" s="2" t="s">
        <v>2783</v>
      </c>
      <c r="C854" s="2">
        <v>6.5</v>
      </c>
      <c r="D854" s="6">
        <f>+0.02</f>
        <v>0.02</v>
      </c>
      <c r="E854" s="6">
        <f>+0.31%</f>
        <v>0.0031</v>
      </c>
      <c r="F854" s="4">
        <v>26485.0</v>
      </c>
      <c r="G854" s="4">
        <v>119141.0</v>
      </c>
      <c r="H854" s="2" t="s">
        <v>2839</v>
      </c>
      <c r="I854" s="2">
        <v>34.26</v>
      </c>
    </row>
    <row r="855">
      <c r="A855" s="2" t="s">
        <v>2840</v>
      </c>
      <c r="B855" s="2" t="s">
        <v>2841</v>
      </c>
      <c r="C855" s="2">
        <v>10.62</v>
      </c>
      <c r="D855" s="6">
        <f>+0.06</f>
        <v>0.06</v>
      </c>
      <c r="E855" s="6">
        <f>+0.57%</f>
        <v>0.0057</v>
      </c>
      <c r="F855" s="4">
        <v>109372.0</v>
      </c>
      <c r="G855" s="4">
        <v>128061.0</v>
      </c>
      <c r="H855" s="2" t="s">
        <v>2842</v>
      </c>
      <c r="I855" s="2">
        <v>9.29</v>
      </c>
    </row>
    <row r="856">
      <c r="A856" s="2" t="s">
        <v>2843</v>
      </c>
      <c r="B856" s="2" t="s">
        <v>2831</v>
      </c>
      <c r="C856" s="2">
        <v>4.31</v>
      </c>
      <c r="D856" s="2">
        <v>-0.06</v>
      </c>
      <c r="E856" s="3">
        <v>-0.0137</v>
      </c>
      <c r="F856" s="2" t="s">
        <v>2844</v>
      </c>
      <c r="G856" s="2" t="s">
        <v>2845</v>
      </c>
      <c r="H856" s="2" t="s">
        <v>2846</v>
      </c>
      <c r="I856" s="2" t="s">
        <v>12</v>
      </c>
    </row>
    <row r="857">
      <c r="A857" s="2" t="s">
        <v>2847</v>
      </c>
      <c r="B857" s="2" t="s">
        <v>2848</v>
      </c>
      <c r="C857" s="2">
        <v>128.35</v>
      </c>
      <c r="D857" s="6">
        <f>+1.1</f>
        <v>1.1</v>
      </c>
      <c r="E857" s="6">
        <f>+0.86%</f>
        <v>0.0086</v>
      </c>
      <c r="F857" s="2">
        <v>517.0</v>
      </c>
      <c r="G857" s="2">
        <v>595.0</v>
      </c>
      <c r="H857" s="2" t="s">
        <v>2849</v>
      </c>
      <c r="I857" s="2">
        <v>23.77</v>
      </c>
    </row>
    <row r="858">
      <c r="A858" s="2" t="s">
        <v>2850</v>
      </c>
      <c r="B858" s="2" t="s">
        <v>2738</v>
      </c>
      <c r="C858" s="2">
        <v>16.5</v>
      </c>
      <c r="D858" s="2">
        <v>-1.06</v>
      </c>
      <c r="E858" s="3">
        <v>-0.0604</v>
      </c>
      <c r="F858" s="4">
        <v>369007.0</v>
      </c>
      <c r="G858" s="4">
        <v>188634.0</v>
      </c>
      <c r="H858" s="2" t="s">
        <v>2851</v>
      </c>
      <c r="I858" s="2">
        <v>103.12</v>
      </c>
    </row>
    <row r="859">
      <c r="A859" s="2" t="s">
        <v>2852</v>
      </c>
      <c r="B859" s="2" t="s">
        <v>2853</v>
      </c>
      <c r="C859" s="2">
        <v>82.2</v>
      </c>
      <c r="D859" s="2">
        <v>0.0</v>
      </c>
      <c r="E859" s="3">
        <v>0.0</v>
      </c>
      <c r="F859" s="2">
        <v>100.0</v>
      </c>
      <c r="G859" s="4">
        <v>1819.0</v>
      </c>
      <c r="H859" s="2" t="s">
        <v>2854</v>
      </c>
      <c r="I859" s="2">
        <v>34.34</v>
      </c>
    </row>
    <row r="860">
      <c r="A860" s="2" t="s">
        <v>2855</v>
      </c>
      <c r="B860" s="2" t="s">
        <v>2856</v>
      </c>
      <c r="C860" s="2">
        <v>141.81</v>
      </c>
      <c r="D860" s="2">
        <v>-2.41</v>
      </c>
      <c r="E860" s="3">
        <v>-0.0167</v>
      </c>
      <c r="F860" s="4">
        <v>891626.0</v>
      </c>
      <c r="G860" s="2" t="s">
        <v>2857</v>
      </c>
      <c r="H860" s="2" t="s">
        <v>2858</v>
      </c>
      <c r="I860" s="2">
        <v>27.23</v>
      </c>
    </row>
    <row r="861">
      <c r="A861" s="2" t="s">
        <v>2859</v>
      </c>
      <c r="B861" s="2" t="s">
        <v>2848</v>
      </c>
      <c r="C861" s="2">
        <v>63.79</v>
      </c>
      <c r="D861" s="6">
        <f>+0.5</f>
        <v>0.5</v>
      </c>
      <c r="E861" s="6">
        <f>+0.79%</f>
        <v>0.0079</v>
      </c>
      <c r="F861" s="4">
        <v>3897.0</v>
      </c>
      <c r="G861" s="4">
        <v>7806.0</v>
      </c>
      <c r="H861" s="2" t="s">
        <v>2860</v>
      </c>
      <c r="I861" s="2">
        <v>23.63</v>
      </c>
    </row>
    <row r="862">
      <c r="A862" s="2" t="s">
        <v>2861</v>
      </c>
      <c r="B862" s="2" t="s">
        <v>2862</v>
      </c>
      <c r="C862" s="2">
        <v>925.0</v>
      </c>
      <c r="D862" s="2">
        <v>0.0</v>
      </c>
      <c r="E862" s="3">
        <v>0.0</v>
      </c>
      <c r="F862" s="2">
        <v>31.0</v>
      </c>
      <c r="G862" s="4">
        <v>3865.0</v>
      </c>
      <c r="H862" s="2" t="s">
        <v>2863</v>
      </c>
      <c r="I862" s="2">
        <v>575.61</v>
      </c>
    </row>
    <row r="863">
      <c r="A863" s="2" t="s">
        <v>2864</v>
      </c>
      <c r="B863" s="2" t="s">
        <v>2802</v>
      </c>
      <c r="C863" s="2">
        <v>130.63</v>
      </c>
      <c r="D863" s="6">
        <f>+0.71</f>
        <v>0.71</v>
      </c>
      <c r="E863" s="6">
        <f>+0.55%</f>
        <v>0.0055</v>
      </c>
      <c r="F863" s="4">
        <v>47241.0</v>
      </c>
      <c r="G863" s="4">
        <v>125163.0</v>
      </c>
      <c r="H863" s="2" t="s">
        <v>2865</v>
      </c>
      <c r="I863" s="2">
        <v>192.1</v>
      </c>
    </row>
    <row r="864">
      <c r="A864" s="2" t="s">
        <v>2866</v>
      </c>
      <c r="B864" s="2" t="s">
        <v>2802</v>
      </c>
      <c r="C864" s="2">
        <v>132.77</v>
      </c>
      <c r="D864" s="6">
        <f>+0.44</f>
        <v>0.44</v>
      </c>
      <c r="E864" s="6">
        <f>+0.33%</f>
        <v>0.0033</v>
      </c>
      <c r="F864" s="4">
        <v>279667.0</v>
      </c>
      <c r="G864" s="4">
        <v>687187.0</v>
      </c>
      <c r="H864" s="2" t="s">
        <v>2867</v>
      </c>
      <c r="I864" s="2">
        <v>195.25</v>
      </c>
    </row>
    <row r="865">
      <c r="A865" s="2" t="s">
        <v>2868</v>
      </c>
      <c r="B865" s="2" t="s">
        <v>2869</v>
      </c>
      <c r="C865" s="2">
        <v>208.53</v>
      </c>
      <c r="D865" s="6">
        <f>+3.05</f>
        <v>3.05</v>
      </c>
      <c r="E865" s="6">
        <f>+1.48%</f>
        <v>0.0148</v>
      </c>
      <c r="F865" s="2" t="s">
        <v>2870</v>
      </c>
      <c r="G865" s="4">
        <v>654819.0</v>
      </c>
      <c r="H865" s="2" t="s">
        <v>2871</v>
      </c>
      <c r="I865" s="2">
        <v>30.96</v>
      </c>
    </row>
    <row r="866">
      <c r="A866" s="2" t="s">
        <v>2872</v>
      </c>
      <c r="B866" s="2" t="s">
        <v>2873</v>
      </c>
      <c r="C866" s="2">
        <v>15.59</v>
      </c>
      <c r="D866" s="2">
        <v>-0.01</v>
      </c>
      <c r="E866" s="3">
        <v>-5.0E-4</v>
      </c>
      <c r="F866" s="4">
        <v>16647.0</v>
      </c>
      <c r="G866" s="4">
        <v>8638.0</v>
      </c>
      <c r="H866" s="2" t="s">
        <v>2819</v>
      </c>
      <c r="I866" s="2">
        <v>8.93</v>
      </c>
    </row>
    <row r="867">
      <c r="A867" s="2" t="s">
        <v>2874</v>
      </c>
      <c r="B867" s="2" t="s">
        <v>2875</v>
      </c>
      <c r="C867" s="2">
        <v>25.35</v>
      </c>
      <c r="D867" s="2">
        <v>-0.1</v>
      </c>
      <c r="E867" s="3">
        <v>-0.0039</v>
      </c>
      <c r="F867" s="4">
        <v>10464.0</v>
      </c>
      <c r="G867" s="4">
        <v>9041.0</v>
      </c>
      <c r="H867" s="2" t="s">
        <v>2876</v>
      </c>
      <c r="I867" s="2">
        <v>4.32</v>
      </c>
    </row>
    <row r="868">
      <c r="A868" s="2" t="s">
        <v>2877</v>
      </c>
      <c r="B868" s="2" t="s">
        <v>2878</v>
      </c>
      <c r="C868" s="2">
        <v>16.65</v>
      </c>
      <c r="D868" s="2">
        <v>0.0</v>
      </c>
      <c r="E868" s="3">
        <v>0.0</v>
      </c>
      <c r="F868" s="2">
        <v>334.0</v>
      </c>
      <c r="G868" s="2">
        <v>371.0</v>
      </c>
      <c r="H868" s="2" t="s">
        <v>2879</v>
      </c>
      <c r="I868" s="2">
        <v>12.75</v>
      </c>
    </row>
    <row r="869">
      <c r="A869" s="2" t="s">
        <v>2880</v>
      </c>
      <c r="B869" s="2" t="s">
        <v>2862</v>
      </c>
      <c r="C869" s="2">
        <v>71.09</v>
      </c>
      <c r="D869" s="2">
        <v>-1.44</v>
      </c>
      <c r="E869" s="3">
        <v>-0.0199</v>
      </c>
      <c r="F869" s="2" t="s">
        <v>2881</v>
      </c>
      <c r="G869" s="2" t="s">
        <v>1474</v>
      </c>
      <c r="H869" s="2" t="s">
        <v>2882</v>
      </c>
      <c r="I869" s="2">
        <v>44.24</v>
      </c>
    </row>
    <row r="870">
      <c r="A870" s="2" t="s">
        <v>2883</v>
      </c>
      <c r="B870" s="2" t="s">
        <v>2873</v>
      </c>
      <c r="C870" s="2">
        <v>15.6</v>
      </c>
      <c r="D870" s="2">
        <v>-0.02</v>
      </c>
      <c r="E870" s="3">
        <v>-0.001</v>
      </c>
      <c r="F870" s="4">
        <v>48364.0</v>
      </c>
      <c r="G870" s="4">
        <v>134422.0</v>
      </c>
      <c r="H870" s="2" t="s">
        <v>2884</v>
      </c>
      <c r="I870" s="2">
        <v>8.94</v>
      </c>
    </row>
    <row r="871">
      <c r="A871" s="2" t="s">
        <v>2885</v>
      </c>
      <c r="B871" s="2" t="s">
        <v>2886</v>
      </c>
      <c r="C871" s="2">
        <v>53.61</v>
      </c>
      <c r="D871" s="6">
        <f>+2.62</f>
        <v>2.62</v>
      </c>
      <c r="E871" s="6">
        <f>+5.14%</f>
        <v>0.0514</v>
      </c>
      <c r="F871" s="2" t="s">
        <v>2887</v>
      </c>
      <c r="G871" s="2" t="s">
        <v>2888</v>
      </c>
      <c r="H871" s="2" t="s">
        <v>2889</v>
      </c>
      <c r="I871" s="2">
        <v>197.82</v>
      </c>
    </row>
    <row r="872">
      <c r="A872" s="2" t="s">
        <v>2890</v>
      </c>
      <c r="B872" s="2" t="s">
        <v>2891</v>
      </c>
      <c r="C872" s="2">
        <v>29.53</v>
      </c>
      <c r="D872" s="6">
        <f>+0.72</f>
        <v>0.72</v>
      </c>
      <c r="E872" s="6">
        <f>+2.48%</f>
        <v>0.0248</v>
      </c>
      <c r="F872" s="4">
        <v>62522.0</v>
      </c>
      <c r="G872" s="4">
        <v>114787.0</v>
      </c>
      <c r="H872" s="2" t="s">
        <v>2892</v>
      </c>
      <c r="I872" s="2">
        <v>8.44</v>
      </c>
    </row>
    <row r="873">
      <c r="A873" s="2" t="s">
        <v>2893</v>
      </c>
      <c r="B873" s="2" t="s">
        <v>2894</v>
      </c>
      <c r="C873" s="2">
        <v>73.17</v>
      </c>
      <c r="D873" s="6">
        <f>+0.18</f>
        <v>0.18</v>
      </c>
      <c r="E873" s="6">
        <f>+0.25%</f>
        <v>0.0025</v>
      </c>
      <c r="F873" s="2" t="s">
        <v>2895</v>
      </c>
      <c r="G873" s="2" t="s">
        <v>2896</v>
      </c>
      <c r="H873" s="2" t="s">
        <v>2897</v>
      </c>
      <c r="I873" s="2">
        <v>52.41</v>
      </c>
    </row>
    <row r="874">
      <c r="A874" s="2" t="s">
        <v>2898</v>
      </c>
      <c r="B874" s="2" t="s">
        <v>2899</v>
      </c>
      <c r="C874" s="2">
        <v>10.39</v>
      </c>
      <c r="D874" s="2">
        <v>0.0</v>
      </c>
      <c r="E874" s="3">
        <v>0.0</v>
      </c>
      <c r="F874" s="4">
        <v>30000.0</v>
      </c>
      <c r="G874" s="4">
        <v>8942.0</v>
      </c>
      <c r="H874" s="2" t="s">
        <v>2900</v>
      </c>
      <c r="I874" s="2" t="s">
        <v>12</v>
      </c>
    </row>
    <row r="875">
      <c r="A875" s="2" t="s">
        <v>2901</v>
      </c>
      <c r="B875" s="2" t="s">
        <v>2902</v>
      </c>
      <c r="C875" s="2">
        <v>18.63</v>
      </c>
      <c r="D875" s="6">
        <f>+0.14</f>
        <v>0.14</v>
      </c>
      <c r="E875" s="6">
        <f>+0.76%</f>
        <v>0.0076</v>
      </c>
      <c r="F875" s="4">
        <v>3129.0</v>
      </c>
      <c r="G875" s="4">
        <v>13495.0</v>
      </c>
      <c r="H875" s="2" t="s">
        <v>2903</v>
      </c>
      <c r="I875" s="2">
        <v>32.23</v>
      </c>
    </row>
    <row r="876">
      <c r="A876" s="2" t="s">
        <v>2904</v>
      </c>
      <c r="B876" s="2" t="s">
        <v>2905</v>
      </c>
      <c r="C876" s="2">
        <v>58.0</v>
      </c>
      <c r="D876" s="6">
        <f>+0.33</f>
        <v>0.33</v>
      </c>
      <c r="E876" s="6">
        <f>+0.57%</f>
        <v>0.0057</v>
      </c>
      <c r="F876" s="2" t="s">
        <v>2906</v>
      </c>
      <c r="G876" s="2" t="s">
        <v>2907</v>
      </c>
      <c r="H876" s="2" t="s">
        <v>2908</v>
      </c>
      <c r="I876" s="2">
        <v>56.37</v>
      </c>
    </row>
    <row r="877">
      <c r="A877" s="2" t="s">
        <v>2909</v>
      </c>
      <c r="B877" s="2" t="s">
        <v>2825</v>
      </c>
      <c r="C877" s="2">
        <v>3.555</v>
      </c>
      <c r="D877" s="2">
        <v>-0.035</v>
      </c>
      <c r="E877" s="3">
        <v>-0.0097</v>
      </c>
      <c r="F877" s="2" t="s">
        <v>2910</v>
      </c>
      <c r="G877" s="2" t="s">
        <v>2911</v>
      </c>
      <c r="H877" s="2" t="s">
        <v>2882</v>
      </c>
      <c r="I877" s="2">
        <v>4.95</v>
      </c>
    </row>
    <row r="878">
      <c r="A878" s="2" t="s">
        <v>2912</v>
      </c>
      <c r="B878" s="2" t="s">
        <v>2913</v>
      </c>
      <c r="C878" s="2">
        <v>18.96</v>
      </c>
      <c r="D878" s="2">
        <v>-0.33</v>
      </c>
      <c r="E878" s="3">
        <v>-0.0171</v>
      </c>
      <c r="F878" s="4">
        <v>102796.0</v>
      </c>
      <c r="G878" s="4">
        <v>82446.0</v>
      </c>
      <c r="H878" s="2" t="s">
        <v>2914</v>
      </c>
      <c r="I878" s="2">
        <v>12.85</v>
      </c>
    </row>
    <row r="879">
      <c r="A879" s="2" t="s">
        <v>2915</v>
      </c>
      <c r="B879" s="2" t="s">
        <v>2916</v>
      </c>
      <c r="C879" s="2">
        <v>152.86</v>
      </c>
      <c r="D879" s="6">
        <f>+0.5</f>
        <v>0.5</v>
      </c>
      <c r="E879" s="6">
        <f>+0.33%</f>
        <v>0.0033</v>
      </c>
      <c r="F879" s="4">
        <v>861378.0</v>
      </c>
      <c r="G879" s="2" t="s">
        <v>2917</v>
      </c>
      <c r="H879" s="2" t="s">
        <v>2918</v>
      </c>
      <c r="I879" s="2">
        <v>25.09</v>
      </c>
    </row>
    <row r="880">
      <c r="A880" s="2" t="s">
        <v>2919</v>
      </c>
      <c r="B880" s="2" t="s">
        <v>2920</v>
      </c>
      <c r="C880" s="2">
        <v>64.69</v>
      </c>
      <c r="D880" s="2">
        <v>-0.41</v>
      </c>
      <c r="E880" s="3">
        <v>-0.0063</v>
      </c>
      <c r="F880" s="4">
        <v>6121.0</v>
      </c>
      <c r="G880" s="4">
        <v>25230.0</v>
      </c>
      <c r="H880" s="2" t="s">
        <v>2921</v>
      </c>
      <c r="I880" s="2">
        <v>25.95</v>
      </c>
    </row>
    <row r="881">
      <c r="A881" s="2" t="s">
        <v>2922</v>
      </c>
      <c r="B881" s="2" t="s">
        <v>2923</v>
      </c>
      <c r="C881" s="2">
        <v>268.01</v>
      </c>
      <c r="D881" s="2">
        <v>-7.38</v>
      </c>
      <c r="E881" s="3">
        <v>-0.0268</v>
      </c>
      <c r="F881" s="4">
        <v>633716.0</v>
      </c>
      <c r="G881" s="2" t="s">
        <v>2924</v>
      </c>
      <c r="H881" s="2" t="s">
        <v>2925</v>
      </c>
      <c r="I881" s="2" t="s">
        <v>12</v>
      </c>
    </row>
    <row r="882">
      <c r="A882" s="2" t="s">
        <v>2926</v>
      </c>
      <c r="B882" s="2" t="s">
        <v>2927</v>
      </c>
      <c r="C882" s="2">
        <v>68.71</v>
      </c>
      <c r="D882" s="6">
        <f>+0.3</f>
        <v>0.3</v>
      </c>
      <c r="E882" s="6">
        <f>+0.44%</f>
        <v>0.0044</v>
      </c>
      <c r="F882" s="2" t="s">
        <v>2928</v>
      </c>
      <c r="G882" s="2" t="s">
        <v>2929</v>
      </c>
      <c r="H882" s="2" t="s">
        <v>2930</v>
      </c>
      <c r="I882" s="2">
        <v>22.97</v>
      </c>
    </row>
    <row r="883">
      <c r="A883" s="2" t="s">
        <v>2931</v>
      </c>
      <c r="B883" s="2" t="s">
        <v>2932</v>
      </c>
      <c r="C883" s="2">
        <v>243.69</v>
      </c>
      <c r="D883" s="2">
        <v>-4.81</v>
      </c>
      <c r="E883" s="3">
        <v>-0.0194</v>
      </c>
      <c r="F883" s="4">
        <v>453573.0</v>
      </c>
      <c r="G883" s="2" t="s">
        <v>2933</v>
      </c>
      <c r="H883" s="2" t="s">
        <v>2934</v>
      </c>
      <c r="I883" s="2" t="s">
        <v>12</v>
      </c>
    </row>
    <row r="884">
      <c r="A884" s="2" t="s">
        <v>2935</v>
      </c>
      <c r="B884" s="2" t="s">
        <v>2936</v>
      </c>
      <c r="C884" s="2">
        <v>298.14</v>
      </c>
      <c r="D884" s="2">
        <v>-0.91</v>
      </c>
      <c r="E884" s="3">
        <v>-0.003</v>
      </c>
      <c r="F884" s="4">
        <v>793105.0</v>
      </c>
      <c r="G884" s="2" t="s">
        <v>2937</v>
      </c>
      <c r="H884" s="2" t="s">
        <v>2938</v>
      </c>
      <c r="I884" s="2">
        <v>13.89</v>
      </c>
    </row>
    <row r="885">
      <c r="A885" s="2" t="s">
        <v>2939</v>
      </c>
      <c r="B885" s="2" t="s">
        <v>2940</v>
      </c>
      <c r="C885" s="2">
        <v>4.53</v>
      </c>
      <c r="D885" s="2">
        <v>-0.07</v>
      </c>
      <c r="E885" s="3">
        <v>-0.0152</v>
      </c>
      <c r="F885" s="4">
        <v>863337.0</v>
      </c>
      <c r="G885" s="2" t="s">
        <v>2941</v>
      </c>
      <c r="H885" s="2" t="s">
        <v>2942</v>
      </c>
      <c r="I885" s="2">
        <v>7.12</v>
      </c>
    </row>
    <row r="886">
      <c r="A886" s="2" t="s">
        <v>2943</v>
      </c>
      <c r="B886" s="2" t="s">
        <v>2944</v>
      </c>
      <c r="C886" s="2">
        <v>90.36</v>
      </c>
      <c r="D886" s="2">
        <v>-0.79</v>
      </c>
      <c r="E886" s="3">
        <v>-0.0087</v>
      </c>
      <c r="F886" s="2" t="s">
        <v>1063</v>
      </c>
      <c r="G886" s="2" t="s">
        <v>2945</v>
      </c>
      <c r="H886" s="2" t="s">
        <v>2946</v>
      </c>
      <c r="I886" s="2">
        <v>154.73</v>
      </c>
    </row>
    <row r="887">
      <c r="A887" s="2" t="s">
        <v>2947</v>
      </c>
      <c r="B887" s="2" t="s">
        <v>2948</v>
      </c>
      <c r="C887" s="2">
        <v>182.85</v>
      </c>
      <c r="D887" s="2">
        <v>-1.21</v>
      </c>
      <c r="E887" s="3">
        <v>-0.0066</v>
      </c>
      <c r="F887" s="4">
        <v>341433.0</v>
      </c>
      <c r="G887" s="2" t="s">
        <v>2949</v>
      </c>
      <c r="H887" s="2" t="s">
        <v>2950</v>
      </c>
      <c r="I887" s="2">
        <v>17.92</v>
      </c>
    </row>
    <row r="888">
      <c r="A888" s="2" t="s">
        <v>2951</v>
      </c>
      <c r="B888" s="2" t="s">
        <v>2952</v>
      </c>
      <c r="C888" s="2">
        <v>42.09</v>
      </c>
      <c r="D888" s="2">
        <v>-0.17</v>
      </c>
      <c r="E888" s="3">
        <v>-0.004</v>
      </c>
      <c r="F888" s="2" t="s">
        <v>2953</v>
      </c>
      <c r="G888" s="2" t="s">
        <v>2954</v>
      </c>
      <c r="H888" s="2" t="s">
        <v>2955</v>
      </c>
      <c r="I888" s="2">
        <v>15.47</v>
      </c>
    </row>
    <row r="889">
      <c r="A889" s="2" t="s">
        <v>2956</v>
      </c>
      <c r="B889" s="2" t="s">
        <v>2957</v>
      </c>
      <c r="C889" s="2">
        <v>81.37</v>
      </c>
      <c r="D889" s="6">
        <f>+0.55</f>
        <v>0.55</v>
      </c>
      <c r="E889" s="6">
        <f>+0.68%</f>
        <v>0.0068</v>
      </c>
      <c r="F889" s="2">
        <v>965.0</v>
      </c>
      <c r="G889" s="4">
        <v>2861.0</v>
      </c>
      <c r="H889" s="2" t="s">
        <v>2958</v>
      </c>
      <c r="I889" s="2">
        <v>39.1</v>
      </c>
    </row>
    <row r="890">
      <c r="A890" s="2" t="s">
        <v>2959</v>
      </c>
      <c r="B890" s="2" t="s">
        <v>2960</v>
      </c>
      <c r="C890" s="2">
        <v>19.21</v>
      </c>
      <c r="D890" s="2">
        <v>-0.11</v>
      </c>
      <c r="E890" s="3">
        <v>-0.0057</v>
      </c>
      <c r="F890" s="2" t="s">
        <v>2961</v>
      </c>
      <c r="G890" s="2" t="s">
        <v>2962</v>
      </c>
      <c r="H890" s="2" t="s">
        <v>2963</v>
      </c>
      <c r="I890" s="2">
        <v>177.87</v>
      </c>
    </row>
    <row r="891">
      <c r="A891" s="2" t="s">
        <v>2964</v>
      </c>
      <c r="B891" s="2" t="s">
        <v>2965</v>
      </c>
      <c r="C891" s="2">
        <v>38.02</v>
      </c>
      <c r="D891" s="2">
        <v>-0.74</v>
      </c>
      <c r="E891" s="3">
        <v>-0.0191</v>
      </c>
      <c r="F891" s="4">
        <v>16018.0</v>
      </c>
      <c r="G891" s="4">
        <v>34025.0</v>
      </c>
      <c r="H891" s="2" t="s">
        <v>2966</v>
      </c>
      <c r="I891" s="2" t="s">
        <v>12</v>
      </c>
    </row>
    <row r="892">
      <c r="A892" s="2" t="s">
        <v>2967</v>
      </c>
      <c r="B892" s="2" t="s">
        <v>2968</v>
      </c>
      <c r="C892" s="2">
        <v>53.64</v>
      </c>
      <c r="D892" s="6">
        <f>+0.35</f>
        <v>0.35</v>
      </c>
      <c r="E892" s="6">
        <f>+0.66%</f>
        <v>0.0066</v>
      </c>
      <c r="F892" s="2">
        <v>387.0</v>
      </c>
      <c r="G892" s="4">
        <v>1504.0</v>
      </c>
      <c r="H892" s="2" t="s">
        <v>2969</v>
      </c>
      <c r="I892" s="2">
        <v>18.72</v>
      </c>
    </row>
    <row r="893">
      <c r="A893" s="2" t="s">
        <v>2970</v>
      </c>
      <c r="B893" s="2" t="s">
        <v>2971</v>
      </c>
      <c r="C893" s="2">
        <v>59.9</v>
      </c>
      <c r="D893" s="2">
        <v>-0.24</v>
      </c>
      <c r="E893" s="3">
        <v>-0.004</v>
      </c>
      <c r="F893" s="2" t="s">
        <v>2972</v>
      </c>
      <c r="G893" s="2" t="s">
        <v>2973</v>
      </c>
      <c r="H893" s="2" t="s">
        <v>2974</v>
      </c>
      <c r="I893" s="2">
        <v>35.32</v>
      </c>
    </row>
    <row r="894">
      <c r="A894" s="2" t="s">
        <v>2975</v>
      </c>
      <c r="B894" s="2" t="s">
        <v>2976</v>
      </c>
      <c r="C894" s="2">
        <v>2.905</v>
      </c>
      <c r="D894" s="2">
        <v>-0.095</v>
      </c>
      <c r="E894" s="3">
        <v>-0.0317</v>
      </c>
      <c r="F894" s="2">
        <v>893.0</v>
      </c>
      <c r="G894" s="4">
        <v>16349.0</v>
      </c>
      <c r="H894" s="2" t="s">
        <v>2977</v>
      </c>
      <c r="I894" s="2" t="s">
        <v>12</v>
      </c>
    </row>
    <row r="895">
      <c r="A895" s="2" t="s">
        <v>2978</v>
      </c>
      <c r="B895" s="2" t="s">
        <v>2979</v>
      </c>
      <c r="C895" s="2">
        <v>9.19</v>
      </c>
      <c r="D895" s="6">
        <f>+0.07</f>
        <v>0.07</v>
      </c>
      <c r="E895" s="6">
        <f>+0.77%</f>
        <v>0.0077</v>
      </c>
      <c r="F895" s="4">
        <v>44208.0</v>
      </c>
      <c r="G895" s="4">
        <v>110801.0</v>
      </c>
      <c r="H895" s="2" t="s">
        <v>2980</v>
      </c>
      <c r="I895" s="2">
        <v>11.54</v>
      </c>
    </row>
    <row r="896">
      <c r="A896" s="2" t="s">
        <v>2981</v>
      </c>
      <c r="B896" s="2" t="s">
        <v>2982</v>
      </c>
      <c r="C896" s="2">
        <v>34.99</v>
      </c>
      <c r="D896" s="2">
        <v>-0.34</v>
      </c>
      <c r="E896" s="3">
        <v>-0.0096</v>
      </c>
      <c r="F896" s="2" t="s">
        <v>2983</v>
      </c>
      <c r="G896" s="2" t="s">
        <v>2984</v>
      </c>
      <c r="H896" s="2" t="s">
        <v>2985</v>
      </c>
      <c r="I896" s="2">
        <v>15.63</v>
      </c>
    </row>
    <row r="897">
      <c r="A897" s="2" t="s">
        <v>2986</v>
      </c>
      <c r="B897" s="2" t="s">
        <v>2987</v>
      </c>
      <c r="C897" s="2">
        <v>63.74</v>
      </c>
      <c r="D897" s="2">
        <v>-0.14</v>
      </c>
      <c r="E897" s="3">
        <v>-0.0022</v>
      </c>
      <c r="F897" s="2" t="s">
        <v>1629</v>
      </c>
      <c r="G897" s="2" t="s">
        <v>2988</v>
      </c>
      <c r="H897" s="2" t="s">
        <v>2989</v>
      </c>
      <c r="I897" s="2">
        <v>12.56</v>
      </c>
    </row>
    <row r="898">
      <c r="A898" s="2" t="s">
        <v>2990</v>
      </c>
      <c r="B898" s="2" t="s">
        <v>2991</v>
      </c>
      <c r="C898" s="2">
        <v>4.93</v>
      </c>
      <c r="D898" s="2">
        <v>-0.09</v>
      </c>
      <c r="E898" s="3">
        <v>-0.0179</v>
      </c>
      <c r="F898" s="2">
        <v>110.0</v>
      </c>
      <c r="G898" s="2">
        <v>952.0</v>
      </c>
      <c r="H898" s="2" t="s">
        <v>2992</v>
      </c>
      <c r="I898" s="2">
        <v>25.81</v>
      </c>
    </row>
    <row r="899">
      <c r="A899" s="2" t="s">
        <v>2993</v>
      </c>
      <c r="B899" s="2" t="s">
        <v>2968</v>
      </c>
      <c r="C899" s="2">
        <v>53.59</v>
      </c>
      <c r="D899" s="6">
        <f>+0.75</f>
        <v>0.75</v>
      </c>
      <c r="E899" s="6">
        <f>+1.42%</f>
        <v>0.0142</v>
      </c>
      <c r="F899" s="4">
        <v>41032.0</v>
      </c>
      <c r="G899" s="4">
        <v>100390.0</v>
      </c>
      <c r="H899" s="2" t="s">
        <v>2994</v>
      </c>
      <c r="I899" s="2">
        <v>18.7</v>
      </c>
    </row>
    <row r="900">
      <c r="A900" s="2" t="s">
        <v>2995</v>
      </c>
      <c r="B900" s="2" t="s">
        <v>2853</v>
      </c>
      <c r="C900" s="2">
        <v>20.2</v>
      </c>
      <c r="D900" s="6">
        <f>+0.25</f>
        <v>0.25</v>
      </c>
      <c r="E900" s="6">
        <f>+1.25%</f>
        <v>0.0125</v>
      </c>
      <c r="F900" s="4">
        <v>38344.0</v>
      </c>
      <c r="G900" s="4">
        <v>127746.0</v>
      </c>
      <c r="H900" s="2" t="s">
        <v>2996</v>
      </c>
      <c r="I900" s="2">
        <v>33.75</v>
      </c>
    </row>
    <row r="901">
      <c r="A901" s="2" t="s">
        <v>2997</v>
      </c>
      <c r="B901" s="2" t="s">
        <v>2976</v>
      </c>
      <c r="C901" s="2">
        <v>5.67</v>
      </c>
      <c r="D901" s="2">
        <v>-0.27</v>
      </c>
      <c r="E901" s="3">
        <v>-0.0455</v>
      </c>
      <c r="F901" s="4">
        <v>4158.0</v>
      </c>
      <c r="G901" s="4">
        <v>16165.0</v>
      </c>
      <c r="H901" s="2" t="s">
        <v>2998</v>
      </c>
      <c r="I901" s="2" t="s">
        <v>12</v>
      </c>
    </row>
    <row r="902">
      <c r="A902" s="2" t="s">
        <v>2999</v>
      </c>
      <c r="B902" s="2" t="s">
        <v>3000</v>
      </c>
      <c r="C902" s="2">
        <v>37.4</v>
      </c>
      <c r="D902" s="2">
        <v>-2.04</v>
      </c>
      <c r="E902" s="3">
        <v>-0.0517</v>
      </c>
      <c r="F902" s="4">
        <v>3557.0</v>
      </c>
      <c r="G902" s="4">
        <v>24638.0</v>
      </c>
      <c r="H902" s="2" t="s">
        <v>3001</v>
      </c>
      <c r="I902" s="2" t="s">
        <v>12</v>
      </c>
    </row>
    <row r="903">
      <c r="A903" s="2" t="s">
        <v>3002</v>
      </c>
      <c r="B903" s="2" t="s">
        <v>3003</v>
      </c>
      <c r="C903" s="2">
        <v>33.75</v>
      </c>
      <c r="D903" s="2">
        <v>-2.83</v>
      </c>
      <c r="E903" s="3">
        <v>-0.0774</v>
      </c>
      <c r="F903" s="2" t="s">
        <v>3004</v>
      </c>
      <c r="G903" s="2" t="s">
        <v>3005</v>
      </c>
      <c r="H903" s="2" t="s">
        <v>3006</v>
      </c>
      <c r="I903" s="2" t="s">
        <v>12</v>
      </c>
    </row>
    <row r="904">
      <c r="A904" s="2" t="s">
        <v>3007</v>
      </c>
      <c r="B904" s="2" t="s">
        <v>3008</v>
      </c>
      <c r="C904" s="2">
        <v>20.6</v>
      </c>
      <c r="D904" s="6">
        <f>+0.16</f>
        <v>0.16</v>
      </c>
      <c r="E904" s="6">
        <f>+0.78%</f>
        <v>0.0078</v>
      </c>
      <c r="F904" s="4">
        <v>14025.0</v>
      </c>
      <c r="G904" s="4">
        <v>31625.0</v>
      </c>
      <c r="H904" s="2" t="s">
        <v>3009</v>
      </c>
      <c r="I904" s="2" t="s">
        <v>12</v>
      </c>
    </row>
    <row r="905">
      <c r="A905" s="2" t="s">
        <v>3010</v>
      </c>
      <c r="B905" s="2" t="s">
        <v>3011</v>
      </c>
      <c r="C905" s="2">
        <v>39.63</v>
      </c>
      <c r="D905" s="2">
        <v>-0.08</v>
      </c>
      <c r="E905" s="3">
        <v>-0.002</v>
      </c>
      <c r="F905" s="4">
        <v>353078.0</v>
      </c>
      <c r="G905" s="4">
        <v>733282.0</v>
      </c>
      <c r="H905" s="2" t="s">
        <v>3012</v>
      </c>
      <c r="I905" s="2">
        <v>15.0</v>
      </c>
    </row>
    <row r="906">
      <c r="A906" s="2" t="s">
        <v>3013</v>
      </c>
      <c r="B906" s="2" t="s">
        <v>3014</v>
      </c>
      <c r="C906" s="2">
        <v>26.57</v>
      </c>
      <c r="D906" s="2">
        <v>-0.78</v>
      </c>
      <c r="E906" s="3">
        <v>-0.0285</v>
      </c>
      <c r="F906" s="2" t="s">
        <v>3015</v>
      </c>
      <c r="G906" s="2" t="s">
        <v>3016</v>
      </c>
      <c r="H906" s="2" t="s">
        <v>3017</v>
      </c>
      <c r="I906" s="2" t="s">
        <v>12</v>
      </c>
    </row>
    <row r="907">
      <c r="A907" s="2" t="s">
        <v>3018</v>
      </c>
      <c r="B907" s="2" t="s">
        <v>2991</v>
      </c>
      <c r="C907" s="2">
        <v>9.7</v>
      </c>
      <c r="D907" s="6">
        <f>+0.05</f>
        <v>0.05</v>
      </c>
      <c r="E907" s="6">
        <f>+0.57%</f>
        <v>0.0057</v>
      </c>
      <c r="F907" s="4">
        <v>20975.0</v>
      </c>
      <c r="G907" s="4">
        <v>87326.0</v>
      </c>
      <c r="H907" s="2" t="s">
        <v>3019</v>
      </c>
      <c r="I907" s="2">
        <v>25.39</v>
      </c>
    </row>
    <row r="908">
      <c r="A908" s="2" t="s">
        <v>3020</v>
      </c>
      <c r="B908" s="2" t="s">
        <v>3021</v>
      </c>
      <c r="C908" s="2">
        <v>425.37</v>
      </c>
      <c r="D908" s="2">
        <v>-12.1</v>
      </c>
      <c r="E908" s="3">
        <v>-0.0277</v>
      </c>
      <c r="F908" s="4">
        <v>315618.0</v>
      </c>
      <c r="G908" s="4">
        <v>665961.0</v>
      </c>
      <c r="H908" s="2" t="s">
        <v>3022</v>
      </c>
      <c r="I908" s="2">
        <v>28.68</v>
      </c>
    </row>
    <row r="909">
      <c r="A909" s="2" t="s">
        <v>3023</v>
      </c>
      <c r="B909" s="2" t="s">
        <v>3024</v>
      </c>
      <c r="C909" s="2">
        <v>32.4</v>
      </c>
      <c r="D909" s="2">
        <v>0.0</v>
      </c>
      <c r="E909" s="3">
        <v>0.0</v>
      </c>
      <c r="F909" s="4">
        <v>4461.0</v>
      </c>
      <c r="G909" s="4">
        <v>1378.0</v>
      </c>
      <c r="H909" s="2" t="s">
        <v>3025</v>
      </c>
      <c r="I909" s="2">
        <v>27.41</v>
      </c>
    </row>
    <row r="910">
      <c r="A910" s="2" t="s">
        <v>3026</v>
      </c>
      <c r="B910" s="2" t="s">
        <v>3027</v>
      </c>
      <c r="C910" s="2">
        <v>35.1</v>
      </c>
      <c r="D910" s="2">
        <v>-0.66</v>
      </c>
      <c r="E910" s="3">
        <v>-0.0185</v>
      </c>
      <c r="F910" s="2" t="s">
        <v>3028</v>
      </c>
      <c r="G910" s="2" t="s">
        <v>3029</v>
      </c>
      <c r="H910" s="2" t="s">
        <v>3030</v>
      </c>
      <c r="I910" s="2" t="s">
        <v>12</v>
      </c>
    </row>
    <row r="911">
      <c r="A911" s="2" t="s">
        <v>3031</v>
      </c>
      <c r="B911" s="2" t="s">
        <v>3032</v>
      </c>
      <c r="C911" s="2">
        <v>20.99</v>
      </c>
      <c r="D911" s="6">
        <f>+0.11</f>
        <v>0.11</v>
      </c>
      <c r="E911" s="6">
        <f>+0.53%</f>
        <v>0.0053</v>
      </c>
      <c r="F911" s="4">
        <v>16092.0</v>
      </c>
      <c r="G911" s="4">
        <v>28407.0</v>
      </c>
      <c r="H911" s="2" t="s">
        <v>3033</v>
      </c>
      <c r="I911" s="2">
        <v>21.5</v>
      </c>
    </row>
    <row r="912">
      <c r="A912" s="2" t="s">
        <v>3034</v>
      </c>
      <c r="B912" s="2" t="s">
        <v>3035</v>
      </c>
      <c r="C912" s="2">
        <v>73.78</v>
      </c>
      <c r="D912" s="6">
        <f>+0.26</f>
        <v>0.26</v>
      </c>
      <c r="E912" s="6">
        <f>+0.35%</f>
        <v>0.0035</v>
      </c>
      <c r="F912" s="4">
        <v>22242.0</v>
      </c>
      <c r="G912" s="4">
        <v>41125.0</v>
      </c>
      <c r="H912" s="2" t="s">
        <v>3036</v>
      </c>
      <c r="I912" s="2">
        <v>43.5</v>
      </c>
    </row>
    <row r="913">
      <c r="A913" s="2" t="s">
        <v>3037</v>
      </c>
      <c r="B913" s="2" t="s">
        <v>3038</v>
      </c>
      <c r="C913" s="2">
        <v>68.52</v>
      </c>
      <c r="D913" s="2">
        <v>-0.37</v>
      </c>
      <c r="E913" s="3">
        <v>-0.0054</v>
      </c>
      <c r="F913" s="2" t="s">
        <v>3039</v>
      </c>
      <c r="G913" s="2" t="s">
        <v>3040</v>
      </c>
      <c r="H913" s="2" t="s">
        <v>3041</v>
      </c>
      <c r="I913" s="2">
        <v>8.69</v>
      </c>
    </row>
    <row r="914">
      <c r="A914" s="2" t="s">
        <v>3042</v>
      </c>
      <c r="B914" s="2" t="s">
        <v>2979</v>
      </c>
      <c r="C914" s="2">
        <v>8.98</v>
      </c>
      <c r="D914" s="2">
        <v>-0.22</v>
      </c>
      <c r="E914" s="3">
        <v>-0.0239</v>
      </c>
      <c r="F914" s="2">
        <v>407.0</v>
      </c>
      <c r="G914" s="4">
        <v>8915.0</v>
      </c>
      <c r="H914" s="2" t="s">
        <v>3043</v>
      </c>
      <c r="I914" s="2">
        <v>11.28</v>
      </c>
    </row>
    <row r="915">
      <c r="A915" s="2" t="s">
        <v>3044</v>
      </c>
      <c r="B915" s="2" t="s">
        <v>3008</v>
      </c>
      <c r="C915" s="2">
        <v>205.03</v>
      </c>
      <c r="D915" s="2">
        <v>-7.67</v>
      </c>
      <c r="E915" s="3">
        <v>-0.0361</v>
      </c>
      <c r="F915" s="2">
        <v>48.0</v>
      </c>
      <c r="G915" s="4">
        <v>1265.0</v>
      </c>
      <c r="H915" s="2" t="s">
        <v>3045</v>
      </c>
      <c r="I915" s="2" t="s">
        <v>12</v>
      </c>
    </row>
    <row r="916">
      <c r="A916" s="2" t="s">
        <v>3046</v>
      </c>
      <c r="B916" s="2" t="s">
        <v>3047</v>
      </c>
      <c r="C916" s="2">
        <v>127.54</v>
      </c>
      <c r="D916" s="6">
        <f>+2.49</f>
        <v>2.49</v>
      </c>
      <c r="E916" s="6">
        <f>+1.99%</f>
        <v>0.0199</v>
      </c>
      <c r="F916" s="2">
        <v>250.0</v>
      </c>
      <c r="G916" s="2">
        <v>289.0</v>
      </c>
      <c r="H916" s="2" t="s">
        <v>3048</v>
      </c>
      <c r="I916" s="2">
        <v>32.79</v>
      </c>
    </row>
    <row r="917">
      <c r="A917" s="2" t="s">
        <v>3049</v>
      </c>
      <c r="B917" s="2" t="s">
        <v>3050</v>
      </c>
      <c r="C917" s="2">
        <v>95.6</v>
      </c>
      <c r="D917" s="2">
        <v>-0.72</v>
      </c>
      <c r="E917" s="3">
        <v>-0.0075</v>
      </c>
      <c r="F917" s="2" t="s">
        <v>3051</v>
      </c>
      <c r="G917" s="2" t="s">
        <v>3052</v>
      </c>
      <c r="H917" s="2" t="s">
        <v>3053</v>
      </c>
      <c r="I917" s="2">
        <v>28.22</v>
      </c>
    </row>
    <row r="918">
      <c r="A918" s="2" t="s">
        <v>3054</v>
      </c>
      <c r="B918" s="2" t="s">
        <v>3035</v>
      </c>
      <c r="C918" s="2">
        <v>145.0</v>
      </c>
      <c r="D918" s="2">
        <v>0.0</v>
      </c>
      <c r="E918" s="3">
        <v>0.0</v>
      </c>
      <c r="F918" s="4">
        <v>20326.0</v>
      </c>
      <c r="G918" s="4">
        <v>4212.0</v>
      </c>
      <c r="H918" s="2" t="s">
        <v>3055</v>
      </c>
      <c r="I918" s="2">
        <v>42.75</v>
      </c>
    </row>
    <row r="919">
      <c r="A919" s="2" t="s">
        <v>3056</v>
      </c>
      <c r="B919" s="2" t="s">
        <v>2878</v>
      </c>
      <c r="C919" s="2">
        <v>16.22</v>
      </c>
      <c r="D919" s="6">
        <f>+0.06</f>
        <v>0.06</v>
      </c>
      <c r="E919" s="6">
        <f>+0.34%</f>
        <v>0.0034</v>
      </c>
      <c r="F919" s="4">
        <v>33151.0</v>
      </c>
      <c r="G919" s="4">
        <v>127771.0</v>
      </c>
      <c r="H919" s="2" t="s">
        <v>3057</v>
      </c>
      <c r="I919" s="2">
        <v>12.42</v>
      </c>
    </row>
    <row r="920">
      <c r="A920" s="2" t="s">
        <v>3058</v>
      </c>
      <c r="B920" s="2" t="s">
        <v>2899</v>
      </c>
      <c r="C920" s="2">
        <v>4.97</v>
      </c>
      <c r="D920" s="6">
        <f>+0.02</f>
        <v>0.02</v>
      </c>
      <c r="E920" s="6">
        <f>+0.4%</f>
        <v>0.004</v>
      </c>
      <c r="F920" s="4">
        <v>192640.0</v>
      </c>
      <c r="G920" s="4">
        <v>303075.0</v>
      </c>
      <c r="H920" s="2" t="s">
        <v>3059</v>
      </c>
      <c r="I920" s="2">
        <v>3.07</v>
      </c>
    </row>
    <row r="921">
      <c r="A921" s="2" t="s">
        <v>3060</v>
      </c>
      <c r="B921" s="2" t="s">
        <v>3061</v>
      </c>
      <c r="C921" s="2">
        <v>85.67</v>
      </c>
      <c r="D921" s="2">
        <v>-0.58</v>
      </c>
      <c r="E921" s="3">
        <v>-0.0068</v>
      </c>
      <c r="F921" s="2">
        <v>152.0</v>
      </c>
      <c r="G921" s="2">
        <v>152.0</v>
      </c>
      <c r="H921" s="2" t="s">
        <v>3062</v>
      </c>
      <c r="I921" s="2">
        <v>57.61</v>
      </c>
    </row>
    <row r="922">
      <c r="A922" s="2" t="s">
        <v>3063</v>
      </c>
      <c r="B922" s="2" t="s">
        <v>3061</v>
      </c>
      <c r="C922" s="2">
        <v>14.34</v>
      </c>
      <c r="D922" s="2">
        <v>-0.05</v>
      </c>
      <c r="E922" s="3">
        <v>-0.0035</v>
      </c>
      <c r="F922" s="4">
        <v>4434.0</v>
      </c>
      <c r="G922" s="4">
        <v>8298.0</v>
      </c>
      <c r="H922" s="2" t="s">
        <v>3064</v>
      </c>
      <c r="I922" s="2">
        <v>57.75</v>
      </c>
    </row>
    <row r="923">
      <c r="A923" s="2" t="s">
        <v>3065</v>
      </c>
      <c r="B923" s="2" t="s">
        <v>3027</v>
      </c>
      <c r="C923" s="2">
        <v>346.09</v>
      </c>
      <c r="D923" s="2">
        <v>-15.21</v>
      </c>
      <c r="E923" s="3">
        <v>-0.0421</v>
      </c>
      <c r="F923" s="2">
        <v>104.0</v>
      </c>
      <c r="G923" s="4">
        <v>4896.0</v>
      </c>
      <c r="H923" s="2" t="s">
        <v>3066</v>
      </c>
      <c r="I923" s="2">
        <v>96.51</v>
      </c>
    </row>
    <row r="924">
      <c r="A924" s="2" t="s">
        <v>3067</v>
      </c>
      <c r="B924" s="2" t="s">
        <v>3000</v>
      </c>
      <c r="C924" s="2">
        <v>18.97</v>
      </c>
      <c r="D924" s="2">
        <v>-1.13</v>
      </c>
      <c r="E924" s="3">
        <v>-0.0562</v>
      </c>
      <c r="F924" s="4">
        <v>1000.0</v>
      </c>
      <c r="G924" s="4">
        <v>1217.0</v>
      </c>
      <c r="H924" s="2" t="s">
        <v>3068</v>
      </c>
      <c r="I924" s="2">
        <v>395.21</v>
      </c>
    </row>
    <row r="925">
      <c r="A925" s="2" t="s">
        <v>3069</v>
      </c>
      <c r="B925" s="2" t="s">
        <v>3070</v>
      </c>
      <c r="C925" s="2">
        <v>101.49</v>
      </c>
      <c r="D925" s="2">
        <v>-3.3</v>
      </c>
      <c r="E925" s="3">
        <v>-0.0315</v>
      </c>
      <c r="F925" s="2" t="s">
        <v>3071</v>
      </c>
      <c r="G925" s="2" t="s">
        <v>3072</v>
      </c>
      <c r="H925" s="2" t="s">
        <v>3073</v>
      </c>
      <c r="I925" s="2">
        <v>9.58</v>
      </c>
    </row>
    <row r="926">
      <c r="A926" s="2" t="s">
        <v>3074</v>
      </c>
      <c r="B926" s="2" t="s">
        <v>3075</v>
      </c>
      <c r="C926" s="2">
        <v>18.52</v>
      </c>
      <c r="D926" s="2">
        <v>-0.25</v>
      </c>
      <c r="E926" s="3">
        <v>-0.0133</v>
      </c>
      <c r="F926" s="2">
        <v>100.0</v>
      </c>
      <c r="G926" s="2">
        <v>584.0</v>
      </c>
      <c r="H926" s="2" t="s">
        <v>3076</v>
      </c>
      <c r="I926" s="2" t="s">
        <v>12</v>
      </c>
    </row>
    <row r="927">
      <c r="A927" s="2" t="s">
        <v>3077</v>
      </c>
      <c r="B927" s="2" t="s">
        <v>3078</v>
      </c>
      <c r="C927" s="2">
        <v>29.29</v>
      </c>
      <c r="D927" s="2">
        <v>-0.51</v>
      </c>
      <c r="E927" s="3">
        <v>-0.0171</v>
      </c>
      <c r="F927" s="2" t="s">
        <v>3079</v>
      </c>
      <c r="G927" s="2" t="s">
        <v>2711</v>
      </c>
      <c r="H927" s="2" t="s">
        <v>3080</v>
      </c>
      <c r="I927" s="2">
        <v>84.41</v>
      </c>
    </row>
    <row r="928">
      <c r="A928" s="2" t="s">
        <v>3081</v>
      </c>
      <c r="B928" s="2" t="s">
        <v>3082</v>
      </c>
      <c r="C928" s="2">
        <v>9.54</v>
      </c>
      <c r="D928" s="2">
        <v>-0.03</v>
      </c>
      <c r="E928" s="3">
        <v>-0.0031</v>
      </c>
      <c r="F928" s="4">
        <v>1008.0</v>
      </c>
      <c r="G928" s="4">
        <v>19730.0</v>
      </c>
      <c r="H928" s="2" t="s">
        <v>3083</v>
      </c>
      <c r="I928" s="2">
        <v>10.62</v>
      </c>
    </row>
    <row r="929">
      <c r="A929" s="2" t="s">
        <v>3084</v>
      </c>
      <c r="B929" s="2" t="s">
        <v>2310</v>
      </c>
      <c r="C929" s="2">
        <v>26.42</v>
      </c>
      <c r="D929" s="2">
        <v>-0.05</v>
      </c>
      <c r="E929" s="3">
        <v>-0.0019</v>
      </c>
      <c r="F929" s="4">
        <v>12491.0</v>
      </c>
      <c r="G929" s="4">
        <v>21692.0</v>
      </c>
      <c r="H929" s="2" t="s">
        <v>3085</v>
      </c>
      <c r="I929" s="2">
        <v>8.35</v>
      </c>
    </row>
    <row r="930">
      <c r="A930" s="2" t="s">
        <v>3086</v>
      </c>
      <c r="B930" s="2" t="s">
        <v>3082</v>
      </c>
      <c r="C930" s="2">
        <v>9.52</v>
      </c>
      <c r="D930" s="2">
        <v>-0.04</v>
      </c>
      <c r="E930" s="3">
        <v>-0.0042</v>
      </c>
      <c r="F930" s="4">
        <v>95835.0</v>
      </c>
      <c r="G930" s="4">
        <v>199050.0</v>
      </c>
      <c r="H930" s="2" t="s">
        <v>3087</v>
      </c>
      <c r="I930" s="2">
        <v>10.6</v>
      </c>
    </row>
    <row r="931">
      <c r="A931" s="2" t="s">
        <v>3088</v>
      </c>
      <c r="B931" s="2" t="s">
        <v>3089</v>
      </c>
      <c r="C931" s="2">
        <v>122.95</v>
      </c>
      <c r="D931" s="2">
        <v>-1.54</v>
      </c>
      <c r="E931" s="3">
        <v>-0.0124</v>
      </c>
      <c r="F931" s="2" t="s">
        <v>3090</v>
      </c>
      <c r="G931" s="2" t="s">
        <v>3091</v>
      </c>
      <c r="H931" s="2" t="s">
        <v>3092</v>
      </c>
      <c r="I931" s="2">
        <v>193.62</v>
      </c>
    </row>
    <row r="932">
      <c r="A932" s="2" t="s">
        <v>3093</v>
      </c>
      <c r="B932" s="2" t="s">
        <v>3094</v>
      </c>
      <c r="C932" s="2">
        <v>82.22</v>
      </c>
      <c r="D932" s="2">
        <v>-0.11</v>
      </c>
      <c r="E932" s="3">
        <v>-0.0013</v>
      </c>
      <c r="F932" s="2" t="s">
        <v>3095</v>
      </c>
      <c r="G932" s="2" t="s">
        <v>3096</v>
      </c>
      <c r="H932" s="2" t="s">
        <v>3097</v>
      </c>
      <c r="I932" s="2">
        <v>9.08</v>
      </c>
    </row>
    <row r="933">
      <c r="A933" s="2" t="s">
        <v>3098</v>
      </c>
      <c r="B933" s="2" t="s">
        <v>3099</v>
      </c>
      <c r="C933" s="2">
        <v>60.79</v>
      </c>
      <c r="D933" s="2">
        <v>-0.12</v>
      </c>
      <c r="E933" s="3">
        <v>-0.002</v>
      </c>
      <c r="F933" s="2" t="s">
        <v>2937</v>
      </c>
      <c r="G933" s="2" t="s">
        <v>3100</v>
      </c>
      <c r="H933" s="2" t="s">
        <v>3101</v>
      </c>
      <c r="I933" s="2">
        <v>11.32</v>
      </c>
    </row>
    <row r="934">
      <c r="A934" s="2" t="s">
        <v>3102</v>
      </c>
      <c r="B934" s="2" t="s">
        <v>3103</v>
      </c>
      <c r="C934" s="2">
        <v>18.96</v>
      </c>
      <c r="D934" s="2">
        <v>-0.08</v>
      </c>
      <c r="E934" s="3">
        <v>-0.0042</v>
      </c>
      <c r="F934" s="4">
        <v>34322.0</v>
      </c>
      <c r="G934" s="4">
        <v>86533.0</v>
      </c>
      <c r="H934" s="2" t="s">
        <v>3104</v>
      </c>
      <c r="I934" s="2" t="s">
        <v>12</v>
      </c>
    </row>
    <row r="935">
      <c r="A935" s="2" t="s">
        <v>3105</v>
      </c>
      <c r="B935" s="2" t="s">
        <v>3106</v>
      </c>
      <c r="C935" s="2">
        <v>114.56</v>
      </c>
      <c r="D935" s="2">
        <v>-0.39</v>
      </c>
      <c r="E935" s="3">
        <v>-0.0034</v>
      </c>
      <c r="F935" s="4">
        <v>989443.0</v>
      </c>
      <c r="G935" s="2" t="s">
        <v>3107</v>
      </c>
      <c r="H935" s="2" t="s">
        <v>3108</v>
      </c>
      <c r="I935" s="2">
        <v>19.45</v>
      </c>
    </row>
    <row r="936">
      <c r="A936" s="2" t="s">
        <v>3109</v>
      </c>
      <c r="B936" s="2" t="s">
        <v>3047</v>
      </c>
      <c r="C936" s="2">
        <v>126.37</v>
      </c>
      <c r="D936" s="2">
        <v>-0.58</v>
      </c>
      <c r="E936" s="3">
        <v>-0.0046</v>
      </c>
      <c r="F936" s="4">
        <v>6585.0</v>
      </c>
      <c r="G936" s="4">
        <v>4226.0</v>
      </c>
      <c r="H936" s="2" t="s">
        <v>3110</v>
      </c>
      <c r="I936" s="2">
        <v>32.49</v>
      </c>
    </row>
    <row r="937">
      <c r="A937" s="2" t="s">
        <v>3111</v>
      </c>
      <c r="B937" s="2" t="s">
        <v>3112</v>
      </c>
      <c r="C937" s="2">
        <v>62.36</v>
      </c>
      <c r="D937" s="2">
        <v>-0.05</v>
      </c>
      <c r="E937" s="3">
        <v>-8.0E-4</v>
      </c>
      <c r="F937" s="2" t="s">
        <v>3113</v>
      </c>
      <c r="G937" s="2" t="s">
        <v>3114</v>
      </c>
      <c r="H937" s="2" t="s">
        <v>3115</v>
      </c>
      <c r="I937" s="2">
        <v>9.99</v>
      </c>
    </row>
    <row r="938">
      <c r="A938" s="2" t="s">
        <v>3116</v>
      </c>
      <c r="B938" s="2" t="s">
        <v>3117</v>
      </c>
      <c r="C938" s="2">
        <v>131.61</v>
      </c>
      <c r="D938" s="2">
        <v>-3.73</v>
      </c>
      <c r="E938" s="3">
        <v>-0.0276</v>
      </c>
      <c r="F938" s="2" t="s">
        <v>1709</v>
      </c>
      <c r="G938" s="2" t="s">
        <v>3118</v>
      </c>
      <c r="H938" s="2" t="s">
        <v>3119</v>
      </c>
      <c r="I938" s="2">
        <v>28.92</v>
      </c>
    </row>
    <row r="939">
      <c r="A939" s="2" t="s">
        <v>3120</v>
      </c>
      <c r="B939" s="2" t="s">
        <v>3121</v>
      </c>
      <c r="C939" s="2">
        <v>9.92</v>
      </c>
      <c r="D939" s="2">
        <v>-0.09</v>
      </c>
      <c r="E939" s="3">
        <v>-0.009</v>
      </c>
      <c r="F939" s="4">
        <v>32924.0</v>
      </c>
      <c r="G939" s="4">
        <v>31680.0</v>
      </c>
      <c r="H939" s="2" t="s">
        <v>3122</v>
      </c>
      <c r="I939" s="2">
        <v>8.81</v>
      </c>
    </row>
    <row r="940">
      <c r="A940" s="2" t="s">
        <v>3123</v>
      </c>
      <c r="B940" s="2" t="s">
        <v>3124</v>
      </c>
      <c r="C940" s="2">
        <v>16.32</v>
      </c>
      <c r="D940" s="2">
        <v>-0.03</v>
      </c>
      <c r="E940" s="3">
        <v>-0.0018</v>
      </c>
      <c r="F940" s="4">
        <v>43882.0</v>
      </c>
      <c r="G940" s="4">
        <v>63600.0</v>
      </c>
      <c r="H940" s="2" t="s">
        <v>3125</v>
      </c>
      <c r="I940" s="2">
        <v>23.23</v>
      </c>
    </row>
    <row r="941">
      <c r="A941" s="2" t="s">
        <v>3126</v>
      </c>
      <c r="B941" s="2" t="s">
        <v>3127</v>
      </c>
      <c r="C941" s="2">
        <v>138.06</v>
      </c>
      <c r="D941" s="6">
        <f>+0.09</f>
        <v>0.09</v>
      </c>
      <c r="E941" s="6">
        <f>+0.07%</f>
        <v>0.0007</v>
      </c>
      <c r="F941" s="4">
        <v>981797.0</v>
      </c>
      <c r="G941" s="2" t="s">
        <v>3128</v>
      </c>
      <c r="H941" s="2" t="s">
        <v>3129</v>
      </c>
      <c r="I941" s="2">
        <v>49.64</v>
      </c>
    </row>
    <row r="942">
      <c r="A942" s="2" t="s">
        <v>3130</v>
      </c>
      <c r="B942" s="2" t="s">
        <v>3131</v>
      </c>
      <c r="C942" s="2">
        <v>71.79</v>
      </c>
      <c r="D942" s="2">
        <v>-0.34</v>
      </c>
      <c r="E942" s="3">
        <v>-0.0047</v>
      </c>
      <c r="F942" s="2" t="s">
        <v>3132</v>
      </c>
      <c r="G942" s="2" t="s">
        <v>655</v>
      </c>
      <c r="H942" s="2" t="s">
        <v>3133</v>
      </c>
      <c r="I942" s="2">
        <v>44.7</v>
      </c>
    </row>
    <row r="943">
      <c r="A943" s="2" t="s">
        <v>3134</v>
      </c>
      <c r="B943" s="2" t="s">
        <v>3135</v>
      </c>
      <c r="C943" s="2">
        <v>17.07</v>
      </c>
      <c r="D943" s="6">
        <f>+0.02</f>
        <v>0.02</v>
      </c>
      <c r="E943" s="6">
        <f>+0.15%</f>
        <v>0.0015</v>
      </c>
      <c r="F943" s="2" t="s">
        <v>3136</v>
      </c>
      <c r="G943" s="2" t="s">
        <v>3137</v>
      </c>
      <c r="H943" s="2" t="s">
        <v>3138</v>
      </c>
      <c r="I943" s="2">
        <v>9.09</v>
      </c>
    </row>
    <row r="944">
      <c r="A944" s="2" t="s">
        <v>3139</v>
      </c>
      <c r="B944" s="2" t="s">
        <v>3140</v>
      </c>
      <c r="C944" s="2">
        <v>258.24</v>
      </c>
      <c r="D944" s="2">
        <v>-1.1</v>
      </c>
      <c r="E944" s="3">
        <v>-0.0042</v>
      </c>
      <c r="F944" s="4">
        <v>346886.0</v>
      </c>
      <c r="G944" s="4">
        <v>781515.0</v>
      </c>
      <c r="H944" s="2" t="s">
        <v>3141</v>
      </c>
      <c r="I944" s="2">
        <v>26.65</v>
      </c>
    </row>
    <row r="945">
      <c r="A945" s="2" t="s">
        <v>3142</v>
      </c>
      <c r="B945" s="2" t="s">
        <v>3143</v>
      </c>
      <c r="C945" s="2">
        <v>31.05</v>
      </c>
      <c r="D945" s="2">
        <v>-1.15</v>
      </c>
      <c r="E945" s="3">
        <v>-0.0357</v>
      </c>
      <c r="F945" s="4">
        <v>1686.0</v>
      </c>
      <c r="G945" s="4">
        <v>16821.0</v>
      </c>
      <c r="H945" s="2" t="s">
        <v>3144</v>
      </c>
      <c r="I945" s="2" t="s">
        <v>12</v>
      </c>
    </row>
    <row r="946">
      <c r="A946" s="2" t="s">
        <v>3145</v>
      </c>
      <c r="B946" s="2" t="s">
        <v>3146</v>
      </c>
      <c r="C946" s="2">
        <v>99.42</v>
      </c>
      <c r="D946" s="2">
        <v>-2.26</v>
      </c>
      <c r="E946" s="3">
        <v>-0.0222</v>
      </c>
      <c r="F946" s="4">
        <v>800414.0</v>
      </c>
      <c r="G946" s="2" t="s">
        <v>3147</v>
      </c>
      <c r="H946" s="2" t="s">
        <v>3148</v>
      </c>
      <c r="I946" s="2" t="s">
        <v>12</v>
      </c>
    </row>
    <row r="947">
      <c r="A947" s="2" t="s">
        <v>3149</v>
      </c>
      <c r="B947" s="2" t="s">
        <v>3150</v>
      </c>
      <c r="C947" s="2">
        <v>100.03</v>
      </c>
      <c r="D947" s="2">
        <v>-1.43</v>
      </c>
      <c r="E947" s="3">
        <v>-0.0141</v>
      </c>
      <c r="F947" s="2" t="s">
        <v>3151</v>
      </c>
      <c r="G947" s="2" t="s">
        <v>3152</v>
      </c>
      <c r="H947" s="2" t="s">
        <v>3153</v>
      </c>
      <c r="I947" s="2" t="s">
        <v>12</v>
      </c>
    </row>
    <row r="948">
      <c r="A948" s="2" t="s">
        <v>3154</v>
      </c>
      <c r="B948" s="2" t="s">
        <v>3155</v>
      </c>
      <c r="C948" s="2">
        <v>133.04</v>
      </c>
      <c r="D948" s="2">
        <v>-2.12</v>
      </c>
      <c r="E948" s="3">
        <v>-0.0157</v>
      </c>
      <c r="F948" s="4">
        <v>902504.0</v>
      </c>
      <c r="G948" s="2" t="s">
        <v>3156</v>
      </c>
      <c r="H948" s="2" t="s">
        <v>3157</v>
      </c>
      <c r="I948" s="2">
        <v>62.49</v>
      </c>
    </row>
    <row r="949">
      <c r="A949" s="2" t="s">
        <v>3158</v>
      </c>
      <c r="B949" s="2" t="s">
        <v>3159</v>
      </c>
      <c r="C949" s="2">
        <v>182.24</v>
      </c>
      <c r="D949" s="2">
        <v>-1.88</v>
      </c>
      <c r="E949" s="3">
        <v>-0.0102</v>
      </c>
      <c r="F949" s="4">
        <v>856814.0</v>
      </c>
      <c r="G949" s="4">
        <v>795519.0</v>
      </c>
      <c r="H949" s="2" t="s">
        <v>3160</v>
      </c>
      <c r="I949" s="2">
        <v>35.6</v>
      </c>
    </row>
    <row r="950">
      <c r="A950" s="2" t="s">
        <v>3161</v>
      </c>
      <c r="B950" s="2" t="s">
        <v>3162</v>
      </c>
      <c r="C950" s="2">
        <v>51.47</v>
      </c>
      <c r="D950" s="2">
        <v>-0.47</v>
      </c>
      <c r="E950" s="3">
        <v>-0.009</v>
      </c>
      <c r="F950" s="2" t="s">
        <v>3163</v>
      </c>
      <c r="G950" s="2" t="s">
        <v>3164</v>
      </c>
      <c r="H950" s="2" t="s">
        <v>3165</v>
      </c>
      <c r="I950" s="2">
        <v>16.69</v>
      </c>
    </row>
    <row r="951">
      <c r="A951" s="2" t="s">
        <v>3166</v>
      </c>
      <c r="B951" s="2" t="s">
        <v>3167</v>
      </c>
      <c r="C951" s="2">
        <v>77.49</v>
      </c>
      <c r="D951" s="2">
        <v>-1.37</v>
      </c>
      <c r="E951" s="3">
        <v>-0.0174</v>
      </c>
      <c r="F951" s="2" t="s">
        <v>3168</v>
      </c>
      <c r="G951" s="2" t="s">
        <v>3169</v>
      </c>
      <c r="H951" s="2" t="s">
        <v>3170</v>
      </c>
      <c r="I951" s="2">
        <v>30.01</v>
      </c>
    </row>
    <row r="952">
      <c r="A952" s="2" t="s">
        <v>3171</v>
      </c>
      <c r="B952" s="2" t="s">
        <v>2891</v>
      </c>
      <c r="C952" s="2">
        <v>0.265</v>
      </c>
      <c r="D952" s="2">
        <v>0.0</v>
      </c>
      <c r="E952" s="3">
        <v>0.0</v>
      </c>
      <c r="F952" s="4">
        <v>18000.0</v>
      </c>
      <c r="G952" s="4">
        <v>53377.0</v>
      </c>
      <c r="H952" s="2" t="s">
        <v>3172</v>
      </c>
      <c r="I952" s="2">
        <v>7.57</v>
      </c>
    </row>
    <row r="953">
      <c r="A953" s="2" t="s">
        <v>3173</v>
      </c>
      <c r="B953" s="2" t="s">
        <v>3174</v>
      </c>
      <c r="C953" s="2">
        <v>11.67</v>
      </c>
      <c r="D953" s="2">
        <v>0.0</v>
      </c>
      <c r="E953" s="3">
        <v>0.0</v>
      </c>
      <c r="F953" s="4">
        <v>3298.0</v>
      </c>
      <c r="G953" s="2">
        <v>863.0</v>
      </c>
      <c r="H953" s="2" t="s">
        <v>3175</v>
      </c>
      <c r="I953" s="2">
        <v>26.58</v>
      </c>
    </row>
    <row r="954">
      <c r="A954" s="2" t="s">
        <v>3176</v>
      </c>
      <c r="B954" s="2" t="s">
        <v>3177</v>
      </c>
      <c r="C954" s="2">
        <v>130.56</v>
      </c>
      <c r="D954" s="2">
        <v>-0.85</v>
      </c>
      <c r="E954" s="3">
        <v>-0.0065</v>
      </c>
      <c r="F954" s="4">
        <v>891384.0</v>
      </c>
      <c r="G954" s="4">
        <v>756787.0</v>
      </c>
      <c r="H954" s="2" t="s">
        <v>3178</v>
      </c>
      <c r="I954" s="2">
        <v>27.32</v>
      </c>
    </row>
    <row r="955">
      <c r="A955" s="2" t="s">
        <v>3179</v>
      </c>
      <c r="B955" s="2" t="s">
        <v>3180</v>
      </c>
      <c r="C955" s="2">
        <v>18.15</v>
      </c>
      <c r="D955" s="6">
        <f>+0.06</f>
        <v>0.06</v>
      </c>
      <c r="E955" s="6">
        <f>+0.33%</f>
        <v>0.0033</v>
      </c>
      <c r="F955" s="2" t="s">
        <v>3181</v>
      </c>
      <c r="G955" s="2" t="s">
        <v>3182</v>
      </c>
      <c r="H955" s="2" t="s">
        <v>3183</v>
      </c>
      <c r="I955" s="2">
        <v>7.86</v>
      </c>
    </row>
    <row r="956">
      <c r="A956" s="2" t="s">
        <v>3184</v>
      </c>
      <c r="B956" s="2" t="s">
        <v>3185</v>
      </c>
      <c r="C956" s="2">
        <v>28.51</v>
      </c>
      <c r="D956" s="2">
        <v>-0.16</v>
      </c>
      <c r="E956" s="3">
        <v>-0.0056</v>
      </c>
      <c r="F956" s="2" t="s">
        <v>2567</v>
      </c>
      <c r="G956" s="2" t="s">
        <v>3186</v>
      </c>
      <c r="H956" s="2" t="s">
        <v>3187</v>
      </c>
      <c r="I956" s="2" t="s">
        <v>12</v>
      </c>
    </row>
    <row r="957">
      <c r="A957" s="2" t="s">
        <v>3188</v>
      </c>
      <c r="B957" s="2" t="s">
        <v>3189</v>
      </c>
      <c r="C957" s="2">
        <v>106.5</v>
      </c>
      <c r="D957" s="2">
        <v>-6.5</v>
      </c>
      <c r="E957" s="3">
        <v>-0.0575</v>
      </c>
      <c r="F957" s="4">
        <v>4493.0</v>
      </c>
      <c r="G957" s="4">
        <v>1303.0</v>
      </c>
      <c r="H957" s="2" t="s">
        <v>3190</v>
      </c>
      <c r="I957" s="2">
        <v>687.1</v>
      </c>
    </row>
    <row r="958">
      <c r="A958" s="2" t="s">
        <v>3191</v>
      </c>
      <c r="B958" s="2" t="s">
        <v>3192</v>
      </c>
      <c r="C958" s="2">
        <v>92.91</v>
      </c>
      <c r="D958" s="2">
        <v>-0.41</v>
      </c>
      <c r="E958" s="3">
        <v>-0.0044</v>
      </c>
      <c r="F958" s="4">
        <v>856539.0</v>
      </c>
      <c r="G958" s="2" t="s">
        <v>3193</v>
      </c>
      <c r="H958" s="2" t="s">
        <v>3194</v>
      </c>
      <c r="I958" s="2">
        <v>22.77</v>
      </c>
    </row>
    <row r="959">
      <c r="A959" s="2" t="s">
        <v>3195</v>
      </c>
      <c r="B959" s="2" t="s">
        <v>3196</v>
      </c>
      <c r="C959" s="2">
        <v>10.52</v>
      </c>
      <c r="D959" s="2">
        <v>-0.03</v>
      </c>
      <c r="E959" s="3">
        <v>-0.0028</v>
      </c>
      <c r="F959" s="2" t="s">
        <v>3197</v>
      </c>
      <c r="G959" s="2" t="s">
        <v>1494</v>
      </c>
      <c r="H959" s="2" t="s">
        <v>3198</v>
      </c>
      <c r="I959" s="2">
        <v>4.54</v>
      </c>
    </row>
    <row r="960">
      <c r="A960" s="2" t="s">
        <v>3199</v>
      </c>
      <c r="B960" s="2" t="s">
        <v>3200</v>
      </c>
      <c r="C960" s="2">
        <v>17.79</v>
      </c>
      <c r="D960" s="6">
        <f>+0.53</f>
        <v>0.53</v>
      </c>
      <c r="E960" s="6">
        <f>+3.07%</f>
        <v>0.0307</v>
      </c>
      <c r="F960" s="2">
        <v>501.0</v>
      </c>
      <c r="G960" s="4">
        <v>2114.0</v>
      </c>
      <c r="H960" s="2" t="s">
        <v>3201</v>
      </c>
      <c r="I960" s="2" t="s">
        <v>12</v>
      </c>
    </row>
    <row r="961">
      <c r="A961" s="2" t="s">
        <v>3202</v>
      </c>
      <c r="B961" s="2" t="s">
        <v>3203</v>
      </c>
      <c r="C961" s="2">
        <v>168.56</v>
      </c>
      <c r="D961" s="6">
        <f>+0.04</f>
        <v>0.04</v>
      </c>
      <c r="E961" s="6">
        <f>+0.02%</f>
        <v>0.0002</v>
      </c>
      <c r="F961" s="4">
        <v>488303.0</v>
      </c>
      <c r="G961" s="2" t="s">
        <v>3204</v>
      </c>
      <c r="H961" s="2" t="s">
        <v>3205</v>
      </c>
      <c r="I961" s="2">
        <v>79.32</v>
      </c>
    </row>
    <row r="962">
      <c r="A962" s="2" t="s">
        <v>3206</v>
      </c>
      <c r="B962" s="2" t="s">
        <v>3207</v>
      </c>
      <c r="C962" s="2">
        <v>29.2</v>
      </c>
      <c r="D962" s="2">
        <v>-0.22</v>
      </c>
      <c r="E962" s="3">
        <v>-0.0074</v>
      </c>
      <c r="F962" s="4">
        <v>45931.0</v>
      </c>
      <c r="G962" s="4">
        <v>117366.0</v>
      </c>
      <c r="H962" s="2" t="s">
        <v>3208</v>
      </c>
      <c r="I962" s="2">
        <v>100.48</v>
      </c>
    </row>
    <row r="963">
      <c r="A963" s="2" t="s">
        <v>3209</v>
      </c>
      <c r="B963" s="2" t="s">
        <v>3112</v>
      </c>
      <c r="C963" s="2">
        <v>27.64</v>
      </c>
      <c r="D963" s="2">
        <v>-0.02</v>
      </c>
      <c r="E963" s="3">
        <v>-6.0E-4</v>
      </c>
      <c r="F963" s="4">
        <v>37840.0</v>
      </c>
      <c r="G963" s="4">
        <v>31372.0</v>
      </c>
      <c r="H963" s="2" t="s">
        <v>3210</v>
      </c>
      <c r="I963" s="2">
        <v>4.43</v>
      </c>
    </row>
    <row r="964">
      <c r="A964" s="2" t="s">
        <v>3211</v>
      </c>
      <c r="B964" s="2" t="s">
        <v>3207</v>
      </c>
      <c r="C964" s="2">
        <v>147.31</v>
      </c>
      <c r="D964" s="6">
        <f>+0.75</f>
        <v>0.75</v>
      </c>
      <c r="E964" s="6">
        <f>+0.51%</f>
        <v>0.0051</v>
      </c>
      <c r="F964" s="2">
        <v>349.0</v>
      </c>
      <c r="G964" s="2">
        <v>619.0</v>
      </c>
      <c r="H964" s="2" t="s">
        <v>3212</v>
      </c>
      <c r="I964" s="2">
        <v>101.38</v>
      </c>
    </row>
    <row r="965">
      <c r="A965" s="2" t="s">
        <v>3213</v>
      </c>
      <c r="B965" s="2" t="s">
        <v>3214</v>
      </c>
      <c r="C965" s="2">
        <v>38.45</v>
      </c>
      <c r="D965" s="6">
        <f>+0.25</f>
        <v>0.25</v>
      </c>
      <c r="E965" s="6">
        <f>+0.65%</f>
        <v>0.0065</v>
      </c>
      <c r="F965" s="2">
        <v>539.0</v>
      </c>
      <c r="G965" s="2">
        <v>860.0</v>
      </c>
      <c r="H965" s="2" t="s">
        <v>3215</v>
      </c>
      <c r="I965" s="2">
        <v>11.06</v>
      </c>
    </row>
    <row r="966">
      <c r="A966" s="2" t="s">
        <v>3216</v>
      </c>
      <c r="B966" s="2" t="s">
        <v>3217</v>
      </c>
      <c r="C966" s="2">
        <v>22.5</v>
      </c>
      <c r="D966" s="2">
        <v>-0.25</v>
      </c>
      <c r="E966" s="3">
        <v>-0.0108</v>
      </c>
      <c r="F966" s="4">
        <v>1613.0</v>
      </c>
      <c r="G966" s="4">
        <v>4630.0</v>
      </c>
      <c r="H966" s="2" t="s">
        <v>3218</v>
      </c>
      <c r="I966" s="2">
        <v>1.81</v>
      </c>
    </row>
    <row r="967">
      <c r="A967" s="2" t="s">
        <v>3219</v>
      </c>
      <c r="B967" s="2" t="s">
        <v>3220</v>
      </c>
      <c r="C967" s="2">
        <v>55.6</v>
      </c>
      <c r="D967" s="2">
        <v>0.0</v>
      </c>
      <c r="E967" s="3">
        <v>0.0</v>
      </c>
      <c r="F967" s="2">
        <v>81.0</v>
      </c>
      <c r="G967" s="2">
        <v>615.0</v>
      </c>
      <c r="H967" s="2" t="s">
        <v>3221</v>
      </c>
      <c r="I967" s="2">
        <v>22.65</v>
      </c>
    </row>
    <row r="968">
      <c r="A968" s="2" t="s">
        <v>3222</v>
      </c>
      <c r="B968" s="2" t="s">
        <v>3223</v>
      </c>
      <c r="C968" s="2">
        <v>87.96</v>
      </c>
      <c r="D968" s="2">
        <v>-0.01</v>
      </c>
      <c r="E968" s="3">
        <v>-1.0E-4</v>
      </c>
      <c r="F968" s="4">
        <v>2396.0</v>
      </c>
      <c r="G968" s="4">
        <v>4873.0</v>
      </c>
      <c r="H968" s="2" t="s">
        <v>3224</v>
      </c>
      <c r="I968" s="2">
        <v>16.05</v>
      </c>
    </row>
    <row r="969">
      <c r="A969" s="2" t="s">
        <v>3225</v>
      </c>
      <c r="B969" s="2" t="s">
        <v>3226</v>
      </c>
      <c r="C969" s="2">
        <v>56.03</v>
      </c>
      <c r="D969" s="2">
        <v>-0.63</v>
      </c>
      <c r="E969" s="3">
        <v>-0.0111</v>
      </c>
      <c r="F969" s="2" t="s">
        <v>3227</v>
      </c>
      <c r="G969" s="2" t="s">
        <v>3228</v>
      </c>
      <c r="H969" s="2" t="s">
        <v>3229</v>
      </c>
      <c r="I969" s="2">
        <v>16.5</v>
      </c>
    </row>
    <row r="970">
      <c r="A970" s="2" t="s">
        <v>3230</v>
      </c>
      <c r="B970" s="2" t="s">
        <v>3231</v>
      </c>
      <c r="C970" s="2">
        <v>52.21</v>
      </c>
      <c r="D970" s="2">
        <v>-0.06</v>
      </c>
      <c r="E970" s="3">
        <v>-0.0011</v>
      </c>
      <c r="F970" s="4">
        <v>58479.0</v>
      </c>
      <c r="G970" s="4">
        <v>106198.0</v>
      </c>
      <c r="H970" s="2" t="s">
        <v>3232</v>
      </c>
      <c r="I970" s="2">
        <v>7.86</v>
      </c>
    </row>
    <row r="971">
      <c r="A971" s="2" t="s">
        <v>3233</v>
      </c>
      <c r="B971" s="2" t="s">
        <v>3214</v>
      </c>
      <c r="C971" s="2">
        <v>18.99</v>
      </c>
      <c r="D971" s="2">
        <v>-0.06</v>
      </c>
      <c r="E971" s="3">
        <v>-0.0034</v>
      </c>
      <c r="F971" s="4">
        <v>31114.0</v>
      </c>
      <c r="G971" s="4">
        <v>97236.0</v>
      </c>
      <c r="H971" s="2" t="s">
        <v>3234</v>
      </c>
      <c r="I971" s="2">
        <v>10.92</v>
      </c>
    </row>
    <row r="972">
      <c r="A972" s="2" t="s">
        <v>3235</v>
      </c>
      <c r="B972" s="2" t="s">
        <v>3231</v>
      </c>
      <c r="C972" s="2">
        <v>69.78</v>
      </c>
      <c r="D972" s="2">
        <v>-0.3</v>
      </c>
      <c r="E972" s="3">
        <v>-0.0043</v>
      </c>
      <c r="F972" s="2" t="s">
        <v>3236</v>
      </c>
      <c r="G972" s="2" t="s">
        <v>3237</v>
      </c>
      <c r="H972" s="2" t="s">
        <v>3238</v>
      </c>
      <c r="I972" s="2">
        <v>10.51</v>
      </c>
    </row>
    <row r="973">
      <c r="A973" s="2" t="s">
        <v>3239</v>
      </c>
      <c r="B973" s="2" t="s">
        <v>3240</v>
      </c>
      <c r="C973" s="2">
        <v>85.86</v>
      </c>
      <c r="D973" s="2">
        <v>-0.36</v>
      </c>
      <c r="E973" s="3">
        <v>-0.0042</v>
      </c>
      <c r="F973" s="4">
        <v>990827.0</v>
      </c>
      <c r="G973" s="2" t="s">
        <v>3241</v>
      </c>
      <c r="H973" s="2" t="s">
        <v>3242</v>
      </c>
      <c r="I973" s="2">
        <v>32.29</v>
      </c>
    </row>
    <row r="974">
      <c r="A974" s="2" t="s">
        <v>3243</v>
      </c>
      <c r="B974" s="2" t="s">
        <v>3244</v>
      </c>
      <c r="C974" s="2">
        <v>103.74</v>
      </c>
      <c r="D974" s="2">
        <v>-0.29</v>
      </c>
      <c r="E974" s="3">
        <v>-0.0028</v>
      </c>
      <c r="F974" s="4">
        <v>466686.0</v>
      </c>
      <c r="G974" s="2" t="s">
        <v>2327</v>
      </c>
      <c r="H974" s="2" t="s">
        <v>3245</v>
      </c>
      <c r="I974" s="2">
        <v>13.68</v>
      </c>
    </row>
    <row r="975">
      <c r="A975" s="2" t="s">
        <v>3246</v>
      </c>
      <c r="B975" s="2" t="s">
        <v>3247</v>
      </c>
      <c r="C975" s="2">
        <v>7.7</v>
      </c>
      <c r="D975" s="2">
        <v>-0.02</v>
      </c>
      <c r="E975" s="3">
        <v>-0.0026</v>
      </c>
      <c r="F975" s="4">
        <v>111054.0</v>
      </c>
      <c r="G975" s="4">
        <v>264128.0</v>
      </c>
      <c r="H975" s="2" t="s">
        <v>3248</v>
      </c>
      <c r="I975" s="2">
        <v>9.01</v>
      </c>
    </row>
    <row r="976">
      <c r="A976" s="2" t="s">
        <v>3249</v>
      </c>
      <c r="B976" s="2" t="s">
        <v>3250</v>
      </c>
      <c r="C976" s="2">
        <v>222.42</v>
      </c>
      <c r="D976" s="6">
        <f>+4.42</f>
        <v>4.42</v>
      </c>
      <c r="E976" s="6">
        <f>+2.03%</f>
        <v>0.0203</v>
      </c>
      <c r="F976" s="2" t="s">
        <v>3251</v>
      </c>
      <c r="G976" s="2" t="s">
        <v>3252</v>
      </c>
      <c r="H976" s="2" t="s">
        <v>3253</v>
      </c>
      <c r="I976" s="2" t="s">
        <v>12</v>
      </c>
    </row>
    <row r="977">
      <c r="A977" s="2" t="s">
        <v>3254</v>
      </c>
      <c r="B977" s="2" t="s">
        <v>3255</v>
      </c>
      <c r="C977" s="2">
        <v>89.52</v>
      </c>
      <c r="D977" s="2">
        <v>-0.72</v>
      </c>
      <c r="E977" s="3">
        <v>-0.008</v>
      </c>
      <c r="F977" s="2" t="s">
        <v>3256</v>
      </c>
      <c r="G977" s="2" t="s">
        <v>3257</v>
      </c>
      <c r="H977" s="2" t="s">
        <v>3258</v>
      </c>
      <c r="I977" s="2">
        <v>31.08</v>
      </c>
    </row>
    <row r="978">
      <c r="A978" s="2" t="s">
        <v>3259</v>
      </c>
      <c r="B978" s="2" t="s">
        <v>3260</v>
      </c>
      <c r="C978" s="2">
        <v>57.0</v>
      </c>
      <c r="D978" s="2">
        <v>0.0</v>
      </c>
      <c r="E978" s="3">
        <v>0.0</v>
      </c>
      <c r="F978" s="2">
        <v>1.0</v>
      </c>
      <c r="G978" s="2">
        <v>319.0</v>
      </c>
      <c r="H978" s="2" t="s">
        <v>3261</v>
      </c>
      <c r="I978" s="2">
        <v>20.2</v>
      </c>
    </row>
    <row r="979">
      <c r="A979" s="2" t="s">
        <v>3262</v>
      </c>
      <c r="B979" s="2" t="s">
        <v>2634</v>
      </c>
      <c r="C979" s="2">
        <v>71.0</v>
      </c>
      <c r="D979" s="2">
        <v>0.0</v>
      </c>
      <c r="E979" s="3">
        <v>0.0</v>
      </c>
      <c r="F979" s="2">
        <v>35.0</v>
      </c>
      <c r="G979" s="2">
        <v>927.0</v>
      </c>
      <c r="H979" s="2" t="s">
        <v>3263</v>
      </c>
      <c r="I979" s="2" t="s">
        <v>12</v>
      </c>
    </row>
    <row r="980">
      <c r="A980" s="2" t="s">
        <v>3264</v>
      </c>
      <c r="B980" s="2" t="s">
        <v>3265</v>
      </c>
      <c r="C980" s="2">
        <v>23.55</v>
      </c>
      <c r="D980" s="2">
        <v>-0.05</v>
      </c>
      <c r="E980" s="3">
        <v>-0.0021</v>
      </c>
      <c r="F980" s="4">
        <v>5098.0</v>
      </c>
      <c r="G980" s="4">
        <v>57314.0</v>
      </c>
      <c r="H980" s="2" t="s">
        <v>3266</v>
      </c>
      <c r="I980" s="2" t="s">
        <v>12</v>
      </c>
    </row>
    <row r="981">
      <c r="A981" s="2" t="s">
        <v>3267</v>
      </c>
      <c r="B981" s="2" t="s">
        <v>3268</v>
      </c>
      <c r="C981" s="2">
        <v>105.0</v>
      </c>
      <c r="D981" s="2">
        <v>-1.0</v>
      </c>
      <c r="E981" s="3">
        <v>-0.0094</v>
      </c>
      <c r="F981" s="2">
        <v>87.0</v>
      </c>
      <c r="G981" s="2">
        <v>747.0</v>
      </c>
      <c r="H981" s="2" t="s">
        <v>3269</v>
      </c>
      <c r="I981" s="2">
        <v>6.12</v>
      </c>
    </row>
    <row r="982">
      <c r="A982" s="2" t="s">
        <v>3270</v>
      </c>
      <c r="B982" s="2" t="s">
        <v>3268</v>
      </c>
      <c r="C982" s="2">
        <v>10.47</v>
      </c>
      <c r="D982" s="2">
        <v>0.0</v>
      </c>
      <c r="E982" s="3">
        <v>0.0</v>
      </c>
      <c r="F982" s="4">
        <v>71503.0</v>
      </c>
      <c r="G982" s="4">
        <v>148792.0</v>
      </c>
      <c r="H982" s="2" t="s">
        <v>3271</v>
      </c>
      <c r="I982" s="2">
        <v>3.05</v>
      </c>
    </row>
    <row r="983">
      <c r="A983" s="2" t="s">
        <v>3272</v>
      </c>
      <c r="B983" s="2" t="s">
        <v>3273</v>
      </c>
      <c r="C983" s="2">
        <v>15.81</v>
      </c>
      <c r="D983" s="6">
        <f>+0.03</f>
        <v>0.03</v>
      </c>
      <c r="E983" s="6">
        <f>+0.22%</f>
        <v>0.0022</v>
      </c>
      <c r="F983" s="4">
        <v>33610.0</v>
      </c>
      <c r="G983" s="4">
        <v>46182.0</v>
      </c>
      <c r="H983" s="2" t="s">
        <v>3274</v>
      </c>
      <c r="I983" s="2">
        <v>8.47</v>
      </c>
    </row>
    <row r="984">
      <c r="A984" s="2" t="s">
        <v>3275</v>
      </c>
      <c r="B984" s="2" t="s">
        <v>3276</v>
      </c>
      <c r="C984" s="2">
        <v>124.5</v>
      </c>
      <c r="D984" s="2">
        <v>0.0</v>
      </c>
      <c r="E984" s="3">
        <v>0.0</v>
      </c>
      <c r="F984" s="2">
        <v>98.0</v>
      </c>
      <c r="G984" s="2">
        <v>517.0</v>
      </c>
      <c r="H984" s="2" t="s">
        <v>3277</v>
      </c>
      <c r="I984" s="2">
        <v>24.17</v>
      </c>
    </row>
    <row r="985">
      <c r="A985" s="2" t="s">
        <v>3278</v>
      </c>
      <c r="B985" s="2" t="s">
        <v>3279</v>
      </c>
      <c r="C985" s="2">
        <v>182.5</v>
      </c>
      <c r="D985" s="2">
        <v>0.0</v>
      </c>
      <c r="E985" s="3">
        <v>0.0</v>
      </c>
      <c r="F985" s="2">
        <v>200.0</v>
      </c>
      <c r="G985" s="2">
        <v>3.0</v>
      </c>
      <c r="H985" s="2" t="s">
        <v>12</v>
      </c>
      <c r="I985" s="2" t="s">
        <v>12</v>
      </c>
    </row>
    <row r="986">
      <c r="A986" s="2" t="s">
        <v>3280</v>
      </c>
      <c r="B986" s="2" t="s">
        <v>3281</v>
      </c>
      <c r="C986" s="2">
        <v>27.84</v>
      </c>
      <c r="D986" s="2">
        <v>-0.21</v>
      </c>
      <c r="E986" s="3">
        <v>-0.0075</v>
      </c>
      <c r="F986" s="4">
        <v>14998.0</v>
      </c>
      <c r="G986" s="4">
        <v>20165.0</v>
      </c>
      <c r="H986" s="2" t="s">
        <v>3282</v>
      </c>
      <c r="I986" s="2">
        <v>5.93</v>
      </c>
    </row>
    <row r="987">
      <c r="A987" s="2" t="s">
        <v>3283</v>
      </c>
      <c r="B987" s="2" t="s">
        <v>3284</v>
      </c>
      <c r="C987" s="2">
        <v>34.8</v>
      </c>
      <c r="D987" s="6">
        <f>+0.28</f>
        <v>0.28</v>
      </c>
      <c r="E987" s="6">
        <f>+0.81%</f>
        <v>0.0081</v>
      </c>
      <c r="F987" s="4">
        <v>6686.0</v>
      </c>
      <c r="G987" s="4">
        <v>8355.0</v>
      </c>
      <c r="H987" s="2" t="s">
        <v>3285</v>
      </c>
      <c r="I987" s="2" t="s">
        <v>12</v>
      </c>
    </row>
    <row r="988">
      <c r="A988" s="2" t="s">
        <v>3286</v>
      </c>
      <c r="B988" s="2" t="s">
        <v>3287</v>
      </c>
      <c r="C988" s="2">
        <v>146.73</v>
      </c>
      <c r="D988" s="2">
        <v>-1.42</v>
      </c>
      <c r="E988" s="3">
        <v>-0.0096</v>
      </c>
      <c r="F988" s="4">
        <v>640015.0</v>
      </c>
      <c r="G988" s="2" t="s">
        <v>3288</v>
      </c>
      <c r="H988" s="2" t="s">
        <v>3289</v>
      </c>
      <c r="I988" s="2">
        <v>26.23</v>
      </c>
    </row>
    <row r="989">
      <c r="A989" s="2" t="s">
        <v>3290</v>
      </c>
      <c r="B989" s="2" t="s">
        <v>3291</v>
      </c>
      <c r="C989" s="2">
        <v>40.5</v>
      </c>
      <c r="D989" s="2">
        <v>-0.6</v>
      </c>
      <c r="E989" s="3">
        <v>-0.0146</v>
      </c>
      <c r="F989" s="4">
        <v>299607.0</v>
      </c>
      <c r="G989" s="4">
        <v>575788.0</v>
      </c>
      <c r="H989" s="2" t="s">
        <v>3292</v>
      </c>
      <c r="I989" s="2">
        <v>14.47</v>
      </c>
    </row>
    <row r="990">
      <c r="A990" s="2" t="s">
        <v>3293</v>
      </c>
      <c r="B990" s="2" t="s">
        <v>3247</v>
      </c>
      <c r="C990" s="2">
        <v>37.4</v>
      </c>
      <c r="D990" s="2">
        <v>0.0</v>
      </c>
      <c r="E990" s="3">
        <v>0.0</v>
      </c>
      <c r="F990" s="4">
        <v>3081.0</v>
      </c>
      <c r="G990" s="4">
        <v>1115.0</v>
      </c>
      <c r="H990" s="2" t="s">
        <v>3294</v>
      </c>
      <c r="I990" s="2">
        <v>8.75</v>
      </c>
    </row>
    <row r="991">
      <c r="A991" s="2" t="s">
        <v>3295</v>
      </c>
      <c r="B991" s="2" t="s">
        <v>3296</v>
      </c>
      <c r="C991" s="2">
        <v>862.9</v>
      </c>
      <c r="D991" s="2">
        <v>-22.47</v>
      </c>
      <c r="E991" s="3">
        <v>-0.0254</v>
      </c>
      <c r="F991" s="4">
        <v>126907.0</v>
      </c>
      <c r="G991" s="4">
        <v>137484.0</v>
      </c>
      <c r="H991" s="2" t="s">
        <v>3297</v>
      </c>
      <c r="I991" s="2">
        <v>38.99</v>
      </c>
    </row>
    <row r="992">
      <c r="A992" s="2" t="s">
        <v>3298</v>
      </c>
      <c r="B992" s="2" t="s">
        <v>3299</v>
      </c>
      <c r="C992" s="2">
        <v>0.219</v>
      </c>
      <c r="D992" s="2">
        <v>0.0</v>
      </c>
      <c r="E992" s="3">
        <v>0.0</v>
      </c>
      <c r="F992" s="2">
        <v>25.0</v>
      </c>
      <c r="G992" s="4">
        <v>2093.0</v>
      </c>
      <c r="H992" s="2" t="s">
        <v>3300</v>
      </c>
      <c r="I992" s="2">
        <v>16.85</v>
      </c>
    </row>
    <row r="993">
      <c r="A993" s="2" t="s">
        <v>3301</v>
      </c>
      <c r="B993" s="2" t="s">
        <v>3302</v>
      </c>
      <c r="C993" s="2">
        <v>224.44</v>
      </c>
      <c r="D993" s="2">
        <v>-8.61</v>
      </c>
      <c r="E993" s="3">
        <v>-0.0369</v>
      </c>
      <c r="F993" s="4">
        <v>231105.0</v>
      </c>
      <c r="G993" s="4">
        <v>277790.0</v>
      </c>
      <c r="H993" s="2" t="s">
        <v>3303</v>
      </c>
      <c r="I993" s="2" t="s">
        <v>12</v>
      </c>
    </row>
    <row r="994">
      <c r="A994" s="2" t="s">
        <v>3304</v>
      </c>
      <c r="B994" s="2" t="s">
        <v>3305</v>
      </c>
      <c r="C994" s="2">
        <v>78.25</v>
      </c>
      <c r="D994" s="2">
        <v>-1.34</v>
      </c>
      <c r="E994" s="3">
        <v>-0.0169</v>
      </c>
      <c r="F994" s="4">
        <v>75210.0</v>
      </c>
      <c r="G994" s="4">
        <v>25247.0</v>
      </c>
      <c r="H994" s="2" t="s">
        <v>3306</v>
      </c>
      <c r="I994" s="2">
        <v>25.12</v>
      </c>
    </row>
    <row r="995">
      <c r="A995" s="2" t="s">
        <v>3307</v>
      </c>
      <c r="B995" s="2" t="s">
        <v>3308</v>
      </c>
      <c r="C995" s="2">
        <v>3.97</v>
      </c>
      <c r="D995" s="6">
        <f>+0.08</f>
        <v>0.08</v>
      </c>
      <c r="E995" s="6">
        <f>+2.06%</f>
        <v>0.0206</v>
      </c>
      <c r="F995" s="4">
        <v>875116.0</v>
      </c>
      <c r="G995" s="2" t="s">
        <v>3309</v>
      </c>
      <c r="H995" s="2" t="s">
        <v>3310</v>
      </c>
      <c r="I995" s="2">
        <v>16.07</v>
      </c>
    </row>
    <row r="996">
      <c r="A996" s="2" t="s">
        <v>3311</v>
      </c>
      <c r="B996" s="2" t="s">
        <v>3312</v>
      </c>
      <c r="C996" s="2">
        <v>102.58</v>
      </c>
      <c r="D996" s="2">
        <v>-1.44</v>
      </c>
      <c r="E996" s="3">
        <v>-0.0138</v>
      </c>
      <c r="F996" s="4">
        <v>788632.0</v>
      </c>
      <c r="G996" s="2" t="s">
        <v>3313</v>
      </c>
      <c r="H996" s="2" t="s">
        <v>3314</v>
      </c>
      <c r="I996" s="2">
        <v>18.47</v>
      </c>
    </row>
    <row r="997">
      <c r="A997" s="2" t="s">
        <v>3315</v>
      </c>
      <c r="B997" s="2" t="s">
        <v>3316</v>
      </c>
      <c r="C997" s="2">
        <v>49.38</v>
      </c>
      <c r="D997" s="2">
        <v>-0.59</v>
      </c>
      <c r="E997" s="3">
        <v>-0.0118</v>
      </c>
      <c r="F997" s="4">
        <v>512664.0</v>
      </c>
      <c r="G997" s="4">
        <v>767852.0</v>
      </c>
      <c r="H997" s="2" t="s">
        <v>3317</v>
      </c>
      <c r="I997" s="2">
        <v>30.69</v>
      </c>
    </row>
    <row r="998">
      <c r="A998" s="2" t="s">
        <v>3318</v>
      </c>
      <c r="B998" s="2" t="s">
        <v>3319</v>
      </c>
      <c r="C998" s="2">
        <v>11.56</v>
      </c>
      <c r="D998" s="2">
        <v>0.0</v>
      </c>
      <c r="E998" s="3">
        <v>0.0</v>
      </c>
      <c r="F998" s="4">
        <v>8666.0</v>
      </c>
      <c r="G998" s="2">
        <v>279.0</v>
      </c>
      <c r="H998" s="2" t="s">
        <v>3320</v>
      </c>
      <c r="I998" s="2" t="s">
        <v>12</v>
      </c>
    </row>
    <row r="999">
      <c r="A999" s="2" t="s">
        <v>3321</v>
      </c>
      <c r="B999" s="2" t="s">
        <v>3322</v>
      </c>
      <c r="C999" s="2">
        <v>5.59</v>
      </c>
      <c r="D999" s="6">
        <f>+0.01</f>
        <v>0.01</v>
      </c>
      <c r="E999" s="6">
        <f>+0.27%</f>
        <v>0.0027</v>
      </c>
      <c r="F999" s="2" t="s">
        <v>3323</v>
      </c>
      <c r="G999" s="2" t="s">
        <v>2917</v>
      </c>
      <c r="H999" s="2" t="s">
        <v>3324</v>
      </c>
      <c r="I999" s="2">
        <v>7.06</v>
      </c>
    </row>
    <row r="1000">
      <c r="A1000" s="2" t="s">
        <v>3325</v>
      </c>
      <c r="B1000" s="2" t="s">
        <v>3112</v>
      </c>
      <c r="C1000" s="2">
        <v>26.75</v>
      </c>
      <c r="D1000" s="2">
        <v>-0.02</v>
      </c>
      <c r="E1000" s="3">
        <v>-7.0E-4</v>
      </c>
      <c r="F1000" s="4">
        <v>46622.0</v>
      </c>
      <c r="G1000" s="4">
        <v>60091.0</v>
      </c>
      <c r="H1000" s="2" t="s">
        <v>3326</v>
      </c>
      <c r="I1000" s="2">
        <v>4.29</v>
      </c>
    </row>
    <row r="1001">
      <c r="A1001" s="2" t="s">
        <v>3327</v>
      </c>
      <c r="B1001" s="2" t="s">
        <v>3328</v>
      </c>
      <c r="C1001" s="2">
        <v>37.77</v>
      </c>
      <c r="D1001" s="2">
        <v>-0.29</v>
      </c>
      <c r="E1001" s="3">
        <v>-0.0076</v>
      </c>
      <c r="F1001" s="2" t="s">
        <v>3329</v>
      </c>
      <c r="G1001" s="2" t="s">
        <v>3330</v>
      </c>
      <c r="H1001" s="2" t="s">
        <v>3331</v>
      </c>
      <c r="I1001" s="2">
        <v>10.58</v>
      </c>
    </row>
    <row r="1002">
      <c r="A1002" s="1" t="s">
        <v>3332</v>
      </c>
      <c r="B1002" s="1" t="s">
        <v>3333</v>
      </c>
      <c r="C1002" s="1">
        <v>19.66</v>
      </c>
      <c r="D1002" s="1">
        <v>-0.14</v>
      </c>
      <c r="E1002" s="7">
        <v>-0.0068</v>
      </c>
      <c r="F1002" s="8">
        <v>288935.0</v>
      </c>
      <c r="G1002" s="8">
        <v>478007.0</v>
      </c>
      <c r="H1002" s="1" t="s">
        <v>3334</v>
      </c>
      <c r="I1002" s="1">
        <v>9.92</v>
      </c>
    </row>
    <row r="1003">
      <c r="A1003" s="1" t="s">
        <v>3335</v>
      </c>
      <c r="B1003" s="1" t="s">
        <v>3336</v>
      </c>
      <c r="C1003" s="1">
        <v>21.58</v>
      </c>
      <c r="D1003" s="1">
        <v>0.0</v>
      </c>
      <c r="E1003" s="7">
        <v>0.0</v>
      </c>
      <c r="F1003" s="1">
        <v>15.0</v>
      </c>
      <c r="G1003" s="8">
        <v>1876.0</v>
      </c>
      <c r="H1003" s="1" t="s">
        <v>3337</v>
      </c>
      <c r="I1003" s="1">
        <v>10.2</v>
      </c>
    </row>
    <row r="1004">
      <c r="A1004" s="1" t="s">
        <v>3338</v>
      </c>
      <c r="B1004" s="1" t="s">
        <v>3339</v>
      </c>
      <c r="C1004" s="1">
        <v>17.18</v>
      </c>
      <c r="D1004" s="1">
        <v>0.0</v>
      </c>
      <c r="E1004" s="7">
        <v>0.0</v>
      </c>
      <c r="F1004" s="1">
        <v>38.0</v>
      </c>
      <c r="G1004" s="8">
        <v>5622.0</v>
      </c>
      <c r="H1004" s="1" t="s">
        <v>3340</v>
      </c>
      <c r="I1004" s="1" t="s">
        <v>12</v>
      </c>
    </row>
    <row r="1005">
      <c r="A1005" s="1" t="s">
        <v>3341</v>
      </c>
      <c r="B1005" s="1" t="s">
        <v>3342</v>
      </c>
      <c r="C1005" s="1">
        <v>5.6</v>
      </c>
      <c r="D1005" s="1">
        <v>0.0</v>
      </c>
      <c r="E1005" s="7">
        <v>0.0</v>
      </c>
      <c r="F1005" s="1">
        <v>101.0</v>
      </c>
      <c r="G1005" s="8">
        <v>5676.0</v>
      </c>
      <c r="H1005" s="1" t="s">
        <v>3343</v>
      </c>
      <c r="I1005" s="1">
        <v>4.07</v>
      </c>
    </row>
    <row r="1006">
      <c r="A1006" s="1" t="s">
        <v>3344</v>
      </c>
      <c r="B1006" s="1" t="s">
        <v>3299</v>
      </c>
      <c r="C1006" s="1">
        <v>20.54</v>
      </c>
      <c r="D1006" s="1">
        <v>-0.11</v>
      </c>
      <c r="E1006" s="7">
        <v>-0.0053</v>
      </c>
      <c r="F1006" s="8">
        <v>680754.0</v>
      </c>
      <c r="G1006" s="8">
        <v>337395.0</v>
      </c>
      <c r="H1006" s="1" t="s">
        <v>3345</v>
      </c>
      <c r="I1006" s="1">
        <v>15.8</v>
      </c>
    </row>
    <row r="1007">
      <c r="A1007" s="1" t="s">
        <v>3346</v>
      </c>
      <c r="B1007" s="1" t="s">
        <v>3347</v>
      </c>
      <c r="C1007" s="1">
        <v>41.02</v>
      </c>
      <c r="D1007" s="2">
        <f>+0.06</f>
        <v>0.06</v>
      </c>
      <c r="E1007" s="3">
        <f>+0.16%</f>
        <v>0.0016</v>
      </c>
      <c r="F1007" s="8">
        <v>15946.0</v>
      </c>
      <c r="G1007" s="8">
        <v>23315.0</v>
      </c>
      <c r="H1007" s="1" t="s">
        <v>3348</v>
      </c>
      <c r="I1007" s="1">
        <v>9.58</v>
      </c>
    </row>
    <row r="1008">
      <c r="A1008" s="1" t="s">
        <v>3349</v>
      </c>
      <c r="B1008" s="1" t="s">
        <v>3347</v>
      </c>
      <c r="C1008" s="1">
        <v>2.0416</v>
      </c>
      <c r="D1008" s="2">
        <f>+0.0016</f>
        <v>0.0016</v>
      </c>
      <c r="E1008" s="3">
        <f>+0.08%</f>
        <v>0.0008</v>
      </c>
      <c r="F1008" s="8">
        <v>67809.0</v>
      </c>
      <c r="G1008" s="8">
        <v>118893.0</v>
      </c>
      <c r="H1008" s="1" t="s">
        <v>3350</v>
      </c>
      <c r="I1008" s="1">
        <v>9.54</v>
      </c>
    </row>
    <row r="1009">
      <c r="A1009" s="1" t="s">
        <v>3351</v>
      </c>
      <c r="B1009" s="1" t="s">
        <v>3352</v>
      </c>
      <c r="C1009" s="1">
        <v>167.01</v>
      </c>
      <c r="D1009" s="1">
        <v>-9.63</v>
      </c>
      <c r="E1009" s="7">
        <v>-0.0545</v>
      </c>
      <c r="F1009" s="1" t="s">
        <v>2881</v>
      </c>
      <c r="G1009" s="8">
        <v>949315.0</v>
      </c>
      <c r="H1009" s="1" t="s">
        <v>3353</v>
      </c>
      <c r="I1009" s="1">
        <v>68.17</v>
      </c>
    </row>
    <row r="1010">
      <c r="A1010" s="1" t="s">
        <v>3354</v>
      </c>
      <c r="B1010" s="1" t="s">
        <v>3284</v>
      </c>
      <c r="C1010" s="1">
        <v>172.49</v>
      </c>
      <c r="D1010" s="1">
        <v>0.0</v>
      </c>
      <c r="E1010" s="7">
        <v>0.0</v>
      </c>
      <c r="F1010" s="1">
        <v>25.0</v>
      </c>
      <c r="G1010" s="1">
        <v>109.0</v>
      </c>
      <c r="H1010" s="1" t="s">
        <v>3355</v>
      </c>
      <c r="I1010" s="1">
        <v>26.38</v>
      </c>
    </row>
    <row r="1011">
      <c r="A1011" s="1" t="s">
        <v>3356</v>
      </c>
      <c r="B1011" s="1" t="s">
        <v>3265</v>
      </c>
      <c r="C1011" s="1">
        <v>22.75</v>
      </c>
      <c r="D1011" s="1">
        <v>-0.15</v>
      </c>
      <c r="E1011" s="7">
        <v>-0.0066</v>
      </c>
      <c r="F1011" s="1">
        <v>400.0</v>
      </c>
      <c r="G1011" s="8">
        <v>17098.0</v>
      </c>
      <c r="H1011" s="1" t="s">
        <v>3357</v>
      </c>
      <c r="I1011" s="1">
        <v>22.8</v>
      </c>
    </row>
    <row r="1012">
      <c r="A1012" s="1" t="s">
        <v>3358</v>
      </c>
      <c r="B1012" s="1" t="s">
        <v>3359</v>
      </c>
      <c r="C1012" s="1">
        <v>54.33</v>
      </c>
      <c r="D1012" s="1">
        <v>-0.5</v>
      </c>
      <c r="E1012" s="7">
        <v>-0.0091</v>
      </c>
      <c r="F1012" s="1" t="s">
        <v>3360</v>
      </c>
      <c r="G1012" s="1" t="s">
        <v>3361</v>
      </c>
      <c r="H1012" s="1" t="s">
        <v>3362</v>
      </c>
      <c r="I1012" s="1">
        <v>17.3</v>
      </c>
    </row>
    <row r="1013">
      <c r="A1013" s="1" t="s">
        <v>3363</v>
      </c>
      <c r="B1013" s="1" t="s">
        <v>2310</v>
      </c>
      <c r="C1013" s="1">
        <v>27.06</v>
      </c>
      <c r="D1013" s="1">
        <v>-0.15</v>
      </c>
      <c r="E1013" s="7">
        <v>-0.0055</v>
      </c>
      <c r="F1013" s="8">
        <v>7579.0</v>
      </c>
      <c r="G1013" s="8">
        <v>9012.0</v>
      </c>
      <c r="H1013" s="1" t="s">
        <v>3364</v>
      </c>
      <c r="I1013" s="1">
        <v>9.96</v>
      </c>
    </row>
    <row r="1014">
      <c r="A1014" s="1" t="s">
        <v>3365</v>
      </c>
      <c r="B1014" s="1" t="s">
        <v>3276</v>
      </c>
      <c r="C1014" s="1">
        <v>24.16</v>
      </c>
      <c r="D1014" s="1">
        <v>-0.15</v>
      </c>
      <c r="E1014" s="7">
        <v>-0.0062</v>
      </c>
      <c r="F1014" s="8">
        <v>26542.0</v>
      </c>
      <c r="G1014" s="8">
        <v>64676.0</v>
      </c>
      <c r="H1014" s="1" t="s">
        <v>3366</v>
      </c>
      <c r="I1014" s="1">
        <v>23.46</v>
      </c>
    </row>
    <row r="1015">
      <c r="A1015" s="1" t="s">
        <v>3367</v>
      </c>
      <c r="B1015" s="1" t="s">
        <v>3368</v>
      </c>
      <c r="C1015" s="1">
        <v>134.23</v>
      </c>
      <c r="D1015" s="1">
        <v>-2.42</v>
      </c>
      <c r="E1015" s="7">
        <v>-0.0177</v>
      </c>
      <c r="F1015" s="1">
        <v>1.0</v>
      </c>
      <c r="G1015" s="1">
        <v>379.0</v>
      </c>
      <c r="H1015" s="1" t="s">
        <v>3369</v>
      </c>
      <c r="I1015" s="1">
        <v>13.46</v>
      </c>
    </row>
    <row r="1016">
      <c r="A1016" s="1" t="s">
        <v>3370</v>
      </c>
      <c r="B1016" s="1" t="s">
        <v>3336</v>
      </c>
      <c r="C1016" s="1">
        <v>21.33</v>
      </c>
      <c r="D1016" s="1">
        <v>-0.01</v>
      </c>
      <c r="E1016" s="7">
        <v>-5.0E-4</v>
      </c>
      <c r="F1016" s="8">
        <v>37832.0</v>
      </c>
      <c r="G1016" s="8">
        <v>74255.0</v>
      </c>
      <c r="H1016" s="1" t="s">
        <v>3371</v>
      </c>
      <c r="I1016" s="1">
        <v>10.09</v>
      </c>
    </row>
    <row r="1017">
      <c r="A1017" s="1" t="s">
        <v>3372</v>
      </c>
      <c r="B1017" s="1" t="s">
        <v>3373</v>
      </c>
      <c r="C1017" s="1">
        <v>2.6</v>
      </c>
      <c r="D1017" s="2">
        <f>+0.15</f>
        <v>0.15</v>
      </c>
      <c r="E1017" s="3">
        <f>+6.12%</f>
        <v>0.0612</v>
      </c>
      <c r="F1017" s="8">
        <v>17140.0</v>
      </c>
      <c r="G1017" s="8">
        <v>6185.0</v>
      </c>
      <c r="H1017" s="1" t="s">
        <v>3374</v>
      </c>
      <c r="I1017" s="1">
        <v>15.95</v>
      </c>
    </row>
    <row r="1018">
      <c r="A1018" s="1" t="s">
        <v>3375</v>
      </c>
      <c r="B1018" s="1" t="s">
        <v>3376</v>
      </c>
      <c r="C1018" s="1">
        <v>10.96</v>
      </c>
      <c r="D1018" s="1">
        <v>0.0</v>
      </c>
      <c r="E1018" s="7">
        <v>0.0</v>
      </c>
      <c r="F1018" s="8">
        <v>1097.0</v>
      </c>
      <c r="G1018" s="8">
        <v>3361.0</v>
      </c>
      <c r="H1018" s="1" t="s">
        <v>3377</v>
      </c>
      <c r="I1018" s="1">
        <v>32.62</v>
      </c>
    </row>
    <row r="1019">
      <c r="A1019" s="1" t="s">
        <v>3378</v>
      </c>
      <c r="B1019" s="1" t="s">
        <v>3379</v>
      </c>
      <c r="C1019" s="1">
        <v>12.2</v>
      </c>
      <c r="D1019" s="2">
        <f>+3.18</f>
        <v>3.18</v>
      </c>
      <c r="E1019" s="3">
        <f>+35.25%</f>
        <v>0.3525</v>
      </c>
      <c r="F1019" s="1">
        <v>200.0</v>
      </c>
      <c r="G1019" s="1">
        <v>0.0</v>
      </c>
      <c r="H1019" s="1" t="s">
        <v>3380</v>
      </c>
      <c r="I1019" s="1" t="s">
        <v>12</v>
      </c>
    </row>
    <row r="1020">
      <c r="A1020" s="1" t="s">
        <v>3381</v>
      </c>
      <c r="B1020" s="1" t="s">
        <v>3382</v>
      </c>
      <c r="C1020" s="1">
        <v>55.0</v>
      </c>
      <c r="D1020" s="2">
        <f>+0.7</f>
        <v>0.7</v>
      </c>
      <c r="E1020" s="3">
        <f>+1.29%</f>
        <v>0.0129</v>
      </c>
      <c r="F1020" s="8">
        <v>10866.0</v>
      </c>
      <c r="G1020" s="8">
        <v>20374.0</v>
      </c>
      <c r="H1020" s="1" t="s">
        <v>3383</v>
      </c>
      <c r="I1020" s="1">
        <v>67.07</v>
      </c>
    </row>
    <row r="1021">
      <c r="A1021" s="1" t="s">
        <v>3384</v>
      </c>
      <c r="B1021" s="1" t="s">
        <v>3385</v>
      </c>
      <c r="C1021" s="1">
        <v>17.9</v>
      </c>
      <c r="D1021" s="1">
        <v>0.0</v>
      </c>
      <c r="E1021" s="7">
        <v>0.0</v>
      </c>
      <c r="F1021" s="1">
        <v>1.0</v>
      </c>
      <c r="G1021" s="8">
        <v>1412.0</v>
      </c>
      <c r="H1021" s="1" t="s">
        <v>3386</v>
      </c>
      <c r="I1021" s="1">
        <v>59.67</v>
      </c>
    </row>
    <row r="1022">
      <c r="A1022" s="1" t="s">
        <v>3387</v>
      </c>
      <c r="B1022" s="1" t="s">
        <v>3388</v>
      </c>
      <c r="C1022" s="1">
        <v>26.75</v>
      </c>
      <c r="D1022" s="2">
        <f>+0.01</f>
        <v>0.01</v>
      </c>
      <c r="E1022" s="3">
        <f>+0.04%</f>
        <v>0.0004</v>
      </c>
      <c r="F1022" s="8">
        <v>10687.0</v>
      </c>
      <c r="G1022" s="8">
        <v>39202.0</v>
      </c>
      <c r="H1022" s="1" t="s">
        <v>3389</v>
      </c>
      <c r="I1022" s="1">
        <v>23.78</v>
      </c>
    </row>
    <row r="1023">
      <c r="A1023" s="1" t="s">
        <v>3390</v>
      </c>
      <c r="B1023" s="1" t="s">
        <v>3319</v>
      </c>
      <c r="C1023" s="1">
        <v>0.5479</v>
      </c>
      <c r="D1023" s="1">
        <v>0.0</v>
      </c>
      <c r="E1023" s="7">
        <v>0.0</v>
      </c>
      <c r="F1023" s="8">
        <v>33500.0</v>
      </c>
      <c r="G1023" s="8">
        <v>10358.0</v>
      </c>
      <c r="H1023" s="1" t="s">
        <v>3320</v>
      </c>
      <c r="I1023" s="1">
        <v>6.6</v>
      </c>
    </row>
    <row r="1024">
      <c r="A1024" s="1" t="s">
        <v>3391</v>
      </c>
      <c r="B1024" s="1" t="s">
        <v>3392</v>
      </c>
      <c r="C1024" s="1">
        <v>108.0</v>
      </c>
      <c r="D1024" s="1">
        <v>0.0</v>
      </c>
      <c r="E1024" s="7">
        <v>0.0</v>
      </c>
      <c r="F1024" s="1">
        <v>3.0</v>
      </c>
      <c r="G1024" s="1">
        <v>646.0</v>
      </c>
      <c r="H1024" s="1" t="s">
        <v>3393</v>
      </c>
      <c r="I1024" s="1">
        <v>9.56</v>
      </c>
    </row>
    <row r="1025">
      <c r="A1025" s="1" t="s">
        <v>3394</v>
      </c>
      <c r="B1025" s="1" t="s">
        <v>3395</v>
      </c>
      <c r="C1025" s="1">
        <v>14.97</v>
      </c>
      <c r="D1025" s="1">
        <v>0.0</v>
      </c>
      <c r="E1025" s="7">
        <v>0.0</v>
      </c>
      <c r="F1025" s="1">
        <v>446.0</v>
      </c>
      <c r="G1025" s="1">
        <v>860.0</v>
      </c>
      <c r="H1025" s="1" t="s">
        <v>3396</v>
      </c>
      <c r="I1025" s="1" t="s">
        <v>12</v>
      </c>
    </row>
    <row r="1026">
      <c r="A1026" s="1" t="s">
        <v>3397</v>
      </c>
      <c r="B1026" s="1" t="s">
        <v>3398</v>
      </c>
      <c r="C1026" s="1">
        <v>52.64</v>
      </c>
      <c r="D1026" s="2">
        <f>+0.13</f>
        <v>0.13</v>
      </c>
      <c r="E1026" s="3">
        <f>+0.25%</f>
        <v>0.0025</v>
      </c>
      <c r="F1026" s="1" t="s">
        <v>3399</v>
      </c>
      <c r="G1026" s="1" t="s">
        <v>3400</v>
      </c>
      <c r="H1026" s="1" t="s">
        <v>3401</v>
      </c>
      <c r="I1026" s="1">
        <v>36.79</v>
      </c>
    </row>
    <row r="1027">
      <c r="A1027" s="1" t="s">
        <v>3402</v>
      </c>
      <c r="B1027" s="1" t="s">
        <v>3200</v>
      </c>
      <c r="C1027" s="1">
        <v>178.99</v>
      </c>
      <c r="D1027" s="2">
        <f>+0.53</f>
        <v>0.53</v>
      </c>
      <c r="E1027" s="3">
        <f>+0.3%</f>
        <v>0.003</v>
      </c>
      <c r="F1027" s="1">
        <v>280.0</v>
      </c>
      <c r="G1027" s="1">
        <v>921.0</v>
      </c>
      <c r="H1027" s="1" t="s">
        <v>3403</v>
      </c>
      <c r="I1027" s="1">
        <v>44.2</v>
      </c>
    </row>
    <row r="1028">
      <c r="A1028" s="1" t="s">
        <v>3404</v>
      </c>
      <c r="B1028" s="1" t="s">
        <v>3405</v>
      </c>
      <c r="C1028" s="1">
        <v>86.92</v>
      </c>
      <c r="D1028" s="1">
        <v>0.0</v>
      </c>
      <c r="E1028" s="7">
        <v>0.0</v>
      </c>
      <c r="F1028" s="1">
        <v>25.0</v>
      </c>
      <c r="G1028" s="1">
        <v>117.0</v>
      </c>
      <c r="H1028" s="1" t="s">
        <v>3406</v>
      </c>
      <c r="I1028" s="1" t="s">
        <v>12</v>
      </c>
    </row>
    <row r="1029">
      <c r="A1029" s="1" t="s">
        <v>3407</v>
      </c>
      <c r="B1029" s="1" t="s">
        <v>3220</v>
      </c>
      <c r="C1029" s="1">
        <v>54.58</v>
      </c>
      <c r="D1029" s="1">
        <v>-0.12</v>
      </c>
      <c r="E1029" s="7">
        <v>-0.0022</v>
      </c>
      <c r="F1029" s="8">
        <v>13596.0</v>
      </c>
      <c r="G1029" s="8">
        <v>21401.0</v>
      </c>
      <c r="H1029" s="1" t="s">
        <v>3408</v>
      </c>
      <c r="I1029" s="1">
        <v>22.23</v>
      </c>
    </row>
    <row r="1030">
      <c r="A1030" s="1" t="s">
        <v>3409</v>
      </c>
      <c r="B1030" s="1" t="s">
        <v>3395</v>
      </c>
      <c r="C1030" s="1">
        <v>14.78</v>
      </c>
      <c r="D1030" s="2">
        <f>+0.05</f>
        <v>0.05</v>
      </c>
      <c r="E1030" s="3">
        <f>+0.34%</f>
        <v>0.0034</v>
      </c>
      <c r="F1030" s="8">
        <v>59237.0</v>
      </c>
      <c r="G1030" s="8">
        <v>57244.0</v>
      </c>
      <c r="H1030" s="1" t="s">
        <v>3410</v>
      </c>
      <c r="I1030" s="1">
        <v>16.08</v>
      </c>
    </row>
    <row r="1031">
      <c r="A1031" s="1" t="s">
        <v>3411</v>
      </c>
      <c r="B1031" s="1" t="s">
        <v>3412</v>
      </c>
      <c r="C1031" s="1">
        <v>25.7</v>
      </c>
      <c r="D1031" s="1">
        <v>-0.21</v>
      </c>
      <c r="E1031" s="7">
        <v>-0.0081</v>
      </c>
      <c r="F1031" s="1" t="s">
        <v>3413</v>
      </c>
      <c r="G1031" s="1" t="s">
        <v>3414</v>
      </c>
      <c r="H1031" s="1" t="s">
        <v>3415</v>
      </c>
      <c r="I1031" s="1">
        <v>10.47</v>
      </c>
    </row>
    <row r="1032">
      <c r="A1032" s="1" t="s">
        <v>3416</v>
      </c>
      <c r="B1032" s="1" t="s">
        <v>3417</v>
      </c>
      <c r="C1032" s="1">
        <v>54.75</v>
      </c>
      <c r="D1032" s="2">
        <f>+0.48</f>
        <v>0.48</v>
      </c>
      <c r="E1032" s="3">
        <f>+0.89%</f>
        <v>0.0089</v>
      </c>
      <c r="F1032" s="8">
        <v>2367.0</v>
      </c>
      <c r="G1032" s="8">
        <v>92012.0</v>
      </c>
      <c r="H1032" s="1" t="s">
        <v>3418</v>
      </c>
      <c r="I1032" s="1">
        <v>32.92</v>
      </c>
    </row>
    <row r="1033">
      <c r="A1033" s="1" t="s">
        <v>3419</v>
      </c>
      <c r="B1033" s="1" t="s">
        <v>3420</v>
      </c>
      <c r="C1033" s="1">
        <v>8.84</v>
      </c>
      <c r="D1033" s="2">
        <f>+0.17</f>
        <v>0.17</v>
      </c>
      <c r="E1033" s="3">
        <f>+1.96%</f>
        <v>0.0196</v>
      </c>
      <c r="F1033" s="8">
        <v>133586.0</v>
      </c>
      <c r="G1033" s="8">
        <v>219353.0</v>
      </c>
      <c r="H1033" s="1" t="s">
        <v>3421</v>
      </c>
      <c r="I1033" s="1">
        <v>0.1</v>
      </c>
    </row>
    <row r="1034">
      <c r="A1034" s="1" t="s">
        <v>3422</v>
      </c>
      <c r="B1034" s="1" t="s">
        <v>3423</v>
      </c>
      <c r="C1034" s="1">
        <v>30.76</v>
      </c>
      <c r="D1034" s="1">
        <v>-0.35</v>
      </c>
      <c r="E1034" s="7">
        <v>-0.0111</v>
      </c>
      <c r="F1034" s="8">
        <v>10384.0</v>
      </c>
      <c r="G1034" s="8">
        <v>39923.0</v>
      </c>
      <c r="H1034" s="1" t="s">
        <v>3424</v>
      </c>
      <c r="I1034" s="1" t="s">
        <v>12</v>
      </c>
    </row>
    <row r="1035">
      <c r="A1035" s="1" t="s">
        <v>3425</v>
      </c>
      <c r="B1035" s="1" t="s">
        <v>3426</v>
      </c>
      <c r="C1035" s="1">
        <v>5.38</v>
      </c>
      <c r="D1035" s="1">
        <v>-0.22</v>
      </c>
      <c r="E1035" s="7">
        <v>-0.0401</v>
      </c>
      <c r="F1035" s="8">
        <v>2217.0</v>
      </c>
      <c r="G1035" s="8">
        <v>3039.0</v>
      </c>
      <c r="H1035" s="1" t="s">
        <v>3427</v>
      </c>
      <c r="I1035" s="1" t="s">
        <v>12</v>
      </c>
    </row>
    <row r="1036">
      <c r="A1036" s="1" t="s">
        <v>3428</v>
      </c>
      <c r="B1036" s="1" t="s">
        <v>3429</v>
      </c>
      <c r="C1036" s="1">
        <v>57.41</v>
      </c>
      <c r="D1036" s="2">
        <f>+0.06</f>
        <v>0.06</v>
      </c>
      <c r="E1036" s="3">
        <f>+0.1%</f>
        <v>0.001</v>
      </c>
      <c r="F1036" s="1" t="s">
        <v>3430</v>
      </c>
      <c r="G1036" s="1" t="s">
        <v>3431</v>
      </c>
      <c r="H1036" s="1" t="s">
        <v>3432</v>
      </c>
      <c r="I1036" s="1">
        <v>39.46</v>
      </c>
    </row>
    <row r="1037">
      <c r="A1037" s="1" t="s">
        <v>3433</v>
      </c>
      <c r="B1037" s="1" t="s">
        <v>3434</v>
      </c>
      <c r="C1037" s="1">
        <v>103.93</v>
      </c>
      <c r="D1037" s="1">
        <v>-0.1</v>
      </c>
      <c r="E1037" s="7">
        <v>-0.001</v>
      </c>
      <c r="F1037" s="8">
        <v>473481.0</v>
      </c>
      <c r="G1037" s="1" t="s">
        <v>1915</v>
      </c>
      <c r="H1037" s="1" t="s">
        <v>3435</v>
      </c>
      <c r="I1037" s="1">
        <v>29.17</v>
      </c>
    </row>
    <row r="1038">
      <c r="A1038" s="1" t="s">
        <v>3436</v>
      </c>
      <c r="B1038" s="1" t="s">
        <v>3437</v>
      </c>
      <c r="C1038" s="1">
        <v>114.82</v>
      </c>
      <c r="D1038" s="1">
        <v>-0.3</v>
      </c>
      <c r="E1038" s="7">
        <v>-0.0026</v>
      </c>
      <c r="F1038" s="8">
        <v>367246.0</v>
      </c>
      <c r="G1038" s="1" t="s">
        <v>3438</v>
      </c>
      <c r="H1038" s="1" t="s">
        <v>3439</v>
      </c>
      <c r="I1038" s="1">
        <v>21.67</v>
      </c>
    </row>
    <row r="1039">
      <c r="A1039" s="1" t="s">
        <v>3440</v>
      </c>
      <c r="B1039" s="1" t="s">
        <v>3441</v>
      </c>
      <c r="C1039" s="1">
        <v>18.54</v>
      </c>
      <c r="D1039" s="2">
        <f>+0.03</f>
        <v>0.03</v>
      </c>
      <c r="E1039" s="3">
        <f>+0.16%</f>
        <v>0.0016</v>
      </c>
      <c r="F1039" s="1" t="s">
        <v>602</v>
      </c>
      <c r="G1039" s="1" t="s">
        <v>3442</v>
      </c>
      <c r="H1039" s="1" t="s">
        <v>3443</v>
      </c>
      <c r="I1039" s="1" t="s">
        <v>12</v>
      </c>
    </row>
    <row r="1040">
      <c r="A1040" s="1" t="s">
        <v>3444</v>
      </c>
      <c r="B1040" s="1" t="s">
        <v>3445</v>
      </c>
      <c r="C1040" s="1">
        <v>9.61</v>
      </c>
      <c r="D1040" s="1">
        <v>-0.01</v>
      </c>
      <c r="E1040" s="7">
        <v>-0.001</v>
      </c>
      <c r="F1040" s="1" t="s">
        <v>3446</v>
      </c>
      <c r="G1040" s="1" t="s">
        <v>3447</v>
      </c>
      <c r="H1040" s="1" t="s">
        <v>3448</v>
      </c>
      <c r="I1040" s="1" t="s">
        <v>12</v>
      </c>
    </row>
    <row r="1041">
      <c r="A1041" s="1" t="s">
        <v>3449</v>
      </c>
      <c r="B1041" s="1" t="s">
        <v>3450</v>
      </c>
      <c r="C1041" s="1">
        <v>26.15</v>
      </c>
      <c r="D1041" s="1">
        <v>-0.21</v>
      </c>
      <c r="E1041" s="7">
        <v>-0.008</v>
      </c>
      <c r="F1041" s="8">
        <v>20755.0</v>
      </c>
      <c r="G1041" s="8">
        <v>38096.0</v>
      </c>
      <c r="H1041" s="1" t="s">
        <v>3451</v>
      </c>
      <c r="I1041" s="1">
        <v>31.72</v>
      </c>
    </row>
    <row r="1042">
      <c r="A1042" s="1" t="s">
        <v>3452</v>
      </c>
      <c r="B1042" s="1" t="s">
        <v>3453</v>
      </c>
      <c r="C1042" s="1">
        <v>79.49</v>
      </c>
      <c r="D1042" s="1">
        <v>-1.03</v>
      </c>
      <c r="E1042" s="7">
        <v>-0.0128</v>
      </c>
      <c r="F1042" s="8">
        <v>667626.0</v>
      </c>
      <c r="G1042" s="1" t="s">
        <v>3454</v>
      </c>
      <c r="H1042" s="1" t="s">
        <v>3455</v>
      </c>
      <c r="I1042" s="1">
        <v>25.16</v>
      </c>
    </row>
    <row r="1043">
      <c r="A1043" s="1" t="s">
        <v>3456</v>
      </c>
      <c r="B1043" s="1" t="s">
        <v>3457</v>
      </c>
      <c r="C1043" s="1">
        <v>24.87</v>
      </c>
      <c r="D1043" s="2">
        <f>+0.17</f>
        <v>0.17</v>
      </c>
      <c r="E1043" s="3">
        <f>+0.69%</f>
        <v>0.0069</v>
      </c>
      <c r="F1043" s="8">
        <v>29644.0</v>
      </c>
      <c r="G1043" s="8">
        <v>48085.0</v>
      </c>
      <c r="H1043" s="1" t="s">
        <v>3458</v>
      </c>
      <c r="I1043" s="1">
        <v>34.26</v>
      </c>
    </row>
    <row r="1044">
      <c r="A1044" s="1" t="s">
        <v>3459</v>
      </c>
      <c r="B1044" s="1" t="s">
        <v>3460</v>
      </c>
      <c r="C1044" s="1">
        <v>426.07</v>
      </c>
      <c r="D1044" s="2">
        <f>+1.68</f>
        <v>1.68</v>
      </c>
      <c r="E1044" s="3">
        <f>+0.4%</f>
        <v>0.004</v>
      </c>
      <c r="F1044" s="8">
        <v>955095.0</v>
      </c>
      <c r="G1044" s="1" t="s">
        <v>3461</v>
      </c>
      <c r="H1044" s="1" t="s">
        <v>3462</v>
      </c>
      <c r="I1044" s="1">
        <v>166.82</v>
      </c>
    </row>
    <row r="1045">
      <c r="A1045" s="1" t="s">
        <v>3463</v>
      </c>
      <c r="B1045" s="1" t="s">
        <v>3464</v>
      </c>
      <c r="C1045" s="1">
        <v>6.17</v>
      </c>
      <c r="D1045" s="1">
        <v>-0.07</v>
      </c>
      <c r="E1045" s="7">
        <v>-0.0111</v>
      </c>
      <c r="F1045" s="8">
        <v>1133.0</v>
      </c>
      <c r="G1045" s="8">
        <v>22309.0</v>
      </c>
      <c r="H1045" s="1" t="s">
        <v>3465</v>
      </c>
      <c r="I1045" s="1">
        <v>19.78</v>
      </c>
    </row>
    <row r="1046">
      <c r="A1046" s="1" t="s">
        <v>3466</v>
      </c>
      <c r="B1046" s="1" t="s">
        <v>3467</v>
      </c>
      <c r="C1046" s="1">
        <v>292.11</v>
      </c>
      <c r="D1046" s="1">
        <v>-4.24</v>
      </c>
      <c r="E1046" s="7">
        <v>-0.0143</v>
      </c>
      <c r="F1046" s="8">
        <v>905141.0</v>
      </c>
      <c r="G1046" s="1" t="s">
        <v>3197</v>
      </c>
      <c r="H1046" s="1" t="s">
        <v>3468</v>
      </c>
      <c r="I1046" s="1" t="s">
        <v>12</v>
      </c>
    </row>
    <row r="1047">
      <c r="A1047" s="1" t="s">
        <v>3469</v>
      </c>
      <c r="B1047" s="1" t="s">
        <v>3470</v>
      </c>
      <c r="C1047" s="9">
        <v>7800.0</v>
      </c>
      <c r="D1047" s="1">
        <v>0.0</v>
      </c>
      <c r="E1047" s="7">
        <v>0.0</v>
      </c>
      <c r="F1047" s="1">
        <v>4.0</v>
      </c>
      <c r="G1047" s="1">
        <v>39.0</v>
      </c>
      <c r="H1047" s="1" t="s">
        <v>3471</v>
      </c>
      <c r="I1047" s="1">
        <v>4.04</v>
      </c>
    </row>
    <row r="1048">
      <c r="A1048" s="1" t="s">
        <v>3472</v>
      </c>
      <c r="B1048" s="1" t="s">
        <v>3473</v>
      </c>
      <c r="C1048" s="1">
        <v>30.77</v>
      </c>
      <c r="D1048" s="1">
        <v>0.0</v>
      </c>
      <c r="E1048" s="7">
        <v>0.0</v>
      </c>
      <c r="F1048" s="1">
        <v>30.0</v>
      </c>
      <c r="G1048" s="8">
        <v>1969.0</v>
      </c>
      <c r="H1048" s="1" t="s">
        <v>3474</v>
      </c>
      <c r="I1048" s="1">
        <v>15.08</v>
      </c>
    </row>
    <row r="1049">
      <c r="A1049" s="1" t="s">
        <v>3475</v>
      </c>
      <c r="B1049" s="1" t="s">
        <v>3476</v>
      </c>
      <c r="C1049" s="1">
        <v>53.14</v>
      </c>
      <c r="D1049" s="1">
        <v>-2.71</v>
      </c>
      <c r="E1049" s="7">
        <v>-0.0485</v>
      </c>
      <c r="F1049" s="1">
        <v>669.0</v>
      </c>
      <c r="G1049" s="8">
        <v>2634.0</v>
      </c>
      <c r="H1049" s="1" t="s">
        <v>3477</v>
      </c>
      <c r="I1049" s="1" t="s">
        <v>12</v>
      </c>
    </row>
    <row r="1050">
      <c r="A1050" s="1" t="s">
        <v>3478</v>
      </c>
      <c r="B1050" s="1" t="s">
        <v>3417</v>
      </c>
      <c r="C1050" s="1">
        <v>543.0</v>
      </c>
      <c r="D1050" s="1">
        <v>0.0</v>
      </c>
      <c r="E1050" s="7">
        <v>0.0</v>
      </c>
      <c r="F1050" s="1">
        <v>10.0</v>
      </c>
      <c r="G1050" s="1">
        <v>84.0</v>
      </c>
      <c r="H1050" s="1" t="s">
        <v>3451</v>
      </c>
      <c r="I1050" s="1">
        <v>32.65</v>
      </c>
    </row>
    <row r="1051">
      <c r="A1051" s="1" t="s">
        <v>3479</v>
      </c>
      <c r="B1051" s="1" t="s">
        <v>3420</v>
      </c>
      <c r="C1051" s="1">
        <v>87.35</v>
      </c>
      <c r="D1051" s="1">
        <v>0.0</v>
      </c>
      <c r="E1051" s="7">
        <v>0.0</v>
      </c>
      <c r="F1051" s="1">
        <v>1.0</v>
      </c>
      <c r="G1051" s="1">
        <v>309.0</v>
      </c>
      <c r="H1051" s="1" t="s">
        <v>3480</v>
      </c>
      <c r="I1051" s="1">
        <v>20.29</v>
      </c>
    </row>
    <row r="1052">
      <c r="A1052" s="1" t="s">
        <v>3481</v>
      </c>
      <c r="B1052" s="1" t="s">
        <v>3482</v>
      </c>
      <c r="C1052" s="1">
        <v>27.87</v>
      </c>
      <c r="D1052" s="2">
        <f>+0.14</f>
        <v>0.14</v>
      </c>
      <c r="E1052" s="3">
        <f>+0.5%</f>
        <v>0.005</v>
      </c>
      <c r="F1052" s="8">
        <v>25219.0</v>
      </c>
      <c r="G1052" s="8">
        <v>30222.0</v>
      </c>
      <c r="H1052" s="1" t="s">
        <v>3483</v>
      </c>
      <c r="I1052" s="1">
        <v>14.12</v>
      </c>
    </row>
    <row r="1053">
      <c r="A1053" s="1" t="s">
        <v>3484</v>
      </c>
      <c r="B1053" s="1" t="s">
        <v>3476</v>
      </c>
      <c r="C1053" s="1">
        <v>26.51</v>
      </c>
      <c r="D1053" s="1">
        <v>-1.34</v>
      </c>
      <c r="E1053" s="7">
        <v>-0.0481</v>
      </c>
      <c r="F1053" s="8">
        <v>1943.0</v>
      </c>
      <c r="G1053" s="8">
        <v>4688.0</v>
      </c>
      <c r="H1053" s="1" t="s">
        <v>3485</v>
      </c>
      <c r="I1053" s="1" t="s">
        <v>12</v>
      </c>
    </row>
    <row r="1054">
      <c r="A1054" s="1" t="s">
        <v>3486</v>
      </c>
      <c r="B1054" s="1" t="s">
        <v>3487</v>
      </c>
      <c r="C1054" s="1">
        <v>26.12</v>
      </c>
      <c r="D1054" s="1">
        <v>-0.29</v>
      </c>
      <c r="E1054" s="7">
        <v>-0.011</v>
      </c>
      <c r="F1054" s="1" t="s">
        <v>3488</v>
      </c>
      <c r="G1054" s="1" t="s">
        <v>3489</v>
      </c>
      <c r="H1054" s="1" t="s">
        <v>3490</v>
      </c>
      <c r="I1054" s="1">
        <v>53.63</v>
      </c>
    </row>
    <row r="1055">
      <c r="A1055" s="1" t="s">
        <v>3491</v>
      </c>
      <c r="B1055" s="1" t="s">
        <v>3450</v>
      </c>
      <c r="C1055" s="9">
        <v>2650.0</v>
      </c>
      <c r="D1055" s="1">
        <v>0.0</v>
      </c>
      <c r="E1055" s="7">
        <v>0.0</v>
      </c>
      <c r="F1055" s="1">
        <v>4.0</v>
      </c>
      <c r="G1055" s="1">
        <v>25.0</v>
      </c>
      <c r="H1055" s="1" t="s">
        <v>3492</v>
      </c>
      <c r="I1055" s="1">
        <v>32.15</v>
      </c>
    </row>
    <row r="1056">
      <c r="A1056" s="1" t="s">
        <v>3493</v>
      </c>
      <c r="B1056" s="1" t="s">
        <v>3494</v>
      </c>
      <c r="C1056" s="1">
        <v>19.2</v>
      </c>
      <c r="D1056" s="1">
        <v>0.0</v>
      </c>
      <c r="E1056" s="7">
        <v>0.0</v>
      </c>
      <c r="F1056" s="1">
        <v>257.0</v>
      </c>
      <c r="G1056" s="1">
        <v>622.0</v>
      </c>
      <c r="H1056" s="1" t="s">
        <v>3495</v>
      </c>
      <c r="I1056" s="1">
        <v>12.12</v>
      </c>
    </row>
    <row r="1057">
      <c r="A1057" s="1" t="s">
        <v>3496</v>
      </c>
      <c r="B1057" s="1" t="s">
        <v>3497</v>
      </c>
      <c r="C1057" s="1">
        <v>262.77</v>
      </c>
      <c r="D1057" s="2">
        <f>+0.71</f>
        <v>0.71</v>
      </c>
      <c r="E1057" s="3">
        <f>+0.27%</f>
        <v>0.0027</v>
      </c>
      <c r="F1057" s="8">
        <v>864424.0</v>
      </c>
      <c r="G1057" s="8">
        <v>879223.0</v>
      </c>
      <c r="H1057" s="1" t="s">
        <v>3498</v>
      </c>
      <c r="I1057" s="1">
        <v>75.73</v>
      </c>
    </row>
    <row r="1058">
      <c r="A1058" s="1" t="s">
        <v>3499</v>
      </c>
      <c r="B1058" s="1" t="s">
        <v>3500</v>
      </c>
      <c r="C1058" s="1">
        <v>198.77</v>
      </c>
      <c r="D1058" s="2">
        <f>+0.01</f>
        <v>0.01</v>
      </c>
      <c r="E1058" s="3">
        <f>+0.01%</f>
        <v>0.0001</v>
      </c>
      <c r="F1058" s="8">
        <v>749093.0</v>
      </c>
      <c r="G1058" s="8">
        <v>936031.0</v>
      </c>
      <c r="H1058" s="1" t="s">
        <v>3501</v>
      </c>
      <c r="I1058" s="1">
        <v>60.8</v>
      </c>
    </row>
    <row r="1059">
      <c r="A1059" s="1" t="s">
        <v>3502</v>
      </c>
      <c r="B1059" s="1" t="s">
        <v>3503</v>
      </c>
      <c r="C1059" s="1">
        <v>5.59</v>
      </c>
      <c r="D1059" s="1">
        <v>0.0</v>
      </c>
      <c r="E1059" s="7">
        <v>0.0</v>
      </c>
      <c r="F1059" s="1">
        <v>10.0</v>
      </c>
      <c r="G1059" s="8">
        <v>14387.0</v>
      </c>
      <c r="H1059" s="1" t="s">
        <v>3504</v>
      </c>
      <c r="I1059" s="1">
        <v>11.66</v>
      </c>
    </row>
    <row r="1060">
      <c r="A1060" s="1" t="s">
        <v>3505</v>
      </c>
      <c r="B1060" s="1" t="s">
        <v>3506</v>
      </c>
      <c r="C1060" s="1">
        <v>80.99</v>
      </c>
      <c r="D1060" s="1">
        <v>-1.37</v>
      </c>
      <c r="E1060" s="7">
        <v>-0.0166</v>
      </c>
      <c r="F1060" s="1" t="s">
        <v>3507</v>
      </c>
      <c r="G1060" s="1" t="s">
        <v>3508</v>
      </c>
      <c r="H1060" s="1" t="s">
        <v>3509</v>
      </c>
      <c r="I1060" s="1" t="s">
        <v>12</v>
      </c>
    </row>
    <row r="1061">
      <c r="A1061" s="1" t="s">
        <v>3510</v>
      </c>
      <c r="B1061" s="1" t="s">
        <v>3511</v>
      </c>
      <c r="C1061" s="1">
        <v>62.73</v>
      </c>
      <c r="D1061" s="1">
        <v>-1.27</v>
      </c>
      <c r="E1061" s="7">
        <v>-0.0198</v>
      </c>
      <c r="F1061" s="1">
        <v>453.0</v>
      </c>
      <c r="G1061" s="8">
        <v>2619.0</v>
      </c>
      <c r="H1061" s="1" t="s">
        <v>3512</v>
      </c>
      <c r="I1061" s="1">
        <v>4.89</v>
      </c>
    </row>
    <row r="1062">
      <c r="A1062" s="1" t="s">
        <v>3513</v>
      </c>
      <c r="B1062" s="1" t="s">
        <v>3514</v>
      </c>
      <c r="C1062" s="1">
        <v>0.62</v>
      </c>
      <c r="D1062" s="1">
        <v>0.0</v>
      </c>
      <c r="E1062" s="7">
        <v>0.0</v>
      </c>
      <c r="F1062" s="8">
        <v>48890.0</v>
      </c>
      <c r="G1062" s="8">
        <v>169938.0</v>
      </c>
      <c r="H1062" s="1" t="s">
        <v>3515</v>
      </c>
      <c r="I1062" s="1">
        <v>20.0</v>
      </c>
    </row>
    <row r="1063">
      <c r="A1063" s="1" t="s">
        <v>3516</v>
      </c>
      <c r="B1063" s="1" t="s">
        <v>3464</v>
      </c>
      <c r="C1063" s="1">
        <v>24.5</v>
      </c>
      <c r="D1063" s="1">
        <v>-0.49</v>
      </c>
      <c r="E1063" s="7">
        <v>-0.0194</v>
      </c>
      <c r="F1063" s="8">
        <v>60421.0</v>
      </c>
      <c r="G1063" s="8">
        <v>364996.0</v>
      </c>
      <c r="H1063" s="1" t="s">
        <v>3517</v>
      </c>
      <c r="I1063" s="1">
        <v>19.64</v>
      </c>
    </row>
    <row r="1064">
      <c r="A1064" s="1" t="s">
        <v>3518</v>
      </c>
      <c r="B1064" s="1" t="s">
        <v>3376</v>
      </c>
      <c r="C1064" s="1">
        <v>53.0</v>
      </c>
      <c r="D1064" s="1">
        <v>-1.25</v>
      </c>
      <c r="E1064" s="7">
        <v>-0.023</v>
      </c>
      <c r="F1064" s="8">
        <v>19319.0</v>
      </c>
      <c r="G1064" s="8">
        <v>36103.0</v>
      </c>
      <c r="H1064" s="1" t="s">
        <v>3519</v>
      </c>
      <c r="I1064" s="1">
        <v>31.55</v>
      </c>
    </row>
    <row r="1065">
      <c r="A1065" s="1" t="s">
        <v>3520</v>
      </c>
      <c r="B1065" s="1" t="s">
        <v>3392</v>
      </c>
      <c r="C1065" s="1">
        <v>21.44</v>
      </c>
      <c r="D1065" s="1">
        <v>-0.38</v>
      </c>
      <c r="E1065" s="7">
        <v>-0.0172</v>
      </c>
      <c r="F1065" s="8">
        <v>16212.0</v>
      </c>
      <c r="G1065" s="8">
        <v>67249.0</v>
      </c>
      <c r="H1065" s="1" t="s">
        <v>3521</v>
      </c>
      <c r="I1065" s="1">
        <v>9.49</v>
      </c>
    </row>
    <row r="1066">
      <c r="A1066" s="1" t="s">
        <v>3522</v>
      </c>
      <c r="B1066" s="1" t="s">
        <v>3523</v>
      </c>
      <c r="C1066" s="1">
        <v>26.0</v>
      </c>
      <c r="D1066" s="1">
        <v>-0.42</v>
      </c>
      <c r="E1066" s="7">
        <v>-0.0161</v>
      </c>
      <c r="F1066" s="8">
        <v>3987.0</v>
      </c>
      <c r="G1066" s="8">
        <v>11141.0</v>
      </c>
      <c r="H1066" s="1" t="s">
        <v>3524</v>
      </c>
      <c r="I1066" s="1">
        <v>128.71</v>
      </c>
    </row>
    <row r="1067">
      <c r="A1067" s="1" t="s">
        <v>3525</v>
      </c>
      <c r="B1067" s="1" t="s">
        <v>3526</v>
      </c>
      <c r="C1067" s="1">
        <v>505.81</v>
      </c>
      <c r="D1067" s="1">
        <v>-3.37</v>
      </c>
      <c r="E1067" s="7">
        <v>-0.0066</v>
      </c>
      <c r="F1067" s="8">
        <v>199577.0</v>
      </c>
      <c r="G1067" s="8">
        <v>279785.0</v>
      </c>
      <c r="H1067" s="1" t="s">
        <v>3527</v>
      </c>
      <c r="I1067" s="1">
        <v>73.3</v>
      </c>
    </row>
    <row r="1068">
      <c r="A1068" s="1" t="s">
        <v>3528</v>
      </c>
      <c r="B1068" s="1" t="s">
        <v>3529</v>
      </c>
      <c r="C1068" s="1">
        <v>4.82</v>
      </c>
      <c r="D1068" s="1">
        <v>-0.0125</v>
      </c>
      <c r="E1068" s="7">
        <v>-0.0026</v>
      </c>
      <c r="F1068" s="8">
        <v>52508.0</v>
      </c>
      <c r="G1068" s="8">
        <v>142850.0</v>
      </c>
      <c r="H1068" s="1" t="s">
        <v>3530</v>
      </c>
      <c r="I1068" s="1">
        <v>9.83</v>
      </c>
    </row>
    <row r="1069">
      <c r="A1069" s="1" t="s">
        <v>3531</v>
      </c>
      <c r="B1069" s="1" t="s">
        <v>3532</v>
      </c>
      <c r="C1069" s="1">
        <v>4.165</v>
      </c>
      <c r="D1069" s="2">
        <f>+0.005</f>
        <v>0.005</v>
      </c>
      <c r="E1069" s="3">
        <f>+0.12%</f>
        <v>0.0012</v>
      </c>
      <c r="F1069" s="1">
        <v>532.0</v>
      </c>
      <c r="G1069" s="8">
        <v>1942.0</v>
      </c>
      <c r="H1069" s="1" t="s">
        <v>3533</v>
      </c>
      <c r="I1069" s="1" t="s">
        <v>12</v>
      </c>
    </row>
    <row r="1070">
      <c r="A1070" s="1" t="s">
        <v>3534</v>
      </c>
      <c r="B1070" s="1" t="s">
        <v>3457</v>
      </c>
      <c r="C1070" s="1">
        <v>24.37</v>
      </c>
      <c r="D1070" s="1">
        <v>-0.56</v>
      </c>
      <c r="E1070" s="7">
        <v>-0.0225</v>
      </c>
      <c r="F1070" s="8">
        <v>1029.0</v>
      </c>
      <c r="G1070" s="8">
        <v>3222.0</v>
      </c>
      <c r="H1070" s="1" t="s">
        <v>3535</v>
      </c>
      <c r="I1070" s="1">
        <v>33.57</v>
      </c>
    </row>
    <row r="1071">
      <c r="A1071" s="1" t="s">
        <v>3536</v>
      </c>
      <c r="B1071" s="1" t="s">
        <v>3511</v>
      </c>
      <c r="C1071" s="1">
        <v>6.18</v>
      </c>
      <c r="D1071" s="1">
        <v>-0.08</v>
      </c>
      <c r="E1071" s="7">
        <v>-0.0128</v>
      </c>
      <c r="F1071" s="8">
        <v>16028.0</v>
      </c>
      <c r="G1071" s="8">
        <v>82420.0</v>
      </c>
      <c r="H1071" s="1" t="s">
        <v>3537</v>
      </c>
      <c r="I1071" s="1">
        <v>4.82</v>
      </c>
    </row>
    <row r="1072">
      <c r="A1072" s="1" t="s">
        <v>3538</v>
      </c>
      <c r="B1072" s="1" t="s">
        <v>3539</v>
      </c>
      <c r="C1072" s="1">
        <v>84.17</v>
      </c>
      <c r="D1072" s="1">
        <v>-4.34</v>
      </c>
      <c r="E1072" s="7">
        <v>-0.049</v>
      </c>
      <c r="F1072" s="1" t="s">
        <v>3540</v>
      </c>
      <c r="G1072" s="1" t="s">
        <v>3541</v>
      </c>
      <c r="H1072" s="1" t="s">
        <v>3542</v>
      </c>
      <c r="I1072" s="1" t="s">
        <v>12</v>
      </c>
    </row>
    <row r="1073">
      <c r="A1073" s="1" t="s">
        <v>3543</v>
      </c>
      <c r="B1073" s="1" t="s">
        <v>3544</v>
      </c>
      <c r="C1073" s="1">
        <v>13.11</v>
      </c>
      <c r="D1073" s="1">
        <v>-0.21</v>
      </c>
      <c r="E1073" s="7">
        <v>-0.0158</v>
      </c>
      <c r="F1073" s="1" t="s">
        <v>3545</v>
      </c>
      <c r="G1073" s="1" t="s">
        <v>3546</v>
      </c>
      <c r="H1073" s="1" t="s">
        <v>3547</v>
      </c>
      <c r="I1073" s="1" t="s">
        <v>12</v>
      </c>
    </row>
    <row r="1074">
      <c r="A1074" s="1" t="s">
        <v>3548</v>
      </c>
      <c r="B1074" s="1" t="s">
        <v>3549</v>
      </c>
      <c r="C1074" s="1">
        <v>155.26</v>
      </c>
      <c r="D1074" s="1">
        <v>-1.55</v>
      </c>
      <c r="E1074" s="7">
        <v>-0.0099</v>
      </c>
      <c r="F1074" s="8">
        <v>562613.0</v>
      </c>
      <c r="G1074" s="1" t="s">
        <v>3550</v>
      </c>
      <c r="H1074" s="1" t="s">
        <v>3551</v>
      </c>
      <c r="I1074" s="1">
        <v>5.84</v>
      </c>
    </row>
    <row r="1075">
      <c r="A1075" s="1" t="s">
        <v>3552</v>
      </c>
      <c r="B1075" s="1" t="s">
        <v>3529</v>
      </c>
      <c r="C1075" s="1">
        <v>9.63</v>
      </c>
      <c r="D1075" s="1">
        <v>-0.26</v>
      </c>
      <c r="E1075" s="7">
        <v>-0.0263</v>
      </c>
      <c r="F1075" s="8">
        <v>2823.0</v>
      </c>
      <c r="G1075" s="8">
        <v>2807.0</v>
      </c>
      <c r="H1075" s="1" t="s">
        <v>3553</v>
      </c>
      <c r="I1075" s="1">
        <v>9.82</v>
      </c>
    </row>
    <row r="1076">
      <c r="A1076" s="1" t="s">
        <v>3554</v>
      </c>
      <c r="B1076" s="1" t="s">
        <v>3555</v>
      </c>
      <c r="C1076" s="1">
        <v>22.51</v>
      </c>
      <c r="D1076" s="1">
        <v>0.0</v>
      </c>
      <c r="E1076" s="7">
        <v>0.0</v>
      </c>
      <c r="F1076" s="1">
        <v>287.0</v>
      </c>
      <c r="G1076" s="8">
        <v>5585.0</v>
      </c>
      <c r="H1076" s="1" t="s">
        <v>3556</v>
      </c>
      <c r="I1076" s="1">
        <v>118.47</v>
      </c>
    </row>
    <row r="1077">
      <c r="A1077" s="1" t="s">
        <v>3557</v>
      </c>
      <c r="B1077" s="1" t="s">
        <v>3558</v>
      </c>
      <c r="C1077" s="1">
        <v>3.09</v>
      </c>
      <c r="D1077" s="1">
        <v>-0.02</v>
      </c>
      <c r="E1077" s="7">
        <v>-0.0064</v>
      </c>
      <c r="F1077" s="8">
        <v>714109.0</v>
      </c>
      <c r="G1077" s="1" t="s">
        <v>3559</v>
      </c>
      <c r="H1077" s="1" t="s">
        <v>3560</v>
      </c>
      <c r="I1077" s="1">
        <v>18.61</v>
      </c>
    </row>
    <row r="1078">
      <c r="A1078" s="1" t="s">
        <v>3561</v>
      </c>
      <c r="B1078" s="1" t="s">
        <v>3562</v>
      </c>
      <c r="C1078" s="1">
        <v>5.16</v>
      </c>
      <c r="D1078" s="1">
        <v>-0.04</v>
      </c>
      <c r="E1078" s="7">
        <v>-0.0077</v>
      </c>
      <c r="F1078" s="8">
        <v>1095.0</v>
      </c>
      <c r="G1078" s="8">
        <v>4628.0</v>
      </c>
      <c r="H1078" s="1" t="s">
        <v>3563</v>
      </c>
      <c r="I1078" s="1">
        <v>1.18</v>
      </c>
    </row>
    <row r="1079">
      <c r="A1079" s="1" t="s">
        <v>3564</v>
      </c>
      <c r="B1079" s="1" t="s">
        <v>3558</v>
      </c>
      <c r="C1079" s="1">
        <v>1.55</v>
      </c>
      <c r="D1079" s="2">
        <f>+0.01</f>
        <v>0.01</v>
      </c>
      <c r="E1079" s="3">
        <f>+0.65%</f>
        <v>0.0065</v>
      </c>
      <c r="F1079" s="8">
        <v>2779.0</v>
      </c>
      <c r="G1079" s="8">
        <v>10803.0</v>
      </c>
      <c r="H1079" s="1" t="s">
        <v>3565</v>
      </c>
      <c r="I1079" s="1">
        <v>18.67</v>
      </c>
    </row>
    <row r="1080">
      <c r="A1080" s="1" t="s">
        <v>3566</v>
      </c>
      <c r="B1080" s="1" t="s">
        <v>3567</v>
      </c>
      <c r="C1080" s="1">
        <v>4.46</v>
      </c>
      <c r="D1080" s="1">
        <v>-0.1362</v>
      </c>
      <c r="E1080" s="7">
        <v>-0.0296</v>
      </c>
      <c r="F1080" s="1">
        <v>100.0</v>
      </c>
      <c r="G1080" s="1">
        <v>485.0</v>
      </c>
      <c r="H1080" s="1" t="s">
        <v>3568</v>
      </c>
      <c r="I1080" s="1">
        <v>45.98</v>
      </c>
    </row>
    <row r="1081">
      <c r="A1081" s="1" t="s">
        <v>3569</v>
      </c>
      <c r="B1081" s="1" t="s">
        <v>3570</v>
      </c>
      <c r="C1081" s="1">
        <v>6.54</v>
      </c>
      <c r="D1081" s="1">
        <v>-0.09</v>
      </c>
      <c r="E1081" s="7">
        <v>-0.0136</v>
      </c>
      <c r="F1081" s="8">
        <v>130376.0</v>
      </c>
      <c r="G1081" s="8">
        <v>417320.0</v>
      </c>
      <c r="H1081" s="1" t="s">
        <v>3571</v>
      </c>
      <c r="I1081" s="1">
        <v>5.78</v>
      </c>
    </row>
    <row r="1082">
      <c r="A1082" s="1" t="s">
        <v>3572</v>
      </c>
      <c r="B1082" s="1" t="s">
        <v>3573</v>
      </c>
      <c r="C1082" s="1">
        <v>21.4</v>
      </c>
      <c r="D1082" s="2">
        <f>+0.06</f>
        <v>0.06</v>
      </c>
      <c r="E1082" s="3">
        <f>+0.28%</f>
        <v>0.0028</v>
      </c>
      <c r="F1082" s="8">
        <v>8146.0</v>
      </c>
      <c r="G1082" s="8">
        <v>16082.0</v>
      </c>
      <c r="H1082" s="1" t="s">
        <v>3574</v>
      </c>
      <c r="I1082" s="1">
        <v>22.8</v>
      </c>
    </row>
    <row r="1083">
      <c r="A1083" s="1" t="s">
        <v>3575</v>
      </c>
      <c r="B1083" s="1" t="s">
        <v>3576</v>
      </c>
      <c r="C1083" s="1">
        <v>31.67</v>
      </c>
      <c r="D1083" s="1">
        <v>-1.12</v>
      </c>
      <c r="E1083" s="7">
        <v>-0.0342</v>
      </c>
      <c r="F1083" s="1" t="s">
        <v>3577</v>
      </c>
      <c r="G1083" s="1" t="s">
        <v>3578</v>
      </c>
      <c r="H1083" s="1" t="s">
        <v>3579</v>
      </c>
      <c r="I1083" s="1">
        <v>103.84</v>
      </c>
    </row>
    <row r="1084">
      <c r="A1084" s="1" t="s">
        <v>3580</v>
      </c>
      <c r="B1084" s="1" t="s">
        <v>3581</v>
      </c>
      <c r="C1084" s="1">
        <v>20.12</v>
      </c>
      <c r="D1084" s="2">
        <f>+0.22</f>
        <v>0.22</v>
      </c>
      <c r="E1084" s="3">
        <f>+1.11%</f>
        <v>0.0111</v>
      </c>
      <c r="F1084" s="8">
        <v>24773.0</v>
      </c>
      <c r="G1084" s="8">
        <v>69058.0</v>
      </c>
      <c r="H1084" s="1" t="s">
        <v>3582</v>
      </c>
      <c r="I1084" s="1">
        <v>40.79</v>
      </c>
    </row>
    <row r="1085">
      <c r="A1085" s="1" t="s">
        <v>3583</v>
      </c>
      <c r="B1085" s="1" t="s">
        <v>3584</v>
      </c>
      <c r="C1085" s="1">
        <v>56.22</v>
      </c>
      <c r="D1085" s="2">
        <f>+0.01</f>
        <v>0.01</v>
      </c>
      <c r="E1085" s="3">
        <f>+0.02%</f>
        <v>0.0002</v>
      </c>
      <c r="F1085" s="1" t="s">
        <v>3585</v>
      </c>
      <c r="G1085" s="1" t="s">
        <v>3586</v>
      </c>
      <c r="H1085" s="1" t="s">
        <v>3587</v>
      </c>
      <c r="I1085" s="1">
        <v>12.98</v>
      </c>
    </row>
    <row r="1086">
      <c r="A1086" s="1" t="s">
        <v>3588</v>
      </c>
      <c r="B1086" s="1" t="s">
        <v>3589</v>
      </c>
      <c r="C1086" s="1">
        <v>16.43</v>
      </c>
      <c r="D1086" s="1">
        <v>-0.16</v>
      </c>
      <c r="E1086" s="7">
        <v>-0.0094</v>
      </c>
      <c r="F1086" s="8">
        <v>17162.0</v>
      </c>
      <c r="G1086" s="8">
        <v>67517.0</v>
      </c>
      <c r="H1086" s="1" t="s">
        <v>3590</v>
      </c>
      <c r="I1086" s="1">
        <v>7.67</v>
      </c>
    </row>
    <row r="1087">
      <c r="A1087" s="1" t="s">
        <v>3591</v>
      </c>
      <c r="B1087" s="1" t="s">
        <v>3592</v>
      </c>
      <c r="C1087" s="1">
        <v>3.7776</v>
      </c>
      <c r="D1087" s="1">
        <v>0.0</v>
      </c>
      <c r="E1087" s="7">
        <v>0.0</v>
      </c>
      <c r="F1087" s="1">
        <v>40.0</v>
      </c>
      <c r="G1087" s="8">
        <v>1944.0</v>
      </c>
      <c r="H1087" s="1" t="s">
        <v>3593</v>
      </c>
      <c r="I1087" s="1">
        <v>4.03</v>
      </c>
    </row>
    <row r="1088">
      <c r="A1088" s="1" t="s">
        <v>3594</v>
      </c>
      <c r="B1088" s="1" t="s">
        <v>1309</v>
      </c>
      <c r="C1088" s="1">
        <v>60.5</v>
      </c>
      <c r="D1088" s="1">
        <v>-1.3</v>
      </c>
      <c r="E1088" s="7">
        <v>-0.021</v>
      </c>
      <c r="F1088" s="1" t="s">
        <v>408</v>
      </c>
      <c r="G1088" s="1" t="s">
        <v>3595</v>
      </c>
      <c r="H1088" s="1" t="s">
        <v>3596</v>
      </c>
      <c r="I1088" s="1">
        <v>9.37</v>
      </c>
    </row>
    <row r="1089">
      <c r="A1089" s="1" t="s">
        <v>3597</v>
      </c>
      <c r="B1089" s="1" t="s">
        <v>3598</v>
      </c>
      <c r="C1089" s="1">
        <v>40.99</v>
      </c>
      <c r="D1089" s="1">
        <v>-0.01</v>
      </c>
      <c r="E1089" s="7">
        <v>-2.0E-4</v>
      </c>
      <c r="F1089" s="8">
        <v>624326.0</v>
      </c>
      <c r="G1089" s="1" t="s">
        <v>157</v>
      </c>
      <c r="H1089" s="1" t="s">
        <v>3599</v>
      </c>
      <c r="I1089" s="1">
        <v>24.1</v>
      </c>
    </row>
    <row r="1090">
      <c r="A1090" s="1" t="s">
        <v>3600</v>
      </c>
      <c r="B1090" s="1" t="s">
        <v>3601</v>
      </c>
      <c r="C1090" s="1">
        <v>3.6975</v>
      </c>
      <c r="D1090" s="2">
        <f>+0.5875</f>
        <v>0.5875</v>
      </c>
      <c r="E1090" s="3">
        <f>+18.89%</f>
        <v>0.1889</v>
      </c>
      <c r="F1090" s="1">
        <v>682.0</v>
      </c>
      <c r="G1090" s="8">
        <v>17920.0</v>
      </c>
      <c r="H1090" s="1" t="s">
        <v>3602</v>
      </c>
      <c r="I1090" s="1">
        <v>10.21</v>
      </c>
    </row>
    <row r="1091">
      <c r="A1091" s="1" t="s">
        <v>3603</v>
      </c>
      <c r="B1091" s="1" t="s">
        <v>3604</v>
      </c>
      <c r="C1091" s="1">
        <v>3.835</v>
      </c>
      <c r="D1091" s="2">
        <f>+0.025</f>
        <v>0.025</v>
      </c>
      <c r="E1091" s="3">
        <f>+0.66%</f>
        <v>0.0066</v>
      </c>
      <c r="F1091" s="8">
        <v>20154.0</v>
      </c>
      <c r="G1091" s="8">
        <v>105298.0</v>
      </c>
      <c r="H1091" s="1" t="s">
        <v>3605</v>
      </c>
      <c r="I1091" s="1">
        <v>12.11</v>
      </c>
    </row>
    <row r="1092">
      <c r="A1092" s="1" t="s">
        <v>3606</v>
      </c>
      <c r="B1092" s="1" t="s">
        <v>3607</v>
      </c>
      <c r="C1092" s="1">
        <v>96.74</v>
      </c>
      <c r="D1092" s="1">
        <v>-3.46</v>
      </c>
      <c r="E1092" s="7">
        <v>-0.0345</v>
      </c>
      <c r="F1092" s="1" t="s">
        <v>684</v>
      </c>
      <c r="G1092" s="1" t="s">
        <v>3608</v>
      </c>
      <c r="H1092" s="1" t="s">
        <v>3609</v>
      </c>
      <c r="I1092" s="1">
        <v>19.02</v>
      </c>
    </row>
    <row r="1093">
      <c r="A1093" s="1" t="s">
        <v>3610</v>
      </c>
      <c r="B1093" s="1" t="s">
        <v>3611</v>
      </c>
      <c r="C1093" s="1">
        <v>51.87</v>
      </c>
      <c r="D1093" s="1">
        <v>0.0</v>
      </c>
      <c r="E1093" s="7">
        <v>0.0</v>
      </c>
      <c r="F1093" s="1">
        <v>628.0</v>
      </c>
      <c r="G1093" s="8">
        <v>1900.0</v>
      </c>
      <c r="H1093" s="1" t="s">
        <v>3612</v>
      </c>
      <c r="I1093" s="1">
        <v>48.16</v>
      </c>
    </row>
    <row r="1094">
      <c r="A1094" s="1" t="s">
        <v>3613</v>
      </c>
      <c r="B1094" s="1" t="s">
        <v>3614</v>
      </c>
      <c r="C1094" s="1">
        <v>45.96</v>
      </c>
      <c r="D1094" s="1">
        <v>-1.56</v>
      </c>
      <c r="E1094" s="7">
        <v>-0.0329</v>
      </c>
      <c r="F1094" s="1" t="s">
        <v>3615</v>
      </c>
      <c r="G1094" s="1" t="s">
        <v>3616</v>
      </c>
      <c r="H1094" s="1" t="s">
        <v>3617</v>
      </c>
      <c r="I1094" s="1" t="s">
        <v>12</v>
      </c>
    </row>
    <row r="1095">
      <c r="A1095" s="1" t="s">
        <v>3618</v>
      </c>
      <c r="B1095" s="1" t="s">
        <v>3619</v>
      </c>
      <c r="C1095" s="1">
        <v>72.97</v>
      </c>
      <c r="D1095" s="1">
        <v>-1.53</v>
      </c>
      <c r="E1095" s="7">
        <v>-0.0205</v>
      </c>
      <c r="F1095" s="1">
        <v>102.0</v>
      </c>
      <c r="G1095" s="1">
        <v>93.0</v>
      </c>
      <c r="H1095" s="1" t="s">
        <v>3620</v>
      </c>
      <c r="I1095" s="1" t="s">
        <v>12</v>
      </c>
    </row>
    <row r="1096">
      <c r="A1096" s="1" t="s">
        <v>3621</v>
      </c>
      <c r="B1096" s="1" t="s">
        <v>3622</v>
      </c>
      <c r="C1096" s="1">
        <v>32.6</v>
      </c>
      <c r="D1096" s="1">
        <v>-0.6</v>
      </c>
      <c r="E1096" s="7">
        <v>-0.0181</v>
      </c>
      <c r="F1096" s="1" t="s">
        <v>3623</v>
      </c>
      <c r="G1096" s="1" t="s">
        <v>1367</v>
      </c>
      <c r="H1096" s="1" t="s">
        <v>3624</v>
      </c>
      <c r="I1096" s="1">
        <v>20.49</v>
      </c>
    </row>
    <row r="1097">
      <c r="A1097" s="1" t="s">
        <v>3625</v>
      </c>
      <c r="B1097" s="1" t="s">
        <v>3562</v>
      </c>
      <c r="C1097" s="1">
        <v>4.96</v>
      </c>
      <c r="D1097" s="1">
        <v>-0.01</v>
      </c>
      <c r="E1097" s="7">
        <v>-0.002</v>
      </c>
      <c r="F1097" s="8">
        <v>200129.0</v>
      </c>
      <c r="G1097" s="8">
        <v>68092.0</v>
      </c>
      <c r="H1097" s="1" t="s">
        <v>3626</v>
      </c>
      <c r="I1097" s="1">
        <v>1.13</v>
      </c>
    </row>
    <row r="1098">
      <c r="A1098" s="1" t="s">
        <v>3627</v>
      </c>
      <c r="B1098" s="1" t="s">
        <v>3628</v>
      </c>
      <c r="C1098" s="1">
        <v>30.6</v>
      </c>
      <c r="D1098" s="1">
        <v>0.0</v>
      </c>
      <c r="E1098" s="7">
        <v>0.0</v>
      </c>
      <c r="F1098" s="1">
        <v>2.0</v>
      </c>
      <c r="G1098" s="1">
        <v>112.0</v>
      </c>
      <c r="H1098" s="1" t="s">
        <v>3629</v>
      </c>
      <c r="I1098" s="1">
        <v>25.52</v>
      </c>
    </row>
    <row r="1099">
      <c r="A1099" s="1" t="s">
        <v>3630</v>
      </c>
      <c r="B1099" s="1" t="s">
        <v>3631</v>
      </c>
      <c r="C1099" s="1">
        <v>23.57</v>
      </c>
      <c r="D1099" s="2">
        <f>+0.03</f>
        <v>0.03</v>
      </c>
      <c r="E1099" s="3">
        <f>+0.13%</f>
        <v>0.0013</v>
      </c>
      <c r="F1099" s="8">
        <v>9452.0</v>
      </c>
      <c r="G1099" s="8">
        <v>23719.0</v>
      </c>
      <c r="H1099" s="1" t="s">
        <v>3632</v>
      </c>
      <c r="I1099" s="1">
        <v>13.99</v>
      </c>
    </row>
    <row r="1100">
      <c r="A1100" s="1" t="s">
        <v>3633</v>
      </c>
      <c r="B1100" s="1" t="s">
        <v>3619</v>
      </c>
      <c r="C1100" s="1">
        <v>36.92</v>
      </c>
      <c r="D1100" s="1">
        <v>-0.91</v>
      </c>
      <c r="E1100" s="7">
        <v>-0.0241</v>
      </c>
      <c r="F1100" s="8">
        <v>4752.0</v>
      </c>
      <c r="G1100" s="8">
        <v>7700.0</v>
      </c>
      <c r="H1100" s="1" t="s">
        <v>3634</v>
      </c>
      <c r="I1100" s="1">
        <v>272.47</v>
      </c>
    </row>
    <row r="1101">
      <c r="A1101" s="1" t="s">
        <v>3635</v>
      </c>
      <c r="B1101" s="1" t="s">
        <v>3636</v>
      </c>
      <c r="C1101" s="1">
        <v>341.4</v>
      </c>
      <c r="D1101" s="2">
        <f>+2.74</f>
        <v>2.74</v>
      </c>
      <c r="E1101" s="3">
        <f>+0.81%</f>
        <v>0.0081</v>
      </c>
      <c r="F1101" s="8">
        <v>366080.0</v>
      </c>
      <c r="G1101" s="8">
        <v>354312.0</v>
      </c>
      <c r="H1101" s="1" t="s">
        <v>3637</v>
      </c>
      <c r="I1101" s="1">
        <v>29.87</v>
      </c>
    </row>
    <row r="1102">
      <c r="A1102" s="1" t="s">
        <v>3638</v>
      </c>
      <c r="B1102" s="1" t="s">
        <v>3639</v>
      </c>
      <c r="C1102" s="1">
        <v>151.17</v>
      </c>
      <c r="D1102" s="2">
        <f>+1.01</f>
        <v>1.01</v>
      </c>
      <c r="E1102" s="3">
        <f>+0.67%</f>
        <v>0.0067</v>
      </c>
      <c r="F1102" s="1" t="s">
        <v>3640</v>
      </c>
      <c r="G1102" s="1" t="s">
        <v>3641</v>
      </c>
      <c r="H1102" s="1" t="s">
        <v>3642</v>
      </c>
      <c r="I1102" s="1" t="s">
        <v>12</v>
      </c>
    </row>
    <row r="1103">
      <c r="A1103" s="1" t="s">
        <v>3643</v>
      </c>
      <c r="B1103" s="1" t="s">
        <v>3644</v>
      </c>
      <c r="C1103" s="1">
        <v>95.3</v>
      </c>
      <c r="D1103" s="1">
        <v>0.0</v>
      </c>
      <c r="E1103" s="7">
        <v>0.0</v>
      </c>
      <c r="F1103" s="1">
        <v>75.0</v>
      </c>
      <c r="G1103" s="1">
        <v>171.0</v>
      </c>
      <c r="H1103" s="1" t="s">
        <v>3645</v>
      </c>
      <c r="I1103" s="1">
        <v>23.31</v>
      </c>
    </row>
    <row r="1104">
      <c r="A1104" s="1" t="s">
        <v>3646</v>
      </c>
      <c r="B1104" s="1" t="s">
        <v>3647</v>
      </c>
      <c r="C1104" s="1">
        <v>63.52</v>
      </c>
      <c r="D1104" s="1">
        <v>-0.53</v>
      </c>
      <c r="E1104" s="7">
        <v>-0.0083</v>
      </c>
      <c r="F1104" s="1" t="s">
        <v>3648</v>
      </c>
      <c r="G1104" s="1" t="s">
        <v>3507</v>
      </c>
      <c r="H1104" s="1" t="s">
        <v>3649</v>
      </c>
      <c r="I1104" s="1">
        <v>25.5</v>
      </c>
    </row>
    <row r="1105">
      <c r="A1105" s="1" t="s">
        <v>3650</v>
      </c>
      <c r="B1105" s="1" t="s">
        <v>3651</v>
      </c>
      <c r="C1105" s="1">
        <v>9.37</v>
      </c>
      <c r="D1105" s="1">
        <v>-0.1</v>
      </c>
      <c r="E1105" s="7">
        <v>-0.0106</v>
      </c>
      <c r="F1105" s="1" t="s">
        <v>3652</v>
      </c>
      <c r="G1105" s="1" t="s">
        <v>3653</v>
      </c>
      <c r="H1105" s="1" t="s">
        <v>3654</v>
      </c>
      <c r="I1105" s="1" t="s">
        <v>12</v>
      </c>
    </row>
    <row r="1106">
      <c r="A1106" s="1" t="s">
        <v>3655</v>
      </c>
      <c r="B1106" s="1" t="s">
        <v>3581</v>
      </c>
      <c r="C1106" s="1">
        <v>197.55</v>
      </c>
      <c r="D1106" s="2">
        <f>+0.09</f>
        <v>0.09</v>
      </c>
      <c r="E1106" s="3">
        <f>+0.05%</f>
        <v>0.0005</v>
      </c>
      <c r="F1106" s="1">
        <v>9.0</v>
      </c>
      <c r="G1106" s="1">
        <v>250.0</v>
      </c>
      <c r="H1106" s="1" t="s">
        <v>3656</v>
      </c>
      <c r="I1106" s="1">
        <v>40.05</v>
      </c>
    </row>
    <row r="1107">
      <c r="A1107" s="1" t="s">
        <v>3657</v>
      </c>
      <c r="B1107" s="1" t="s">
        <v>3658</v>
      </c>
      <c r="C1107" s="1">
        <v>111.74</v>
      </c>
      <c r="D1107" s="1">
        <v>-0.95</v>
      </c>
      <c r="E1107" s="7">
        <v>-0.0084</v>
      </c>
      <c r="F1107" s="8">
        <v>984662.0</v>
      </c>
      <c r="G1107" s="1" t="s">
        <v>3659</v>
      </c>
      <c r="H1107" s="1" t="s">
        <v>3660</v>
      </c>
      <c r="I1107" s="1">
        <v>37.25</v>
      </c>
    </row>
    <row r="1108">
      <c r="A1108" s="1" t="s">
        <v>3661</v>
      </c>
      <c r="B1108" s="1" t="s">
        <v>2813</v>
      </c>
      <c r="C1108" s="1">
        <v>17.38</v>
      </c>
      <c r="D1108" s="1">
        <v>-0.39</v>
      </c>
      <c r="E1108" s="7">
        <v>-0.0219</v>
      </c>
      <c r="F1108" s="8">
        <v>285578.0</v>
      </c>
      <c r="G1108" s="8">
        <v>54541.0</v>
      </c>
      <c r="H1108" s="1" t="s">
        <v>3662</v>
      </c>
      <c r="I1108" s="1">
        <v>14.29</v>
      </c>
    </row>
    <row r="1109">
      <c r="A1109" s="1" t="s">
        <v>3663</v>
      </c>
      <c r="B1109" s="1" t="s">
        <v>3523</v>
      </c>
      <c r="C1109" s="1">
        <v>26.31</v>
      </c>
      <c r="D1109" s="1">
        <v>-2.09</v>
      </c>
      <c r="E1109" s="7">
        <v>-0.0735</v>
      </c>
      <c r="F1109" s="1">
        <v>375.0</v>
      </c>
      <c r="G1109" s="1">
        <v>547.0</v>
      </c>
      <c r="H1109" s="1" t="s">
        <v>3664</v>
      </c>
      <c r="I1109" s="1">
        <v>130.25</v>
      </c>
    </row>
    <row r="1110">
      <c r="A1110" s="1" t="s">
        <v>3665</v>
      </c>
      <c r="B1110" s="1" t="s">
        <v>3666</v>
      </c>
      <c r="C1110" s="1">
        <v>96.86</v>
      </c>
      <c r="D1110" s="1">
        <v>-2.32</v>
      </c>
      <c r="E1110" s="7">
        <v>-0.0234</v>
      </c>
      <c r="F1110" s="8">
        <v>795385.0</v>
      </c>
      <c r="G1110" s="1" t="s">
        <v>3667</v>
      </c>
      <c r="H1110" s="1" t="s">
        <v>3668</v>
      </c>
      <c r="I1110" s="1">
        <v>31.43</v>
      </c>
    </row>
    <row r="1111">
      <c r="A1111" s="1" t="s">
        <v>3669</v>
      </c>
      <c r="B1111" s="1" t="s">
        <v>3644</v>
      </c>
      <c r="C1111" s="1">
        <v>31.61</v>
      </c>
      <c r="D1111" s="1">
        <v>-0.21</v>
      </c>
      <c r="E1111" s="7">
        <v>-0.0066</v>
      </c>
      <c r="F1111" s="8">
        <v>22157.0</v>
      </c>
      <c r="G1111" s="8">
        <v>49774.0</v>
      </c>
      <c r="H1111" s="1" t="s">
        <v>3670</v>
      </c>
      <c r="I1111" s="1">
        <v>23.22</v>
      </c>
    </row>
    <row r="1112">
      <c r="A1112" s="1" t="s">
        <v>3671</v>
      </c>
      <c r="B1112" s="1" t="s">
        <v>3672</v>
      </c>
      <c r="C1112" s="1">
        <v>39.14</v>
      </c>
      <c r="D1112" s="1">
        <v>-0.35</v>
      </c>
      <c r="E1112" s="7">
        <v>-0.0089</v>
      </c>
      <c r="F1112" s="8">
        <v>224196.0</v>
      </c>
      <c r="G1112" s="8">
        <v>416920.0</v>
      </c>
      <c r="H1112" s="1" t="s">
        <v>3673</v>
      </c>
      <c r="I1112" s="1">
        <v>22.68</v>
      </c>
    </row>
    <row r="1113">
      <c r="A1113" s="1" t="s">
        <v>3674</v>
      </c>
      <c r="B1113" s="1" t="s">
        <v>3592</v>
      </c>
      <c r="C1113" s="1">
        <v>3.77</v>
      </c>
      <c r="D1113" s="2">
        <f>+0.04</f>
        <v>0.04</v>
      </c>
      <c r="E1113" s="3">
        <f>+1.07%</f>
        <v>0.0107</v>
      </c>
      <c r="F1113" s="8">
        <v>139375.0</v>
      </c>
      <c r="G1113" s="8">
        <v>113138.0</v>
      </c>
      <c r="H1113" s="1" t="s">
        <v>3675</v>
      </c>
      <c r="I1113" s="1">
        <v>4.02</v>
      </c>
    </row>
    <row r="1114">
      <c r="A1114" s="1" t="s">
        <v>3676</v>
      </c>
      <c r="B1114" s="1" t="s">
        <v>3503</v>
      </c>
      <c r="C1114" s="1">
        <v>10.93</v>
      </c>
      <c r="D1114" s="1">
        <v>-0.13</v>
      </c>
      <c r="E1114" s="7">
        <v>-0.012</v>
      </c>
      <c r="F1114" s="8">
        <v>3619.0</v>
      </c>
      <c r="G1114" s="8">
        <v>24387.0</v>
      </c>
      <c r="H1114" s="1" t="s">
        <v>3677</v>
      </c>
      <c r="I1114" s="1">
        <v>228.15</v>
      </c>
    </row>
    <row r="1115">
      <c r="A1115" s="1" t="s">
        <v>3678</v>
      </c>
      <c r="B1115" s="1" t="s">
        <v>3679</v>
      </c>
      <c r="C1115" s="1">
        <v>387.51</v>
      </c>
      <c r="D1115" s="1">
        <v>-1.33</v>
      </c>
      <c r="E1115" s="7">
        <v>-0.0034</v>
      </c>
      <c r="F1115" s="8">
        <v>130296.0</v>
      </c>
      <c r="G1115" s="8">
        <v>263277.0</v>
      </c>
      <c r="H1115" s="1" t="s">
        <v>3680</v>
      </c>
      <c r="I1115" s="1">
        <v>33.11</v>
      </c>
    </row>
    <row r="1116">
      <c r="A1116" s="1" t="s">
        <v>3681</v>
      </c>
      <c r="B1116" s="1" t="s">
        <v>3682</v>
      </c>
      <c r="C1116" s="1">
        <v>236.68</v>
      </c>
      <c r="D1116" s="1">
        <v>-2.62</v>
      </c>
      <c r="E1116" s="7">
        <v>-0.0109</v>
      </c>
      <c r="F1116" s="8">
        <v>447242.0</v>
      </c>
      <c r="G1116" s="8">
        <v>695049.0</v>
      </c>
      <c r="H1116" s="1" t="s">
        <v>3683</v>
      </c>
      <c r="I1116" s="1">
        <v>23.93</v>
      </c>
    </row>
    <row r="1117">
      <c r="A1117" s="1" t="s">
        <v>3684</v>
      </c>
      <c r="B1117" s="1" t="s">
        <v>3567</v>
      </c>
      <c r="C1117" s="1">
        <v>44.05</v>
      </c>
      <c r="D1117" s="1">
        <v>-1.24</v>
      </c>
      <c r="E1117" s="7">
        <v>-0.0274</v>
      </c>
      <c r="F1117" s="8">
        <v>1296.0</v>
      </c>
      <c r="G1117" s="8">
        <v>4649.0</v>
      </c>
      <c r="H1117" s="1" t="s">
        <v>3685</v>
      </c>
      <c r="I1117" s="1" t="s">
        <v>12</v>
      </c>
    </row>
    <row r="1118">
      <c r="A1118" s="1" t="s">
        <v>3686</v>
      </c>
      <c r="B1118" s="1" t="s">
        <v>3687</v>
      </c>
      <c r="C1118" s="1">
        <v>5.98</v>
      </c>
      <c r="D1118" s="1">
        <v>0.0</v>
      </c>
      <c r="E1118" s="7">
        <v>0.0</v>
      </c>
      <c r="F1118" s="1">
        <v>100.0</v>
      </c>
      <c r="G1118" s="1">
        <v>1.0</v>
      </c>
      <c r="H1118" s="1" t="s">
        <v>3688</v>
      </c>
      <c r="I1118" s="1" t="s">
        <v>12</v>
      </c>
    </row>
    <row r="1119">
      <c r="A1119" s="1" t="s">
        <v>3689</v>
      </c>
      <c r="B1119" s="1" t="s">
        <v>3690</v>
      </c>
      <c r="C1119" s="1">
        <v>73.34</v>
      </c>
      <c r="D1119" s="1">
        <v>-0.01</v>
      </c>
      <c r="E1119" s="7">
        <v>-1.0E-4</v>
      </c>
      <c r="F1119" s="8">
        <v>9321.0</v>
      </c>
      <c r="G1119" s="8">
        <v>21628.0</v>
      </c>
      <c r="H1119" s="1" t="s">
        <v>3691</v>
      </c>
      <c r="I1119" s="1">
        <v>14.83</v>
      </c>
    </row>
    <row r="1120">
      <c r="A1120" s="1" t="s">
        <v>3692</v>
      </c>
      <c r="B1120" s="1" t="s">
        <v>3693</v>
      </c>
      <c r="C1120" s="1">
        <v>67.13</v>
      </c>
      <c r="D1120" s="1">
        <v>-0.31</v>
      </c>
      <c r="E1120" s="7">
        <v>-0.0046</v>
      </c>
      <c r="F1120" s="1" t="s">
        <v>3694</v>
      </c>
      <c r="G1120" s="1" t="s">
        <v>3695</v>
      </c>
      <c r="H1120" s="1" t="s">
        <v>3696</v>
      </c>
      <c r="I1120" s="1">
        <v>22.5</v>
      </c>
    </row>
    <row r="1121">
      <c r="A1121" s="1" t="s">
        <v>3697</v>
      </c>
      <c r="B1121" s="1" t="s">
        <v>3698</v>
      </c>
      <c r="C1121" s="1">
        <v>44.0</v>
      </c>
      <c r="D1121" s="2">
        <f>+0.15</f>
        <v>0.15</v>
      </c>
      <c r="E1121" s="3">
        <f>+0.34%</f>
        <v>0.0034</v>
      </c>
      <c r="F1121" s="8">
        <v>1039.0</v>
      </c>
      <c r="G1121" s="1">
        <v>768.0</v>
      </c>
      <c r="H1121" s="1" t="s">
        <v>3699</v>
      </c>
      <c r="I1121" s="1">
        <v>15.52</v>
      </c>
    </row>
    <row r="1122">
      <c r="A1122" s="1" t="s">
        <v>3700</v>
      </c>
      <c r="B1122" s="1" t="s">
        <v>3701</v>
      </c>
      <c r="C1122" s="1">
        <v>36.6</v>
      </c>
      <c r="D1122" s="1">
        <v>-0.22</v>
      </c>
      <c r="E1122" s="7">
        <v>-0.006</v>
      </c>
      <c r="F1122" s="1" t="s">
        <v>602</v>
      </c>
      <c r="G1122" s="1" t="s">
        <v>3702</v>
      </c>
      <c r="H1122" s="1" t="s">
        <v>3703</v>
      </c>
      <c r="I1122" s="1">
        <v>21.28</v>
      </c>
    </row>
    <row r="1123">
      <c r="A1123" s="1" t="s">
        <v>3704</v>
      </c>
      <c r="B1123" s="1" t="s">
        <v>3705</v>
      </c>
      <c r="C1123" s="1">
        <v>7.6</v>
      </c>
      <c r="D1123" s="2">
        <f>+0.04</f>
        <v>0.04</v>
      </c>
      <c r="E1123" s="3">
        <f>+0.53%</f>
        <v>0.0053</v>
      </c>
      <c r="F1123" s="8">
        <v>217163.0</v>
      </c>
      <c r="G1123" s="8">
        <v>305055.0</v>
      </c>
      <c r="H1123" s="1" t="s">
        <v>3706</v>
      </c>
      <c r="I1123" s="1">
        <v>10.86</v>
      </c>
    </row>
    <row r="1124">
      <c r="A1124" s="1" t="s">
        <v>3707</v>
      </c>
      <c r="B1124" s="1" t="s">
        <v>3708</v>
      </c>
      <c r="C1124" s="1">
        <v>11.83</v>
      </c>
      <c r="D1124" s="2">
        <f>+0.15</f>
        <v>0.15</v>
      </c>
      <c r="E1124" s="3">
        <f>+1.28%</f>
        <v>0.0128</v>
      </c>
      <c r="F1124" s="8">
        <v>1319.0</v>
      </c>
      <c r="G1124" s="8">
        <v>7217.0</v>
      </c>
      <c r="H1124" s="1" t="s">
        <v>3709</v>
      </c>
      <c r="I1124" s="1">
        <v>28.23</v>
      </c>
    </row>
    <row r="1125">
      <c r="A1125" s="1" t="s">
        <v>3710</v>
      </c>
      <c r="B1125" s="1" t="s">
        <v>3388</v>
      </c>
      <c r="C1125" s="1">
        <v>26.68</v>
      </c>
      <c r="D1125" s="1">
        <v>-0.07</v>
      </c>
      <c r="E1125" s="7">
        <v>-0.0026</v>
      </c>
      <c r="F1125" s="8">
        <v>13354.0</v>
      </c>
      <c r="G1125" s="8">
        <v>32346.0</v>
      </c>
      <c r="H1125" s="1" t="s">
        <v>3711</v>
      </c>
      <c r="I1125" s="1">
        <v>23.72</v>
      </c>
    </row>
    <row r="1126">
      <c r="A1126" s="1" t="s">
        <v>3712</v>
      </c>
      <c r="B1126" s="1" t="s">
        <v>3713</v>
      </c>
      <c r="C1126" s="1">
        <v>41.26</v>
      </c>
      <c r="D1126" s="1">
        <v>-0.87</v>
      </c>
      <c r="E1126" s="7">
        <v>-0.0207</v>
      </c>
      <c r="F1126" s="8">
        <v>189121.0</v>
      </c>
      <c r="G1126" s="8">
        <v>563931.0</v>
      </c>
      <c r="H1126" s="1" t="s">
        <v>3714</v>
      </c>
      <c r="I1126" s="1">
        <v>30.16</v>
      </c>
    </row>
    <row r="1127">
      <c r="A1127" s="1" t="s">
        <v>3715</v>
      </c>
      <c r="B1127" s="1" t="s">
        <v>3716</v>
      </c>
      <c r="C1127" s="1">
        <v>6.64</v>
      </c>
      <c r="D1127" s="2">
        <f>+0.02</f>
        <v>0.02</v>
      </c>
      <c r="E1127" s="3">
        <f>+0.3%</f>
        <v>0.003</v>
      </c>
      <c r="F1127" s="1" t="s">
        <v>3717</v>
      </c>
      <c r="G1127" s="1" t="s">
        <v>3718</v>
      </c>
      <c r="H1127" s="1" t="s">
        <v>3719</v>
      </c>
      <c r="I1127" s="1">
        <v>9.22</v>
      </c>
    </row>
    <row r="1128">
      <c r="A1128" s="1" t="s">
        <v>3720</v>
      </c>
      <c r="B1128" s="1" t="s">
        <v>3721</v>
      </c>
      <c r="C1128" s="1">
        <v>156.02</v>
      </c>
      <c r="D1128" s="2">
        <f>+4.54</f>
        <v>4.54</v>
      </c>
      <c r="E1128" s="3">
        <f>+3%</f>
        <v>0.03</v>
      </c>
      <c r="F1128" s="1" t="s">
        <v>3722</v>
      </c>
      <c r="G1128" s="1" t="s">
        <v>1653</v>
      </c>
      <c r="H1128" s="1" t="s">
        <v>3723</v>
      </c>
      <c r="I1128" s="1">
        <v>44.07</v>
      </c>
    </row>
    <row r="1129">
      <c r="A1129" s="1" t="s">
        <v>3724</v>
      </c>
      <c r="B1129" s="1" t="s">
        <v>3725</v>
      </c>
      <c r="C1129" s="1">
        <v>101.44</v>
      </c>
      <c r="D1129" s="2">
        <f>+0.46</f>
        <v>0.46</v>
      </c>
      <c r="E1129" s="3">
        <f>+0.46%</f>
        <v>0.0046</v>
      </c>
      <c r="F1129" s="1">
        <v>12.0</v>
      </c>
      <c r="G1129" s="1">
        <v>109.0</v>
      </c>
      <c r="H1129" s="1" t="s">
        <v>3726</v>
      </c>
      <c r="I1129" s="1">
        <v>96.8</v>
      </c>
    </row>
    <row r="1130">
      <c r="A1130" s="1" t="s">
        <v>3727</v>
      </c>
      <c r="B1130" s="1" t="s">
        <v>3728</v>
      </c>
      <c r="C1130" s="1">
        <v>150.2</v>
      </c>
      <c r="D1130" s="1">
        <v>-4.8</v>
      </c>
      <c r="E1130" s="7">
        <v>-0.031</v>
      </c>
      <c r="F1130" s="1">
        <v>42.0</v>
      </c>
      <c r="G1130" s="1">
        <v>385.0</v>
      </c>
      <c r="H1130" s="1" t="s">
        <v>3729</v>
      </c>
      <c r="I1130" s="1">
        <v>55.96</v>
      </c>
    </row>
    <row r="1131">
      <c r="A1131" s="1" t="s">
        <v>3730</v>
      </c>
      <c r="B1131" s="1" t="s">
        <v>3731</v>
      </c>
      <c r="C1131" s="1">
        <v>0.55</v>
      </c>
      <c r="D1131" s="1">
        <v>0.0</v>
      </c>
      <c r="E1131" s="7">
        <v>0.0</v>
      </c>
      <c r="F1131" s="1">
        <v>520.0</v>
      </c>
      <c r="G1131" s="8">
        <v>25415.0</v>
      </c>
      <c r="H1131" s="1" t="s">
        <v>3732</v>
      </c>
      <c r="I1131" s="1" t="s">
        <v>12</v>
      </c>
    </row>
    <row r="1132">
      <c r="A1132" s="1" t="s">
        <v>3733</v>
      </c>
      <c r="B1132" s="1" t="s">
        <v>3734</v>
      </c>
      <c r="C1132" s="1">
        <v>59.5</v>
      </c>
      <c r="D1132" s="1">
        <v>0.0</v>
      </c>
      <c r="E1132" s="7">
        <v>0.0</v>
      </c>
      <c r="F1132" s="1">
        <v>321.0</v>
      </c>
      <c r="G1132" s="8">
        <v>1382.0</v>
      </c>
      <c r="H1132" s="1" t="s">
        <v>3735</v>
      </c>
      <c r="I1132" s="1">
        <v>18.01</v>
      </c>
    </row>
    <row r="1133">
      <c r="A1133" s="1" t="s">
        <v>3736</v>
      </c>
      <c r="B1133" s="1" t="s">
        <v>3698</v>
      </c>
      <c r="C1133" s="1">
        <v>44.01</v>
      </c>
      <c r="D1133" s="2">
        <f>+0.31</f>
        <v>0.31</v>
      </c>
      <c r="E1133" s="3">
        <f>+0.71%</f>
        <v>0.0071</v>
      </c>
      <c r="F1133" s="8">
        <v>36774.0</v>
      </c>
      <c r="G1133" s="8">
        <v>38790.0</v>
      </c>
      <c r="H1133" s="1" t="s">
        <v>3737</v>
      </c>
      <c r="I1133" s="1">
        <v>15.52</v>
      </c>
    </row>
    <row r="1134">
      <c r="A1134" s="1" t="s">
        <v>3738</v>
      </c>
      <c r="B1134" s="1" t="s">
        <v>3739</v>
      </c>
      <c r="C1134" s="1">
        <v>46.82</v>
      </c>
      <c r="D1134" s="1">
        <v>-0.23</v>
      </c>
      <c r="E1134" s="7">
        <v>-0.005</v>
      </c>
      <c r="F1134" s="1">
        <v>527.0</v>
      </c>
      <c r="G1134" s="8">
        <v>1571.0</v>
      </c>
      <c r="H1134" s="1" t="s">
        <v>3740</v>
      </c>
      <c r="I1134" s="1">
        <v>2.61</v>
      </c>
    </row>
    <row r="1135">
      <c r="A1135" s="1" t="s">
        <v>3741</v>
      </c>
      <c r="B1135" s="1" t="s">
        <v>3742</v>
      </c>
      <c r="C1135" s="1">
        <v>10.35</v>
      </c>
      <c r="D1135" s="1">
        <v>0.0</v>
      </c>
      <c r="E1135" s="7">
        <v>0.0</v>
      </c>
      <c r="F1135" s="1">
        <v>200.0</v>
      </c>
      <c r="G1135" s="1">
        <v>253.0</v>
      </c>
      <c r="H1135" s="1" t="s">
        <v>3743</v>
      </c>
      <c r="I1135" s="1">
        <v>49.05</v>
      </c>
    </row>
    <row r="1136">
      <c r="A1136" s="1" t="s">
        <v>3744</v>
      </c>
      <c r="B1136" s="1" t="s">
        <v>3745</v>
      </c>
      <c r="C1136" s="1">
        <v>153.1</v>
      </c>
      <c r="D1136" s="1">
        <v>-1.51</v>
      </c>
      <c r="E1136" s="7">
        <v>-0.0098</v>
      </c>
      <c r="F1136" s="8">
        <v>226760.0</v>
      </c>
      <c r="G1136" s="8">
        <v>821942.0</v>
      </c>
      <c r="H1136" s="1" t="s">
        <v>3746</v>
      </c>
      <c r="I1136" s="1" t="s">
        <v>12</v>
      </c>
    </row>
    <row r="1137">
      <c r="A1137" s="1" t="s">
        <v>3747</v>
      </c>
      <c r="B1137" s="1" t="s">
        <v>3748</v>
      </c>
      <c r="C1137" s="1">
        <v>142.49</v>
      </c>
      <c r="D1137" s="1">
        <v>-3.05</v>
      </c>
      <c r="E1137" s="7">
        <v>-0.021</v>
      </c>
      <c r="F1137" s="1" t="s">
        <v>3413</v>
      </c>
      <c r="G1137" s="1" t="s">
        <v>3749</v>
      </c>
      <c r="H1137" s="1" t="s">
        <v>3750</v>
      </c>
      <c r="I1137" s="1">
        <v>24.0</v>
      </c>
    </row>
    <row r="1138">
      <c r="A1138" s="1" t="s">
        <v>3751</v>
      </c>
      <c r="B1138" s="1" t="s">
        <v>3752</v>
      </c>
      <c r="C1138" s="1">
        <v>212.87</v>
      </c>
      <c r="D1138" s="1">
        <v>-7.01</v>
      </c>
      <c r="E1138" s="7">
        <v>-0.0319</v>
      </c>
      <c r="F1138" s="1" t="s">
        <v>3753</v>
      </c>
      <c r="G1138" s="1" t="s">
        <v>3754</v>
      </c>
      <c r="H1138" s="1" t="s">
        <v>3755</v>
      </c>
      <c r="I1138" s="1" t="s">
        <v>12</v>
      </c>
    </row>
    <row r="1139">
      <c r="A1139" s="1" t="s">
        <v>3756</v>
      </c>
      <c r="B1139" s="1" t="s">
        <v>3426</v>
      </c>
      <c r="C1139" s="1">
        <v>10.94</v>
      </c>
      <c r="D1139" s="2">
        <f>+0.24</f>
        <v>0.24</v>
      </c>
      <c r="E1139" s="3">
        <f>+2.24%</f>
        <v>0.0224</v>
      </c>
      <c r="F1139" s="1">
        <v>133.0</v>
      </c>
      <c r="G1139" s="8">
        <v>2738.0</v>
      </c>
      <c r="H1139" s="1" t="s">
        <v>3757</v>
      </c>
      <c r="I1139" s="1">
        <v>17.41</v>
      </c>
    </row>
    <row r="1140">
      <c r="A1140" s="1" t="s">
        <v>3758</v>
      </c>
      <c r="B1140" s="1" t="s">
        <v>3687</v>
      </c>
      <c r="C1140" s="1">
        <v>5.85</v>
      </c>
      <c r="D1140" s="1">
        <v>0.0</v>
      </c>
      <c r="E1140" s="7">
        <v>0.0</v>
      </c>
      <c r="F1140" s="1">
        <v>20.0</v>
      </c>
      <c r="G1140" s="8">
        <v>1038.0</v>
      </c>
      <c r="H1140" s="1" t="s">
        <v>3688</v>
      </c>
      <c r="I1140" s="1">
        <v>18.81</v>
      </c>
    </row>
    <row r="1141">
      <c r="A1141" s="1" t="s">
        <v>3759</v>
      </c>
      <c r="B1141" s="1" t="s">
        <v>3760</v>
      </c>
      <c r="C1141" s="1">
        <v>61.82</v>
      </c>
      <c r="D1141" s="1">
        <v>-0.49</v>
      </c>
      <c r="E1141" s="7">
        <v>-0.0079</v>
      </c>
      <c r="F1141" s="1" t="s">
        <v>3761</v>
      </c>
      <c r="G1141" s="1" t="s">
        <v>3762</v>
      </c>
      <c r="H1141" s="1" t="s">
        <v>3763</v>
      </c>
      <c r="I1141" s="1" t="s">
        <v>12</v>
      </c>
    </row>
    <row r="1142">
      <c r="A1142" s="1" t="s">
        <v>3764</v>
      </c>
      <c r="B1142" s="1" t="s">
        <v>3690</v>
      </c>
      <c r="C1142" s="1">
        <v>14.7</v>
      </c>
      <c r="D1142" s="1">
        <v>-0.05</v>
      </c>
      <c r="E1142" s="7">
        <v>-0.0034</v>
      </c>
      <c r="F1142" s="1">
        <v>508.0</v>
      </c>
      <c r="G1142" s="8">
        <v>10111.0</v>
      </c>
      <c r="H1142" s="1" t="s">
        <v>3765</v>
      </c>
      <c r="I1142" s="1">
        <v>14.86</v>
      </c>
    </row>
    <row r="1143">
      <c r="A1143" s="1" t="s">
        <v>3766</v>
      </c>
      <c r="B1143" s="1" t="s">
        <v>3767</v>
      </c>
      <c r="C1143" s="1">
        <v>33.36</v>
      </c>
      <c r="D1143" s="1">
        <v>-0.04</v>
      </c>
      <c r="E1143" s="7">
        <v>-0.0012</v>
      </c>
      <c r="F1143" s="1" t="s">
        <v>2924</v>
      </c>
      <c r="G1143" s="1" t="s">
        <v>3768</v>
      </c>
      <c r="H1143" s="1" t="s">
        <v>3769</v>
      </c>
      <c r="I1143" s="1">
        <v>16.26</v>
      </c>
    </row>
    <row r="1144">
      <c r="A1144" s="1" t="s">
        <v>3770</v>
      </c>
      <c r="B1144" s="1" t="s">
        <v>3771</v>
      </c>
      <c r="C1144" s="1">
        <v>2.87</v>
      </c>
      <c r="D1144" s="1">
        <v>0.0</v>
      </c>
      <c r="E1144" s="7">
        <v>0.0</v>
      </c>
      <c r="F1144" s="1">
        <v>87.0</v>
      </c>
      <c r="G1144" s="8">
        <v>6342.0</v>
      </c>
      <c r="H1144" s="1" t="s">
        <v>3772</v>
      </c>
      <c r="I1144" s="1">
        <v>7.53</v>
      </c>
    </row>
    <row r="1145">
      <c r="A1145" s="1" t="s">
        <v>3773</v>
      </c>
      <c r="B1145" s="1" t="s">
        <v>3774</v>
      </c>
      <c r="C1145" s="1">
        <v>19.46</v>
      </c>
      <c r="D1145" s="1">
        <v>-0.37</v>
      </c>
      <c r="E1145" s="7">
        <v>-0.0188</v>
      </c>
      <c r="F1145" s="8">
        <v>1654.0</v>
      </c>
      <c r="G1145" s="8">
        <v>4620.0</v>
      </c>
      <c r="H1145" s="1" t="s">
        <v>3775</v>
      </c>
      <c r="I1145" s="1">
        <v>5.77</v>
      </c>
    </row>
    <row r="1146">
      <c r="A1146" s="1" t="s">
        <v>3776</v>
      </c>
      <c r="B1146" s="1" t="s">
        <v>3777</v>
      </c>
      <c r="C1146" s="1">
        <v>11.4</v>
      </c>
      <c r="D1146" s="1">
        <v>-0.2</v>
      </c>
      <c r="E1146" s="7">
        <v>-0.0172</v>
      </c>
      <c r="F1146" s="8">
        <v>14243.0</v>
      </c>
      <c r="G1146" s="1" t="s">
        <v>12</v>
      </c>
      <c r="H1146" s="1" t="s">
        <v>3778</v>
      </c>
      <c r="I1146" s="1" t="s">
        <v>12</v>
      </c>
    </row>
    <row r="1147">
      <c r="A1147" s="1" t="s">
        <v>3779</v>
      </c>
      <c r="B1147" s="1" t="s">
        <v>3628</v>
      </c>
      <c r="C1147" s="1">
        <v>19.61</v>
      </c>
      <c r="D1147" s="1">
        <v>-0.76</v>
      </c>
      <c r="E1147" s="7">
        <v>-0.0375</v>
      </c>
      <c r="F1147" s="1">
        <v>446.0</v>
      </c>
      <c r="G1147" s="8">
        <v>6034.0</v>
      </c>
      <c r="H1147" s="1" t="s">
        <v>3780</v>
      </c>
      <c r="I1147" s="1">
        <v>16.36</v>
      </c>
    </row>
    <row r="1148">
      <c r="A1148" s="1" t="s">
        <v>3781</v>
      </c>
      <c r="B1148" s="1" t="s">
        <v>3385</v>
      </c>
      <c r="C1148" s="1">
        <v>16.88</v>
      </c>
      <c r="D1148" s="2">
        <f>+0.03</f>
        <v>0.03</v>
      </c>
      <c r="E1148" s="3">
        <f>+0.18%</f>
        <v>0.0018</v>
      </c>
      <c r="F1148" s="8">
        <v>72628.0</v>
      </c>
      <c r="G1148" s="8">
        <v>110971.0</v>
      </c>
      <c r="H1148" s="1" t="s">
        <v>3782</v>
      </c>
      <c r="I1148" s="1">
        <v>56.27</v>
      </c>
    </row>
    <row r="1149">
      <c r="A1149" s="1" t="s">
        <v>3783</v>
      </c>
      <c r="B1149" s="1" t="s">
        <v>3784</v>
      </c>
      <c r="C1149" s="1">
        <v>47.97</v>
      </c>
      <c r="D1149" s="1">
        <v>0.0</v>
      </c>
      <c r="E1149" s="7">
        <v>0.0</v>
      </c>
      <c r="F1149" s="8">
        <v>2038.0</v>
      </c>
      <c r="G1149" s="1">
        <v>450.0</v>
      </c>
      <c r="H1149" s="1" t="s">
        <v>3785</v>
      </c>
      <c r="I1149" s="1">
        <v>8.58</v>
      </c>
    </row>
    <row r="1150">
      <c r="A1150" s="1" t="s">
        <v>3786</v>
      </c>
      <c r="B1150" s="1" t="s">
        <v>3734</v>
      </c>
      <c r="C1150" s="1">
        <v>14.89</v>
      </c>
      <c r="D1150" s="2">
        <f>+0.12</f>
        <v>0.12</v>
      </c>
      <c r="E1150" s="3">
        <f>+0.8%</f>
        <v>0.008</v>
      </c>
      <c r="F1150" s="8">
        <v>54666.0</v>
      </c>
      <c r="G1150" s="8">
        <v>160142.0</v>
      </c>
      <c r="H1150" s="1" t="s">
        <v>3719</v>
      </c>
      <c r="I1150" s="1">
        <v>2.25</v>
      </c>
    </row>
    <row r="1151">
      <c r="A1151" s="1" t="s">
        <v>3787</v>
      </c>
      <c r="B1151" s="1" t="s">
        <v>1944</v>
      </c>
      <c r="C1151" s="1">
        <v>31.75</v>
      </c>
      <c r="D1151" s="1">
        <v>0.0</v>
      </c>
      <c r="E1151" s="7">
        <v>0.0</v>
      </c>
      <c r="F1151" s="1">
        <v>70.0</v>
      </c>
      <c r="G1151" s="8">
        <v>1019.0</v>
      </c>
      <c r="H1151" s="1" t="s">
        <v>3788</v>
      </c>
      <c r="I1151" s="1" t="s">
        <v>12</v>
      </c>
    </row>
    <row r="1152">
      <c r="A1152" s="1" t="s">
        <v>3789</v>
      </c>
      <c r="B1152" s="1" t="s">
        <v>3790</v>
      </c>
      <c r="C1152" s="1">
        <v>123.48</v>
      </c>
      <c r="D1152" s="1">
        <v>-0.72</v>
      </c>
      <c r="E1152" s="7">
        <v>-0.0058</v>
      </c>
      <c r="F1152" s="8">
        <v>885675.0</v>
      </c>
      <c r="G1152" s="1" t="s">
        <v>3791</v>
      </c>
      <c r="H1152" s="1" t="s">
        <v>3792</v>
      </c>
      <c r="I1152" s="1">
        <v>21.77</v>
      </c>
    </row>
    <row r="1153">
      <c r="A1153" s="1" t="s">
        <v>3793</v>
      </c>
      <c r="B1153" s="1" t="s">
        <v>3628</v>
      </c>
      <c r="C1153" s="1">
        <v>18.53</v>
      </c>
      <c r="D1153" s="1">
        <v>-0.9</v>
      </c>
      <c r="E1153" s="7">
        <v>-0.0463</v>
      </c>
      <c r="F1153" s="1" t="s">
        <v>3794</v>
      </c>
      <c r="G1153" s="1" t="s">
        <v>3795</v>
      </c>
      <c r="H1153" s="1" t="s">
        <v>3796</v>
      </c>
      <c r="I1153" s="1">
        <v>30.91</v>
      </c>
    </row>
    <row r="1154">
      <c r="A1154" s="1" t="s">
        <v>3797</v>
      </c>
      <c r="B1154" s="1" t="s">
        <v>3731</v>
      </c>
      <c r="C1154" s="1">
        <v>5.62</v>
      </c>
      <c r="D1154" s="2">
        <f>+0.01</f>
        <v>0.01</v>
      </c>
      <c r="E1154" s="3">
        <f>+0.18%</f>
        <v>0.0018</v>
      </c>
      <c r="F1154" s="8">
        <v>370028.0</v>
      </c>
      <c r="G1154" s="8">
        <v>570371.0</v>
      </c>
      <c r="H1154" s="1" t="s">
        <v>3798</v>
      </c>
      <c r="I1154" s="1">
        <v>17.56</v>
      </c>
    </row>
    <row r="1155">
      <c r="A1155" s="1" t="s">
        <v>3799</v>
      </c>
      <c r="B1155" s="1" t="s">
        <v>3800</v>
      </c>
      <c r="C1155" s="1">
        <v>71.81</v>
      </c>
      <c r="D1155" s="2">
        <f>+2.65</f>
        <v>2.65</v>
      </c>
      <c r="E1155" s="3">
        <f>+3.83%</f>
        <v>0.0383</v>
      </c>
      <c r="F1155" s="1" t="s">
        <v>3801</v>
      </c>
      <c r="G1155" s="1" t="s">
        <v>3802</v>
      </c>
      <c r="H1155" s="1" t="s">
        <v>3803</v>
      </c>
      <c r="I1155" s="1">
        <v>41.44</v>
      </c>
    </row>
    <row r="1156">
      <c r="A1156" s="1" t="s">
        <v>3804</v>
      </c>
      <c r="B1156" s="1" t="s">
        <v>3805</v>
      </c>
      <c r="C1156" s="1">
        <v>0.8</v>
      </c>
      <c r="D1156" s="1">
        <v>0.0</v>
      </c>
      <c r="E1156" s="7">
        <v>0.0</v>
      </c>
      <c r="F1156" s="8">
        <v>12000.0</v>
      </c>
      <c r="G1156" s="1">
        <v>314.0</v>
      </c>
      <c r="H1156" s="1" t="s">
        <v>3806</v>
      </c>
      <c r="I1156" s="1">
        <v>4.32</v>
      </c>
    </row>
    <row r="1157">
      <c r="A1157" s="1" t="s">
        <v>3807</v>
      </c>
      <c r="B1157" s="1" t="s">
        <v>3808</v>
      </c>
      <c r="C1157" s="1">
        <v>89.76</v>
      </c>
      <c r="D1157" s="1">
        <v>-1.37</v>
      </c>
      <c r="E1157" s="7">
        <v>-0.015</v>
      </c>
      <c r="F1157" s="1" t="s">
        <v>3809</v>
      </c>
      <c r="G1157" s="1" t="s">
        <v>3810</v>
      </c>
      <c r="H1157" s="1" t="s">
        <v>3811</v>
      </c>
      <c r="I1157" s="1">
        <v>49.76</v>
      </c>
    </row>
    <row r="1158">
      <c r="A1158" s="1" t="s">
        <v>3812</v>
      </c>
      <c r="B1158" s="1" t="s">
        <v>3437</v>
      </c>
      <c r="C1158" s="1">
        <v>27.01</v>
      </c>
      <c r="D1158" s="2">
        <f>+0.07</f>
        <v>0.07</v>
      </c>
      <c r="E1158" s="3">
        <f>+0.26%</f>
        <v>0.0026</v>
      </c>
      <c r="F1158" s="8">
        <v>25565.0</v>
      </c>
      <c r="G1158" s="8">
        <v>19246.0</v>
      </c>
      <c r="H1158" s="1" t="s">
        <v>3813</v>
      </c>
      <c r="I1158" s="1">
        <v>5.1</v>
      </c>
    </row>
    <row r="1159">
      <c r="A1159" s="1" t="s">
        <v>3814</v>
      </c>
      <c r="B1159" s="1" t="s">
        <v>3815</v>
      </c>
      <c r="C1159" s="1">
        <v>4.03</v>
      </c>
      <c r="D1159" s="1">
        <v>0.0</v>
      </c>
      <c r="E1159" s="7">
        <v>0.0</v>
      </c>
      <c r="F1159" s="8">
        <v>6000.0</v>
      </c>
      <c r="G1159" s="8">
        <v>2319.0</v>
      </c>
      <c r="H1159" s="1" t="s">
        <v>3816</v>
      </c>
      <c r="I1159" s="1">
        <v>31.0</v>
      </c>
    </row>
    <row r="1160">
      <c r="A1160" s="1" t="s">
        <v>3817</v>
      </c>
      <c r="B1160" s="1" t="s">
        <v>3818</v>
      </c>
      <c r="C1160" s="1">
        <v>35.37</v>
      </c>
      <c r="D1160" s="2">
        <f>+0.22</f>
        <v>0.22</v>
      </c>
      <c r="E1160" s="3">
        <f>+0.63%</f>
        <v>0.0063</v>
      </c>
      <c r="F1160" s="1">
        <v>617.0</v>
      </c>
      <c r="G1160" s="1">
        <v>715.0</v>
      </c>
      <c r="H1160" s="1" t="s">
        <v>3819</v>
      </c>
      <c r="I1160" s="1">
        <v>7.2</v>
      </c>
    </row>
    <row r="1161">
      <c r="A1161" s="1" t="s">
        <v>3820</v>
      </c>
      <c r="B1161" s="1" t="s">
        <v>3821</v>
      </c>
      <c r="C1161" s="1">
        <v>56.86</v>
      </c>
      <c r="D1161" s="1">
        <v>-0.13</v>
      </c>
      <c r="E1161" s="7">
        <v>-0.0023</v>
      </c>
      <c r="F1161" s="8">
        <v>808436.0</v>
      </c>
      <c r="G1161" s="1" t="s">
        <v>3822</v>
      </c>
      <c r="H1161" s="1" t="s">
        <v>3823</v>
      </c>
      <c r="I1161" s="1">
        <v>24.56</v>
      </c>
    </row>
    <row r="1162">
      <c r="A1162" s="1" t="s">
        <v>3824</v>
      </c>
      <c r="B1162" s="1" t="s">
        <v>3825</v>
      </c>
      <c r="C1162" s="1">
        <v>0.615</v>
      </c>
      <c r="D1162" s="1">
        <v>0.0</v>
      </c>
      <c r="E1162" s="7">
        <v>0.0</v>
      </c>
      <c r="F1162" s="1">
        <v>100.0</v>
      </c>
      <c r="G1162" s="8">
        <v>1168.0</v>
      </c>
      <c r="H1162" s="1" t="s">
        <v>3826</v>
      </c>
      <c r="I1162" s="1" t="s">
        <v>12</v>
      </c>
    </row>
    <row r="1163">
      <c r="A1163" s="1" t="s">
        <v>3827</v>
      </c>
      <c r="B1163" s="1" t="s">
        <v>3828</v>
      </c>
      <c r="C1163" s="1">
        <v>31.27</v>
      </c>
      <c r="D1163" s="1">
        <v>-0.06</v>
      </c>
      <c r="E1163" s="7">
        <v>-0.0019</v>
      </c>
      <c r="F1163" s="8">
        <v>33860.0</v>
      </c>
      <c r="G1163" s="8">
        <v>48161.0</v>
      </c>
      <c r="H1163" s="1" t="s">
        <v>3829</v>
      </c>
      <c r="I1163" s="1">
        <v>52.31</v>
      </c>
    </row>
    <row r="1164">
      <c r="A1164" s="1" t="s">
        <v>3830</v>
      </c>
      <c r="B1164" s="1" t="s">
        <v>3831</v>
      </c>
      <c r="C1164" s="1">
        <v>11.96</v>
      </c>
      <c r="D1164" s="1">
        <v>0.0</v>
      </c>
      <c r="E1164" s="7">
        <v>0.0</v>
      </c>
      <c r="F1164" s="1">
        <v>91.0</v>
      </c>
      <c r="G1164" s="1">
        <v>65.0</v>
      </c>
      <c r="H1164" s="1" t="s">
        <v>3832</v>
      </c>
      <c r="I1164" s="1" t="s">
        <v>12</v>
      </c>
    </row>
    <row r="1165">
      <c r="A1165" s="1" t="s">
        <v>3833</v>
      </c>
      <c r="B1165" s="1" t="s">
        <v>3834</v>
      </c>
      <c r="C1165" s="1">
        <v>146.53</v>
      </c>
      <c r="D1165" s="2">
        <f>+0.53</f>
        <v>0.53</v>
      </c>
      <c r="E1165" s="3">
        <f>+0.36%</f>
        <v>0.0036</v>
      </c>
      <c r="F1165" s="1" t="s">
        <v>3835</v>
      </c>
      <c r="G1165" s="1" t="s">
        <v>3836</v>
      </c>
      <c r="H1165" s="1" t="s">
        <v>3837</v>
      </c>
      <c r="I1165" s="1">
        <v>30.78</v>
      </c>
    </row>
    <row r="1166">
      <c r="A1166" s="1" t="s">
        <v>3838</v>
      </c>
      <c r="B1166" s="1" t="s">
        <v>3839</v>
      </c>
      <c r="C1166" s="1">
        <v>16.36</v>
      </c>
      <c r="D1166" s="1">
        <v>-0.33</v>
      </c>
      <c r="E1166" s="7">
        <v>-0.0198</v>
      </c>
      <c r="F1166" s="1" t="s">
        <v>3840</v>
      </c>
      <c r="G1166" s="1" t="s">
        <v>3841</v>
      </c>
      <c r="H1166" s="1" t="s">
        <v>3842</v>
      </c>
      <c r="I1166" s="1" t="s">
        <v>12</v>
      </c>
    </row>
    <row r="1167">
      <c r="A1167" s="1" t="s">
        <v>3843</v>
      </c>
      <c r="B1167" s="1" t="s">
        <v>3844</v>
      </c>
      <c r="C1167" s="1">
        <v>60.29</v>
      </c>
      <c r="D1167" s="2">
        <f>+0.47</f>
        <v>0.47</v>
      </c>
      <c r="E1167" s="3">
        <f>+0.79%</f>
        <v>0.0079</v>
      </c>
      <c r="F1167" s="8">
        <v>15569.0</v>
      </c>
      <c r="G1167" s="8">
        <v>26792.0</v>
      </c>
      <c r="H1167" s="1" t="s">
        <v>3845</v>
      </c>
      <c r="I1167" s="1">
        <v>35.61</v>
      </c>
    </row>
    <row r="1168">
      <c r="A1168" s="1" t="s">
        <v>3846</v>
      </c>
      <c r="B1168" s="1" t="s">
        <v>3847</v>
      </c>
      <c r="C1168" s="1">
        <v>78.4</v>
      </c>
      <c r="D1168" s="1">
        <v>-3.49</v>
      </c>
      <c r="E1168" s="7">
        <v>-0.0426</v>
      </c>
      <c r="F1168" s="1">
        <v>335.0</v>
      </c>
      <c r="G1168" s="1">
        <v>442.0</v>
      </c>
      <c r="H1168" s="1" t="s">
        <v>3848</v>
      </c>
      <c r="I1168" s="1">
        <v>14.66</v>
      </c>
    </row>
    <row r="1169">
      <c r="A1169" s="1" t="s">
        <v>3849</v>
      </c>
      <c r="B1169" s="1" t="s">
        <v>3844</v>
      </c>
      <c r="C1169" s="1">
        <v>59.7</v>
      </c>
      <c r="D1169" s="2">
        <f>+0.21</f>
        <v>0.21</v>
      </c>
      <c r="E1169" s="3">
        <f>+0.35%</f>
        <v>0.0035</v>
      </c>
      <c r="F1169" s="1">
        <v>561.0</v>
      </c>
      <c r="G1169" s="1">
        <v>704.0</v>
      </c>
      <c r="H1169" s="1" t="s">
        <v>3850</v>
      </c>
      <c r="I1169" s="1">
        <v>35.26</v>
      </c>
    </row>
    <row r="1170">
      <c r="A1170" s="1" t="s">
        <v>3851</v>
      </c>
      <c r="B1170" s="1" t="s">
        <v>3852</v>
      </c>
      <c r="C1170" s="1">
        <v>127.25</v>
      </c>
      <c r="D1170" s="2">
        <f>+0.12</f>
        <v>0.12</v>
      </c>
      <c r="E1170" s="3">
        <f>+0.09%</f>
        <v>0.0009</v>
      </c>
      <c r="F1170" s="8">
        <v>881721.0</v>
      </c>
      <c r="G1170" s="1" t="s">
        <v>3853</v>
      </c>
      <c r="H1170" s="1" t="s">
        <v>3854</v>
      </c>
      <c r="I1170" s="1">
        <v>27.61</v>
      </c>
    </row>
    <row r="1171">
      <c r="A1171" s="1" t="s">
        <v>3855</v>
      </c>
      <c r="B1171" s="1" t="s">
        <v>3856</v>
      </c>
      <c r="C1171" s="1">
        <v>17.82</v>
      </c>
      <c r="D1171" s="2">
        <f>+0.19</f>
        <v>0.19</v>
      </c>
      <c r="E1171" s="3">
        <f>+1.08%</f>
        <v>0.0108</v>
      </c>
      <c r="F1171" s="8">
        <v>137432.0</v>
      </c>
      <c r="G1171" s="8">
        <v>152130.0</v>
      </c>
      <c r="H1171" s="1" t="s">
        <v>3857</v>
      </c>
      <c r="I1171" s="1">
        <v>9.41</v>
      </c>
    </row>
    <row r="1172">
      <c r="A1172" s="1" t="s">
        <v>3858</v>
      </c>
      <c r="B1172" s="1" t="s">
        <v>3859</v>
      </c>
      <c r="C1172" s="1">
        <v>286.99</v>
      </c>
      <c r="D1172" s="1">
        <v>-4.21</v>
      </c>
      <c r="E1172" s="7">
        <v>-0.0145</v>
      </c>
      <c r="F1172" s="8">
        <v>247039.0</v>
      </c>
      <c r="G1172" s="8">
        <v>757274.0</v>
      </c>
      <c r="H1172" s="1" t="s">
        <v>3860</v>
      </c>
      <c r="I1172" s="1">
        <v>85.39</v>
      </c>
    </row>
    <row r="1173">
      <c r="A1173" s="1" t="s">
        <v>3861</v>
      </c>
      <c r="B1173" s="1" t="s">
        <v>3862</v>
      </c>
      <c r="C1173" s="1">
        <v>10.66</v>
      </c>
      <c r="D1173" s="1">
        <v>-0.07</v>
      </c>
      <c r="E1173" s="7">
        <v>-0.007</v>
      </c>
      <c r="F1173" s="1" t="s">
        <v>3863</v>
      </c>
      <c r="G1173" s="1" t="s">
        <v>3864</v>
      </c>
      <c r="H1173" s="1" t="s">
        <v>3865</v>
      </c>
      <c r="I1173" s="1">
        <v>34.07</v>
      </c>
    </row>
    <row r="1174">
      <c r="A1174" s="1" t="s">
        <v>3866</v>
      </c>
      <c r="B1174" s="1" t="s">
        <v>3437</v>
      </c>
      <c r="C1174" s="1">
        <v>26.06</v>
      </c>
      <c r="D1174" s="2">
        <f>+0.01</f>
        <v>0.01</v>
      </c>
      <c r="E1174" s="3">
        <f>+0.04%</f>
        <v>0.0004</v>
      </c>
      <c r="F1174" s="8">
        <v>1100.0</v>
      </c>
      <c r="G1174" s="8">
        <v>11522.0</v>
      </c>
      <c r="H1174" s="1" t="s">
        <v>3867</v>
      </c>
      <c r="I1174" s="1">
        <v>4.92</v>
      </c>
    </row>
    <row r="1175">
      <c r="A1175" s="1" t="s">
        <v>3868</v>
      </c>
      <c r="B1175" s="1" t="s">
        <v>3869</v>
      </c>
      <c r="C1175" s="1">
        <v>29.72</v>
      </c>
      <c r="D1175" s="1">
        <v>-0.63</v>
      </c>
      <c r="E1175" s="7">
        <v>-0.0208</v>
      </c>
      <c r="F1175" s="1" t="s">
        <v>3870</v>
      </c>
      <c r="G1175" s="1" t="s">
        <v>3871</v>
      </c>
      <c r="H1175" s="1" t="s">
        <v>3872</v>
      </c>
      <c r="I1175" s="1" t="s">
        <v>12</v>
      </c>
    </row>
    <row r="1176">
      <c r="A1176" s="1" t="s">
        <v>3873</v>
      </c>
      <c r="B1176" s="1" t="s">
        <v>3874</v>
      </c>
      <c r="C1176" s="1">
        <v>54.4</v>
      </c>
      <c r="D1176" s="1">
        <v>0.0</v>
      </c>
      <c r="E1176" s="7">
        <v>0.0</v>
      </c>
      <c r="F1176" s="1">
        <v>10.0</v>
      </c>
      <c r="G1176" s="1">
        <v>66.0</v>
      </c>
      <c r="H1176" s="1" t="s">
        <v>3875</v>
      </c>
      <c r="I1176" s="1">
        <v>11.5</v>
      </c>
    </row>
    <row r="1177">
      <c r="A1177" s="1" t="s">
        <v>3876</v>
      </c>
      <c r="B1177" s="1" t="s">
        <v>3877</v>
      </c>
      <c r="C1177" s="1">
        <v>124.99</v>
      </c>
      <c r="D1177" s="1">
        <v>-2.61</v>
      </c>
      <c r="E1177" s="7">
        <v>-0.0205</v>
      </c>
      <c r="F1177" s="1" t="s">
        <v>3878</v>
      </c>
      <c r="G1177" s="1" t="s">
        <v>3879</v>
      </c>
      <c r="H1177" s="1" t="s">
        <v>3880</v>
      </c>
      <c r="I1177" s="1">
        <v>22.66</v>
      </c>
    </row>
    <row r="1178">
      <c r="A1178" s="1" t="s">
        <v>3881</v>
      </c>
      <c r="B1178" s="1" t="s">
        <v>3882</v>
      </c>
      <c r="C1178" s="1">
        <v>62.55</v>
      </c>
      <c r="D1178" s="1">
        <v>0.0</v>
      </c>
      <c r="E1178" s="7">
        <v>0.0</v>
      </c>
      <c r="F1178" s="1">
        <v>100.0</v>
      </c>
      <c r="G1178" s="1">
        <v>3.0</v>
      </c>
      <c r="H1178" s="1" t="s">
        <v>3883</v>
      </c>
      <c r="I1178" s="1" t="s">
        <v>12</v>
      </c>
    </row>
    <row r="1179">
      <c r="A1179" s="1" t="s">
        <v>3884</v>
      </c>
      <c r="B1179" s="1" t="s">
        <v>3818</v>
      </c>
      <c r="C1179" s="1">
        <v>138.74</v>
      </c>
      <c r="D1179" s="2">
        <f>+0.59</f>
        <v>0.59</v>
      </c>
      <c r="E1179" s="3">
        <f>+0.42%</f>
        <v>0.0042</v>
      </c>
      <c r="F1179" s="8">
        <v>3302.0</v>
      </c>
      <c r="G1179" s="8">
        <v>9260.0</v>
      </c>
      <c r="H1179" s="1" t="s">
        <v>3885</v>
      </c>
      <c r="I1179" s="1">
        <v>7.06</v>
      </c>
    </row>
    <row r="1180">
      <c r="A1180" s="1" t="s">
        <v>3886</v>
      </c>
      <c r="B1180" s="1" t="s">
        <v>3887</v>
      </c>
      <c r="C1180" s="1">
        <v>64.63</v>
      </c>
      <c r="D1180" s="1">
        <v>-0.81</v>
      </c>
      <c r="E1180" s="7">
        <v>-0.0124</v>
      </c>
      <c r="F1180" s="8">
        <v>245025.0</v>
      </c>
      <c r="G1180" s="8">
        <v>237498.0</v>
      </c>
      <c r="H1180" s="1" t="s">
        <v>3888</v>
      </c>
      <c r="I1180" s="1">
        <v>21.77</v>
      </c>
    </row>
    <row r="1181">
      <c r="A1181" s="1" t="s">
        <v>3889</v>
      </c>
      <c r="B1181" s="1" t="s">
        <v>3784</v>
      </c>
      <c r="C1181" s="1">
        <v>23.7</v>
      </c>
      <c r="D1181" s="2">
        <f>+0.1</f>
        <v>0.1</v>
      </c>
      <c r="E1181" s="3">
        <f>+0.42%</f>
        <v>0.0042</v>
      </c>
      <c r="F1181" s="8">
        <v>9142.0</v>
      </c>
      <c r="G1181" s="8">
        <v>13968.0</v>
      </c>
      <c r="H1181" s="1" t="s">
        <v>3890</v>
      </c>
      <c r="I1181" s="1">
        <v>8.48</v>
      </c>
    </row>
    <row r="1182">
      <c r="A1182" s="1" t="s">
        <v>3891</v>
      </c>
      <c r="B1182" s="1" t="s">
        <v>3892</v>
      </c>
      <c r="C1182" s="1">
        <v>34.31</v>
      </c>
      <c r="D1182" s="1">
        <v>-0.11</v>
      </c>
      <c r="E1182" s="7">
        <v>-0.0032</v>
      </c>
      <c r="F1182" s="8">
        <v>108504.0</v>
      </c>
      <c r="G1182" s="8">
        <v>346204.0</v>
      </c>
      <c r="H1182" s="1" t="s">
        <v>3893</v>
      </c>
      <c r="I1182" s="1">
        <v>14.67</v>
      </c>
    </row>
    <row r="1183">
      <c r="A1183" s="1" t="s">
        <v>3894</v>
      </c>
      <c r="B1183" s="1" t="s">
        <v>3771</v>
      </c>
      <c r="C1183" s="1">
        <v>13.95</v>
      </c>
      <c r="D1183" s="1">
        <v>-0.29</v>
      </c>
      <c r="E1183" s="7">
        <v>-0.0204</v>
      </c>
      <c r="F1183" s="8">
        <v>11887.0</v>
      </c>
      <c r="G1183" s="8">
        <v>33044.0</v>
      </c>
      <c r="H1183" s="1" t="s">
        <v>3895</v>
      </c>
      <c r="I1183" s="1">
        <v>7.32</v>
      </c>
    </row>
    <row r="1184">
      <c r="A1184" s="1" t="s">
        <v>3896</v>
      </c>
      <c r="B1184" s="1" t="s">
        <v>3897</v>
      </c>
      <c r="C1184" s="1">
        <v>25.98</v>
      </c>
      <c r="D1184" s="1">
        <v>-0.8</v>
      </c>
      <c r="E1184" s="7">
        <v>-0.0299</v>
      </c>
      <c r="F1184" s="1" t="s">
        <v>3898</v>
      </c>
      <c r="G1184" s="1" t="s">
        <v>3899</v>
      </c>
      <c r="H1184" s="1" t="s">
        <v>3900</v>
      </c>
      <c r="I1184" s="1" t="s">
        <v>12</v>
      </c>
    </row>
    <row r="1185">
      <c r="A1185" s="1" t="s">
        <v>3901</v>
      </c>
      <c r="B1185" s="1" t="s">
        <v>3856</v>
      </c>
      <c r="C1185" s="1">
        <v>18.0</v>
      </c>
      <c r="D1185" s="2">
        <f>+0.72</f>
        <v>0.72</v>
      </c>
      <c r="E1185" s="3">
        <f>+4.17%</f>
        <v>0.0417</v>
      </c>
      <c r="F1185" s="8">
        <v>3892.0</v>
      </c>
      <c r="G1185" s="8">
        <v>3220.0</v>
      </c>
      <c r="H1185" s="1" t="s">
        <v>3902</v>
      </c>
      <c r="I1185" s="1">
        <v>9.51</v>
      </c>
    </row>
    <row r="1186">
      <c r="A1186" s="1" t="s">
        <v>3903</v>
      </c>
      <c r="B1186" s="1" t="s">
        <v>3828</v>
      </c>
      <c r="C1186" s="1">
        <v>123.3</v>
      </c>
      <c r="D1186" s="1">
        <v>-2.95</v>
      </c>
      <c r="E1186" s="7">
        <v>-0.0234</v>
      </c>
      <c r="F1186" s="1">
        <v>158.0</v>
      </c>
      <c r="G1186" s="1">
        <v>180.0</v>
      </c>
      <c r="H1186" s="1" t="s">
        <v>3904</v>
      </c>
      <c r="I1186" s="1">
        <v>51.57</v>
      </c>
    </row>
    <row r="1187">
      <c r="A1187" s="1" t="s">
        <v>3905</v>
      </c>
      <c r="B1187" s="1" t="s">
        <v>3906</v>
      </c>
      <c r="C1187" s="1">
        <v>56.54</v>
      </c>
      <c r="D1187" s="1">
        <v>-0.01</v>
      </c>
      <c r="E1187" s="7">
        <v>-2.0E-4</v>
      </c>
      <c r="F1187" s="1" t="s">
        <v>3907</v>
      </c>
      <c r="G1187" s="1" t="s">
        <v>3908</v>
      </c>
      <c r="H1187" s="1" t="s">
        <v>3909</v>
      </c>
      <c r="I1187" s="1" t="s">
        <v>12</v>
      </c>
    </row>
    <row r="1188">
      <c r="A1188" s="1" t="s">
        <v>3910</v>
      </c>
      <c r="B1188" s="1" t="s">
        <v>3911</v>
      </c>
      <c r="C1188" s="1">
        <v>18.0</v>
      </c>
      <c r="D1188" s="1">
        <v>0.0</v>
      </c>
      <c r="E1188" s="7">
        <v>0.0</v>
      </c>
      <c r="F1188" s="1">
        <v>311.0</v>
      </c>
      <c r="G1188" s="8">
        <v>1223.0</v>
      </c>
      <c r="H1188" s="1" t="s">
        <v>3912</v>
      </c>
      <c r="I1188" s="1">
        <v>8.96</v>
      </c>
    </row>
    <row r="1189">
      <c r="A1189" s="1" t="s">
        <v>3913</v>
      </c>
      <c r="B1189" s="1" t="s">
        <v>3914</v>
      </c>
      <c r="C1189" s="1">
        <v>13.95</v>
      </c>
      <c r="D1189" s="2">
        <f>+0.06</f>
        <v>0.06</v>
      </c>
      <c r="E1189" s="3">
        <f>+0.47%</f>
        <v>0.0047</v>
      </c>
      <c r="F1189" s="8">
        <v>24441.0</v>
      </c>
      <c r="G1189" s="8">
        <v>218290.0</v>
      </c>
      <c r="H1189" s="1" t="s">
        <v>3867</v>
      </c>
      <c r="I1189" s="1">
        <v>30.21</v>
      </c>
    </row>
    <row r="1190">
      <c r="A1190" s="1" t="s">
        <v>3915</v>
      </c>
      <c r="B1190" s="1" t="s">
        <v>3916</v>
      </c>
      <c r="C1190" s="1">
        <v>5.5</v>
      </c>
      <c r="D1190" s="2">
        <f>+0.28</f>
        <v>0.28</v>
      </c>
      <c r="E1190" s="3">
        <f>+5.36%</f>
        <v>0.0536</v>
      </c>
      <c r="F1190" s="8">
        <v>1308.0</v>
      </c>
      <c r="G1190" s="1">
        <v>33.0</v>
      </c>
      <c r="H1190" s="1" t="s">
        <v>3917</v>
      </c>
      <c r="I1190" s="1" t="s">
        <v>12</v>
      </c>
    </row>
    <row r="1191">
      <c r="A1191" s="1" t="s">
        <v>3918</v>
      </c>
      <c r="B1191" s="1" t="s">
        <v>3919</v>
      </c>
      <c r="C1191" s="1">
        <v>17.11</v>
      </c>
      <c r="D1191" s="1">
        <v>0.0</v>
      </c>
      <c r="E1191" s="7">
        <v>0.0</v>
      </c>
      <c r="F1191" s="1">
        <v>601.0</v>
      </c>
      <c r="G1191" s="8">
        <v>2061.0</v>
      </c>
      <c r="H1191" s="1" t="s">
        <v>3920</v>
      </c>
      <c r="I1191" s="1">
        <v>6.53</v>
      </c>
    </row>
    <row r="1192">
      <c r="A1192" s="1" t="s">
        <v>3921</v>
      </c>
      <c r="B1192" s="1" t="s">
        <v>3922</v>
      </c>
      <c r="C1192" s="1">
        <v>10.44</v>
      </c>
      <c r="D1192" s="2">
        <f>+0.7</f>
        <v>0.7</v>
      </c>
      <c r="E1192" s="3">
        <f>+7.19%</f>
        <v>0.0719</v>
      </c>
      <c r="F1192" s="8">
        <v>4065.0</v>
      </c>
      <c r="G1192" s="8">
        <v>1111.0</v>
      </c>
      <c r="H1192" s="1" t="s">
        <v>3923</v>
      </c>
      <c r="I1192" s="1">
        <v>10.34</v>
      </c>
    </row>
    <row r="1193">
      <c r="A1193" s="1" t="s">
        <v>3924</v>
      </c>
      <c r="B1193" s="1" t="s">
        <v>3847</v>
      </c>
      <c r="C1193" s="1">
        <v>15.47</v>
      </c>
      <c r="D1193" s="1">
        <v>-0.84</v>
      </c>
      <c r="E1193" s="7">
        <v>-0.0518</v>
      </c>
      <c r="F1193" s="8">
        <v>2729.0</v>
      </c>
      <c r="G1193" s="8">
        <v>8643.0</v>
      </c>
      <c r="H1193" s="1" t="s">
        <v>3925</v>
      </c>
      <c r="I1193" s="1" t="s">
        <v>12</v>
      </c>
    </row>
    <row r="1194">
      <c r="A1194" s="1" t="s">
        <v>3926</v>
      </c>
      <c r="B1194" s="1" t="s">
        <v>3927</v>
      </c>
      <c r="C1194" s="1">
        <v>99.69</v>
      </c>
      <c r="D1194" s="1">
        <v>-0.97</v>
      </c>
      <c r="E1194" s="7">
        <v>-0.0096</v>
      </c>
      <c r="F1194" s="8">
        <v>737975.0</v>
      </c>
      <c r="G1194" s="1" t="s">
        <v>3329</v>
      </c>
      <c r="H1194" s="1" t="s">
        <v>3928</v>
      </c>
      <c r="I1194" s="1">
        <v>23.94</v>
      </c>
    </row>
    <row r="1195">
      <c r="A1195" s="1" t="s">
        <v>3929</v>
      </c>
      <c r="B1195" s="1" t="s">
        <v>3930</v>
      </c>
      <c r="C1195" s="1">
        <v>50.95</v>
      </c>
      <c r="D1195" s="2">
        <f>+0.57</f>
        <v>0.57</v>
      </c>
      <c r="E1195" s="3">
        <f>+1.13%</f>
        <v>0.0113</v>
      </c>
      <c r="F1195" s="8">
        <v>1219.0</v>
      </c>
      <c r="G1195" s="8">
        <v>5709.0</v>
      </c>
      <c r="H1195" s="1" t="s">
        <v>3931</v>
      </c>
      <c r="I1195" s="1">
        <v>10.51</v>
      </c>
    </row>
    <row r="1196">
      <c r="A1196" s="1" t="s">
        <v>3932</v>
      </c>
      <c r="B1196" s="1" t="s">
        <v>3933</v>
      </c>
      <c r="C1196" s="1">
        <v>529.94</v>
      </c>
      <c r="D1196" s="2">
        <f>+33.33</f>
        <v>33.33</v>
      </c>
      <c r="E1196" s="3">
        <f>+6.71%</f>
        <v>0.0671</v>
      </c>
      <c r="F1196" s="1">
        <v>6.0</v>
      </c>
      <c r="G1196" s="1">
        <v>93.0</v>
      </c>
      <c r="H1196" s="1" t="s">
        <v>3934</v>
      </c>
      <c r="I1196" s="1">
        <v>10.13</v>
      </c>
    </row>
    <row r="1197">
      <c r="A1197" s="1" t="s">
        <v>3935</v>
      </c>
      <c r="B1197" s="1" t="s">
        <v>3705</v>
      </c>
      <c r="C1197" s="1">
        <v>0.364</v>
      </c>
      <c r="D1197" s="1">
        <v>-0.007</v>
      </c>
      <c r="E1197" s="7">
        <v>-0.0189</v>
      </c>
      <c r="F1197" s="8">
        <v>20489.0</v>
      </c>
      <c r="G1197" s="8">
        <v>31519.0</v>
      </c>
      <c r="H1197" s="1" t="s">
        <v>3936</v>
      </c>
      <c r="I1197" s="1">
        <v>10.4</v>
      </c>
    </row>
    <row r="1198">
      <c r="A1198" s="1" t="s">
        <v>3937</v>
      </c>
      <c r="B1198" s="1" t="s">
        <v>3938</v>
      </c>
      <c r="C1198" s="1">
        <v>114.56</v>
      </c>
      <c r="D1198" s="1">
        <v>-4.23</v>
      </c>
      <c r="E1198" s="7">
        <v>-0.0356</v>
      </c>
      <c r="F1198" s="8">
        <v>913531.0</v>
      </c>
      <c r="G1198" s="8">
        <v>947531.0</v>
      </c>
      <c r="H1198" s="1" t="s">
        <v>3939</v>
      </c>
      <c r="I1198" s="1">
        <v>22.31</v>
      </c>
    </row>
    <row r="1199">
      <c r="A1199" s="1" t="s">
        <v>3940</v>
      </c>
      <c r="B1199" s="1" t="s">
        <v>3388</v>
      </c>
      <c r="C1199" s="1">
        <v>27.05</v>
      </c>
      <c r="D1199" s="1">
        <v>-0.09</v>
      </c>
      <c r="E1199" s="7">
        <v>-0.0033</v>
      </c>
      <c r="F1199" s="8">
        <v>20984.0</v>
      </c>
      <c r="G1199" s="8">
        <v>34603.0</v>
      </c>
      <c r="H1199" s="1" t="s">
        <v>3941</v>
      </c>
      <c r="I1199" s="1">
        <v>24.04</v>
      </c>
    </row>
    <row r="1200">
      <c r="A1200" s="1" t="s">
        <v>3942</v>
      </c>
      <c r="B1200" s="1" t="s">
        <v>3437</v>
      </c>
      <c r="C1200" s="1">
        <v>25.68</v>
      </c>
      <c r="D1200" s="2">
        <f>+0.01</f>
        <v>0.01</v>
      </c>
      <c r="E1200" s="3">
        <f>+0.04%</f>
        <v>0.0004</v>
      </c>
      <c r="F1200" s="8">
        <v>5230.0</v>
      </c>
      <c r="G1200" s="8">
        <v>9046.0</v>
      </c>
      <c r="H1200" s="1" t="s">
        <v>3943</v>
      </c>
      <c r="I1200" s="1">
        <v>4.85</v>
      </c>
    </row>
    <row r="1201">
      <c r="A1201" s="1" t="s">
        <v>3944</v>
      </c>
      <c r="B1201" s="1" t="s">
        <v>3815</v>
      </c>
      <c r="C1201" s="1">
        <v>7.97</v>
      </c>
      <c r="D1201" s="1">
        <v>0.0</v>
      </c>
      <c r="E1201" s="7">
        <v>-6.0E-4</v>
      </c>
      <c r="F1201" s="8">
        <v>80656.0</v>
      </c>
      <c r="G1201" s="8">
        <v>97604.0</v>
      </c>
      <c r="H1201" s="1" t="s">
        <v>3945</v>
      </c>
      <c r="I1201" s="1">
        <v>30.63</v>
      </c>
    </row>
    <row r="1202">
      <c r="A1202" s="1" t="s">
        <v>3946</v>
      </c>
      <c r="B1202" s="1" t="s">
        <v>3947</v>
      </c>
      <c r="C1202" s="1">
        <v>10.5</v>
      </c>
      <c r="D1202" s="2">
        <f>+0.05</f>
        <v>0.05</v>
      </c>
      <c r="E1202" s="3">
        <f>+0.44%</f>
        <v>0.0044</v>
      </c>
      <c r="F1202" s="8">
        <v>25042.0</v>
      </c>
      <c r="G1202" s="8">
        <v>65587.0</v>
      </c>
      <c r="H1202" s="1" t="s">
        <v>3948</v>
      </c>
      <c r="I1202" s="1">
        <v>9.87</v>
      </c>
    </row>
    <row r="1203">
      <c r="A1203" s="1" t="s">
        <v>3949</v>
      </c>
      <c r="B1203" s="1" t="s">
        <v>3874</v>
      </c>
      <c r="C1203" s="1">
        <v>53.22</v>
      </c>
      <c r="D1203" s="2">
        <f>+0.82</f>
        <v>0.82</v>
      </c>
      <c r="E1203" s="3">
        <f>+1.56%</f>
        <v>0.0156</v>
      </c>
      <c r="F1203" s="8">
        <v>1575.0</v>
      </c>
      <c r="G1203" s="8">
        <v>1107.0</v>
      </c>
      <c r="H1203" s="1" t="s">
        <v>3950</v>
      </c>
      <c r="I1203" s="1">
        <v>11.25</v>
      </c>
    </row>
    <row r="1204">
      <c r="A1204" s="1" t="s">
        <v>3951</v>
      </c>
      <c r="B1204" s="1" t="s">
        <v>3952</v>
      </c>
      <c r="C1204" s="1">
        <v>26.66</v>
      </c>
      <c r="D1204" s="2">
        <f>+0.42</f>
        <v>0.42</v>
      </c>
      <c r="E1204" s="3">
        <f>+1.6%</f>
        <v>0.016</v>
      </c>
      <c r="F1204" s="1" t="s">
        <v>3953</v>
      </c>
      <c r="G1204" s="1" t="s">
        <v>3954</v>
      </c>
      <c r="H1204" s="1" t="s">
        <v>3955</v>
      </c>
      <c r="I1204" s="1">
        <v>12.41</v>
      </c>
    </row>
    <row r="1205">
      <c r="A1205" s="1" t="s">
        <v>3956</v>
      </c>
      <c r="B1205" s="1" t="s">
        <v>3957</v>
      </c>
      <c r="C1205" s="1">
        <v>19.33</v>
      </c>
      <c r="D1205" s="2">
        <f>+0.09</f>
        <v>0.09</v>
      </c>
      <c r="E1205" s="3">
        <f>+0.49%</f>
        <v>0.0049</v>
      </c>
      <c r="F1205" s="8">
        <v>30096.0</v>
      </c>
      <c r="G1205" s="8">
        <v>26509.0</v>
      </c>
      <c r="H1205" s="1" t="s">
        <v>3958</v>
      </c>
      <c r="I1205" s="1">
        <v>7.59</v>
      </c>
    </row>
    <row r="1206">
      <c r="A1206" s="1" t="s">
        <v>3959</v>
      </c>
      <c r="B1206" s="1" t="s">
        <v>3960</v>
      </c>
      <c r="C1206" s="1">
        <v>27.1</v>
      </c>
      <c r="D1206" s="2">
        <f>+0.27</f>
        <v>0.27</v>
      </c>
      <c r="E1206" s="3">
        <f>+1.01%</f>
        <v>0.0101</v>
      </c>
      <c r="F1206" s="1" t="s">
        <v>3961</v>
      </c>
      <c r="G1206" s="1" t="s">
        <v>3962</v>
      </c>
      <c r="H1206" s="1" t="s">
        <v>3963</v>
      </c>
      <c r="I1206" s="1" t="s">
        <v>12</v>
      </c>
    </row>
    <row r="1207">
      <c r="A1207" s="1" t="s">
        <v>3964</v>
      </c>
      <c r="B1207" s="1" t="s">
        <v>3965</v>
      </c>
      <c r="C1207" s="1">
        <v>137.75</v>
      </c>
      <c r="D1207" s="1">
        <v>-3.91</v>
      </c>
      <c r="E1207" s="7">
        <v>-0.0276</v>
      </c>
      <c r="F1207" s="8">
        <v>5558.0</v>
      </c>
      <c r="G1207" s="8">
        <v>5303.0</v>
      </c>
      <c r="H1207" s="1" t="s">
        <v>3966</v>
      </c>
      <c r="I1207" s="1">
        <v>43.56</v>
      </c>
    </row>
    <row r="1208">
      <c r="A1208" s="1" t="s">
        <v>3967</v>
      </c>
      <c r="B1208" s="1" t="s">
        <v>3952</v>
      </c>
      <c r="C1208" s="1">
        <v>26.49</v>
      </c>
      <c r="D1208" s="2">
        <f>+0.36</f>
        <v>0.36</v>
      </c>
      <c r="E1208" s="3">
        <f>+1.38%</f>
        <v>0.0138</v>
      </c>
      <c r="F1208" s="8">
        <v>857369.0</v>
      </c>
      <c r="G1208" s="1" t="s">
        <v>3968</v>
      </c>
      <c r="H1208" s="1" t="s">
        <v>3969</v>
      </c>
      <c r="I1208" s="1">
        <v>12.33</v>
      </c>
    </row>
    <row r="1209">
      <c r="A1209" s="1" t="s">
        <v>3970</v>
      </c>
      <c r="B1209" s="1" t="s">
        <v>3971</v>
      </c>
      <c r="C1209" s="1">
        <v>15.3</v>
      </c>
      <c r="D1209" s="1">
        <v>-1.2</v>
      </c>
      <c r="E1209" s="7">
        <v>-0.0727</v>
      </c>
      <c r="F1209" s="1">
        <v>543.0</v>
      </c>
      <c r="G1209" s="8">
        <v>1165.0</v>
      </c>
      <c r="H1209" s="1" t="s">
        <v>3972</v>
      </c>
      <c r="I1209" s="1" t="s">
        <v>12</v>
      </c>
    </row>
    <row r="1210">
      <c r="A1210" s="1" t="s">
        <v>3973</v>
      </c>
      <c r="B1210" s="1" t="s">
        <v>3974</v>
      </c>
      <c r="C1210" s="1">
        <v>48.67</v>
      </c>
      <c r="D1210" s="1">
        <v>-0.09</v>
      </c>
      <c r="E1210" s="7">
        <v>-0.0018</v>
      </c>
      <c r="F1210" s="8">
        <v>596738.0</v>
      </c>
      <c r="G1210" s="1" t="s">
        <v>3975</v>
      </c>
      <c r="H1210" s="1" t="s">
        <v>3976</v>
      </c>
      <c r="I1210" s="1">
        <v>79.79</v>
      </c>
    </row>
    <row r="1211">
      <c r="A1211" s="1" t="s">
        <v>3977</v>
      </c>
      <c r="B1211" s="1" t="s">
        <v>3978</v>
      </c>
      <c r="C1211" s="1">
        <v>29.45</v>
      </c>
      <c r="D1211" s="2">
        <f>+2.05</f>
        <v>2.05</v>
      </c>
      <c r="E1211" s="3">
        <f>+7.48%</f>
        <v>0.0748</v>
      </c>
      <c r="F1211" s="1" t="s">
        <v>3979</v>
      </c>
      <c r="G1211" s="1" t="s">
        <v>3980</v>
      </c>
      <c r="H1211" s="1" t="s">
        <v>3981</v>
      </c>
      <c r="I1211" s="1">
        <v>23.81</v>
      </c>
    </row>
    <row r="1212">
      <c r="A1212" s="1" t="s">
        <v>3982</v>
      </c>
      <c r="B1212" s="1" t="s">
        <v>3983</v>
      </c>
      <c r="C1212" s="1">
        <v>61.75</v>
      </c>
      <c r="D1212" s="1">
        <v>-0.19</v>
      </c>
      <c r="E1212" s="7">
        <v>-0.0031</v>
      </c>
      <c r="F1212" s="1" t="s">
        <v>3984</v>
      </c>
      <c r="G1212" s="1" t="s">
        <v>3985</v>
      </c>
      <c r="H1212" s="1" t="s">
        <v>3986</v>
      </c>
      <c r="I1212" s="1">
        <v>36.67</v>
      </c>
    </row>
    <row r="1213">
      <c r="A1213" s="1" t="s">
        <v>3987</v>
      </c>
      <c r="B1213" s="1" t="s">
        <v>3988</v>
      </c>
      <c r="C1213" s="1">
        <v>14.88</v>
      </c>
      <c r="D1213" s="1">
        <v>0.0</v>
      </c>
      <c r="E1213" s="7">
        <v>0.0</v>
      </c>
      <c r="F1213" s="1">
        <v>80.0</v>
      </c>
      <c r="G1213" s="1">
        <v>893.0</v>
      </c>
      <c r="H1213" s="1" t="s">
        <v>3989</v>
      </c>
      <c r="I1213" s="1">
        <v>875.29</v>
      </c>
    </row>
    <row r="1214">
      <c r="A1214" s="1" t="s">
        <v>3990</v>
      </c>
      <c r="B1214" s="1" t="s">
        <v>3991</v>
      </c>
      <c r="C1214" s="1">
        <v>97.4</v>
      </c>
      <c r="D1214" s="1">
        <v>-0.38</v>
      </c>
      <c r="E1214" s="7">
        <v>-0.0039</v>
      </c>
      <c r="F1214" s="8">
        <v>858333.0</v>
      </c>
      <c r="G1214" s="1" t="s">
        <v>3992</v>
      </c>
      <c r="H1214" s="1" t="s">
        <v>3993</v>
      </c>
      <c r="I1214" s="1">
        <v>25.73</v>
      </c>
    </row>
    <row r="1215">
      <c r="A1215" s="1" t="s">
        <v>3994</v>
      </c>
      <c r="B1215" s="1" t="s">
        <v>3995</v>
      </c>
      <c r="C1215" s="1">
        <v>121.72</v>
      </c>
      <c r="D1215" s="1">
        <v>-1.74</v>
      </c>
      <c r="E1215" s="7">
        <v>-0.0141</v>
      </c>
      <c r="F1215" s="1" t="s">
        <v>3996</v>
      </c>
      <c r="G1215" s="1" t="s">
        <v>3997</v>
      </c>
      <c r="H1215" s="1" t="s">
        <v>3998</v>
      </c>
      <c r="I1215" s="1" t="s">
        <v>12</v>
      </c>
    </row>
    <row r="1216">
      <c r="A1216" s="1" t="s">
        <v>3999</v>
      </c>
      <c r="B1216" s="1" t="s">
        <v>3437</v>
      </c>
      <c r="C1216" s="1">
        <v>25.52</v>
      </c>
      <c r="D1216" s="1">
        <v>-0.1</v>
      </c>
      <c r="E1216" s="7">
        <v>-0.0039</v>
      </c>
      <c r="F1216" s="8">
        <v>1961.0</v>
      </c>
      <c r="G1216" s="8">
        <v>4123.0</v>
      </c>
      <c r="H1216" s="1" t="s">
        <v>4000</v>
      </c>
      <c r="I1216" s="1">
        <v>4.82</v>
      </c>
    </row>
    <row r="1217">
      <c r="A1217" s="1" t="s">
        <v>4001</v>
      </c>
      <c r="B1217" s="1" t="s">
        <v>4002</v>
      </c>
      <c r="C1217" s="9">
        <v>1002.05</v>
      </c>
      <c r="D1217" s="1">
        <v>-23.75</v>
      </c>
      <c r="E1217" s="7">
        <v>-0.0232</v>
      </c>
      <c r="F1217" s="1">
        <v>70.0</v>
      </c>
      <c r="G1217" s="1">
        <v>431.0</v>
      </c>
      <c r="H1217" s="1" t="s">
        <v>4003</v>
      </c>
      <c r="I1217" s="1">
        <v>59.77</v>
      </c>
    </row>
    <row r="1218">
      <c r="A1218" s="1" t="s">
        <v>4004</v>
      </c>
      <c r="B1218" s="1" t="s">
        <v>4005</v>
      </c>
      <c r="C1218" s="1">
        <v>37.73</v>
      </c>
      <c r="D1218" s="2">
        <f>+0.29</f>
        <v>0.29</v>
      </c>
      <c r="E1218" s="3">
        <f>+0.77%</f>
        <v>0.0077</v>
      </c>
      <c r="F1218" s="8">
        <v>25482.0</v>
      </c>
      <c r="G1218" s="8">
        <v>20822.0</v>
      </c>
      <c r="H1218" s="1" t="s">
        <v>4006</v>
      </c>
      <c r="I1218" s="1">
        <v>43.95</v>
      </c>
    </row>
    <row r="1219">
      <c r="A1219" s="1" t="s">
        <v>4007</v>
      </c>
      <c r="B1219" s="1" t="s">
        <v>4008</v>
      </c>
      <c r="C1219" s="1">
        <v>26.13</v>
      </c>
      <c r="D1219" s="2">
        <f>+0.31</f>
        <v>0.31</v>
      </c>
      <c r="E1219" s="3">
        <f>+1.2%</f>
        <v>0.012</v>
      </c>
      <c r="F1219" s="8">
        <v>2603.0</v>
      </c>
      <c r="G1219" s="8">
        <v>5177.0</v>
      </c>
      <c r="H1219" s="1" t="s">
        <v>4009</v>
      </c>
      <c r="I1219" s="1" t="s">
        <v>12</v>
      </c>
    </row>
    <row r="1220">
      <c r="A1220" s="1" t="s">
        <v>4010</v>
      </c>
      <c r="B1220" s="1" t="s">
        <v>4011</v>
      </c>
      <c r="C1220" s="1">
        <v>76.03</v>
      </c>
      <c r="D1220" s="1">
        <v>-1.45</v>
      </c>
      <c r="E1220" s="7">
        <v>-0.0187</v>
      </c>
      <c r="F1220" s="1" t="s">
        <v>4012</v>
      </c>
      <c r="G1220" s="1" t="s">
        <v>4013</v>
      </c>
      <c r="H1220" s="1" t="s">
        <v>4014</v>
      </c>
      <c r="I1220" s="1">
        <v>11.83</v>
      </c>
    </row>
    <row r="1221">
      <c r="A1221" s="1" t="s">
        <v>4015</v>
      </c>
      <c r="B1221" s="1" t="s">
        <v>4016</v>
      </c>
      <c r="C1221" s="1">
        <v>7.65</v>
      </c>
      <c r="D1221" s="1">
        <v>-0.1</v>
      </c>
      <c r="E1221" s="7">
        <v>-0.0129</v>
      </c>
      <c r="F1221" s="8">
        <v>1795.0</v>
      </c>
      <c r="G1221" s="8">
        <v>6100.0</v>
      </c>
      <c r="H1221" s="1" t="s">
        <v>4017</v>
      </c>
      <c r="I1221" s="1">
        <v>2.9</v>
      </c>
    </row>
    <row r="1222">
      <c r="A1222" s="1" t="s">
        <v>4018</v>
      </c>
      <c r="B1222" s="1" t="s">
        <v>4005</v>
      </c>
      <c r="C1222" s="1">
        <v>74.59</v>
      </c>
      <c r="D1222" s="1">
        <v>0.0</v>
      </c>
      <c r="E1222" s="7">
        <v>0.0</v>
      </c>
      <c r="F1222" s="1">
        <v>100.0</v>
      </c>
      <c r="G1222" s="1">
        <v>55.0</v>
      </c>
      <c r="H1222" s="1" t="s">
        <v>3972</v>
      </c>
      <c r="I1222" s="1">
        <v>43.44</v>
      </c>
    </row>
    <row r="1223">
      <c r="A1223" s="1" t="s">
        <v>4019</v>
      </c>
      <c r="B1223" s="1" t="s">
        <v>4020</v>
      </c>
      <c r="C1223" s="1">
        <v>23.73</v>
      </c>
      <c r="D1223" s="2">
        <f>+0.1</f>
        <v>0.1</v>
      </c>
      <c r="E1223" s="3">
        <f>+0.42%</f>
        <v>0.0042</v>
      </c>
      <c r="F1223" s="8">
        <v>62060.0</v>
      </c>
      <c r="G1223" s="8">
        <v>64942.0</v>
      </c>
      <c r="H1223" s="1" t="s">
        <v>4021</v>
      </c>
      <c r="I1223" s="1">
        <v>7.11</v>
      </c>
    </row>
    <row r="1224">
      <c r="A1224" s="1" t="s">
        <v>4022</v>
      </c>
      <c r="B1224" s="1" t="s">
        <v>4023</v>
      </c>
      <c r="C1224" s="1">
        <v>46.28</v>
      </c>
      <c r="D1224" s="1">
        <v>-0.46</v>
      </c>
      <c r="E1224" s="7">
        <v>-0.0097</v>
      </c>
      <c r="F1224" s="8">
        <v>1457.0</v>
      </c>
      <c r="G1224" s="8">
        <v>3976.0</v>
      </c>
      <c r="H1224" s="1" t="s">
        <v>4024</v>
      </c>
      <c r="I1224" s="1">
        <v>10.37</v>
      </c>
    </row>
    <row r="1225">
      <c r="A1225" s="1" t="s">
        <v>4025</v>
      </c>
      <c r="B1225" s="1" t="s">
        <v>4026</v>
      </c>
      <c r="C1225" s="1">
        <v>26.29</v>
      </c>
      <c r="D1225" s="2">
        <f>+0.11</f>
        <v>0.11</v>
      </c>
      <c r="E1225" s="3">
        <f>+0.4%</f>
        <v>0.004</v>
      </c>
      <c r="F1225" s="8">
        <v>24848.0</v>
      </c>
      <c r="G1225" s="8">
        <v>33159.0</v>
      </c>
      <c r="H1225" s="1" t="s">
        <v>4027</v>
      </c>
      <c r="I1225" s="1">
        <v>10.42</v>
      </c>
    </row>
    <row r="1226">
      <c r="A1226" s="1" t="s">
        <v>4028</v>
      </c>
      <c r="B1226" s="1" t="s">
        <v>4029</v>
      </c>
      <c r="C1226" s="1">
        <v>9.44</v>
      </c>
      <c r="D1226" s="1">
        <v>0.0</v>
      </c>
      <c r="E1226" s="7">
        <v>-5.0E-4</v>
      </c>
      <c r="F1226" s="1" t="s">
        <v>4030</v>
      </c>
      <c r="G1226" s="1" t="s">
        <v>4031</v>
      </c>
      <c r="H1226" s="1" t="s">
        <v>4032</v>
      </c>
      <c r="I1226" s="1">
        <v>6.76</v>
      </c>
    </row>
    <row r="1227">
      <c r="A1227" s="1" t="s">
        <v>4033</v>
      </c>
      <c r="B1227" s="1" t="s">
        <v>4034</v>
      </c>
      <c r="C1227" s="1">
        <v>14.93</v>
      </c>
      <c r="D1227" s="1">
        <v>0.0</v>
      </c>
      <c r="E1227" s="7">
        <v>0.0</v>
      </c>
      <c r="F1227" s="8">
        <v>2747.0</v>
      </c>
      <c r="G1227" s="1">
        <v>85.0</v>
      </c>
      <c r="H1227" s="1" t="s">
        <v>3920</v>
      </c>
      <c r="I1227" s="1" t="s">
        <v>12</v>
      </c>
    </row>
    <row r="1228">
      <c r="A1228" s="1" t="s">
        <v>4035</v>
      </c>
      <c r="B1228" s="1" t="s">
        <v>3919</v>
      </c>
      <c r="C1228" s="1">
        <v>17.21</v>
      </c>
      <c r="D1228" s="1">
        <v>-0.06</v>
      </c>
      <c r="E1228" s="7">
        <v>-0.0035</v>
      </c>
      <c r="F1228" s="8">
        <v>7392.0</v>
      </c>
      <c r="G1228" s="8">
        <v>24315.0</v>
      </c>
      <c r="H1228" s="1" t="s">
        <v>4036</v>
      </c>
      <c r="I1228" s="1">
        <v>6.57</v>
      </c>
    </row>
    <row r="1229">
      <c r="A1229" s="1" t="s">
        <v>4037</v>
      </c>
      <c r="B1229" s="1" t="s">
        <v>4038</v>
      </c>
      <c r="C1229" s="1">
        <v>16.74</v>
      </c>
      <c r="D1229" s="1">
        <v>-0.08</v>
      </c>
      <c r="E1229" s="7">
        <v>-0.0048</v>
      </c>
      <c r="F1229" s="1" t="s">
        <v>4039</v>
      </c>
      <c r="G1229" s="1" t="s">
        <v>4040</v>
      </c>
      <c r="H1229" s="1" t="s">
        <v>4041</v>
      </c>
      <c r="I1229" s="1" t="s">
        <v>12</v>
      </c>
    </row>
    <row r="1230">
      <c r="A1230" s="1" t="s">
        <v>4042</v>
      </c>
      <c r="B1230" s="1" t="s">
        <v>4043</v>
      </c>
      <c r="C1230" s="1">
        <v>75.55</v>
      </c>
      <c r="D1230" s="2">
        <f>+0.53</f>
        <v>0.53</v>
      </c>
      <c r="E1230" s="3">
        <f>+0.71%</f>
        <v>0.0071</v>
      </c>
      <c r="F1230" s="8">
        <v>1783.0</v>
      </c>
      <c r="G1230" s="8">
        <v>2768.0</v>
      </c>
      <c r="H1230" s="1" t="s">
        <v>4044</v>
      </c>
      <c r="I1230" s="1">
        <v>17.67</v>
      </c>
    </row>
    <row r="1231">
      <c r="A1231" s="1" t="s">
        <v>4045</v>
      </c>
      <c r="B1231" s="1" t="s">
        <v>4046</v>
      </c>
      <c r="C1231" s="1">
        <v>50.82</v>
      </c>
      <c r="D1231" s="1">
        <v>-0.81</v>
      </c>
      <c r="E1231" s="7">
        <v>-0.0157</v>
      </c>
      <c r="F1231" s="1" t="s">
        <v>4047</v>
      </c>
      <c r="G1231" s="1" t="s">
        <v>4048</v>
      </c>
      <c r="H1231" s="1" t="s">
        <v>4049</v>
      </c>
      <c r="I1231" s="1">
        <v>15.7</v>
      </c>
    </row>
    <row r="1232">
      <c r="A1232" s="1" t="s">
        <v>4050</v>
      </c>
      <c r="B1232" s="1" t="s">
        <v>4051</v>
      </c>
      <c r="C1232" s="1">
        <v>102.47</v>
      </c>
      <c r="D1232" s="2">
        <f>+5.59</f>
        <v>5.59</v>
      </c>
      <c r="E1232" s="3">
        <f>+5.77%</f>
        <v>0.0577</v>
      </c>
      <c r="F1232" s="1">
        <v>798.0</v>
      </c>
      <c r="G1232" s="1">
        <v>984.0</v>
      </c>
      <c r="H1232" s="1" t="s">
        <v>4052</v>
      </c>
      <c r="I1232" s="1">
        <v>28.92</v>
      </c>
    </row>
    <row r="1233">
      <c r="A1233" s="1" t="s">
        <v>4053</v>
      </c>
      <c r="B1233" s="1" t="s">
        <v>4054</v>
      </c>
      <c r="C1233" s="1">
        <v>50.44</v>
      </c>
      <c r="D1233" s="1">
        <v>-0.6</v>
      </c>
      <c r="E1233" s="7">
        <v>-0.0118</v>
      </c>
      <c r="F1233" s="1" t="s">
        <v>4055</v>
      </c>
      <c r="G1233" s="1" t="s">
        <v>4056</v>
      </c>
      <c r="H1233" s="1" t="s">
        <v>4057</v>
      </c>
      <c r="I1233" s="1" t="s">
        <v>12</v>
      </c>
    </row>
    <row r="1234">
      <c r="A1234" s="1" t="s">
        <v>4058</v>
      </c>
      <c r="B1234" s="1" t="s">
        <v>4059</v>
      </c>
      <c r="C1234" s="1">
        <v>33.93</v>
      </c>
      <c r="D1234" s="1">
        <v>-0.57</v>
      </c>
      <c r="E1234" s="7">
        <v>-0.0165</v>
      </c>
      <c r="F1234" s="1">
        <v>133.0</v>
      </c>
      <c r="G1234" s="1">
        <v>207.0</v>
      </c>
      <c r="H1234" s="1" t="s">
        <v>4060</v>
      </c>
      <c r="I1234" s="1">
        <v>10.79</v>
      </c>
    </row>
    <row r="1235">
      <c r="A1235" s="1" t="s">
        <v>4061</v>
      </c>
      <c r="B1235" s="1" t="s">
        <v>4002</v>
      </c>
      <c r="C1235" s="1">
        <v>49.76</v>
      </c>
      <c r="D1235" s="1">
        <v>-1.22</v>
      </c>
      <c r="E1235" s="7">
        <v>-0.0239</v>
      </c>
      <c r="F1235" s="8">
        <v>4964.0</v>
      </c>
      <c r="G1235" s="8">
        <v>35593.0</v>
      </c>
      <c r="H1235" s="1" t="s">
        <v>4062</v>
      </c>
      <c r="I1235" s="1">
        <v>59.37</v>
      </c>
    </row>
    <row r="1236">
      <c r="A1236" s="1" t="s">
        <v>4063</v>
      </c>
      <c r="B1236" s="1" t="s">
        <v>4064</v>
      </c>
      <c r="C1236" s="1">
        <v>3.92</v>
      </c>
      <c r="D1236" s="1">
        <v>-0.01</v>
      </c>
      <c r="E1236" s="7">
        <v>-0.0025</v>
      </c>
      <c r="F1236" s="8">
        <v>1319.0</v>
      </c>
      <c r="G1236" s="8">
        <v>27422.0</v>
      </c>
      <c r="H1236" s="1" t="s">
        <v>4065</v>
      </c>
      <c r="I1236" s="1">
        <v>2.36</v>
      </c>
    </row>
    <row r="1237">
      <c r="A1237" s="1" t="s">
        <v>4066</v>
      </c>
      <c r="B1237" s="1" t="s">
        <v>4067</v>
      </c>
      <c r="C1237" s="1">
        <v>24.27</v>
      </c>
      <c r="D1237" s="2">
        <f>+0.02</f>
        <v>0.02</v>
      </c>
      <c r="E1237" s="3">
        <f>+0.08%</f>
        <v>0.0008</v>
      </c>
      <c r="F1237" s="8">
        <v>9962.0</v>
      </c>
      <c r="G1237" s="8">
        <v>26223.0</v>
      </c>
      <c r="H1237" s="1" t="s">
        <v>4068</v>
      </c>
      <c r="I1237" s="1">
        <v>141.1</v>
      </c>
    </row>
    <row r="1238">
      <c r="A1238" s="1" t="s">
        <v>4069</v>
      </c>
      <c r="B1238" s="1" t="s">
        <v>4070</v>
      </c>
      <c r="C1238" s="1">
        <v>27.51</v>
      </c>
      <c r="D1238" s="1">
        <v>-0.44</v>
      </c>
      <c r="E1238" s="7">
        <v>-0.0156</v>
      </c>
      <c r="F1238" s="1" t="s">
        <v>4071</v>
      </c>
      <c r="G1238" s="1" t="s">
        <v>4072</v>
      </c>
      <c r="H1238" s="1" t="s">
        <v>4073</v>
      </c>
      <c r="I1238" s="1">
        <v>86.25</v>
      </c>
    </row>
    <row r="1239">
      <c r="A1239" s="1" t="s">
        <v>4074</v>
      </c>
      <c r="B1239" s="1" t="s">
        <v>4075</v>
      </c>
      <c r="C1239" s="1">
        <v>39.59</v>
      </c>
      <c r="D1239" s="1">
        <v>-1.27</v>
      </c>
      <c r="E1239" s="7">
        <v>-0.0311</v>
      </c>
      <c r="F1239" s="1" t="s">
        <v>4076</v>
      </c>
      <c r="G1239" s="1" t="s">
        <v>4077</v>
      </c>
      <c r="H1239" s="1" t="s">
        <v>4078</v>
      </c>
      <c r="I1239" s="1" t="s">
        <v>12</v>
      </c>
    </row>
    <row r="1240">
      <c r="A1240" s="1" t="s">
        <v>4079</v>
      </c>
      <c r="B1240" s="1" t="s">
        <v>4064</v>
      </c>
      <c r="C1240" s="1">
        <v>7.82</v>
      </c>
      <c r="D1240" s="1">
        <v>0.0</v>
      </c>
      <c r="E1240" s="7">
        <v>-6.0E-4</v>
      </c>
      <c r="F1240" s="8">
        <v>75286.0</v>
      </c>
      <c r="G1240" s="8">
        <v>138417.0</v>
      </c>
      <c r="H1240" s="1" t="s">
        <v>4080</v>
      </c>
      <c r="I1240" s="1">
        <v>2.35</v>
      </c>
    </row>
    <row r="1241">
      <c r="A1241" s="1" t="s">
        <v>4081</v>
      </c>
      <c r="B1241" s="1" t="s">
        <v>4082</v>
      </c>
      <c r="C1241" s="1">
        <v>24.75</v>
      </c>
      <c r="D1241" s="1">
        <v>-0.38</v>
      </c>
      <c r="E1241" s="7">
        <v>-0.0151</v>
      </c>
      <c r="F1241" s="1" t="s">
        <v>4083</v>
      </c>
      <c r="G1241" s="1" t="s">
        <v>4084</v>
      </c>
      <c r="H1241" s="1" t="s">
        <v>4085</v>
      </c>
      <c r="I1241" s="1" t="s">
        <v>12</v>
      </c>
    </row>
    <row r="1242">
      <c r="A1242" s="1" t="s">
        <v>4086</v>
      </c>
      <c r="B1242" s="1" t="s">
        <v>4087</v>
      </c>
      <c r="C1242" s="1">
        <v>28.79</v>
      </c>
      <c r="D1242" s="2">
        <f>+0.79</f>
        <v>0.79</v>
      </c>
      <c r="E1242" s="3">
        <f>+2.82%</f>
        <v>0.0282</v>
      </c>
      <c r="F1242" s="1">
        <v>124.0</v>
      </c>
      <c r="G1242" s="1">
        <v>679.0</v>
      </c>
      <c r="H1242" s="1" t="s">
        <v>4088</v>
      </c>
      <c r="I1242" s="1">
        <v>11.55</v>
      </c>
    </row>
    <row r="1243">
      <c r="A1243" s="1" t="s">
        <v>4089</v>
      </c>
      <c r="B1243" s="1" t="s">
        <v>4082</v>
      </c>
      <c r="C1243" s="1">
        <v>26.75</v>
      </c>
      <c r="D1243" s="1">
        <v>-0.19</v>
      </c>
      <c r="E1243" s="7">
        <v>-0.0071</v>
      </c>
      <c r="F1243" s="8">
        <v>61177.0</v>
      </c>
      <c r="G1243" s="8">
        <v>118031.0</v>
      </c>
      <c r="H1243" s="1" t="s">
        <v>4090</v>
      </c>
      <c r="I1243" s="1" t="s">
        <v>12</v>
      </c>
    </row>
    <row r="1244">
      <c r="A1244" s="1" t="s">
        <v>4091</v>
      </c>
      <c r="B1244" s="1" t="s">
        <v>4092</v>
      </c>
      <c r="C1244" s="1">
        <v>274.03</v>
      </c>
      <c r="D1244" s="1">
        <v>-4.19</v>
      </c>
      <c r="E1244" s="7">
        <v>-0.0151</v>
      </c>
      <c r="F1244" s="8">
        <v>188736.0</v>
      </c>
      <c r="G1244" s="8">
        <v>361277.0</v>
      </c>
      <c r="H1244" s="1" t="s">
        <v>4093</v>
      </c>
      <c r="I1244" s="1">
        <v>55.46</v>
      </c>
    </row>
    <row r="1245">
      <c r="A1245" s="1" t="s">
        <v>4094</v>
      </c>
      <c r="B1245" s="1" t="s">
        <v>4095</v>
      </c>
      <c r="C1245" s="1">
        <v>27.17</v>
      </c>
      <c r="D1245" s="1">
        <v>0.0</v>
      </c>
      <c r="E1245" s="7">
        <v>0.0</v>
      </c>
      <c r="F1245" s="1">
        <v>200.0</v>
      </c>
      <c r="G1245" s="1">
        <v>249.0</v>
      </c>
      <c r="H1245" s="1" t="s">
        <v>4096</v>
      </c>
      <c r="I1245" s="1">
        <v>30.98</v>
      </c>
    </row>
    <row r="1246">
      <c r="A1246" s="1" t="s">
        <v>4097</v>
      </c>
      <c r="B1246" s="1" t="s">
        <v>4098</v>
      </c>
      <c r="C1246" s="1">
        <v>10.71</v>
      </c>
      <c r="D1246" s="1">
        <v>0.0</v>
      </c>
      <c r="E1246" s="7">
        <v>0.0</v>
      </c>
      <c r="F1246" s="1">
        <v>4.0</v>
      </c>
      <c r="G1246" s="8">
        <v>4971.0</v>
      </c>
      <c r="H1246" s="1" t="s">
        <v>4099</v>
      </c>
      <c r="I1246" s="1">
        <v>7.4</v>
      </c>
    </row>
    <row r="1247">
      <c r="A1247" s="1" t="s">
        <v>4100</v>
      </c>
      <c r="B1247" s="1" t="s">
        <v>4101</v>
      </c>
      <c r="C1247" s="1">
        <v>112.5</v>
      </c>
      <c r="D1247" s="1">
        <v>0.0</v>
      </c>
      <c r="E1247" s="7">
        <v>0.0</v>
      </c>
      <c r="F1247" s="1">
        <v>2.0</v>
      </c>
      <c r="G1247" s="1">
        <v>130.0</v>
      </c>
      <c r="H1247" s="1" t="s">
        <v>4102</v>
      </c>
      <c r="I1247" s="1">
        <v>55.83</v>
      </c>
    </row>
    <row r="1248">
      <c r="A1248" s="1" t="s">
        <v>4103</v>
      </c>
      <c r="B1248" s="1" t="s">
        <v>4087</v>
      </c>
      <c r="C1248" s="1">
        <v>28.55</v>
      </c>
      <c r="D1248" s="2">
        <f>+0.48</f>
        <v>0.48</v>
      </c>
      <c r="E1248" s="3">
        <f>+1.72%</f>
        <v>0.0172</v>
      </c>
      <c r="F1248" s="8">
        <v>17616.0</v>
      </c>
      <c r="G1248" s="8">
        <v>26919.0</v>
      </c>
      <c r="H1248" s="1" t="s">
        <v>4104</v>
      </c>
      <c r="I1248" s="1" t="s">
        <v>12</v>
      </c>
    </row>
    <row r="1249">
      <c r="A1249" s="1" t="s">
        <v>4105</v>
      </c>
      <c r="B1249" s="1" t="s">
        <v>4106</v>
      </c>
      <c r="C1249" s="1">
        <v>387.07</v>
      </c>
      <c r="D1249" s="2">
        <f>+5.75</f>
        <v>5.75</v>
      </c>
      <c r="E1249" s="3">
        <f>+1.51%</f>
        <v>0.0151</v>
      </c>
      <c r="F1249" s="8">
        <v>517147.0</v>
      </c>
      <c r="G1249" s="8">
        <v>933136.0</v>
      </c>
      <c r="H1249" s="1" t="s">
        <v>4107</v>
      </c>
      <c r="I1249" s="1">
        <v>34.51</v>
      </c>
    </row>
    <row r="1250">
      <c r="A1250" s="1" t="s">
        <v>4108</v>
      </c>
      <c r="B1250" s="1" t="s">
        <v>4109</v>
      </c>
      <c r="C1250" s="1">
        <v>33.54</v>
      </c>
      <c r="D1250" s="1">
        <v>0.0</v>
      </c>
      <c r="E1250" s="7">
        <v>0.0</v>
      </c>
      <c r="F1250" s="1">
        <v>134.0</v>
      </c>
      <c r="G1250" s="8">
        <v>2282.0</v>
      </c>
      <c r="H1250" s="1" t="s">
        <v>4110</v>
      </c>
      <c r="I1250" s="1">
        <v>11.26</v>
      </c>
    </row>
    <row r="1251">
      <c r="A1251" s="1" t="s">
        <v>4111</v>
      </c>
      <c r="B1251" s="1" t="s">
        <v>4112</v>
      </c>
      <c r="C1251" s="1">
        <v>105.54</v>
      </c>
      <c r="D1251" s="1">
        <v>-0.21</v>
      </c>
      <c r="E1251" s="7">
        <v>-0.002</v>
      </c>
      <c r="F1251" s="8">
        <v>967017.0</v>
      </c>
      <c r="G1251" s="8">
        <v>884976.0</v>
      </c>
      <c r="H1251" s="1" t="s">
        <v>4113</v>
      </c>
      <c r="I1251" s="1">
        <v>22.88</v>
      </c>
    </row>
    <row r="1252">
      <c r="A1252" s="1" t="s">
        <v>4114</v>
      </c>
      <c r="B1252" s="1" t="s">
        <v>3825</v>
      </c>
      <c r="C1252" s="1">
        <v>11.23</v>
      </c>
      <c r="D1252" s="1">
        <v>-0.33</v>
      </c>
      <c r="E1252" s="7">
        <v>-0.0286</v>
      </c>
      <c r="F1252" s="8">
        <v>1463.0</v>
      </c>
      <c r="G1252" s="8">
        <v>16685.0</v>
      </c>
      <c r="H1252" s="1" t="s">
        <v>4115</v>
      </c>
      <c r="I1252" s="1">
        <v>2.89</v>
      </c>
    </row>
    <row r="1253">
      <c r="A1253" s="1" t="s">
        <v>4116</v>
      </c>
      <c r="B1253" s="1" t="s">
        <v>4117</v>
      </c>
      <c r="C1253" s="1">
        <v>22.11</v>
      </c>
      <c r="D1253" s="1">
        <v>-0.59</v>
      </c>
      <c r="E1253" s="7">
        <v>-0.0258</v>
      </c>
      <c r="F1253" s="1">
        <v>791.0</v>
      </c>
      <c r="G1253" s="8">
        <v>5350.0</v>
      </c>
      <c r="H1253" s="1" t="s">
        <v>4118</v>
      </c>
      <c r="I1253" s="1">
        <v>184.29</v>
      </c>
    </row>
    <row r="1254">
      <c r="A1254" s="1" t="s">
        <v>4119</v>
      </c>
      <c r="B1254" s="1" t="s">
        <v>3933</v>
      </c>
      <c r="C1254" s="1">
        <v>515.06</v>
      </c>
      <c r="D1254" s="1">
        <v>-5.26</v>
      </c>
      <c r="E1254" s="7">
        <v>-0.0101</v>
      </c>
      <c r="F1254" s="8">
        <v>170739.0</v>
      </c>
      <c r="G1254" s="8">
        <v>294484.0</v>
      </c>
      <c r="H1254" s="1" t="s">
        <v>4120</v>
      </c>
      <c r="I1254" s="1">
        <v>9.85</v>
      </c>
    </row>
    <row r="1255">
      <c r="A1255" s="1" t="s">
        <v>4121</v>
      </c>
      <c r="B1255" s="1" t="s">
        <v>4122</v>
      </c>
      <c r="C1255" s="1">
        <v>48.97</v>
      </c>
      <c r="D1255" s="1">
        <v>-0.11</v>
      </c>
      <c r="E1255" s="7">
        <v>-0.0022</v>
      </c>
      <c r="F1255" s="8">
        <v>830881.0</v>
      </c>
      <c r="G1255" s="8">
        <v>722282.0</v>
      </c>
      <c r="H1255" s="1" t="s">
        <v>4123</v>
      </c>
      <c r="I1255" s="1">
        <v>21.67</v>
      </c>
    </row>
    <row r="1256">
      <c r="A1256" s="1" t="s">
        <v>4124</v>
      </c>
      <c r="B1256" s="1" t="s">
        <v>4125</v>
      </c>
      <c r="C1256" s="1">
        <v>24.96</v>
      </c>
      <c r="D1256" s="1">
        <v>-0.05</v>
      </c>
      <c r="E1256" s="7">
        <v>-0.002</v>
      </c>
      <c r="F1256" s="8">
        <v>30658.0</v>
      </c>
      <c r="G1256" s="8">
        <v>40169.0</v>
      </c>
      <c r="H1256" s="1" t="s">
        <v>4126</v>
      </c>
      <c r="I1256" s="1">
        <v>8.0</v>
      </c>
    </row>
    <row r="1257">
      <c r="A1257" s="1" t="s">
        <v>4127</v>
      </c>
      <c r="B1257" s="1" t="s">
        <v>4128</v>
      </c>
      <c r="C1257" s="1">
        <v>283.62</v>
      </c>
      <c r="D1257" s="1">
        <v>-1.06</v>
      </c>
      <c r="E1257" s="7">
        <v>-0.0037</v>
      </c>
      <c r="F1257" s="8">
        <v>266025.0</v>
      </c>
      <c r="G1257" s="8">
        <v>382788.0</v>
      </c>
      <c r="H1257" s="1" t="s">
        <v>4129</v>
      </c>
      <c r="I1257" s="1">
        <v>41.28</v>
      </c>
    </row>
    <row r="1258">
      <c r="A1258" s="1" t="s">
        <v>4130</v>
      </c>
      <c r="B1258" s="1" t="s">
        <v>4117</v>
      </c>
      <c r="C1258" s="1">
        <v>4.43</v>
      </c>
      <c r="D1258" s="1">
        <v>-0.09</v>
      </c>
      <c r="E1258" s="7">
        <v>-0.0199</v>
      </c>
      <c r="F1258" s="8">
        <v>16880.0</v>
      </c>
      <c r="G1258" s="8">
        <v>136250.0</v>
      </c>
      <c r="H1258" s="1" t="s">
        <v>4131</v>
      </c>
      <c r="I1258" s="1">
        <v>184.58</v>
      </c>
    </row>
    <row r="1259">
      <c r="A1259" s="1" t="s">
        <v>4132</v>
      </c>
      <c r="B1259" s="1" t="s">
        <v>4133</v>
      </c>
      <c r="C1259" s="1">
        <v>131.21</v>
      </c>
      <c r="D1259" s="2">
        <f>+1.5</f>
        <v>1.5</v>
      </c>
      <c r="E1259" s="3">
        <f>+1.16%</f>
        <v>0.0116</v>
      </c>
      <c r="F1259" s="8">
        <v>376337.0</v>
      </c>
      <c r="G1259" s="8">
        <v>673496.0</v>
      </c>
      <c r="H1259" s="1" t="s">
        <v>4134</v>
      </c>
      <c r="I1259" s="1">
        <v>36.96</v>
      </c>
    </row>
    <row r="1260">
      <c r="A1260" s="1" t="s">
        <v>4135</v>
      </c>
      <c r="B1260" s="1" t="s">
        <v>4136</v>
      </c>
      <c r="C1260" s="1">
        <v>20.4</v>
      </c>
      <c r="D1260" s="1">
        <v>-0.78</v>
      </c>
      <c r="E1260" s="7">
        <v>-0.0368</v>
      </c>
      <c r="F1260" s="1" t="s">
        <v>4137</v>
      </c>
      <c r="G1260" s="1" t="s">
        <v>4138</v>
      </c>
      <c r="H1260" s="1" t="s">
        <v>4139</v>
      </c>
      <c r="I1260" s="1">
        <v>19.25</v>
      </c>
    </row>
    <row r="1261">
      <c r="A1261" s="1" t="s">
        <v>4140</v>
      </c>
      <c r="B1261" s="1" t="s">
        <v>4125</v>
      </c>
      <c r="C1261" s="1">
        <v>25.61</v>
      </c>
      <c r="D1261" s="2">
        <f>+0.01</f>
        <v>0.01</v>
      </c>
      <c r="E1261" s="3">
        <f>+0.04%</f>
        <v>0.0004</v>
      </c>
      <c r="F1261" s="8">
        <v>10342.0</v>
      </c>
      <c r="G1261" s="8">
        <v>22844.0</v>
      </c>
      <c r="H1261" s="1" t="s">
        <v>4141</v>
      </c>
      <c r="I1261" s="1">
        <v>8.21</v>
      </c>
    </row>
    <row r="1262">
      <c r="A1262" s="1" t="s">
        <v>4142</v>
      </c>
      <c r="B1262" s="1" t="s">
        <v>4143</v>
      </c>
      <c r="C1262" s="1">
        <v>49.4</v>
      </c>
      <c r="D1262" s="1">
        <v>-0.23</v>
      </c>
      <c r="E1262" s="7">
        <v>-0.0046</v>
      </c>
      <c r="F1262" s="8">
        <v>743112.0</v>
      </c>
      <c r="G1262" s="1" t="s">
        <v>4144</v>
      </c>
      <c r="H1262" s="1" t="s">
        <v>4145</v>
      </c>
      <c r="I1262" s="1">
        <v>9.79</v>
      </c>
    </row>
    <row r="1263">
      <c r="A1263" s="1" t="s">
        <v>4146</v>
      </c>
      <c r="B1263" s="1" t="s">
        <v>3281</v>
      </c>
      <c r="C1263" s="1">
        <v>41.47</v>
      </c>
      <c r="D1263" s="1">
        <v>-0.93</v>
      </c>
      <c r="E1263" s="7">
        <v>-0.0219</v>
      </c>
      <c r="F1263" s="1" t="s">
        <v>4147</v>
      </c>
      <c r="G1263" s="1" t="s">
        <v>4148</v>
      </c>
      <c r="H1263" s="1" t="s">
        <v>4149</v>
      </c>
      <c r="I1263" s="1">
        <v>8.83</v>
      </c>
    </row>
    <row r="1264">
      <c r="A1264" s="1" t="s">
        <v>4150</v>
      </c>
      <c r="B1264" s="1" t="s">
        <v>4151</v>
      </c>
      <c r="C1264" s="1">
        <v>25.6</v>
      </c>
      <c r="D1264" s="2">
        <f>+0</f>
        <v>0</v>
      </c>
      <c r="E1264" s="3">
        <f>+0.01%</f>
        <v>0.0001</v>
      </c>
      <c r="F1264" s="8">
        <v>24622.0</v>
      </c>
      <c r="G1264" s="8">
        <v>46169.0</v>
      </c>
      <c r="H1264" s="1" t="s">
        <v>4152</v>
      </c>
      <c r="I1264" s="1">
        <v>38.27</v>
      </c>
    </row>
    <row r="1265">
      <c r="A1265" s="1" t="s">
        <v>4153</v>
      </c>
      <c r="B1265" s="1" t="s">
        <v>4154</v>
      </c>
      <c r="C1265" s="1">
        <v>3.69</v>
      </c>
      <c r="D1265" s="2">
        <f>+0.1</f>
        <v>0.1</v>
      </c>
      <c r="E1265" s="3">
        <f>+2.79%</f>
        <v>0.0279</v>
      </c>
      <c r="F1265" s="8">
        <v>9422.0</v>
      </c>
      <c r="G1265" s="8">
        <v>22622.0</v>
      </c>
      <c r="H1265" s="1" t="s">
        <v>4155</v>
      </c>
      <c r="I1265" s="1">
        <v>10.05</v>
      </c>
    </row>
    <row r="1266">
      <c r="A1266" s="1" t="s">
        <v>4156</v>
      </c>
      <c r="B1266" s="1" t="s">
        <v>4157</v>
      </c>
      <c r="C1266" s="1">
        <v>13.07</v>
      </c>
      <c r="D1266" s="2">
        <f>+0.07</f>
        <v>0.07</v>
      </c>
      <c r="E1266" s="3">
        <f>+0.54%</f>
        <v>0.0054</v>
      </c>
      <c r="F1266" s="8">
        <v>55376.0</v>
      </c>
      <c r="G1266" s="8">
        <v>46819.0</v>
      </c>
      <c r="H1266" s="1" t="s">
        <v>4158</v>
      </c>
      <c r="I1266" s="1">
        <v>13.65</v>
      </c>
    </row>
    <row r="1267">
      <c r="A1267" s="1" t="s">
        <v>4159</v>
      </c>
      <c r="B1267" s="1" t="s">
        <v>4101</v>
      </c>
      <c r="C1267" s="1">
        <v>28.16</v>
      </c>
      <c r="D1267" s="2">
        <f>+0.3</f>
        <v>0.3</v>
      </c>
      <c r="E1267" s="3">
        <f>+1.07%</f>
        <v>0.0107</v>
      </c>
      <c r="F1267" s="8">
        <v>9140.0</v>
      </c>
      <c r="G1267" s="8">
        <v>15701.0</v>
      </c>
      <c r="H1267" s="1" t="s">
        <v>4160</v>
      </c>
      <c r="I1267" s="1">
        <v>27.95</v>
      </c>
    </row>
    <row r="1268">
      <c r="A1268" s="1" t="s">
        <v>4161</v>
      </c>
      <c r="B1268" s="1" t="s">
        <v>4162</v>
      </c>
      <c r="C1268" s="1">
        <v>23.81</v>
      </c>
      <c r="D1268" s="2">
        <f>+0.04</f>
        <v>0.04</v>
      </c>
      <c r="E1268" s="3">
        <f>+0.17%</f>
        <v>0.0017</v>
      </c>
      <c r="F1268" s="8">
        <v>15693.0</v>
      </c>
      <c r="G1268" s="8">
        <v>33712.0</v>
      </c>
      <c r="H1268" s="1" t="s">
        <v>4163</v>
      </c>
      <c r="I1268" s="1">
        <v>49.6</v>
      </c>
    </row>
    <row r="1269">
      <c r="A1269" s="1" t="s">
        <v>4164</v>
      </c>
      <c r="B1269" s="1" t="s">
        <v>4165</v>
      </c>
      <c r="C1269" s="1">
        <v>68.5</v>
      </c>
      <c r="D1269" s="2">
        <f>+1.25</f>
        <v>1.25</v>
      </c>
      <c r="E1269" s="3">
        <f>+1.86%</f>
        <v>0.0186</v>
      </c>
      <c r="F1269" s="1">
        <v>100.0</v>
      </c>
      <c r="G1269" s="1">
        <v>3.0</v>
      </c>
      <c r="H1269" s="1" t="s">
        <v>4166</v>
      </c>
      <c r="I1269" s="1">
        <v>26.83</v>
      </c>
    </row>
    <row r="1270">
      <c r="A1270" s="1" t="s">
        <v>4167</v>
      </c>
      <c r="B1270" s="1" t="s">
        <v>4109</v>
      </c>
      <c r="C1270" s="1">
        <v>130.9</v>
      </c>
      <c r="D1270" s="1">
        <v>-1.49</v>
      </c>
      <c r="E1270" s="7">
        <v>-0.0113</v>
      </c>
      <c r="F1270" s="8">
        <v>2784.0</v>
      </c>
      <c r="G1270" s="8">
        <v>8642.0</v>
      </c>
      <c r="H1270" s="1" t="s">
        <v>4168</v>
      </c>
      <c r="I1270" s="1">
        <v>10.98</v>
      </c>
    </row>
    <row r="1271">
      <c r="A1271" s="1" t="s">
        <v>4169</v>
      </c>
      <c r="B1271" s="1" t="s">
        <v>4170</v>
      </c>
      <c r="C1271" s="1">
        <v>0.126</v>
      </c>
      <c r="D1271" s="1">
        <v>0.0</v>
      </c>
      <c r="E1271" s="7">
        <v>0.0</v>
      </c>
      <c r="F1271" s="8">
        <v>8225.0</v>
      </c>
      <c r="G1271" s="8">
        <v>223652.0</v>
      </c>
      <c r="H1271" s="1" t="s">
        <v>4171</v>
      </c>
      <c r="I1271" s="1" t="s">
        <v>12</v>
      </c>
    </row>
    <row r="1272">
      <c r="A1272" s="1" t="s">
        <v>4172</v>
      </c>
      <c r="B1272" s="1" t="s">
        <v>4151</v>
      </c>
      <c r="C1272" s="1">
        <v>25.7</v>
      </c>
      <c r="D1272" s="2">
        <f>+0.09</f>
        <v>0.09</v>
      </c>
      <c r="E1272" s="3">
        <f>+0.35%</f>
        <v>0.0035</v>
      </c>
      <c r="F1272" s="8">
        <v>22781.0</v>
      </c>
      <c r="G1272" s="8">
        <v>56080.0</v>
      </c>
      <c r="H1272" s="1" t="s">
        <v>4155</v>
      </c>
      <c r="I1272" s="1">
        <v>38.42</v>
      </c>
    </row>
    <row r="1273">
      <c r="A1273" s="1" t="s">
        <v>4173</v>
      </c>
      <c r="B1273" s="1" t="s">
        <v>4174</v>
      </c>
      <c r="C1273" s="1">
        <v>66.48</v>
      </c>
      <c r="D1273" s="1">
        <v>-3.37</v>
      </c>
      <c r="E1273" s="7">
        <v>-0.0482</v>
      </c>
      <c r="F1273" s="8">
        <v>2571.0</v>
      </c>
      <c r="G1273" s="8">
        <v>6234.0</v>
      </c>
      <c r="H1273" s="1" t="s">
        <v>4175</v>
      </c>
      <c r="I1273" s="1">
        <v>4.66</v>
      </c>
    </row>
    <row r="1274">
      <c r="A1274" s="1" t="s">
        <v>4176</v>
      </c>
      <c r="B1274" s="1" t="s">
        <v>4177</v>
      </c>
      <c r="C1274" s="1">
        <v>121.41</v>
      </c>
      <c r="D1274" s="1">
        <v>-0.2</v>
      </c>
      <c r="E1274" s="7">
        <v>-0.0016</v>
      </c>
      <c r="F1274" s="8">
        <v>557142.0</v>
      </c>
      <c r="G1274" s="1" t="s">
        <v>4178</v>
      </c>
      <c r="H1274" s="1" t="s">
        <v>4179</v>
      </c>
      <c r="I1274" s="1">
        <v>41.97</v>
      </c>
    </row>
    <row r="1275">
      <c r="A1275" s="1" t="s">
        <v>4180</v>
      </c>
      <c r="B1275" s="1" t="s">
        <v>4181</v>
      </c>
      <c r="C1275" s="1">
        <v>11.73</v>
      </c>
      <c r="D1275" s="2">
        <f>+0</f>
        <v>0</v>
      </c>
      <c r="E1275" s="3">
        <f>+0.04%</f>
        <v>0.0004</v>
      </c>
      <c r="F1275" s="1">
        <v>450.0</v>
      </c>
      <c r="G1275" s="8">
        <v>1771.0</v>
      </c>
      <c r="H1275" s="1" t="s">
        <v>4182</v>
      </c>
      <c r="I1275" s="1">
        <v>4.86</v>
      </c>
    </row>
    <row r="1276">
      <c r="A1276" s="1" t="s">
        <v>4183</v>
      </c>
      <c r="B1276" s="1" t="s">
        <v>4184</v>
      </c>
      <c r="C1276" s="1">
        <v>16.13</v>
      </c>
      <c r="D1276" s="2">
        <f>+0.06</f>
        <v>0.06</v>
      </c>
      <c r="E1276" s="3">
        <f>+0.37%</f>
        <v>0.0037</v>
      </c>
      <c r="F1276" s="1">
        <v>966.0</v>
      </c>
      <c r="G1276" s="8">
        <v>9715.0</v>
      </c>
      <c r="H1276" s="1" t="s">
        <v>4185</v>
      </c>
      <c r="I1276" s="1">
        <v>1.11</v>
      </c>
    </row>
    <row r="1277">
      <c r="A1277" s="1" t="s">
        <v>4186</v>
      </c>
      <c r="B1277" s="1" t="s">
        <v>4181</v>
      </c>
      <c r="C1277" s="1">
        <v>11.78</v>
      </c>
      <c r="D1277" s="2">
        <f>+0.07</f>
        <v>0.07</v>
      </c>
      <c r="E1277" s="3">
        <f>+0.6%</f>
        <v>0.006</v>
      </c>
      <c r="F1277" s="8">
        <v>31164.0</v>
      </c>
      <c r="G1277" s="8">
        <v>57212.0</v>
      </c>
      <c r="H1277" s="1" t="s">
        <v>4187</v>
      </c>
      <c r="I1277" s="1">
        <v>4.88</v>
      </c>
    </row>
    <row r="1278">
      <c r="A1278" s="1" t="s">
        <v>4188</v>
      </c>
      <c r="B1278" s="1" t="s">
        <v>4189</v>
      </c>
      <c r="C1278" s="1">
        <v>25.19</v>
      </c>
      <c r="D1278" s="1">
        <v>0.0</v>
      </c>
      <c r="E1278" s="7">
        <v>0.0</v>
      </c>
      <c r="F1278" s="1">
        <v>2.0</v>
      </c>
      <c r="G1278" s="1">
        <v>157.0</v>
      </c>
      <c r="H1278" s="1" t="s">
        <v>4190</v>
      </c>
      <c r="I1278" s="1">
        <v>7.22</v>
      </c>
    </row>
    <row r="1279">
      <c r="A1279" s="1" t="s">
        <v>4191</v>
      </c>
      <c r="B1279" s="1" t="s">
        <v>4192</v>
      </c>
      <c r="C1279" s="1">
        <v>4.54</v>
      </c>
      <c r="D1279" s="1">
        <v>-0.3</v>
      </c>
      <c r="E1279" s="7">
        <v>-0.062</v>
      </c>
      <c r="F1279" s="8">
        <v>10196.0</v>
      </c>
      <c r="G1279" s="8">
        <v>8952.0</v>
      </c>
      <c r="H1279" s="1" t="s">
        <v>4193</v>
      </c>
      <c r="I1279" s="1">
        <v>26.86</v>
      </c>
    </row>
    <row r="1280">
      <c r="A1280" s="1" t="s">
        <v>4194</v>
      </c>
      <c r="B1280" s="1" t="s">
        <v>4195</v>
      </c>
      <c r="C1280" s="1">
        <v>21.94</v>
      </c>
      <c r="D1280" s="2">
        <f>+0.13</f>
        <v>0.13</v>
      </c>
      <c r="E1280" s="3">
        <f>+0.6%</f>
        <v>0.006</v>
      </c>
      <c r="F1280" s="8">
        <v>12365.0</v>
      </c>
      <c r="G1280" s="8">
        <v>19879.0</v>
      </c>
      <c r="H1280" s="1" t="s">
        <v>4196</v>
      </c>
      <c r="I1280" s="1">
        <v>18.38</v>
      </c>
    </row>
    <row r="1281">
      <c r="A1281" s="1" t="s">
        <v>4197</v>
      </c>
      <c r="B1281" s="1" t="s">
        <v>4198</v>
      </c>
      <c r="C1281" s="1">
        <v>0.7582</v>
      </c>
      <c r="D1281" s="2">
        <f>+0.0082</f>
        <v>0.0082</v>
      </c>
      <c r="E1281" s="3">
        <f>+1.09%</f>
        <v>0.0109</v>
      </c>
      <c r="F1281" s="8">
        <v>401910.0</v>
      </c>
      <c r="G1281" s="8">
        <v>175285.0</v>
      </c>
      <c r="H1281" s="1" t="s">
        <v>4199</v>
      </c>
      <c r="I1281" s="1">
        <v>5.98</v>
      </c>
    </row>
    <row r="1282">
      <c r="A1282" s="1" t="s">
        <v>4200</v>
      </c>
      <c r="B1282" s="1" t="s">
        <v>4201</v>
      </c>
      <c r="C1282" s="1">
        <v>154.74</v>
      </c>
      <c r="D1282" s="1">
        <v>-0.39</v>
      </c>
      <c r="E1282" s="7">
        <v>-0.0025</v>
      </c>
      <c r="F1282" s="8">
        <v>523237.0</v>
      </c>
      <c r="G1282" s="1" t="s">
        <v>4202</v>
      </c>
      <c r="H1282" s="1" t="s">
        <v>4203</v>
      </c>
      <c r="I1282" s="1">
        <v>26.43</v>
      </c>
    </row>
    <row r="1283">
      <c r="A1283" s="1" t="s">
        <v>4204</v>
      </c>
      <c r="B1283" s="1" t="s">
        <v>4184</v>
      </c>
      <c r="C1283" s="1">
        <v>32.28</v>
      </c>
      <c r="D1283" s="1">
        <v>-0.07</v>
      </c>
      <c r="E1283" s="7">
        <v>-0.0023</v>
      </c>
      <c r="F1283" s="1">
        <v>801.0</v>
      </c>
      <c r="G1283" s="8">
        <v>1623.0</v>
      </c>
      <c r="H1283" s="1" t="s">
        <v>4205</v>
      </c>
      <c r="I1283" s="1">
        <v>1.11</v>
      </c>
    </row>
    <row r="1284">
      <c r="A1284" s="1" t="s">
        <v>4206</v>
      </c>
      <c r="B1284" s="1" t="s">
        <v>4207</v>
      </c>
      <c r="C1284" s="1">
        <v>17.1</v>
      </c>
      <c r="D1284" s="1">
        <v>0.0</v>
      </c>
      <c r="E1284" s="7">
        <v>0.0</v>
      </c>
      <c r="F1284" s="1">
        <v>117.0</v>
      </c>
      <c r="G1284" s="8">
        <v>11073.0</v>
      </c>
      <c r="H1284" s="1" t="s">
        <v>4208</v>
      </c>
      <c r="I1284" s="1" t="s">
        <v>12</v>
      </c>
    </row>
    <row r="1285">
      <c r="A1285" s="1" t="s">
        <v>4209</v>
      </c>
      <c r="B1285" s="1" t="s">
        <v>4210</v>
      </c>
      <c r="C1285" s="1">
        <v>64.07</v>
      </c>
      <c r="D1285" s="1">
        <v>-0.3</v>
      </c>
      <c r="E1285" s="7">
        <v>-0.0047</v>
      </c>
      <c r="F1285" s="1" t="s">
        <v>358</v>
      </c>
      <c r="G1285" s="1" t="s">
        <v>4211</v>
      </c>
      <c r="H1285" s="1" t="s">
        <v>4212</v>
      </c>
      <c r="I1285" s="1">
        <v>23.34</v>
      </c>
    </row>
    <row r="1286">
      <c r="A1286" s="1" t="s">
        <v>4213</v>
      </c>
      <c r="B1286" s="1" t="s">
        <v>4214</v>
      </c>
      <c r="C1286" s="1">
        <v>65.43</v>
      </c>
      <c r="D1286" s="2">
        <f>+0.1</f>
        <v>0.1</v>
      </c>
      <c r="E1286" s="3">
        <f>+0.15%</f>
        <v>0.0015</v>
      </c>
      <c r="F1286" s="8">
        <v>517254.0</v>
      </c>
      <c r="G1286" s="8">
        <v>709963.0</v>
      </c>
      <c r="H1286" s="1" t="s">
        <v>4215</v>
      </c>
      <c r="I1286" s="1" t="s">
        <v>12</v>
      </c>
    </row>
    <row r="1287">
      <c r="A1287" s="1" t="s">
        <v>4216</v>
      </c>
      <c r="B1287" s="1" t="s">
        <v>4214</v>
      </c>
      <c r="C1287" s="1">
        <v>65.72</v>
      </c>
      <c r="D1287" s="2">
        <f>+0.22</f>
        <v>0.22</v>
      </c>
      <c r="E1287" s="3">
        <f>+0.34%</f>
        <v>0.0034</v>
      </c>
      <c r="F1287" s="1" t="s">
        <v>4217</v>
      </c>
      <c r="G1287" s="1" t="s">
        <v>4218</v>
      </c>
      <c r="H1287" s="1" t="s">
        <v>4219</v>
      </c>
      <c r="I1287" s="1" t="s">
        <v>12</v>
      </c>
    </row>
    <row r="1288">
      <c r="A1288" s="1" t="s">
        <v>4220</v>
      </c>
      <c r="B1288" s="1" t="s">
        <v>4221</v>
      </c>
      <c r="C1288" s="1">
        <v>43.16</v>
      </c>
      <c r="D1288" s="1">
        <v>-0.76</v>
      </c>
      <c r="E1288" s="7">
        <v>-0.0173</v>
      </c>
      <c r="F1288" s="8">
        <v>905377.0</v>
      </c>
      <c r="G1288" s="1" t="s">
        <v>4222</v>
      </c>
      <c r="H1288" s="1" t="s">
        <v>4223</v>
      </c>
      <c r="I1288" s="1">
        <v>11.35</v>
      </c>
    </row>
    <row r="1289">
      <c r="A1289" s="1" t="s">
        <v>4224</v>
      </c>
      <c r="B1289" s="1" t="s">
        <v>4225</v>
      </c>
      <c r="C1289" s="1">
        <v>28.34</v>
      </c>
      <c r="D1289" s="2">
        <f>+0.01</f>
        <v>0.01</v>
      </c>
      <c r="E1289" s="3">
        <f>+0.04%</f>
        <v>0.0004</v>
      </c>
      <c r="F1289" s="8">
        <v>439593.0</v>
      </c>
      <c r="G1289" s="1" t="s">
        <v>4226</v>
      </c>
      <c r="H1289" s="1" t="s">
        <v>4227</v>
      </c>
      <c r="I1289" s="1" t="s">
        <v>12</v>
      </c>
    </row>
    <row r="1290">
      <c r="A1290" s="1" t="s">
        <v>4228</v>
      </c>
      <c r="B1290" s="1" t="s">
        <v>4198</v>
      </c>
      <c r="C1290" s="1">
        <v>2.35</v>
      </c>
      <c r="D1290" s="1">
        <v>0.0</v>
      </c>
      <c r="E1290" s="7">
        <v>0.0</v>
      </c>
      <c r="F1290" s="1">
        <v>1.0</v>
      </c>
      <c r="G1290" s="8">
        <v>3969.0</v>
      </c>
      <c r="H1290" s="1" t="s">
        <v>4229</v>
      </c>
      <c r="I1290" s="1" t="s">
        <v>12</v>
      </c>
    </row>
    <row r="1291">
      <c r="A1291" s="1" t="s">
        <v>4230</v>
      </c>
      <c r="B1291" s="1" t="s">
        <v>4231</v>
      </c>
      <c r="C1291" s="1">
        <v>34.62</v>
      </c>
      <c r="D1291" s="2">
        <f>+2.16</f>
        <v>2.16</v>
      </c>
      <c r="E1291" s="3">
        <f>+6.64%</f>
        <v>0.0664</v>
      </c>
      <c r="F1291" s="1" t="s">
        <v>4232</v>
      </c>
      <c r="G1291" s="1" t="s">
        <v>4233</v>
      </c>
      <c r="H1291" s="1" t="s">
        <v>4234</v>
      </c>
      <c r="I1291" s="1">
        <v>135.75</v>
      </c>
    </row>
    <row r="1292">
      <c r="A1292" s="1" t="s">
        <v>4235</v>
      </c>
      <c r="B1292" s="1" t="s">
        <v>4236</v>
      </c>
      <c r="C1292" s="1">
        <v>24.09</v>
      </c>
      <c r="D1292" s="1">
        <v>-0.03</v>
      </c>
      <c r="E1292" s="7">
        <v>-0.001</v>
      </c>
      <c r="F1292" s="1" t="s">
        <v>4237</v>
      </c>
      <c r="G1292" s="1" t="s">
        <v>4238</v>
      </c>
      <c r="H1292" s="1" t="s">
        <v>4234</v>
      </c>
      <c r="I1292" s="1">
        <v>94.86</v>
      </c>
    </row>
    <row r="1293">
      <c r="A1293" s="1" t="s">
        <v>4239</v>
      </c>
      <c r="B1293" s="1" t="s">
        <v>3922</v>
      </c>
      <c r="C1293" s="1">
        <v>1.07</v>
      </c>
      <c r="D1293" s="2">
        <f>+0.125</f>
        <v>0.125</v>
      </c>
      <c r="E1293" s="3">
        <f>+13.23%</f>
        <v>0.1323</v>
      </c>
      <c r="F1293" s="8">
        <v>12696.0</v>
      </c>
      <c r="G1293" s="8">
        <v>2073.0</v>
      </c>
      <c r="H1293" s="1" t="s">
        <v>4240</v>
      </c>
      <c r="I1293" s="1">
        <v>10.59</v>
      </c>
    </row>
    <row r="1294">
      <c r="A1294" s="1" t="s">
        <v>4241</v>
      </c>
      <c r="B1294" s="1" t="s">
        <v>4242</v>
      </c>
      <c r="C1294" s="1">
        <v>8.2</v>
      </c>
      <c r="D1294" s="2">
        <f>+0.05</f>
        <v>0.05</v>
      </c>
      <c r="E1294" s="3">
        <f>+0.61%</f>
        <v>0.0061</v>
      </c>
      <c r="F1294" s="8">
        <v>12305.0</v>
      </c>
      <c r="G1294" s="8">
        <v>80000.0</v>
      </c>
      <c r="H1294" s="1" t="s">
        <v>4243</v>
      </c>
      <c r="I1294" s="1">
        <v>5.78</v>
      </c>
    </row>
    <row r="1295">
      <c r="A1295" s="1" t="s">
        <v>4244</v>
      </c>
      <c r="B1295" s="1" t="s">
        <v>4245</v>
      </c>
      <c r="C1295" s="1">
        <v>24.54</v>
      </c>
      <c r="D1295" s="1">
        <v>-0.1</v>
      </c>
      <c r="E1295" s="7">
        <v>-0.0041</v>
      </c>
      <c r="F1295" s="1" t="s">
        <v>4246</v>
      </c>
      <c r="G1295" s="1" t="s">
        <v>4247</v>
      </c>
      <c r="H1295" s="1" t="s">
        <v>4248</v>
      </c>
      <c r="I1295" s="1" t="s">
        <v>12</v>
      </c>
    </row>
    <row r="1296">
      <c r="A1296" s="1" t="s">
        <v>4249</v>
      </c>
      <c r="B1296" s="1" t="s">
        <v>1117</v>
      </c>
      <c r="C1296" s="1">
        <v>18.55</v>
      </c>
      <c r="D1296" s="1">
        <v>-0.19</v>
      </c>
      <c r="E1296" s="7">
        <v>-0.0101</v>
      </c>
      <c r="F1296" s="8">
        <v>192453.0</v>
      </c>
      <c r="G1296" s="8">
        <v>733639.0</v>
      </c>
      <c r="H1296" s="1" t="s">
        <v>4250</v>
      </c>
      <c r="I1296" s="1">
        <v>16.94</v>
      </c>
    </row>
    <row r="1297">
      <c r="A1297" s="1" t="s">
        <v>4251</v>
      </c>
      <c r="B1297" s="1" t="s">
        <v>4252</v>
      </c>
      <c r="C1297" s="1">
        <v>269.98</v>
      </c>
      <c r="D1297" s="1">
        <v>-5.73</v>
      </c>
      <c r="E1297" s="7">
        <v>-0.0208</v>
      </c>
      <c r="F1297" s="8">
        <v>418689.0</v>
      </c>
      <c r="G1297" s="8">
        <v>360671.0</v>
      </c>
      <c r="H1297" s="1" t="s">
        <v>4253</v>
      </c>
      <c r="I1297" s="1">
        <v>28.41</v>
      </c>
    </row>
    <row r="1298">
      <c r="A1298" s="1" t="s">
        <v>4254</v>
      </c>
      <c r="B1298" s="1" t="s">
        <v>4255</v>
      </c>
      <c r="C1298" s="1">
        <v>95.39</v>
      </c>
      <c r="D1298" s="1">
        <v>-2.35</v>
      </c>
      <c r="E1298" s="7">
        <v>-0.024</v>
      </c>
      <c r="F1298" s="8">
        <v>972207.0</v>
      </c>
      <c r="G1298" s="1" t="s">
        <v>4256</v>
      </c>
      <c r="H1298" s="1" t="s">
        <v>4257</v>
      </c>
      <c r="I1298" s="1" t="s">
        <v>12</v>
      </c>
    </row>
    <row r="1299">
      <c r="A1299" s="1" t="s">
        <v>4258</v>
      </c>
      <c r="B1299" s="1" t="s">
        <v>4259</v>
      </c>
      <c r="C1299" s="1">
        <v>55.75</v>
      </c>
      <c r="D1299" s="1">
        <v>-0.84</v>
      </c>
      <c r="E1299" s="7">
        <v>-0.0148</v>
      </c>
      <c r="F1299" s="8">
        <v>964934.0</v>
      </c>
      <c r="G1299" s="1" t="s">
        <v>4260</v>
      </c>
      <c r="H1299" s="1" t="s">
        <v>4261</v>
      </c>
      <c r="I1299" s="1">
        <v>32.43</v>
      </c>
    </row>
    <row r="1300">
      <c r="A1300" s="1" t="s">
        <v>4262</v>
      </c>
      <c r="B1300" s="1" t="s">
        <v>4263</v>
      </c>
      <c r="C1300" s="1">
        <v>54.11</v>
      </c>
      <c r="D1300" s="1">
        <v>-0.19</v>
      </c>
      <c r="E1300" s="7">
        <v>-0.0035</v>
      </c>
      <c r="F1300" s="1" t="s">
        <v>4264</v>
      </c>
      <c r="G1300" s="1" t="s">
        <v>4265</v>
      </c>
      <c r="H1300" s="1" t="s">
        <v>4266</v>
      </c>
      <c r="I1300" s="1">
        <v>11.42</v>
      </c>
    </row>
    <row r="1301">
      <c r="A1301" s="1" t="s">
        <v>4267</v>
      </c>
      <c r="B1301" s="1" t="s">
        <v>4268</v>
      </c>
      <c r="C1301" s="1">
        <v>36.32</v>
      </c>
      <c r="D1301" s="1">
        <v>-0.31</v>
      </c>
      <c r="E1301" s="7">
        <v>-0.0085</v>
      </c>
      <c r="F1301" s="1" t="s">
        <v>4269</v>
      </c>
      <c r="G1301" s="1" t="s">
        <v>4270</v>
      </c>
      <c r="H1301" s="1" t="s">
        <v>4271</v>
      </c>
      <c r="I1301" s="1">
        <v>21.81</v>
      </c>
    </row>
    <row r="1302">
      <c r="A1302" s="1" t="s">
        <v>4272</v>
      </c>
      <c r="B1302" s="1" t="s">
        <v>4273</v>
      </c>
      <c r="C1302" s="1">
        <v>1.435</v>
      </c>
      <c r="D1302" s="2">
        <f>+0.02</f>
        <v>0.02</v>
      </c>
      <c r="E1302" s="3">
        <f>+1.41%</f>
        <v>0.0141</v>
      </c>
      <c r="F1302" s="8">
        <v>40634.0</v>
      </c>
      <c r="G1302" s="8">
        <v>156890.0</v>
      </c>
      <c r="H1302" s="1" t="s">
        <v>4274</v>
      </c>
      <c r="I1302" s="1">
        <v>4.78</v>
      </c>
    </row>
    <row r="1303">
      <c r="A1303" s="1" t="s">
        <v>4275</v>
      </c>
      <c r="B1303" s="1" t="s">
        <v>4276</v>
      </c>
      <c r="C1303" s="1">
        <v>47.77</v>
      </c>
      <c r="D1303" s="1">
        <v>-0.51</v>
      </c>
      <c r="E1303" s="7">
        <v>-0.0106</v>
      </c>
      <c r="F1303" s="8">
        <v>477616.0</v>
      </c>
      <c r="G1303" s="8">
        <v>970969.0</v>
      </c>
      <c r="H1303" s="1" t="s">
        <v>4277</v>
      </c>
      <c r="I1303" s="1">
        <v>16.1</v>
      </c>
    </row>
    <row r="1304">
      <c r="A1304" s="1" t="s">
        <v>4278</v>
      </c>
      <c r="B1304" s="1" t="s">
        <v>4279</v>
      </c>
      <c r="C1304" s="1">
        <v>57.17</v>
      </c>
      <c r="D1304" s="1">
        <v>-0.25</v>
      </c>
      <c r="E1304" s="7">
        <v>-0.0044</v>
      </c>
      <c r="F1304" s="8">
        <v>50371.0</v>
      </c>
      <c r="G1304" s="8">
        <v>69128.0</v>
      </c>
      <c r="H1304" s="1" t="s">
        <v>4280</v>
      </c>
      <c r="I1304" s="1">
        <v>5.34</v>
      </c>
    </row>
    <row r="1305">
      <c r="A1305" s="1" t="s">
        <v>4281</v>
      </c>
      <c r="B1305" s="1" t="s">
        <v>4282</v>
      </c>
      <c r="C1305" s="1">
        <v>357.75</v>
      </c>
      <c r="D1305" s="1">
        <v>-5.71</v>
      </c>
      <c r="E1305" s="7">
        <v>-0.0157</v>
      </c>
      <c r="F1305" s="8">
        <v>244494.0</v>
      </c>
      <c r="G1305" s="8">
        <v>488911.0</v>
      </c>
      <c r="H1305" s="1" t="s">
        <v>4283</v>
      </c>
      <c r="I1305" s="1">
        <v>86.85</v>
      </c>
    </row>
    <row r="1306">
      <c r="A1306" s="1" t="s">
        <v>4284</v>
      </c>
      <c r="B1306" s="1" t="s">
        <v>4285</v>
      </c>
      <c r="C1306" s="1">
        <v>73.56</v>
      </c>
      <c r="D1306" s="1">
        <v>-0.48</v>
      </c>
      <c r="E1306" s="7">
        <v>-0.0065</v>
      </c>
      <c r="F1306" s="1" t="s">
        <v>2727</v>
      </c>
      <c r="G1306" s="8">
        <v>654820.0</v>
      </c>
      <c r="H1306" s="1" t="s">
        <v>4286</v>
      </c>
      <c r="I1306" s="1">
        <v>11.36</v>
      </c>
    </row>
    <row r="1307">
      <c r="A1307" s="1" t="s">
        <v>4287</v>
      </c>
      <c r="B1307" s="1" t="s">
        <v>4288</v>
      </c>
      <c r="C1307" s="1">
        <v>6.88</v>
      </c>
      <c r="D1307" s="2">
        <f>+0.02</f>
        <v>0.02</v>
      </c>
      <c r="E1307" s="3">
        <f>+0.22%</f>
        <v>0.0022</v>
      </c>
      <c r="F1307" s="8">
        <v>135690.0</v>
      </c>
      <c r="G1307" s="8">
        <v>66441.0</v>
      </c>
      <c r="H1307" s="1" t="s">
        <v>4289</v>
      </c>
      <c r="I1307" s="1">
        <v>9.05</v>
      </c>
    </row>
    <row r="1308">
      <c r="A1308" s="1" t="s">
        <v>4290</v>
      </c>
      <c r="B1308" s="1" t="s">
        <v>4291</v>
      </c>
      <c r="C1308" s="1">
        <v>64.8</v>
      </c>
      <c r="D1308" s="2">
        <f>+1.59</f>
        <v>1.59</v>
      </c>
      <c r="E1308" s="3">
        <f>+2.52%</f>
        <v>0.0252</v>
      </c>
      <c r="F1308" s="1">
        <v>356.0</v>
      </c>
      <c r="G1308" s="1">
        <v>972.0</v>
      </c>
      <c r="H1308" s="1" t="s">
        <v>4292</v>
      </c>
      <c r="I1308" s="1">
        <v>22.91</v>
      </c>
    </row>
    <row r="1309">
      <c r="A1309" s="1" t="s">
        <v>4293</v>
      </c>
      <c r="B1309" s="1" t="s">
        <v>4242</v>
      </c>
      <c r="C1309" s="1">
        <v>16.0</v>
      </c>
      <c r="D1309" s="1">
        <v>0.0</v>
      </c>
      <c r="E1309" s="7">
        <v>0.0</v>
      </c>
      <c r="F1309" s="1">
        <v>60.0</v>
      </c>
      <c r="G1309" s="1">
        <v>906.0</v>
      </c>
      <c r="H1309" s="1" t="s">
        <v>4294</v>
      </c>
      <c r="I1309" s="1">
        <v>5.64</v>
      </c>
    </row>
    <row r="1310">
      <c r="A1310" s="1" t="s">
        <v>4295</v>
      </c>
      <c r="B1310" s="1" t="s">
        <v>4296</v>
      </c>
      <c r="C1310" s="1">
        <v>26.24</v>
      </c>
      <c r="D1310" s="1">
        <v>-0.34</v>
      </c>
      <c r="E1310" s="7">
        <v>-0.013</v>
      </c>
      <c r="F1310" s="1" t="s">
        <v>2389</v>
      </c>
      <c r="G1310" s="1" t="s">
        <v>4297</v>
      </c>
      <c r="H1310" s="1" t="s">
        <v>4298</v>
      </c>
      <c r="I1310" s="1" t="s">
        <v>12</v>
      </c>
    </row>
    <row r="1311">
      <c r="A1311" s="1" t="s">
        <v>4299</v>
      </c>
      <c r="B1311" s="1" t="s">
        <v>4300</v>
      </c>
      <c r="C1311" s="1">
        <v>8.9</v>
      </c>
      <c r="D1311" s="1">
        <v>0.0</v>
      </c>
      <c r="E1311" s="7">
        <v>0.0</v>
      </c>
      <c r="F1311" s="1">
        <v>43.0</v>
      </c>
      <c r="G1311" s="8">
        <v>12603.0</v>
      </c>
      <c r="H1311" s="1" t="s">
        <v>4301</v>
      </c>
      <c r="I1311" s="1">
        <v>4.39</v>
      </c>
    </row>
    <row r="1312">
      <c r="A1312" s="1" t="s">
        <v>4302</v>
      </c>
      <c r="B1312" s="1" t="s">
        <v>4279</v>
      </c>
      <c r="C1312" s="1">
        <v>11.2</v>
      </c>
      <c r="D1312" s="1">
        <v>-0.2</v>
      </c>
      <c r="E1312" s="7">
        <v>-0.0175</v>
      </c>
      <c r="F1312" s="1">
        <v>27.0</v>
      </c>
      <c r="G1312" s="8">
        <v>22906.0</v>
      </c>
      <c r="H1312" s="1" t="s">
        <v>4303</v>
      </c>
      <c r="I1312" s="1">
        <v>5.23</v>
      </c>
    </row>
    <row r="1313">
      <c r="A1313" s="1" t="s">
        <v>4304</v>
      </c>
      <c r="B1313" s="1" t="s">
        <v>2875</v>
      </c>
      <c r="C1313" s="1">
        <v>90.68</v>
      </c>
      <c r="D1313" s="1">
        <v>-0.8</v>
      </c>
      <c r="E1313" s="7">
        <v>-0.0087</v>
      </c>
      <c r="F1313" s="1" t="s">
        <v>4305</v>
      </c>
      <c r="G1313" s="1" t="s">
        <v>4306</v>
      </c>
      <c r="H1313" s="1" t="s">
        <v>4307</v>
      </c>
      <c r="I1313" s="1">
        <v>15.44</v>
      </c>
    </row>
    <row r="1314">
      <c r="A1314" s="1" t="s">
        <v>4308</v>
      </c>
      <c r="B1314" s="1" t="s">
        <v>4309</v>
      </c>
      <c r="C1314" s="9">
        <v>3822.29</v>
      </c>
      <c r="D1314" s="2">
        <f>+96.1</f>
        <v>96.1</v>
      </c>
      <c r="E1314" s="3">
        <f>+2.58%</f>
        <v>0.0258</v>
      </c>
      <c r="F1314" s="8">
        <v>24352.0</v>
      </c>
      <c r="G1314" s="8">
        <v>28925.0</v>
      </c>
      <c r="H1314" s="1" t="s">
        <v>4310</v>
      </c>
      <c r="I1314" s="1">
        <v>18.34</v>
      </c>
    </row>
    <row r="1315">
      <c r="A1315" s="1" t="s">
        <v>4311</v>
      </c>
      <c r="B1315" s="1" t="s">
        <v>4154</v>
      </c>
      <c r="C1315" s="1">
        <v>7.32</v>
      </c>
      <c r="D1315" s="1">
        <v>-0.1</v>
      </c>
      <c r="E1315" s="7">
        <v>-0.0135</v>
      </c>
      <c r="F1315" s="8">
        <v>88946.0</v>
      </c>
      <c r="G1315" s="8">
        <v>248090.0</v>
      </c>
      <c r="H1315" s="1" t="s">
        <v>4312</v>
      </c>
      <c r="I1315" s="1">
        <v>9.97</v>
      </c>
    </row>
    <row r="1316">
      <c r="A1316" s="1" t="s">
        <v>4313</v>
      </c>
      <c r="B1316" s="1" t="s">
        <v>4314</v>
      </c>
      <c r="C1316" s="9">
        <v>1017.38</v>
      </c>
      <c r="D1316" s="2">
        <f>+29.86</f>
        <v>29.86</v>
      </c>
      <c r="E1316" s="3">
        <f>+3.02%</f>
        <v>0.0302</v>
      </c>
      <c r="F1316" s="8">
        <v>97263.0</v>
      </c>
      <c r="G1316" s="8">
        <v>57595.0</v>
      </c>
      <c r="H1316" s="1" t="s">
        <v>4315</v>
      </c>
      <c r="I1316" s="1" t="s">
        <v>12</v>
      </c>
    </row>
    <row r="1317">
      <c r="A1317" s="1" t="s">
        <v>4316</v>
      </c>
      <c r="B1317" s="1" t="s">
        <v>4095</v>
      </c>
      <c r="C1317" s="1">
        <v>13.13</v>
      </c>
      <c r="D1317" s="2">
        <f>+0.1</f>
        <v>0.1</v>
      </c>
      <c r="E1317" s="3">
        <f>+0.77%</f>
        <v>0.0077</v>
      </c>
      <c r="F1317" s="8">
        <v>15063.0</v>
      </c>
      <c r="G1317" s="8">
        <v>29219.0</v>
      </c>
      <c r="H1317" s="1" t="s">
        <v>4317</v>
      </c>
      <c r="I1317" s="1">
        <v>29.94</v>
      </c>
    </row>
    <row r="1318">
      <c r="A1318" s="1" t="s">
        <v>4318</v>
      </c>
      <c r="B1318" s="1" t="s">
        <v>4319</v>
      </c>
      <c r="C1318" s="1">
        <v>214.04</v>
      </c>
      <c r="D1318" s="1">
        <v>-2.29</v>
      </c>
      <c r="E1318" s="7">
        <v>-0.0106</v>
      </c>
      <c r="F1318" s="8">
        <v>253580.0</v>
      </c>
      <c r="G1318" s="8">
        <v>470396.0</v>
      </c>
      <c r="H1318" s="1" t="s">
        <v>4286</v>
      </c>
      <c r="I1318" s="1">
        <v>22.25</v>
      </c>
    </row>
    <row r="1319">
      <c r="A1319" s="1" t="s">
        <v>4320</v>
      </c>
      <c r="B1319" s="1" t="s">
        <v>4321</v>
      </c>
      <c r="C1319" s="1">
        <v>11.81</v>
      </c>
      <c r="D1319" s="1">
        <v>-0.34</v>
      </c>
      <c r="E1319" s="7">
        <v>-0.028</v>
      </c>
      <c r="F1319" s="1" t="s">
        <v>4322</v>
      </c>
      <c r="G1319" s="1" t="s">
        <v>4323</v>
      </c>
      <c r="H1319" s="1" t="s">
        <v>4324</v>
      </c>
      <c r="I1319" s="1" t="s">
        <v>12</v>
      </c>
    </row>
    <row r="1320">
      <c r="A1320" s="1" t="s">
        <v>4325</v>
      </c>
      <c r="B1320" s="1" t="s">
        <v>4151</v>
      </c>
      <c r="C1320" s="1">
        <v>26.8</v>
      </c>
      <c r="D1320" s="2">
        <f>+0.39</f>
        <v>0.39</v>
      </c>
      <c r="E1320" s="3">
        <f>+1.49%</f>
        <v>0.0149</v>
      </c>
      <c r="F1320" s="8">
        <v>28206.0</v>
      </c>
      <c r="G1320" s="8">
        <v>43300.0</v>
      </c>
      <c r="H1320" s="1" t="s">
        <v>4326</v>
      </c>
      <c r="I1320" s="1">
        <v>40.06</v>
      </c>
    </row>
    <row r="1321">
      <c r="A1321" s="1" t="s">
        <v>4327</v>
      </c>
      <c r="B1321" s="1" t="s">
        <v>4165</v>
      </c>
      <c r="C1321" s="1">
        <v>69.3</v>
      </c>
      <c r="D1321" s="2">
        <f>+0.85</f>
        <v>0.85</v>
      </c>
      <c r="E1321" s="3">
        <f>+1.24%</f>
        <v>0.0124</v>
      </c>
      <c r="F1321" s="8">
        <v>2741.0</v>
      </c>
      <c r="G1321" s="8">
        <v>8306.0</v>
      </c>
      <c r="H1321" s="1" t="s">
        <v>4328</v>
      </c>
      <c r="I1321" s="1">
        <v>27.14</v>
      </c>
    </row>
    <row r="1322">
      <c r="A1322" s="1" t="s">
        <v>4329</v>
      </c>
      <c r="B1322" s="1" t="s">
        <v>3988</v>
      </c>
      <c r="C1322" s="1">
        <v>7.35</v>
      </c>
      <c r="D1322" s="1">
        <v>-0.1</v>
      </c>
      <c r="E1322" s="7">
        <v>-0.0134</v>
      </c>
      <c r="F1322" s="8">
        <v>3585.0</v>
      </c>
      <c r="G1322" s="8">
        <v>22932.0</v>
      </c>
      <c r="H1322" s="1" t="s">
        <v>4330</v>
      </c>
      <c r="I1322" s="1">
        <v>432.35</v>
      </c>
    </row>
    <row r="1323">
      <c r="A1323" s="1" t="s">
        <v>4331</v>
      </c>
      <c r="B1323" s="1" t="s">
        <v>4332</v>
      </c>
      <c r="C1323" s="1">
        <v>12.1</v>
      </c>
      <c r="D1323" s="1">
        <v>0.0</v>
      </c>
      <c r="E1323" s="7">
        <v>0.0</v>
      </c>
      <c r="F1323" s="1">
        <v>126.0</v>
      </c>
      <c r="G1323" s="8">
        <v>20114.0</v>
      </c>
      <c r="H1323" s="1" t="s">
        <v>4333</v>
      </c>
      <c r="I1323" s="1">
        <v>8.21</v>
      </c>
    </row>
    <row r="1324">
      <c r="A1324" s="1" t="s">
        <v>4334</v>
      </c>
      <c r="B1324" s="1" t="s">
        <v>4335</v>
      </c>
      <c r="C1324" s="1">
        <v>21.97</v>
      </c>
      <c r="D1324" s="2">
        <f>+0.12</f>
        <v>0.12</v>
      </c>
      <c r="E1324" s="3">
        <f>+0.55%</f>
        <v>0.0055</v>
      </c>
      <c r="F1324" s="8">
        <v>6970.0</v>
      </c>
      <c r="G1324" s="8">
        <v>12158.0</v>
      </c>
      <c r="H1324" s="1" t="s">
        <v>4336</v>
      </c>
      <c r="I1324" s="1">
        <v>38.76</v>
      </c>
    </row>
    <row r="1325">
      <c r="A1325" s="1" t="s">
        <v>4337</v>
      </c>
      <c r="B1325" s="1" t="s">
        <v>4338</v>
      </c>
      <c r="C1325" s="1">
        <v>4.56</v>
      </c>
      <c r="D1325" s="1">
        <v>-0.01</v>
      </c>
      <c r="E1325" s="7">
        <v>-0.0022</v>
      </c>
      <c r="F1325" s="8">
        <v>133554.0</v>
      </c>
      <c r="G1325" s="8">
        <v>266304.0</v>
      </c>
      <c r="H1325" s="1" t="s">
        <v>4339</v>
      </c>
      <c r="I1325" s="1">
        <v>16.52</v>
      </c>
    </row>
    <row r="1326">
      <c r="A1326" s="1" t="s">
        <v>4340</v>
      </c>
      <c r="B1326" s="1" t="s">
        <v>4341</v>
      </c>
      <c r="C1326" s="1">
        <v>7.55</v>
      </c>
      <c r="D1326" s="1">
        <v>0.0</v>
      </c>
      <c r="E1326" s="7">
        <v>0.0</v>
      </c>
      <c r="F1326" s="1">
        <v>403.0</v>
      </c>
      <c r="G1326" s="1">
        <v>17.0</v>
      </c>
      <c r="H1326" s="1" t="s">
        <v>4342</v>
      </c>
      <c r="I1326" s="1">
        <v>10.22</v>
      </c>
    </row>
    <row r="1327">
      <c r="A1327" s="1" t="s">
        <v>4343</v>
      </c>
      <c r="B1327" s="1" t="s">
        <v>4344</v>
      </c>
      <c r="C1327" s="1">
        <v>141.68</v>
      </c>
      <c r="D1327" s="2">
        <f>+0.18</f>
        <v>0.18</v>
      </c>
      <c r="E1327" s="3">
        <f>+0.13%</f>
        <v>0.0013</v>
      </c>
      <c r="F1327" s="8">
        <v>455432.0</v>
      </c>
      <c r="G1327" s="8">
        <v>676515.0</v>
      </c>
      <c r="H1327" s="1" t="s">
        <v>4345</v>
      </c>
      <c r="I1327" s="1">
        <v>102.89</v>
      </c>
    </row>
    <row r="1328">
      <c r="A1328" s="1" t="s">
        <v>4346</v>
      </c>
      <c r="B1328" s="1" t="s">
        <v>4347</v>
      </c>
      <c r="C1328" s="1">
        <v>223.74</v>
      </c>
      <c r="D1328" s="2">
        <f>+0.31</f>
        <v>0.31</v>
      </c>
      <c r="E1328" s="3">
        <f>+0.14%</f>
        <v>0.0014</v>
      </c>
      <c r="F1328" s="8">
        <v>504490.0</v>
      </c>
      <c r="G1328" s="8">
        <v>640712.0</v>
      </c>
      <c r="H1328" s="1" t="s">
        <v>4348</v>
      </c>
      <c r="I1328" s="1">
        <v>23.6</v>
      </c>
    </row>
    <row r="1329">
      <c r="A1329" s="1" t="s">
        <v>4349</v>
      </c>
      <c r="B1329" s="1" t="s">
        <v>3482</v>
      </c>
      <c r="C1329" s="1">
        <v>19.54</v>
      </c>
      <c r="D1329" s="2">
        <f>+0.14</f>
        <v>0.14</v>
      </c>
      <c r="E1329" s="3">
        <f>+0.7%</f>
        <v>0.007</v>
      </c>
      <c r="F1329" s="1" t="s">
        <v>4350</v>
      </c>
      <c r="G1329" s="1" t="s">
        <v>4351</v>
      </c>
      <c r="H1329" s="1" t="s">
        <v>4352</v>
      </c>
      <c r="I1329" s="1">
        <v>9.9</v>
      </c>
    </row>
    <row r="1330">
      <c r="A1330" s="1" t="s">
        <v>4353</v>
      </c>
      <c r="B1330" s="1" t="s">
        <v>4354</v>
      </c>
      <c r="C1330" s="1">
        <v>107.37</v>
      </c>
      <c r="D1330" s="1">
        <v>-0.43</v>
      </c>
      <c r="E1330" s="7">
        <v>-0.004</v>
      </c>
      <c r="F1330" s="8">
        <v>309806.0</v>
      </c>
      <c r="G1330" s="8">
        <v>759293.0</v>
      </c>
      <c r="H1330" s="1" t="s">
        <v>4355</v>
      </c>
      <c r="I1330" s="1">
        <v>30.11</v>
      </c>
    </row>
    <row r="1331">
      <c r="A1331" s="1" t="s">
        <v>4356</v>
      </c>
      <c r="B1331" s="1" t="s">
        <v>4357</v>
      </c>
      <c r="C1331" s="1">
        <v>267.47</v>
      </c>
      <c r="D1331" s="1">
        <v>-2.28</v>
      </c>
      <c r="E1331" s="7">
        <v>-0.0085</v>
      </c>
      <c r="F1331" s="8">
        <v>322154.0</v>
      </c>
      <c r="G1331" s="8">
        <v>949969.0</v>
      </c>
      <c r="H1331" s="1" t="s">
        <v>4358</v>
      </c>
      <c r="I1331" s="1" t="s">
        <v>12</v>
      </c>
    </row>
    <row r="1332">
      <c r="A1332" s="1" t="s">
        <v>4359</v>
      </c>
      <c r="B1332" s="1" t="s">
        <v>4360</v>
      </c>
      <c r="C1332" s="1">
        <v>40.1</v>
      </c>
      <c r="D1332" s="1">
        <v>-0.9</v>
      </c>
      <c r="E1332" s="7">
        <v>-0.022</v>
      </c>
      <c r="F1332" s="1" t="s">
        <v>4361</v>
      </c>
      <c r="G1332" s="1" t="s">
        <v>4362</v>
      </c>
      <c r="H1332" s="1" t="s">
        <v>4363</v>
      </c>
      <c r="I1332" s="1" t="s">
        <v>12</v>
      </c>
    </row>
    <row r="1333">
      <c r="A1333" s="1" t="s">
        <v>4364</v>
      </c>
      <c r="B1333" s="1" t="s">
        <v>4365</v>
      </c>
      <c r="C1333" s="1">
        <v>83.53</v>
      </c>
      <c r="D1333" s="1">
        <v>-2.57</v>
      </c>
      <c r="E1333" s="7">
        <v>-0.0298</v>
      </c>
      <c r="F1333" s="1" t="s">
        <v>4366</v>
      </c>
      <c r="G1333" s="1" t="s">
        <v>4367</v>
      </c>
      <c r="H1333" s="1" t="s">
        <v>4368</v>
      </c>
      <c r="I1333" s="1">
        <v>24.17</v>
      </c>
    </row>
    <row r="1334">
      <c r="A1334" s="1" t="s">
        <v>4369</v>
      </c>
      <c r="B1334" s="1" t="s">
        <v>4370</v>
      </c>
      <c r="C1334" s="1">
        <v>218.54</v>
      </c>
      <c r="D1334" s="1">
        <v>-9.76</v>
      </c>
      <c r="E1334" s="7">
        <v>-0.0428</v>
      </c>
      <c r="F1334" s="1">
        <v>88.0</v>
      </c>
      <c r="G1334" s="1">
        <v>730.0</v>
      </c>
      <c r="H1334" s="1" t="s">
        <v>4371</v>
      </c>
      <c r="I1334" s="1">
        <v>33.95</v>
      </c>
    </row>
    <row r="1335">
      <c r="A1335" s="1" t="s">
        <v>4372</v>
      </c>
      <c r="B1335" s="1" t="s">
        <v>4373</v>
      </c>
      <c r="C1335" s="1">
        <v>27.18</v>
      </c>
      <c r="D1335" s="1">
        <v>-0.25</v>
      </c>
      <c r="E1335" s="7">
        <v>-0.0089</v>
      </c>
      <c r="F1335" s="8">
        <v>11415.0</v>
      </c>
      <c r="G1335" s="8">
        <v>21790.0</v>
      </c>
      <c r="H1335" s="1" t="s">
        <v>4374</v>
      </c>
      <c r="I1335" s="1" t="s">
        <v>12</v>
      </c>
    </row>
    <row r="1336">
      <c r="A1336" s="1" t="s">
        <v>4375</v>
      </c>
      <c r="B1336" s="1" t="s">
        <v>4341</v>
      </c>
      <c r="C1336" s="1">
        <v>36.49</v>
      </c>
      <c r="D1336" s="1">
        <v>-0.31</v>
      </c>
      <c r="E1336" s="7">
        <v>-0.0084</v>
      </c>
      <c r="F1336" s="1">
        <v>131.0</v>
      </c>
      <c r="G1336" s="8">
        <v>3190.0</v>
      </c>
      <c r="H1336" s="1" t="s">
        <v>4376</v>
      </c>
      <c r="I1336" s="1">
        <v>9.88</v>
      </c>
    </row>
    <row r="1337">
      <c r="A1337" s="1" t="s">
        <v>4377</v>
      </c>
      <c r="B1337" s="1" t="s">
        <v>4378</v>
      </c>
      <c r="C1337" s="1">
        <v>223.01</v>
      </c>
      <c r="D1337" s="1">
        <v>-3.38</v>
      </c>
      <c r="E1337" s="7">
        <v>-0.0149</v>
      </c>
      <c r="F1337" s="8">
        <v>323561.0</v>
      </c>
      <c r="G1337" s="8">
        <v>665196.0</v>
      </c>
      <c r="H1337" s="1" t="s">
        <v>4379</v>
      </c>
      <c r="I1337" s="1">
        <v>27.3</v>
      </c>
    </row>
    <row r="1338">
      <c r="A1338" s="1" t="s">
        <v>4380</v>
      </c>
      <c r="B1338" s="1" t="s">
        <v>4381</v>
      </c>
      <c r="C1338" s="1">
        <v>130.79</v>
      </c>
      <c r="D1338" s="1">
        <v>-0.68</v>
      </c>
      <c r="E1338" s="7">
        <v>-0.0052</v>
      </c>
      <c r="F1338" s="8">
        <v>907388.0</v>
      </c>
      <c r="G1338" s="8">
        <v>839888.0</v>
      </c>
      <c r="H1338" s="1" t="s">
        <v>4382</v>
      </c>
      <c r="I1338" s="1">
        <v>28.61</v>
      </c>
    </row>
    <row r="1339">
      <c r="A1339" s="1" t="s">
        <v>4383</v>
      </c>
      <c r="B1339" s="1" t="s">
        <v>4370</v>
      </c>
      <c r="C1339" s="1">
        <v>43.93</v>
      </c>
      <c r="D1339" s="1">
        <v>-0.72</v>
      </c>
      <c r="E1339" s="7">
        <v>-0.0161</v>
      </c>
      <c r="F1339" s="8">
        <v>19350.0</v>
      </c>
      <c r="G1339" s="8">
        <v>22722.0</v>
      </c>
      <c r="H1339" s="1" t="s">
        <v>4384</v>
      </c>
      <c r="I1339" s="1">
        <v>34.12</v>
      </c>
    </row>
    <row r="1340">
      <c r="A1340" s="1" t="s">
        <v>4385</v>
      </c>
      <c r="B1340" s="1" t="s">
        <v>4386</v>
      </c>
      <c r="C1340" s="1">
        <v>179.59</v>
      </c>
      <c r="D1340" s="1">
        <v>-2.18</v>
      </c>
      <c r="E1340" s="7">
        <v>-0.012</v>
      </c>
      <c r="F1340" s="8">
        <v>203385.0</v>
      </c>
      <c r="G1340" s="8">
        <v>557098.0</v>
      </c>
      <c r="H1340" s="1" t="s">
        <v>4387</v>
      </c>
      <c r="I1340" s="1">
        <v>46.61</v>
      </c>
    </row>
    <row r="1341">
      <c r="A1341" s="1" t="s">
        <v>4388</v>
      </c>
      <c r="B1341" s="1" t="s">
        <v>4389</v>
      </c>
      <c r="C1341" s="1">
        <v>24.32</v>
      </c>
      <c r="D1341" s="1">
        <v>0.0</v>
      </c>
      <c r="E1341" s="7">
        <v>0.0</v>
      </c>
      <c r="F1341" s="1">
        <v>63.0</v>
      </c>
      <c r="G1341" s="8">
        <v>1479.0</v>
      </c>
      <c r="H1341" s="1" t="s">
        <v>4390</v>
      </c>
      <c r="I1341" s="1">
        <v>99.27</v>
      </c>
    </row>
    <row r="1342">
      <c r="A1342" s="1" t="s">
        <v>4391</v>
      </c>
      <c r="B1342" s="1" t="s">
        <v>4392</v>
      </c>
      <c r="C1342" s="1">
        <v>23.57</v>
      </c>
      <c r="D1342" s="2">
        <f>+0.18</f>
        <v>0.18</v>
      </c>
      <c r="E1342" s="3">
        <f>+0.77%</f>
        <v>0.0077</v>
      </c>
      <c r="F1342" s="1" t="s">
        <v>4393</v>
      </c>
      <c r="G1342" s="1" t="s">
        <v>4394</v>
      </c>
      <c r="H1342" s="1" t="s">
        <v>4395</v>
      </c>
      <c r="I1342" s="1">
        <v>7.01</v>
      </c>
    </row>
    <row r="1343">
      <c r="A1343" s="1" t="s">
        <v>4396</v>
      </c>
      <c r="B1343" s="1" t="s">
        <v>4397</v>
      </c>
      <c r="C1343" s="1">
        <v>20.43</v>
      </c>
      <c r="D1343" s="1">
        <v>-0.46</v>
      </c>
      <c r="E1343" s="7">
        <v>-0.022</v>
      </c>
      <c r="F1343" s="1" t="s">
        <v>4398</v>
      </c>
      <c r="G1343" s="1" t="s">
        <v>4399</v>
      </c>
      <c r="H1343" s="1" t="s">
        <v>4400</v>
      </c>
      <c r="I1343" s="1">
        <v>42.39</v>
      </c>
    </row>
    <row r="1344">
      <c r="A1344" s="1" t="s">
        <v>4401</v>
      </c>
      <c r="B1344" s="1" t="s">
        <v>4402</v>
      </c>
      <c r="C1344" s="1">
        <v>8.29</v>
      </c>
      <c r="D1344" s="1">
        <v>-0.71</v>
      </c>
      <c r="E1344" s="7">
        <v>-0.0789</v>
      </c>
      <c r="F1344" s="8">
        <v>1757.0</v>
      </c>
      <c r="G1344" s="8">
        <v>12090.0</v>
      </c>
      <c r="H1344" s="1" t="s">
        <v>4403</v>
      </c>
      <c r="I1344" s="1">
        <v>49.35</v>
      </c>
    </row>
    <row r="1345">
      <c r="A1345" s="1" t="s">
        <v>4404</v>
      </c>
      <c r="B1345" s="1" t="s">
        <v>4405</v>
      </c>
      <c r="C1345" s="1">
        <v>37.26</v>
      </c>
      <c r="D1345" s="1">
        <v>-0.01</v>
      </c>
      <c r="E1345" s="7">
        <v>-3.0E-4</v>
      </c>
      <c r="F1345" s="1" t="s">
        <v>4406</v>
      </c>
      <c r="G1345" s="1" t="s">
        <v>408</v>
      </c>
      <c r="H1345" s="1" t="s">
        <v>4407</v>
      </c>
      <c r="I1345" s="1">
        <v>33.81</v>
      </c>
    </row>
    <row r="1346">
      <c r="A1346" s="1" t="s">
        <v>4408</v>
      </c>
      <c r="B1346" s="1" t="s">
        <v>4231</v>
      </c>
      <c r="C1346" s="1">
        <v>32.85</v>
      </c>
      <c r="D1346" s="1">
        <v>0.0</v>
      </c>
      <c r="E1346" s="7">
        <v>0.0</v>
      </c>
      <c r="F1346" s="1">
        <v>300.0</v>
      </c>
      <c r="G1346" s="1">
        <v>58.0</v>
      </c>
      <c r="H1346" s="1" t="s">
        <v>4409</v>
      </c>
      <c r="I1346" s="1">
        <v>128.82</v>
      </c>
    </row>
    <row r="1347">
      <c r="A1347" s="1" t="s">
        <v>4410</v>
      </c>
      <c r="B1347" s="1" t="s">
        <v>4411</v>
      </c>
      <c r="C1347" s="1">
        <v>16.5</v>
      </c>
      <c r="D1347" s="1">
        <v>0.0</v>
      </c>
      <c r="E1347" s="7">
        <v>0.0</v>
      </c>
      <c r="F1347" s="1">
        <v>567.0</v>
      </c>
      <c r="G1347" s="1">
        <v>828.0</v>
      </c>
      <c r="H1347" s="1" t="s">
        <v>4412</v>
      </c>
      <c r="I1347" s="1" t="s">
        <v>12</v>
      </c>
    </row>
    <row r="1348">
      <c r="A1348" s="1" t="s">
        <v>4413</v>
      </c>
      <c r="B1348" s="1" t="s">
        <v>4414</v>
      </c>
      <c r="C1348" s="1">
        <v>14.83</v>
      </c>
      <c r="D1348" s="1">
        <v>0.0</v>
      </c>
      <c r="E1348" s="7">
        <v>0.0</v>
      </c>
      <c r="F1348" s="8">
        <v>2098.0</v>
      </c>
      <c r="G1348" s="8">
        <v>25049.0</v>
      </c>
      <c r="H1348" s="1" t="s">
        <v>4415</v>
      </c>
      <c r="I1348" s="1">
        <v>40.41</v>
      </c>
    </row>
    <row r="1349">
      <c r="A1349" s="1" t="s">
        <v>4416</v>
      </c>
      <c r="B1349" s="1" t="s">
        <v>4417</v>
      </c>
      <c r="C1349" s="1">
        <v>9.1</v>
      </c>
      <c r="D1349" s="2">
        <f>+0.25</f>
        <v>0.25</v>
      </c>
      <c r="E1349" s="3">
        <f>+2.82%</f>
        <v>0.0282</v>
      </c>
      <c r="F1349" s="8">
        <v>8895.0</v>
      </c>
      <c r="G1349" s="8">
        <v>27188.0</v>
      </c>
      <c r="H1349" s="1" t="s">
        <v>4418</v>
      </c>
      <c r="I1349" s="1">
        <v>26.74</v>
      </c>
    </row>
    <row r="1350">
      <c r="A1350" s="1" t="s">
        <v>4419</v>
      </c>
      <c r="B1350" s="1" t="s">
        <v>4420</v>
      </c>
      <c r="C1350" s="1">
        <v>23.39</v>
      </c>
      <c r="D1350" s="2">
        <f>+1.39</f>
        <v>1.39</v>
      </c>
      <c r="E1350" s="3">
        <f>+6.32%</f>
        <v>0.0632</v>
      </c>
      <c r="F1350" s="1">
        <v>224.0</v>
      </c>
      <c r="G1350" s="8">
        <v>7731.0</v>
      </c>
      <c r="H1350" s="1" t="s">
        <v>4421</v>
      </c>
      <c r="I1350" s="1">
        <v>1.27</v>
      </c>
    </row>
    <row r="1351">
      <c r="A1351" s="1" t="s">
        <v>4422</v>
      </c>
      <c r="B1351" s="1" t="s">
        <v>4373</v>
      </c>
      <c r="C1351" s="1">
        <v>26.63</v>
      </c>
      <c r="D1351" s="1">
        <v>-0.09</v>
      </c>
      <c r="E1351" s="7">
        <v>-0.0034</v>
      </c>
      <c r="F1351" s="8">
        <v>13455.0</v>
      </c>
      <c r="G1351" s="8">
        <v>18417.0</v>
      </c>
      <c r="H1351" s="1" t="s">
        <v>4423</v>
      </c>
      <c r="I1351" s="1" t="s">
        <v>12</v>
      </c>
    </row>
    <row r="1352">
      <c r="A1352" s="1" t="s">
        <v>4424</v>
      </c>
      <c r="B1352" s="1" t="s">
        <v>4425</v>
      </c>
      <c r="C1352" s="1">
        <v>24.88</v>
      </c>
      <c r="D1352" s="1">
        <v>-0.21</v>
      </c>
      <c r="E1352" s="7">
        <v>-0.0084</v>
      </c>
      <c r="F1352" s="8">
        <v>485400.0</v>
      </c>
      <c r="G1352" s="1" t="s">
        <v>3430</v>
      </c>
      <c r="H1352" s="1" t="s">
        <v>4426</v>
      </c>
      <c r="I1352" s="1">
        <v>13.57</v>
      </c>
    </row>
    <row r="1353">
      <c r="A1353" s="1" t="s">
        <v>4427</v>
      </c>
      <c r="B1353" s="1" t="s">
        <v>3339</v>
      </c>
      <c r="C1353" s="1">
        <v>3.36</v>
      </c>
      <c r="D1353" s="1">
        <v>-0.055</v>
      </c>
      <c r="E1353" s="7">
        <v>-0.0161</v>
      </c>
      <c r="F1353" s="8">
        <v>75531.0</v>
      </c>
      <c r="G1353" s="8">
        <v>344987.0</v>
      </c>
      <c r="H1353" s="1" t="s">
        <v>4428</v>
      </c>
      <c r="I1353" s="1">
        <v>4.05</v>
      </c>
    </row>
    <row r="1354">
      <c r="A1354" s="1" t="s">
        <v>4429</v>
      </c>
      <c r="B1354" s="1" t="s">
        <v>4430</v>
      </c>
      <c r="C1354" s="1">
        <v>47.78</v>
      </c>
      <c r="D1354" s="1">
        <v>-0.34</v>
      </c>
      <c r="E1354" s="7">
        <v>-0.0071</v>
      </c>
      <c r="F1354" s="8">
        <v>9911.0</v>
      </c>
      <c r="G1354" s="8">
        <v>17601.0</v>
      </c>
      <c r="H1354" s="1" t="s">
        <v>4431</v>
      </c>
      <c r="I1354" s="1">
        <v>28.99</v>
      </c>
    </row>
    <row r="1355">
      <c r="A1355" s="1" t="s">
        <v>4432</v>
      </c>
      <c r="B1355" s="1" t="s">
        <v>4433</v>
      </c>
      <c r="C1355" s="1">
        <v>8.0</v>
      </c>
      <c r="D1355" s="1">
        <v>0.0</v>
      </c>
      <c r="E1355" s="7">
        <v>0.0</v>
      </c>
      <c r="F1355" s="8">
        <v>2907.0</v>
      </c>
      <c r="G1355" s="8">
        <v>1217.0</v>
      </c>
      <c r="H1355" s="1" t="s">
        <v>4434</v>
      </c>
      <c r="I1355" s="1" t="s">
        <v>12</v>
      </c>
    </row>
    <row r="1356">
      <c r="A1356" s="1" t="s">
        <v>4435</v>
      </c>
      <c r="B1356" s="1" t="s">
        <v>4436</v>
      </c>
      <c r="C1356" s="1">
        <v>126.81</v>
      </c>
      <c r="D1356" s="1">
        <v>-1.68</v>
      </c>
      <c r="E1356" s="7">
        <v>-0.0131</v>
      </c>
      <c r="F1356" s="8">
        <v>699750.0</v>
      </c>
      <c r="G1356" s="8">
        <v>912733.0</v>
      </c>
      <c r="H1356" s="1" t="s">
        <v>4437</v>
      </c>
      <c r="I1356" s="1">
        <v>30.26</v>
      </c>
    </row>
    <row r="1357">
      <c r="A1357" s="1" t="s">
        <v>4438</v>
      </c>
      <c r="B1357" s="1" t="s">
        <v>4430</v>
      </c>
      <c r="C1357" s="1">
        <v>11.81</v>
      </c>
      <c r="D1357" s="1">
        <v>-0.44</v>
      </c>
      <c r="E1357" s="7">
        <v>-0.0359</v>
      </c>
      <c r="F1357" s="1">
        <v>481.0</v>
      </c>
      <c r="G1357" s="1">
        <v>223.0</v>
      </c>
      <c r="H1357" s="1" t="s">
        <v>4439</v>
      </c>
      <c r="I1357" s="1" t="s">
        <v>12</v>
      </c>
    </row>
    <row r="1358">
      <c r="A1358" s="1" t="s">
        <v>4440</v>
      </c>
      <c r="B1358" s="1" t="s">
        <v>4300</v>
      </c>
      <c r="C1358" s="1">
        <v>8.56</v>
      </c>
      <c r="D1358" s="1">
        <v>-0.23</v>
      </c>
      <c r="E1358" s="7">
        <v>-0.0262</v>
      </c>
      <c r="F1358" s="8">
        <v>58172.0</v>
      </c>
      <c r="G1358" s="8">
        <v>122869.0</v>
      </c>
      <c r="H1358" s="1" t="s">
        <v>4441</v>
      </c>
      <c r="I1358" s="1">
        <v>4.23</v>
      </c>
    </row>
    <row r="1359">
      <c r="A1359" s="1" t="s">
        <v>4442</v>
      </c>
      <c r="B1359" s="1" t="s">
        <v>4443</v>
      </c>
      <c r="C1359" s="1">
        <v>57.15</v>
      </c>
      <c r="D1359" s="2">
        <f>+0.15</f>
        <v>0.15</v>
      </c>
      <c r="E1359" s="3">
        <f>+0.26%</f>
        <v>0.0026</v>
      </c>
      <c r="F1359" s="8">
        <v>4170.0</v>
      </c>
      <c r="G1359" s="1">
        <v>685.0</v>
      </c>
      <c r="H1359" s="1" t="s">
        <v>4444</v>
      </c>
      <c r="I1359" s="1">
        <v>9.6</v>
      </c>
    </row>
    <row r="1360">
      <c r="A1360" s="1" t="s">
        <v>4445</v>
      </c>
      <c r="B1360" s="1" t="s">
        <v>3988</v>
      </c>
      <c r="C1360" s="1">
        <v>14.85</v>
      </c>
      <c r="D1360" s="1">
        <v>-0.16</v>
      </c>
      <c r="E1360" s="7">
        <v>-0.0107</v>
      </c>
      <c r="F1360" s="1">
        <v>638.0</v>
      </c>
      <c r="G1360" s="8">
        <v>10646.0</v>
      </c>
      <c r="H1360" s="1" t="s">
        <v>4446</v>
      </c>
      <c r="I1360" s="1">
        <v>873.53</v>
      </c>
    </row>
    <row r="1361">
      <c r="A1361" s="1" t="s">
        <v>4447</v>
      </c>
      <c r="B1361" s="1" t="s">
        <v>4420</v>
      </c>
      <c r="C1361" s="1">
        <v>22.46</v>
      </c>
      <c r="D1361" s="1">
        <v>-0.16</v>
      </c>
      <c r="E1361" s="7">
        <v>-0.0071</v>
      </c>
      <c r="F1361" s="8">
        <v>827152.0</v>
      </c>
      <c r="G1361" s="1" t="s">
        <v>4448</v>
      </c>
      <c r="H1361" s="1" t="s">
        <v>4449</v>
      </c>
      <c r="I1361" s="1">
        <v>1.22</v>
      </c>
    </row>
    <row r="1362">
      <c r="A1362" s="1" t="s">
        <v>4450</v>
      </c>
      <c r="B1362" s="1" t="s">
        <v>4420</v>
      </c>
      <c r="C1362" s="1">
        <v>22.11</v>
      </c>
      <c r="D1362" s="1">
        <v>-0.18</v>
      </c>
      <c r="E1362" s="7">
        <v>-0.0081</v>
      </c>
      <c r="F1362" s="1" t="s">
        <v>4451</v>
      </c>
      <c r="G1362" s="1" t="s">
        <v>4452</v>
      </c>
      <c r="H1362" s="1" t="s">
        <v>4453</v>
      </c>
      <c r="I1362" s="1">
        <v>1.2</v>
      </c>
    </row>
    <row r="1363">
      <c r="A1363" s="1" t="s">
        <v>4454</v>
      </c>
      <c r="B1363" s="1" t="s">
        <v>4455</v>
      </c>
      <c r="C1363" s="1">
        <v>105.02</v>
      </c>
      <c r="D1363" s="2">
        <f>+0.02</f>
        <v>0.02</v>
      </c>
      <c r="E1363" s="3">
        <f>+0.02%</f>
        <v>0.0002</v>
      </c>
      <c r="F1363" s="8">
        <v>630633.0</v>
      </c>
      <c r="G1363" s="8">
        <v>931484.0</v>
      </c>
      <c r="H1363" s="1" t="s">
        <v>4456</v>
      </c>
      <c r="I1363" s="1">
        <v>9.6</v>
      </c>
    </row>
    <row r="1364">
      <c r="A1364" s="1" t="s">
        <v>4457</v>
      </c>
      <c r="B1364" s="1" t="s">
        <v>2637</v>
      </c>
      <c r="C1364" s="1">
        <v>86.9</v>
      </c>
      <c r="D1364" s="1">
        <v>0.0</v>
      </c>
      <c r="E1364" s="7">
        <v>0.0</v>
      </c>
      <c r="F1364" s="1">
        <v>95.0</v>
      </c>
      <c r="G1364" s="8">
        <v>4238.0</v>
      </c>
      <c r="H1364" s="1" t="s">
        <v>4458</v>
      </c>
      <c r="I1364" s="1">
        <v>22.32</v>
      </c>
    </row>
    <row r="1365">
      <c r="A1365" s="1" t="s">
        <v>4459</v>
      </c>
      <c r="B1365" s="1" t="s">
        <v>4460</v>
      </c>
      <c r="C1365" s="1">
        <v>24.73</v>
      </c>
      <c r="D1365" s="1">
        <v>0.0</v>
      </c>
      <c r="E1365" s="7">
        <v>0.0</v>
      </c>
      <c r="F1365" s="1">
        <v>1.0</v>
      </c>
      <c r="G1365" s="1">
        <v>947.0</v>
      </c>
      <c r="H1365" s="1" t="s">
        <v>4461</v>
      </c>
      <c r="I1365" s="1">
        <v>9.28</v>
      </c>
    </row>
    <row r="1366">
      <c r="A1366" s="1" t="s">
        <v>4462</v>
      </c>
      <c r="B1366" s="1" t="s">
        <v>4402</v>
      </c>
      <c r="C1366" s="1">
        <v>41.67</v>
      </c>
      <c r="D1366" s="1">
        <v>-3.33</v>
      </c>
      <c r="E1366" s="7">
        <v>-0.074</v>
      </c>
      <c r="F1366" s="1">
        <v>368.0</v>
      </c>
      <c r="G1366" s="8">
        <v>4646.0</v>
      </c>
      <c r="H1366" s="1" t="s">
        <v>4190</v>
      </c>
      <c r="I1366" s="1">
        <v>24.8</v>
      </c>
    </row>
    <row r="1367">
      <c r="A1367" s="1" t="s">
        <v>4463</v>
      </c>
      <c r="B1367" s="1" t="s">
        <v>4464</v>
      </c>
      <c r="C1367" s="1">
        <v>25.49</v>
      </c>
      <c r="D1367" s="1">
        <v>0.0</v>
      </c>
      <c r="E1367" s="7">
        <v>0.0</v>
      </c>
      <c r="F1367" s="1">
        <v>100.0</v>
      </c>
      <c r="G1367" s="1">
        <v>7.0</v>
      </c>
      <c r="H1367" s="1" t="s">
        <v>4465</v>
      </c>
      <c r="I1367" s="1" t="s">
        <v>12</v>
      </c>
    </row>
    <row r="1368">
      <c r="A1368" s="1" t="s">
        <v>4466</v>
      </c>
      <c r="B1368" s="1" t="s">
        <v>4467</v>
      </c>
      <c r="C1368" s="1">
        <v>58.0</v>
      </c>
      <c r="D1368" s="1">
        <v>0.0</v>
      </c>
      <c r="E1368" s="7">
        <v>0.0</v>
      </c>
      <c r="F1368" s="1">
        <v>100.0</v>
      </c>
      <c r="G1368" s="1">
        <v>222.0</v>
      </c>
      <c r="H1368" s="1" t="s">
        <v>4468</v>
      </c>
      <c r="I1368" s="1">
        <v>13.04</v>
      </c>
    </row>
    <row r="1369">
      <c r="A1369" s="1" t="s">
        <v>4469</v>
      </c>
      <c r="B1369" s="1" t="s">
        <v>4470</v>
      </c>
      <c r="C1369" s="1">
        <v>83.23</v>
      </c>
      <c r="D1369" s="2">
        <f>+0.56</f>
        <v>0.56</v>
      </c>
      <c r="E1369" s="3">
        <f>+0.68%</f>
        <v>0.0068</v>
      </c>
      <c r="F1369" s="1" t="s">
        <v>4471</v>
      </c>
      <c r="G1369" s="1" t="s">
        <v>1550</v>
      </c>
      <c r="H1369" s="1" t="s">
        <v>4472</v>
      </c>
      <c r="I1369" s="1">
        <v>178.61</v>
      </c>
    </row>
    <row r="1370">
      <c r="A1370" s="1" t="s">
        <v>4473</v>
      </c>
      <c r="B1370" s="1" t="s">
        <v>4474</v>
      </c>
      <c r="C1370" s="1">
        <v>19.54</v>
      </c>
      <c r="D1370" s="2">
        <f>+0.14</f>
        <v>0.14</v>
      </c>
      <c r="E1370" s="3">
        <f>+0.74%</f>
        <v>0.0074</v>
      </c>
      <c r="F1370" s="8">
        <v>20541.0</v>
      </c>
      <c r="G1370" s="8">
        <v>58965.0</v>
      </c>
      <c r="H1370" s="1" t="s">
        <v>4475</v>
      </c>
      <c r="I1370" s="1">
        <v>11.41</v>
      </c>
    </row>
    <row r="1371">
      <c r="A1371" s="1" t="s">
        <v>4476</v>
      </c>
      <c r="B1371" s="1" t="s">
        <v>4477</v>
      </c>
      <c r="C1371" s="1">
        <v>81.62</v>
      </c>
      <c r="D1371" s="1">
        <v>-1.86</v>
      </c>
      <c r="E1371" s="7">
        <v>-0.0222</v>
      </c>
      <c r="F1371" s="8">
        <v>900103.0</v>
      </c>
      <c r="G1371" s="1" t="s">
        <v>4478</v>
      </c>
      <c r="H1371" s="1" t="s">
        <v>4479</v>
      </c>
      <c r="I1371" s="1">
        <v>117.62</v>
      </c>
    </row>
    <row r="1372">
      <c r="A1372" s="1" t="s">
        <v>4480</v>
      </c>
      <c r="B1372" s="1" t="s">
        <v>4481</v>
      </c>
      <c r="C1372" s="1">
        <v>74.2</v>
      </c>
      <c r="D1372" s="1">
        <v>-0.41</v>
      </c>
      <c r="E1372" s="7">
        <v>-0.0055</v>
      </c>
      <c r="F1372" s="8">
        <v>870476.0</v>
      </c>
      <c r="G1372" s="1" t="s">
        <v>4482</v>
      </c>
      <c r="H1372" s="1" t="s">
        <v>4483</v>
      </c>
      <c r="I1372" s="1">
        <v>37.29</v>
      </c>
    </row>
    <row r="1373">
      <c r="A1373" s="1" t="s">
        <v>4484</v>
      </c>
      <c r="B1373" s="1" t="s">
        <v>4485</v>
      </c>
      <c r="C1373" s="1">
        <v>35.78</v>
      </c>
      <c r="D1373" s="1">
        <v>-0.26</v>
      </c>
      <c r="E1373" s="7">
        <v>-0.0072</v>
      </c>
      <c r="F1373" s="1" t="s">
        <v>4486</v>
      </c>
      <c r="G1373" s="1" t="s">
        <v>4487</v>
      </c>
      <c r="H1373" s="1" t="s">
        <v>4488</v>
      </c>
      <c r="I1373" s="1">
        <v>17.14</v>
      </c>
    </row>
    <row r="1374">
      <c r="A1374" s="1" t="s">
        <v>4489</v>
      </c>
      <c r="B1374" s="1" t="s">
        <v>4490</v>
      </c>
      <c r="C1374" s="1">
        <v>80.19</v>
      </c>
      <c r="D1374" s="1">
        <v>-0.2</v>
      </c>
      <c r="E1374" s="7">
        <v>-0.0025</v>
      </c>
      <c r="F1374" s="8">
        <v>561017.0</v>
      </c>
      <c r="G1374" s="1" t="s">
        <v>4491</v>
      </c>
      <c r="H1374" s="1" t="s">
        <v>4492</v>
      </c>
      <c r="I1374" s="1">
        <v>24.29</v>
      </c>
    </row>
    <row r="1375">
      <c r="A1375" s="1" t="s">
        <v>4493</v>
      </c>
      <c r="B1375" s="1" t="s">
        <v>3988</v>
      </c>
      <c r="C1375" s="1">
        <v>13.65</v>
      </c>
      <c r="D1375" s="1">
        <v>-0.3</v>
      </c>
      <c r="E1375" s="7">
        <v>-0.0215</v>
      </c>
      <c r="F1375" s="8">
        <v>2148.0</v>
      </c>
      <c r="G1375" s="8">
        <v>5068.0</v>
      </c>
      <c r="H1375" s="1" t="s">
        <v>4494</v>
      </c>
      <c r="I1375" s="1">
        <v>802.94</v>
      </c>
    </row>
    <row r="1376">
      <c r="A1376" s="1" t="s">
        <v>4495</v>
      </c>
      <c r="B1376" s="1" t="s">
        <v>4496</v>
      </c>
      <c r="C1376" s="1">
        <v>48.31</v>
      </c>
      <c r="D1376" s="2">
        <f>+0.77</f>
        <v>0.77</v>
      </c>
      <c r="E1376" s="3">
        <f>+1.62%</f>
        <v>0.0162</v>
      </c>
      <c r="F1376" s="1" t="s">
        <v>4497</v>
      </c>
      <c r="G1376" s="1" t="s">
        <v>4498</v>
      </c>
      <c r="H1376" s="1" t="s">
        <v>4499</v>
      </c>
      <c r="I1376" s="1">
        <v>16.6</v>
      </c>
    </row>
    <row r="1377">
      <c r="A1377" s="1" t="s">
        <v>4500</v>
      </c>
      <c r="B1377" s="1" t="s">
        <v>4501</v>
      </c>
      <c r="C1377" s="1">
        <v>25.58</v>
      </c>
      <c r="D1377" s="1">
        <v>0.0</v>
      </c>
      <c r="E1377" s="7">
        <v>0.0</v>
      </c>
      <c r="F1377" s="8">
        <v>16106.0</v>
      </c>
      <c r="G1377" s="8">
        <v>29650.0</v>
      </c>
      <c r="H1377" s="1" t="s">
        <v>4502</v>
      </c>
      <c r="I1377" s="1">
        <v>32.22</v>
      </c>
    </row>
    <row r="1378">
      <c r="A1378" s="1" t="s">
        <v>4503</v>
      </c>
      <c r="B1378" s="1" t="s">
        <v>4504</v>
      </c>
      <c r="C1378" s="1">
        <v>27.87</v>
      </c>
      <c r="D1378" s="1">
        <v>0.0</v>
      </c>
      <c r="E1378" s="7">
        <v>0.0</v>
      </c>
      <c r="F1378" s="1">
        <v>19.0</v>
      </c>
      <c r="G1378" s="1">
        <v>554.0</v>
      </c>
      <c r="H1378" s="1" t="s">
        <v>4505</v>
      </c>
      <c r="I1378" s="1">
        <v>10.73</v>
      </c>
    </row>
    <row r="1379">
      <c r="A1379" s="1" t="s">
        <v>4506</v>
      </c>
      <c r="B1379" s="1" t="s">
        <v>4507</v>
      </c>
      <c r="C1379" s="1">
        <v>37.55</v>
      </c>
      <c r="D1379" s="2">
        <f>+1.34</f>
        <v>1.34</v>
      </c>
      <c r="E1379" s="3">
        <f>+3.7%</f>
        <v>0.037</v>
      </c>
      <c r="F1379" s="1" t="s">
        <v>4508</v>
      </c>
      <c r="G1379" s="1" t="s">
        <v>4509</v>
      </c>
      <c r="H1379" s="1" t="s">
        <v>4510</v>
      </c>
      <c r="I1379" s="1" t="s">
        <v>12</v>
      </c>
    </row>
    <row r="1380">
      <c r="A1380" s="1" t="s">
        <v>4511</v>
      </c>
      <c r="B1380" s="1" t="s">
        <v>4512</v>
      </c>
      <c r="C1380" s="1">
        <v>156.41</v>
      </c>
      <c r="D1380" s="1">
        <v>-1.62</v>
      </c>
      <c r="E1380" s="7">
        <v>-0.0103</v>
      </c>
      <c r="F1380" s="8">
        <v>236648.0</v>
      </c>
      <c r="G1380" s="8">
        <v>567730.0</v>
      </c>
      <c r="H1380" s="1" t="s">
        <v>4510</v>
      </c>
      <c r="I1380" s="1">
        <v>32.86</v>
      </c>
    </row>
    <row r="1381">
      <c r="A1381" s="1" t="s">
        <v>4513</v>
      </c>
      <c r="B1381" s="1" t="s">
        <v>4514</v>
      </c>
      <c r="C1381" s="1">
        <v>53.12</v>
      </c>
      <c r="D1381" s="1">
        <v>-0.13</v>
      </c>
      <c r="E1381" s="7">
        <v>-0.0024</v>
      </c>
      <c r="F1381" s="1" t="s">
        <v>4515</v>
      </c>
      <c r="G1381" s="1" t="s">
        <v>2734</v>
      </c>
      <c r="H1381" s="1" t="s">
        <v>4516</v>
      </c>
      <c r="I1381" s="1">
        <v>21.24</v>
      </c>
    </row>
    <row r="1382">
      <c r="A1382" s="1" t="s">
        <v>4517</v>
      </c>
      <c r="B1382" s="1" t="s">
        <v>4518</v>
      </c>
      <c r="C1382" s="1">
        <v>34.41</v>
      </c>
      <c r="D1382" s="2">
        <f>+0.03</f>
        <v>0.03</v>
      </c>
      <c r="E1382" s="3">
        <f>+0.09%</f>
        <v>0.0009</v>
      </c>
      <c r="F1382" s="8">
        <v>628171.0</v>
      </c>
      <c r="G1382" s="1" t="s">
        <v>4519</v>
      </c>
      <c r="H1382" s="1" t="s">
        <v>4520</v>
      </c>
      <c r="I1382" s="1">
        <v>17.96</v>
      </c>
    </row>
    <row r="1383">
      <c r="A1383" s="1" t="s">
        <v>4521</v>
      </c>
      <c r="B1383" s="1" t="s">
        <v>4522</v>
      </c>
      <c r="C1383" s="1">
        <v>347.95</v>
      </c>
      <c r="D1383" s="1">
        <v>-0.15</v>
      </c>
      <c r="E1383" s="7">
        <v>-4.0E-4</v>
      </c>
      <c r="F1383" s="8">
        <v>177639.0</v>
      </c>
      <c r="G1383" s="8">
        <v>269493.0</v>
      </c>
      <c r="H1383" s="1" t="s">
        <v>4523</v>
      </c>
      <c r="I1383" s="1">
        <v>35.84</v>
      </c>
    </row>
    <row r="1384">
      <c r="A1384" s="1" t="s">
        <v>4524</v>
      </c>
      <c r="B1384" s="1" t="s">
        <v>4525</v>
      </c>
      <c r="C1384" s="1">
        <v>26.97</v>
      </c>
      <c r="D1384" s="2">
        <f>+0.13</f>
        <v>0.13</v>
      </c>
      <c r="E1384" s="3">
        <f>+0.48%</f>
        <v>0.0048</v>
      </c>
      <c r="F1384" s="8">
        <v>44032.0</v>
      </c>
      <c r="G1384" s="8">
        <v>93666.0</v>
      </c>
      <c r="H1384" s="1" t="s">
        <v>4526</v>
      </c>
      <c r="I1384" s="1">
        <v>2.35</v>
      </c>
    </row>
    <row r="1385">
      <c r="A1385" s="1" t="s">
        <v>4527</v>
      </c>
      <c r="B1385" s="1" t="s">
        <v>4528</v>
      </c>
      <c r="C1385" s="1">
        <v>292.94</v>
      </c>
      <c r="D1385" s="1">
        <v>-1.63</v>
      </c>
      <c r="E1385" s="7">
        <v>-0.0055</v>
      </c>
      <c r="F1385" s="8">
        <v>182563.0</v>
      </c>
      <c r="G1385" s="8">
        <v>522790.0</v>
      </c>
      <c r="H1385" s="1" t="s">
        <v>4529</v>
      </c>
      <c r="I1385" s="1">
        <v>66.13</v>
      </c>
    </row>
    <row r="1386">
      <c r="A1386" s="1" t="s">
        <v>4530</v>
      </c>
      <c r="B1386" s="1" t="s">
        <v>4531</v>
      </c>
      <c r="C1386" s="1">
        <v>31.61</v>
      </c>
      <c r="D1386" s="1">
        <v>-0.02</v>
      </c>
      <c r="E1386" s="7">
        <v>-6.0E-4</v>
      </c>
      <c r="F1386" s="1" t="s">
        <v>4532</v>
      </c>
      <c r="G1386" s="1" t="s">
        <v>4533</v>
      </c>
      <c r="H1386" s="1" t="s">
        <v>4534</v>
      </c>
      <c r="I1386" s="1">
        <v>95.5</v>
      </c>
    </row>
    <row r="1387">
      <c r="A1387" s="1" t="s">
        <v>4535</v>
      </c>
      <c r="B1387" s="1" t="s">
        <v>3988</v>
      </c>
      <c r="C1387" s="1">
        <v>8.75</v>
      </c>
      <c r="D1387" s="1">
        <v>-0.1</v>
      </c>
      <c r="E1387" s="7">
        <v>-0.0113</v>
      </c>
      <c r="F1387" s="8">
        <v>474612.0</v>
      </c>
      <c r="G1387" s="1" t="s">
        <v>489</v>
      </c>
      <c r="H1387" s="1" t="s">
        <v>4536</v>
      </c>
      <c r="I1387" s="1">
        <v>514.71</v>
      </c>
    </row>
    <row r="1388">
      <c r="A1388" s="1" t="s">
        <v>4537</v>
      </c>
      <c r="B1388" s="1" t="s">
        <v>3988</v>
      </c>
      <c r="C1388" s="1">
        <v>13.95</v>
      </c>
      <c r="D1388" s="1">
        <v>-0.04</v>
      </c>
      <c r="E1388" s="7">
        <v>-0.0029</v>
      </c>
      <c r="F1388" s="8">
        <v>3579.0</v>
      </c>
      <c r="G1388" s="8">
        <v>7146.0</v>
      </c>
      <c r="H1388" s="1" t="s">
        <v>4538</v>
      </c>
      <c r="I1388" s="1">
        <v>820.59</v>
      </c>
    </row>
    <row r="1389">
      <c r="A1389" s="1" t="s">
        <v>4539</v>
      </c>
      <c r="B1389" s="1" t="s">
        <v>3988</v>
      </c>
      <c r="C1389" s="1">
        <v>7.72</v>
      </c>
      <c r="D1389" s="2">
        <f>+0.07</f>
        <v>0.07</v>
      </c>
      <c r="E1389" s="3">
        <f>+0.92%</f>
        <v>0.0092</v>
      </c>
      <c r="F1389" s="8">
        <v>1262.0</v>
      </c>
      <c r="G1389" s="8">
        <v>21693.0</v>
      </c>
      <c r="H1389" s="1" t="s">
        <v>4540</v>
      </c>
      <c r="I1389" s="1">
        <v>454.12</v>
      </c>
    </row>
    <row r="1390">
      <c r="A1390" s="1" t="s">
        <v>4541</v>
      </c>
      <c r="B1390" s="1" t="s">
        <v>4518</v>
      </c>
      <c r="C1390" s="1">
        <v>34.27</v>
      </c>
      <c r="D1390" s="1">
        <v>-0.19</v>
      </c>
      <c r="E1390" s="7">
        <v>-0.0055</v>
      </c>
      <c r="F1390" s="8">
        <v>405385.0</v>
      </c>
      <c r="G1390" s="1" t="s">
        <v>4542</v>
      </c>
      <c r="H1390" s="1" t="s">
        <v>4543</v>
      </c>
      <c r="I1390" s="1">
        <v>17.89</v>
      </c>
    </row>
    <row r="1391">
      <c r="A1391" s="1" t="s">
        <v>4544</v>
      </c>
      <c r="B1391" s="1" t="s">
        <v>4545</v>
      </c>
      <c r="C1391" s="1">
        <v>7.86</v>
      </c>
      <c r="D1391" s="1">
        <v>-0.12</v>
      </c>
      <c r="E1391" s="7">
        <v>-0.015</v>
      </c>
      <c r="F1391" s="8">
        <v>18633.0</v>
      </c>
      <c r="G1391" s="8">
        <v>59620.0</v>
      </c>
      <c r="H1391" s="1" t="s">
        <v>4546</v>
      </c>
      <c r="I1391" s="1">
        <v>10.06</v>
      </c>
    </row>
    <row r="1392">
      <c r="A1392" s="1" t="s">
        <v>4547</v>
      </c>
      <c r="B1392" s="1" t="s">
        <v>4548</v>
      </c>
      <c r="C1392" s="1">
        <v>25.88</v>
      </c>
      <c r="D1392" s="1">
        <v>-0.02</v>
      </c>
      <c r="E1392" s="7">
        <v>-6.0E-4</v>
      </c>
      <c r="F1392" s="8">
        <v>3797.0</v>
      </c>
      <c r="G1392" s="1" t="s">
        <v>12</v>
      </c>
      <c r="H1392" s="1" t="s">
        <v>4549</v>
      </c>
      <c r="I1392" s="1">
        <v>7.2</v>
      </c>
    </row>
    <row r="1393">
      <c r="A1393" s="1" t="s">
        <v>4550</v>
      </c>
      <c r="B1393" s="1" t="s">
        <v>4551</v>
      </c>
      <c r="C1393" s="1">
        <v>17.51</v>
      </c>
      <c r="D1393" s="1">
        <v>-0.21</v>
      </c>
      <c r="E1393" s="7">
        <v>-0.0117</v>
      </c>
      <c r="F1393" s="8">
        <v>34344.0</v>
      </c>
      <c r="G1393" s="8">
        <v>50571.0</v>
      </c>
      <c r="H1393" s="1" t="s">
        <v>4552</v>
      </c>
      <c r="I1393" s="1">
        <v>8.84</v>
      </c>
    </row>
    <row r="1394">
      <c r="A1394" s="1" t="s">
        <v>4553</v>
      </c>
      <c r="B1394" s="1" t="s">
        <v>4554</v>
      </c>
      <c r="C1394" s="1">
        <v>23.2</v>
      </c>
      <c r="D1394" s="1">
        <v>0.0</v>
      </c>
      <c r="E1394" s="7">
        <v>0.0</v>
      </c>
      <c r="F1394" s="8">
        <v>1107.0</v>
      </c>
      <c r="G1394" s="8">
        <v>4549.0</v>
      </c>
      <c r="H1394" s="1" t="s">
        <v>4555</v>
      </c>
      <c r="I1394" s="1">
        <v>19.53</v>
      </c>
    </row>
    <row r="1395">
      <c r="A1395" s="1" t="s">
        <v>4556</v>
      </c>
      <c r="B1395" s="1" t="s">
        <v>4557</v>
      </c>
      <c r="C1395" s="1">
        <v>378.0</v>
      </c>
      <c r="D1395" s="1">
        <v>0.0</v>
      </c>
      <c r="E1395" s="7">
        <v>0.0</v>
      </c>
      <c r="F1395" s="1">
        <v>8.0</v>
      </c>
      <c r="G1395" s="1">
        <v>21.0</v>
      </c>
      <c r="H1395" s="1" t="s">
        <v>4558</v>
      </c>
      <c r="I1395" s="1">
        <v>12.23</v>
      </c>
    </row>
    <row r="1396">
      <c r="A1396" s="1" t="s">
        <v>4559</v>
      </c>
      <c r="B1396" s="1" t="s">
        <v>4467</v>
      </c>
      <c r="C1396" s="1">
        <v>5.7</v>
      </c>
      <c r="D1396" s="1">
        <v>-0.03</v>
      </c>
      <c r="E1396" s="7">
        <v>-0.0052</v>
      </c>
      <c r="F1396" s="8">
        <v>58172.0</v>
      </c>
      <c r="G1396" s="8">
        <v>214388.0</v>
      </c>
      <c r="H1396" s="1" t="s">
        <v>4560</v>
      </c>
      <c r="I1396" s="1">
        <v>12.81</v>
      </c>
    </row>
    <row r="1397">
      <c r="A1397" s="1" t="s">
        <v>4561</v>
      </c>
      <c r="B1397" s="1" t="s">
        <v>4562</v>
      </c>
      <c r="C1397" s="1">
        <v>24.75</v>
      </c>
      <c r="D1397" s="1">
        <v>-0.04</v>
      </c>
      <c r="E1397" s="7">
        <v>-0.0016</v>
      </c>
      <c r="F1397" s="8">
        <v>24100.0</v>
      </c>
      <c r="G1397" s="8">
        <v>74125.0</v>
      </c>
      <c r="H1397" s="1" t="s">
        <v>4563</v>
      </c>
      <c r="I1397" s="1" t="s">
        <v>12</v>
      </c>
    </row>
    <row r="1398">
      <c r="A1398" s="1" t="s">
        <v>4564</v>
      </c>
      <c r="B1398" s="1" t="s">
        <v>4201</v>
      </c>
      <c r="C1398" s="1">
        <v>28.7</v>
      </c>
      <c r="D1398" s="1">
        <v>-0.3</v>
      </c>
      <c r="E1398" s="7">
        <v>-0.0103</v>
      </c>
      <c r="F1398" s="1">
        <v>174.0</v>
      </c>
      <c r="G1398" s="1">
        <v>306.0</v>
      </c>
      <c r="H1398" s="1" t="s">
        <v>4565</v>
      </c>
      <c r="I1398" s="1">
        <v>4.9</v>
      </c>
    </row>
    <row r="1399">
      <c r="A1399" s="1" t="s">
        <v>4566</v>
      </c>
      <c r="B1399" s="1" t="s">
        <v>3988</v>
      </c>
      <c r="C1399" s="1">
        <v>13.65</v>
      </c>
      <c r="D1399" s="1">
        <v>-0.06</v>
      </c>
      <c r="E1399" s="7">
        <v>-0.0044</v>
      </c>
      <c r="F1399" s="1">
        <v>148.0</v>
      </c>
      <c r="G1399" s="8">
        <v>12284.0</v>
      </c>
      <c r="H1399" s="1" t="s">
        <v>4567</v>
      </c>
      <c r="I1399" s="1">
        <v>802.94</v>
      </c>
    </row>
    <row r="1400">
      <c r="A1400" s="1" t="s">
        <v>4568</v>
      </c>
      <c r="B1400" s="1" t="s">
        <v>3988</v>
      </c>
      <c r="C1400" s="1">
        <v>7.65</v>
      </c>
      <c r="D1400" s="1">
        <v>0.0</v>
      </c>
      <c r="E1400" s="7">
        <v>0.0</v>
      </c>
      <c r="F1400" s="1">
        <v>13.0</v>
      </c>
      <c r="G1400" s="8">
        <v>22204.0</v>
      </c>
      <c r="H1400" s="1" t="s">
        <v>4569</v>
      </c>
      <c r="I1400" s="1">
        <v>450.0</v>
      </c>
    </row>
    <row r="1401">
      <c r="A1401" s="1" t="s">
        <v>4570</v>
      </c>
      <c r="B1401" s="1" t="s">
        <v>4571</v>
      </c>
      <c r="C1401" s="1">
        <v>91.14</v>
      </c>
      <c r="D1401" s="2">
        <f>+0.47</f>
        <v>0.47</v>
      </c>
      <c r="E1401" s="3">
        <f>+0.52%</f>
        <v>0.0052</v>
      </c>
      <c r="F1401" s="8">
        <v>601635.0</v>
      </c>
      <c r="G1401" s="1" t="s">
        <v>3795</v>
      </c>
      <c r="H1401" s="1" t="s">
        <v>4526</v>
      </c>
      <c r="I1401" s="1">
        <v>22.19</v>
      </c>
    </row>
    <row r="1402">
      <c r="A1402" s="1" t="s">
        <v>4572</v>
      </c>
      <c r="B1402" s="1" t="s">
        <v>4474</v>
      </c>
      <c r="C1402" s="1">
        <v>20.0</v>
      </c>
      <c r="D1402" s="1">
        <v>0.0</v>
      </c>
      <c r="E1402" s="7">
        <v>0.0</v>
      </c>
      <c r="F1402" s="1">
        <v>17.0</v>
      </c>
      <c r="G1402" s="8">
        <v>1042.0</v>
      </c>
      <c r="H1402" s="1" t="s">
        <v>4573</v>
      </c>
      <c r="I1402" s="1" t="s">
        <v>12</v>
      </c>
    </row>
    <row r="1403">
      <c r="A1403" s="1" t="s">
        <v>4574</v>
      </c>
      <c r="B1403" s="1" t="s">
        <v>4575</v>
      </c>
      <c r="C1403" s="1">
        <v>11.5</v>
      </c>
      <c r="D1403" s="1">
        <v>-0.24</v>
      </c>
      <c r="E1403" s="7">
        <v>-0.0204</v>
      </c>
      <c r="F1403" s="1" t="s">
        <v>4576</v>
      </c>
      <c r="G1403" s="1" t="s">
        <v>4577</v>
      </c>
      <c r="H1403" s="1" t="s">
        <v>4578</v>
      </c>
      <c r="I1403" s="1" t="s">
        <v>12</v>
      </c>
    </row>
    <row r="1404">
      <c r="A1404" s="1" t="s">
        <v>4579</v>
      </c>
      <c r="B1404" s="1" t="s">
        <v>3988</v>
      </c>
      <c r="C1404" s="1">
        <v>13.6</v>
      </c>
      <c r="D1404" s="2">
        <f>+0.45</f>
        <v>0.45</v>
      </c>
      <c r="E1404" s="3">
        <f>+3.42%</f>
        <v>0.0342</v>
      </c>
      <c r="F1404" s="8">
        <v>2648.0</v>
      </c>
      <c r="G1404" s="8">
        <v>2731.0</v>
      </c>
      <c r="H1404" s="1" t="s">
        <v>4580</v>
      </c>
      <c r="I1404" s="1">
        <v>800.0</v>
      </c>
    </row>
    <row r="1405">
      <c r="A1405" s="1" t="s">
        <v>4581</v>
      </c>
      <c r="B1405" s="1" t="s">
        <v>4582</v>
      </c>
      <c r="C1405" s="1">
        <v>75.67</v>
      </c>
      <c r="D1405" s="1">
        <v>0.0</v>
      </c>
      <c r="E1405" s="7">
        <v>0.0</v>
      </c>
      <c r="F1405" s="1">
        <v>88.0</v>
      </c>
      <c r="G1405" s="1">
        <v>364.0</v>
      </c>
      <c r="H1405" s="1" t="s">
        <v>4583</v>
      </c>
      <c r="I1405" s="1">
        <v>39.68</v>
      </c>
    </row>
    <row r="1406">
      <c r="A1406" s="1" t="s">
        <v>4584</v>
      </c>
      <c r="B1406" s="1" t="s">
        <v>4585</v>
      </c>
      <c r="C1406" s="1">
        <v>49.78</v>
      </c>
      <c r="D1406" s="1">
        <v>-0.92</v>
      </c>
      <c r="E1406" s="7">
        <v>-0.0181</v>
      </c>
      <c r="F1406" s="8">
        <v>3403.0</v>
      </c>
      <c r="G1406" s="8">
        <v>16798.0</v>
      </c>
      <c r="H1406" s="1" t="s">
        <v>4586</v>
      </c>
      <c r="I1406" s="1" t="s">
        <v>12</v>
      </c>
    </row>
    <row r="1407">
      <c r="A1407" s="1" t="s">
        <v>4587</v>
      </c>
      <c r="B1407" s="1" t="s">
        <v>4588</v>
      </c>
      <c r="C1407" s="1">
        <v>42.85</v>
      </c>
      <c r="D1407" s="2">
        <f>+0.26</f>
        <v>0.26</v>
      </c>
      <c r="E1407" s="3">
        <f>+0.62%</f>
        <v>0.0062</v>
      </c>
      <c r="F1407" s="1" t="s">
        <v>4589</v>
      </c>
      <c r="G1407" s="1" t="s">
        <v>820</v>
      </c>
      <c r="H1407" s="1" t="s">
        <v>4590</v>
      </c>
      <c r="I1407" s="1">
        <v>25.75</v>
      </c>
    </row>
    <row r="1408">
      <c r="A1408" s="1" t="s">
        <v>4591</v>
      </c>
      <c r="B1408" s="1" t="s">
        <v>4592</v>
      </c>
      <c r="C1408" s="1">
        <v>14.71</v>
      </c>
      <c r="D1408" s="1">
        <v>-0.04</v>
      </c>
      <c r="E1408" s="7">
        <v>-0.0027</v>
      </c>
      <c r="F1408" s="1" t="s">
        <v>4593</v>
      </c>
      <c r="G1408" s="1" t="s">
        <v>4594</v>
      </c>
      <c r="H1408" s="1" t="s">
        <v>4590</v>
      </c>
      <c r="I1408" s="1" t="s">
        <v>12</v>
      </c>
    </row>
    <row r="1409">
      <c r="A1409" s="1" t="s">
        <v>4595</v>
      </c>
      <c r="B1409" s="1" t="s">
        <v>4596</v>
      </c>
      <c r="C1409" s="1">
        <v>45.4</v>
      </c>
      <c r="D1409" s="2">
        <f>+0.29</f>
        <v>0.29</v>
      </c>
      <c r="E1409" s="3">
        <f>+0.64%</f>
        <v>0.0064</v>
      </c>
      <c r="F1409" s="1" t="s">
        <v>4597</v>
      </c>
      <c r="G1409" s="1" t="s">
        <v>4598</v>
      </c>
      <c r="H1409" s="1" t="s">
        <v>4599</v>
      </c>
      <c r="I1409" s="1">
        <v>29.48</v>
      </c>
    </row>
    <row r="1410">
      <c r="A1410" s="1" t="s">
        <v>4600</v>
      </c>
      <c r="B1410" s="1" t="s">
        <v>4601</v>
      </c>
      <c r="C1410" s="1">
        <v>196.69</v>
      </c>
      <c r="D1410" s="1">
        <v>-4.93</v>
      </c>
      <c r="E1410" s="7">
        <v>-0.0245</v>
      </c>
      <c r="F1410" s="8">
        <v>244781.0</v>
      </c>
      <c r="G1410" s="8">
        <v>557514.0</v>
      </c>
      <c r="H1410" s="1" t="s">
        <v>4602</v>
      </c>
      <c r="I1410" s="9">
        <v>2369.76</v>
      </c>
    </row>
    <row r="1411">
      <c r="A1411" s="1" t="s">
        <v>4603</v>
      </c>
      <c r="B1411" s="1" t="s">
        <v>4604</v>
      </c>
      <c r="C1411" s="1">
        <v>42.85</v>
      </c>
      <c r="D1411" s="1">
        <v>-3.31</v>
      </c>
      <c r="E1411" s="7">
        <v>-0.0717</v>
      </c>
      <c r="F1411" s="1" t="s">
        <v>4605</v>
      </c>
      <c r="G1411" s="1" t="s">
        <v>4606</v>
      </c>
      <c r="H1411" s="1" t="s">
        <v>4607</v>
      </c>
      <c r="I1411" s="1" t="s">
        <v>12</v>
      </c>
    </row>
    <row r="1412">
      <c r="A1412" s="1" t="s">
        <v>4608</v>
      </c>
      <c r="B1412" s="1" t="s">
        <v>3988</v>
      </c>
      <c r="C1412" s="1">
        <v>13.5</v>
      </c>
      <c r="D1412" s="1">
        <v>-0.25</v>
      </c>
      <c r="E1412" s="7">
        <v>-0.0182</v>
      </c>
      <c r="F1412" s="1">
        <v>200.0</v>
      </c>
      <c r="G1412" s="8">
        <v>6641.0</v>
      </c>
      <c r="H1412" s="1" t="s">
        <v>4609</v>
      </c>
      <c r="I1412" s="1">
        <v>794.12</v>
      </c>
    </row>
    <row r="1413">
      <c r="A1413" s="1" t="s">
        <v>4610</v>
      </c>
      <c r="B1413" s="1" t="s">
        <v>4611</v>
      </c>
      <c r="C1413" s="1">
        <v>35.45</v>
      </c>
      <c r="D1413" s="1">
        <v>-0.15</v>
      </c>
      <c r="E1413" s="7">
        <v>-0.0041</v>
      </c>
      <c r="F1413" s="8">
        <v>16549.0</v>
      </c>
      <c r="G1413" s="8">
        <v>32679.0</v>
      </c>
      <c r="H1413" s="1" t="s">
        <v>4612</v>
      </c>
      <c r="I1413" s="1">
        <v>52.52</v>
      </c>
    </row>
    <row r="1414">
      <c r="A1414" s="1" t="s">
        <v>4613</v>
      </c>
      <c r="B1414" s="1" t="s">
        <v>4614</v>
      </c>
      <c r="C1414" s="1">
        <v>7.57</v>
      </c>
      <c r="D1414" s="2">
        <f>+0.12</f>
        <v>0.12</v>
      </c>
      <c r="E1414" s="3">
        <f>+1.61%</f>
        <v>0.0161</v>
      </c>
      <c r="F1414" s="8">
        <v>21029.0</v>
      </c>
      <c r="G1414" s="8">
        <v>43823.0</v>
      </c>
      <c r="H1414" s="1" t="s">
        <v>4615</v>
      </c>
      <c r="I1414" s="1">
        <v>11.88</v>
      </c>
    </row>
    <row r="1415">
      <c r="A1415" s="1" t="s">
        <v>4616</v>
      </c>
      <c r="B1415" s="1" t="s">
        <v>4617</v>
      </c>
      <c r="C1415" s="1">
        <v>111.92</v>
      </c>
      <c r="D1415" s="1">
        <v>-6.23</v>
      </c>
      <c r="E1415" s="7">
        <v>-0.0527</v>
      </c>
      <c r="F1415" s="1" t="s">
        <v>4618</v>
      </c>
      <c r="G1415" s="1" t="s">
        <v>4619</v>
      </c>
      <c r="H1415" s="1" t="s">
        <v>4620</v>
      </c>
      <c r="I1415" s="1">
        <v>39.97</v>
      </c>
    </row>
    <row r="1416">
      <c r="A1416" s="1" t="s">
        <v>4621</v>
      </c>
      <c r="B1416" s="1" t="s">
        <v>4622</v>
      </c>
      <c r="C1416" s="1">
        <v>88.71</v>
      </c>
      <c r="D1416" s="2">
        <f>+0.25</f>
        <v>0.25</v>
      </c>
      <c r="E1416" s="3">
        <f>+0.28%</f>
        <v>0.0028</v>
      </c>
      <c r="F1416" s="8">
        <v>603624.0</v>
      </c>
      <c r="G1416" s="8">
        <v>829196.0</v>
      </c>
      <c r="H1416" s="1" t="s">
        <v>4623</v>
      </c>
      <c r="I1416" s="1">
        <v>21.69</v>
      </c>
    </row>
    <row r="1417">
      <c r="A1417" s="1" t="s">
        <v>4624</v>
      </c>
      <c r="B1417" s="1" t="s">
        <v>4625</v>
      </c>
      <c r="C1417" s="1">
        <v>28.72</v>
      </c>
      <c r="D1417" s="1">
        <v>-0.24</v>
      </c>
      <c r="E1417" s="7">
        <v>-0.0083</v>
      </c>
      <c r="F1417" s="1" t="s">
        <v>4626</v>
      </c>
      <c r="G1417" s="1" t="s">
        <v>4627</v>
      </c>
      <c r="H1417" s="1" t="s">
        <v>4628</v>
      </c>
      <c r="I1417" s="1">
        <v>14.96</v>
      </c>
    </row>
    <row r="1418">
      <c r="A1418" s="1" t="s">
        <v>4629</v>
      </c>
      <c r="B1418" s="1" t="s">
        <v>4630</v>
      </c>
      <c r="C1418" s="1">
        <v>9.9</v>
      </c>
      <c r="D1418" s="1">
        <v>-0.1</v>
      </c>
      <c r="E1418" s="7">
        <v>-0.01</v>
      </c>
      <c r="F1418" s="1">
        <v>101.0</v>
      </c>
      <c r="G1418" s="1">
        <v>393.0</v>
      </c>
      <c r="H1418" s="1" t="s">
        <v>4631</v>
      </c>
      <c r="I1418" s="1">
        <v>9.25</v>
      </c>
    </row>
    <row r="1419">
      <c r="A1419" s="1" t="s">
        <v>4632</v>
      </c>
      <c r="B1419" s="1" t="s">
        <v>4291</v>
      </c>
      <c r="C1419" s="1">
        <v>111.27</v>
      </c>
      <c r="D1419" s="1">
        <v>-0.38</v>
      </c>
      <c r="E1419" s="7">
        <v>-0.0034</v>
      </c>
      <c r="F1419" s="8">
        <v>378825.0</v>
      </c>
      <c r="G1419" s="8">
        <v>752255.0</v>
      </c>
      <c r="H1419" s="1" t="s">
        <v>4633</v>
      </c>
      <c r="I1419" s="1">
        <v>39.35</v>
      </c>
    </row>
    <row r="1420">
      <c r="A1420" s="1" t="s">
        <v>4634</v>
      </c>
      <c r="B1420" s="1" t="s">
        <v>4635</v>
      </c>
      <c r="C1420" s="1">
        <v>93.0</v>
      </c>
      <c r="D1420" s="1">
        <v>0.0</v>
      </c>
      <c r="E1420" s="7">
        <v>0.0</v>
      </c>
      <c r="F1420" s="1">
        <v>511.0</v>
      </c>
      <c r="G1420" s="1">
        <v>107.0</v>
      </c>
      <c r="H1420" s="1" t="s">
        <v>4636</v>
      </c>
      <c r="I1420" s="1" t="s">
        <v>12</v>
      </c>
    </row>
    <row r="1421">
      <c r="A1421" s="1" t="s">
        <v>4637</v>
      </c>
      <c r="B1421" s="1" t="s">
        <v>4638</v>
      </c>
      <c r="C1421" s="1">
        <v>12.22</v>
      </c>
      <c r="D1421" s="1">
        <v>-0.08</v>
      </c>
      <c r="E1421" s="7">
        <v>-0.0065</v>
      </c>
      <c r="F1421" s="1">
        <v>452.0</v>
      </c>
      <c r="G1421" s="8">
        <v>1030.0</v>
      </c>
      <c r="H1421" s="1" t="s">
        <v>4639</v>
      </c>
      <c r="I1421" s="1">
        <v>9.26</v>
      </c>
    </row>
    <row r="1422">
      <c r="A1422" s="1" t="s">
        <v>4640</v>
      </c>
      <c r="B1422" s="1" t="s">
        <v>4641</v>
      </c>
      <c r="C1422" s="1">
        <v>193.65</v>
      </c>
      <c r="D1422" s="1">
        <v>-6.75</v>
      </c>
      <c r="E1422" s="7">
        <v>-0.0337</v>
      </c>
      <c r="F1422" s="8">
        <v>82360.0</v>
      </c>
      <c r="G1422" s="8">
        <v>103520.0</v>
      </c>
      <c r="H1422" s="1" t="s">
        <v>4642</v>
      </c>
      <c r="I1422" s="1" t="s">
        <v>12</v>
      </c>
    </row>
    <row r="1423">
      <c r="A1423" s="1" t="s">
        <v>4643</v>
      </c>
      <c r="B1423" s="1" t="s">
        <v>4644</v>
      </c>
      <c r="C1423" s="1">
        <v>39.96</v>
      </c>
      <c r="D1423" s="1">
        <v>-0.29</v>
      </c>
      <c r="E1423" s="7">
        <v>-0.0072</v>
      </c>
      <c r="F1423" s="8">
        <v>289466.0</v>
      </c>
      <c r="G1423" s="8">
        <v>210785.0</v>
      </c>
      <c r="H1423" s="1" t="s">
        <v>4645</v>
      </c>
      <c r="I1423" s="1">
        <v>4.63</v>
      </c>
    </row>
    <row r="1424">
      <c r="A1424" s="1" t="s">
        <v>4646</v>
      </c>
      <c r="B1424" s="1" t="s">
        <v>4647</v>
      </c>
      <c r="C1424" s="1">
        <v>9.25</v>
      </c>
      <c r="D1424" s="2">
        <f>+0.02</f>
        <v>0.02</v>
      </c>
      <c r="E1424" s="3">
        <f>+0.16%</f>
        <v>0.0016</v>
      </c>
      <c r="F1424" s="1">
        <v>960.0</v>
      </c>
      <c r="G1424" s="8">
        <v>3190.0</v>
      </c>
      <c r="H1424" s="1" t="s">
        <v>4648</v>
      </c>
      <c r="I1424" s="1">
        <v>9.51</v>
      </c>
    </row>
    <row r="1425">
      <c r="A1425" s="1" t="s">
        <v>4649</v>
      </c>
      <c r="B1425" s="1" t="s">
        <v>4650</v>
      </c>
      <c r="C1425" s="1">
        <v>49.18</v>
      </c>
      <c r="D1425" s="1">
        <v>-1.64</v>
      </c>
      <c r="E1425" s="7">
        <v>-0.0322</v>
      </c>
      <c r="F1425" s="8">
        <v>1419.0</v>
      </c>
      <c r="G1425" s="8">
        <v>2524.0</v>
      </c>
      <c r="H1425" s="1" t="s">
        <v>4565</v>
      </c>
      <c r="I1425" s="1" t="s">
        <v>12</v>
      </c>
    </row>
    <row r="1426">
      <c r="A1426" s="1" t="s">
        <v>4651</v>
      </c>
      <c r="B1426" s="1" t="s">
        <v>4652</v>
      </c>
      <c r="C1426" s="1">
        <v>100.32</v>
      </c>
      <c r="D1426" s="2">
        <f>+0.16</f>
        <v>0.16</v>
      </c>
      <c r="E1426" s="3">
        <f>+0.16%</f>
        <v>0.0016</v>
      </c>
      <c r="F1426" s="8">
        <v>3120.0</v>
      </c>
      <c r="G1426" s="8">
        <v>7947.0</v>
      </c>
      <c r="H1426" s="1" t="s">
        <v>4555</v>
      </c>
      <c r="I1426" s="1">
        <v>18.94</v>
      </c>
    </row>
    <row r="1427">
      <c r="A1427" s="1" t="s">
        <v>4653</v>
      </c>
      <c r="B1427" s="1" t="s">
        <v>4518</v>
      </c>
      <c r="C1427" s="1">
        <v>34.5</v>
      </c>
      <c r="D1427" s="1">
        <v>-1.22</v>
      </c>
      <c r="E1427" s="7">
        <v>-0.0342</v>
      </c>
      <c r="F1427" s="1">
        <v>23.0</v>
      </c>
      <c r="G1427" s="1">
        <v>914.0</v>
      </c>
      <c r="H1427" s="1" t="s">
        <v>4654</v>
      </c>
      <c r="I1427" s="1">
        <v>18.01</v>
      </c>
    </row>
    <row r="1428">
      <c r="A1428" s="1" t="s">
        <v>4655</v>
      </c>
      <c r="B1428" s="1" t="s">
        <v>4656</v>
      </c>
      <c r="C1428" s="1">
        <v>3.17</v>
      </c>
      <c r="D1428" s="2">
        <f>+0.045</f>
        <v>0.045</v>
      </c>
      <c r="E1428" s="3">
        <f>+1.44%</f>
        <v>0.0144</v>
      </c>
      <c r="F1428" s="8">
        <v>136866.0</v>
      </c>
      <c r="G1428" s="8">
        <v>262828.0</v>
      </c>
      <c r="H1428" s="1" t="s">
        <v>4657</v>
      </c>
      <c r="I1428" s="1" t="s">
        <v>12</v>
      </c>
    </row>
    <row r="1429">
      <c r="A1429" s="1" t="s">
        <v>4658</v>
      </c>
      <c r="B1429" s="1" t="s">
        <v>4554</v>
      </c>
      <c r="C1429" s="1">
        <v>22.72</v>
      </c>
      <c r="D1429" s="1">
        <v>-0.06</v>
      </c>
      <c r="E1429" s="7">
        <v>-0.0026</v>
      </c>
      <c r="F1429" s="8">
        <v>30790.0</v>
      </c>
      <c r="G1429" s="8">
        <v>72128.0</v>
      </c>
      <c r="H1429" s="1" t="s">
        <v>4659</v>
      </c>
      <c r="I1429" s="1">
        <v>19.12</v>
      </c>
    </row>
    <row r="1430">
      <c r="A1430" s="1" t="s">
        <v>4660</v>
      </c>
      <c r="B1430" s="1" t="s">
        <v>4656</v>
      </c>
      <c r="C1430" s="1">
        <v>15.7</v>
      </c>
      <c r="D1430" s="1">
        <v>0.0</v>
      </c>
      <c r="E1430" s="7">
        <v>0.0</v>
      </c>
      <c r="F1430" s="1">
        <v>379.0</v>
      </c>
      <c r="G1430" s="8">
        <v>2846.0</v>
      </c>
      <c r="H1430" s="1" t="s">
        <v>4661</v>
      </c>
      <c r="I1430" s="1" t="s">
        <v>12</v>
      </c>
    </row>
    <row r="1431">
      <c r="A1431" s="1" t="s">
        <v>4662</v>
      </c>
      <c r="B1431" s="1" t="s">
        <v>4663</v>
      </c>
      <c r="C1431" s="1">
        <v>167.6</v>
      </c>
      <c r="D1431" s="1">
        <v>-3.31</v>
      </c>
      <c r="E1431" s="7">
        <v>-0.0194</v>
      </c>
      <c r="F1431" s="8">
        <v>551366.0</v>
      </c>
      <c r="G1431" s="8">
        <v>497338.0</v>
      </c>
      <c r="H1431" s="1" t="s">
        <v>4664</v>
      </c>
      <c r="I1431" s="1">
        <v>30.75</v>
      </c>
    </row>
    <row r="1432">
      <c r="A1432" s="1" t="s">
        <v>4665</v>
      </c>
      <c r="B1432" s="1" t="s">
        <v>4666</v>
      </c>
      <c r="C1432" s="1">
        <v>19.12</v>
      </c>
      <c r="D1432" s="2">
        <f>+0.03</f>
        <v>0.03</v>
      </c>
      <c r="E1432" s="3">
        <f>+0.16%</f>
        <v>0.0016</v>
      </c>
      <c r="F1432" s="8">
        <v>3336.0</v>
      </c>
      <c r="G1432" s="8">
        <v>26544.0</v>
      </c>
      <c r="H1432" s="1" t="s">
        <v>4667</v>
      </c>
      <c r="I1432" s="1">
        <v>17.89</v>
      </c>
    </row>
    <row r="1433">
      <c r="A1433" s="1" t="s">
        <v>4668</v>
      </c>
      <c r="B1433" s="1" t="s">
        <v>4669</v>
      </c>
      <c r="C1433" s="1">
        <v>233.46</v>
      </c>
      <c r="D1433" s="1">
        <v>-4.5</v>
      </c>
      <c r="E1433" s="7">
        <v>-0.0189</v>
      </c>
      <c r="F1433" s="8">
        <v>400157.0</v>
      </c>
      <c r="G1433" s="8">
        <v>652538.0</v>
      </c>
      <c r="H1433" s="1" t="s">
        <v>4670</v>
      </c>
      <c r="I1433" s="1">
        <v>63.25</v>
      </c>
    </row>
    <row r="1434">
      <c r="A1434" s="1" t="s">
        <v>4671</v>
      </c>
      <c r="B1434" s="1" t="s">
        <v>4672</v>
      </c>
      <c r="C1434" s="1">
        <v>13.3</v>
      </c>
      <c r="D1434" s="1">
        <v>0.0</v>
      </c>
      <c r="E1434" s="7">
        <v>0.0</v>
      </c>
      <c r="F1434" s="1">
        <v>900.0</v>
      </c>
      <c r="G1434" s="1">
        <v>869.0</v>
      </c>
      <c r="H1434" s="1" t="s">
        <v>4673</v>
      </c>
      <c r="I1434" s="1">
        <v>26.13</v>
      </c>
    </row>
    <row r="1435">
      <c r="A1435" s="1" t="s">
        <v>4674</v>
      </c>
      <c r="B1435" s="1" t="s">
        <v>4675</v>
      </c>
      <c r="C1435" s="1">
        <v>27.11</v>
      </c>
      <c r="D1435" s="1">
        <v>0.0</v>
      </c>
      <c r="E1435" s="7">
        <v>0.0</v>
      </c>
      <c r="F1435" s="8">
        <v>1800.0</v>
      </c>
      <c r="G1435" s="1">
        <v>549.0</v>
      </c>
      <c r="H1435" s="1" t="s">
        <v>4676</v>
      </c>
      <c r="I1435" s="1" t="s">
        <v>12</v>
      </c>
    </row>
    <row r="1436">
      <c r="A1436" s="1" t="s">
        <v>4677</v>
      </c>
      <c r="B1436" s="1" t="s">
        <v>4678</v>
      </c>
      <c r="C1436" s="1">
        <v>102.98</v>
      </c>
      <c r="D1436" s="1">
        <v>-0.72</v>
      </c>
      <c r="E1436" s="7">
        <v>-0.0069</v>
      </c>
      <c r="F1436" s="8">
        <v>560744.0</v>
      </c>
      <c r="G1436" s="8">
        <v>980436.0</v>
      </c>
      <c r="H1436" s="1" t="s">
        <v>4679</v>
      </c>
      <c r="I1436" s="1">
        <v>22.3</v>
      </c>
    </row>
    <row r="1437">
      <c r="A1437" s="1" t="s">
        <v>4680</v>
      </c>
      <c r="B1437" s="1" t="s">
        <v>4681</v>
      </c>
      <c r="C1437" s="1">
        <v>20.21</v>
      </c>
      <c r="D1437" s="1">
        <v>-0.16</v>
      </c>
      <c r="E1437" s="7">
        <v>-0.0079</v>
      </c>
      <c r="F1437" s="8">
        <v>17941.0</v>
      </c>
      <c r="G1437" s="8">
        <v>37585.0</v>
      </c>
      <c r="H1437" s="1" t="s">
        <v>4682</v>
      </c>
      <c r="I1437" s="1">
        <v>37.43</v>
      </c>
    </row>
    <row r="1438">
      <c r="A1438" s="1" t="s">
        <v>4683</v>
      </c>
      <c r="B1438" s="1" t="s">
        <v>4684</v>
      </c>
      <c r="C1438" s="1">
        <v>11.47</v>
      </c>
      <c r="D1438" s="1">
        <v>-0.04</v>
      </c>
      <c r="E1438" s="7">
        <v>-0.0035</v>
      </c>
      <c r="F1438" s="1" t="s">
        <v>4685</v>
      </c>
      <c r="G1438" s="1" t="s">
        <v>4686</v>
      </c>
      <c r="H1438" s="1" t="s">
        <v>4687</v>
      </c>
      <c r="I1438" s="1" t="s">
        <v>12</v>
      </c>
    </row>
    <row r="1439">
      <c r="A1439" s="1" t="s">
        <v>4688</v>
      </c>
      <c r="B1439" s="1" t="s">
        <v>4689</v>
      </c>
      <c r="C1439" s="1">
        <v>52.0</v>
      </c>
      <c r="D1439" s="1">
        <v>-0.6</v>
      </c>
      <c r="E1439" s="7">
        <v>-0.0113</v>
      </c>
      <c r="F1439" s="8">
        <v>3675.0</v>
      </c>
      <c r="G1439" s="8">
        <v>1030.0</v>
      </c>
      <c r="H1439" s="1" t="s">
        <v>4690</v>
      </c>
      <c r="I1439" s="1">
        <v>40.69</v>
      </c>
    </row>
    <row r="1440">
      <c r="A1440" s="1" t="s">
        <v>4691</v>
      </c>
      <c r="B1440" s="1" t="s">
        <v>4692</v>
      </c>
      <c r="C1440" s="1">
        <v>0.38</v>
      </c>
      <c r="D1440" s="2">
        <f>+0.005</f>
        <v>0.005</v>
      </c>
      <c r="E1440" s="3">
        <f>+1.33%</f>
        <v>0.0133</v>
      </c>
      <c r="F1440" s="8">
        <v>3300.0</v>
      </c>
      <c r="G1440" s="8">
        <v>20650.0</v>
      </c>
      <c r="H1440" s="1" t="s">
        <v>4693</v>
      </c>
      <c r="I1440" s="1">
        <v>10.56</v>
      </c>
    </row>
    <row r="1441">
      <c r="A1441" s="1" t="s">
        <v>4694</v>
      </c>
      <c r="B1441" s="1" t="s">
        <v>4689</v>
      </c>
      <c r="C1441" s="1">
        <v>12.97</v>
      </c>
      <c r="D1441" s="1">
        <v>-0.1</v>
      </c>
      <c r="E1441" s="7">
        <v>-0.0077</v>
      </c>
      <c r="F1441" s="8">
        <v>67634.0</v>
      </c>
      <c r="G1441" s="8">
        <v>61388.0</v>
      </c>
      <c r="H1441" s="1" t="s">
        <v>4695</v>
      </c>
      <c r="I1441" s="1">
        <v>40.59</v>
      </c>
    </row>
    <row r="1442">
      <c r="A1442" s="1" t="s">
        <v>4696</v>
      </c>
      <c r="B1442" s="1" t="s">
        <v>4697</v>
      </c>
      <c r="C1442" s="1">
        <v>199.92</v>
      </c>
      <c r="D1442" s="1">
        <v>-0.62</v>
      </c>
      <c r="E1442" s="7">
        <v>-0.0031</v>
      </c>
      <c r="F1442" s="8">
        <v>228703.0</v>
      </c>
      <c r="G1442" s="8">
        <v>256815.0</v>
      </c>
      <c r="H1442" s="1" t="s">
        <v>4698</v>
      </c>
      <c r="I1442" s="1">
        <v>66.48</v>
      </c>
    </row>
    <row r="1443">
      <c r="A1443" s="1" t="s">
        <v>4699</v>
      </c>
      <c r="B1443" s="1" t="s">
        <v>4125</v>
      </c>
      <c r="C1443" s="1">
        <v>30.85</v>
      </c>
      <c r="D1443" s="1">
        <v>-0.34</v>
      </c>
      <c r="E1443" s="7">
        <v>-0.0109</v>
      </c>
      <c r="F1443" s="1" t="s">
        <v>3835</v>
      </c>
      <c r="G1443" s="1" t="s">
        <v>4700</v>
      </c>
      <c r="H1443" s="1" t="s">
        <v>4701</v>
      </c>
      <c r="I1443" s="1">
        <v>9.89</v>
      </c>
    </row>
    <row r="1444">
      <c r="A1444" s="1" t="s">
        <v>4702</v>
      </c>
      <c r="B1444" s="1" t="s">
        <v>4647</v>
      </c>
      <c r="C1444" s="1">
        <v>9.19</v>
      </c>
      <c r="D1444" s="1">
        <v>-0.01</v>
      </c>
      <c r="E1444" s="7">
        <v>-0.0011</v>
      </c>
      <c r="F1444" s="8">
        <v>26485.0</v>
      </c>
      <c r="G1444" s="8">
        <v>33653.0</v>
      </c>
      <c r="H1444" s="1" t="s">
        <v>4703</v>
      </c>
      <c r="I1444" s="1">
        <v>9.45</v>
      </c>
    </row>
    <row r="1445">
      <c r="A1445" s="1" t="s">
        <v>4704</v>
      </c>
      <c r="B1445" s="1" t="s">
        <v>4705</v>
      </c>
      <c r="C1445" s="1">
        <v>18.98</v>
      </c>
      <c r="D1445" s="1">
        <v>-0.18</v>
      </c>
      <c r="E1445" s="7">
        <v>-0.0094</v>
      </c>
      <c r="F1445" s="8">
        <v>763975.0</v>
      </c>
      <c r="G1445" s="8">
        <v>439136.0</v>
      </c>
      <c r="H1445" s="1" t="s">
        <v>4706</v>
      </c>
      <c r="I1445" s="1">
        <v>4.21</v>
      </c>
    </row>
    <row r="1446">
      <c r="A1446" s="1" t="s">
        <v>4707</v>
      </c>
      <c r="B1446" s="1" t="s">
        <v>3988</v>
      </c>
      <c r="C1446" s="1">
        <v>14.4</v>
      </c>
      <c r="D1446" s="1">
        <v>-0.2</v>
      </c>
      <c r="E1446" s="7">
        <v>-0.0137</v>
      </c>
      <c r="F1446" s="8">
        <v>43155.0</v>
      </c>
      <c r="G1446" s="8">
        <v>42039.0</v>
      </c>
      <c r="H1446" s="1" t="s">
        <v>4708</v>
      </c>
      <c r="I1446" s="1">
        <v>847.06</v>
      </c>
    </row>
    <row r="1447">
      <c r="A1447" s="1" t="s">
        <v>4709</v>
      </c>
      <c r="B1447" s="1" t="s">
        <v>4710</v>
      </c>
      <c r="C1447" s="1">
        <v>0.83</v>
      </c>
      <c r="D1447" s="2">
        <f>+0.01</f>
        <v>0.01</v>
      </c>
      <c r="E1447" s="3">
        <f>+1.22%</f>
        <v>0.0122</v>
      </c>
      <c r="F1447" s="1">
        <v>500.0</v>
      </c>
      <c r="G1447" s="8">
        <v>2977.0</v>
      </c>
      <c r="H1447" s="1" t="s">
        <v>4711</v>
      </c>
      <c r="I1447" s="1">
        <v>6.54</v>
      </c>
    </row>
    <row r="1448">
      <c r="A1448" s="1" t="s">
        <v>4712</v>
      </c>
      <c r="B1448" s="1" t="s">
        <v>4713</v>
      </c>
      <c r="C1448" s="1">
        <v>78.15</v>
      </c>
      <c r="D1448" s="1">
        <v>-1.9</v>
      </c>
      <c r="E1448" s="7">
        <v>-0.0237</v>
      </c>
      <c r="F1448" s="8">
        <v>847091.0</v>
      </c>
      <c r="G1448" s="1" t="s">
        <v>4714</v>
      </c>
      <c r="H1448" s="1" t="s">
        <v>4676</v>
      </c>
      <c r="I1448" s="1" t="s">
        <v>12</v>
      </c>
    </row>
    <row r="1449">
      <c r="A1449" s="1" t="s">
        <v>4715</v>
      </c>
      <c r="B1449" s="1" t="s">
        <v>4551</v>
      </c>
      <c r="C1449" s="1">
        <v>0.8201</v>
      </c>
      <c r="D1449" s="2">
        <f>+0.0001</f>
        <v>0.0001</v>
      </c>
      <c r="E1449" s="3">
        <f>+0.01%</f>
        <v>0.0001</v>
      </c>
      <c r="F1449" s="8">
        <v>22271.0</v>
      </c>
      <c r="G1449" s="8">
        <v>26833.0</v>
      </c>
      <c r="H1449" s="1" t="s">
        <v>4716</v>
      </c>
      <c r="I1449" s="1">
        <v>8.28</v>
      </c>
    </row>
    <row r="1450">
      <c r="A1450" s="1" t="s">
        <v>4717</v>
      </c>
      <c r="B1450" s="1" t="s">
        <v>4718</v>
      </c>
      <c r="C1450" s="1">
        <v>42.61</v>
      </c>
      <c r="D1450" s="1">
        <v>-0.06</v>
      </c>
      <c r="E1450" s="7">
        <v>-0.0014</v>
      </c>
      <c r="F1450" s="8">
        <v>157895.0</v>
      </c>
      <c r="G1450" s="8">
        <v>399587.0</v>
      </c>
      <c r="H1450" s="1" t="s">
        <v>4719</v>
      </c>
      <c r="I1450" s="1">
        <v>180.55</v>
      </c>
    </row>
    <row r="1451">
      <c r="A1451" s="1" t="s">
        <v>4720</v>
      </c>
      <c r="B1451" s="1" t="s">
        <v>4721</v>
      </c>
      <c r="C1451" s="1">
        <v>2.72</v>
      </c>
      <c r="D1451" s="1">
        <v>0.0</v>
      </c>
      <c r="E1451" s="7">
        <v>0.0</v>
      </c>
      <c r="F1451" s="8">
        <v>4400.0</v>
      </c>
      <c r="G1451" s="8">
        <v>1965.0</v>
      </c>
      <c r="H1451" s="1" t="s">
        <v>4722</v>
      </c>
      <c r="I1451" s="1" t="s">
        <v>12</v>
      </c>
    </row>
    <row r="1452">
      <c r="A1452" s="1" t="s">
        <v>4723</v>
      </c>
      <c r="B1452" s="1" t="s">
        <v>4684</v>
      </c>
      <c r="C1452" s="1">
        <v>11.43</v>
      </c>
      <c r="D1452" s="1">
        <v>0.0</v>
      </c>
      <c r="E1452" s="7">
        <v>0.0</v>
      </c>
      <c r="F1452" s="1">
        <v>431.0</v>
      </c>
      <c r="G1452" s="8">
        <v>235215.0</v>
      </c>
      <c r="H1452" s="1" t="s">
        <v>4724</v>
      </c>
      <c r="I1452" s="1" t="s">
        <v>12</v>
      </c>
    </row>
    <row r="1453">
      <c r="A1453" s="1" t="s">
        <v>4725</v>
      </c>
      <c r="B1453" s="1" t="s">
        <v>4726</v>
      </c>
      <c r="C1453" s="1">
        <v>25.33</v>
      </c>
      <c r="D1453" s="2">
        <f>+0.06</f>
        <v>0.06</v>
      </c>
      <c r="E1453" s="3">
        <f>+0.24%</f>
        <v>0.0024</v>
      </c>
      <c r="F1453" s="8">
        <v>6938.0</v>
      </c>
      <c r="G1453" s="8">
        <v>11576.0</v>
      </c>
      <c r="H1453" s="1" t="s">
        <v>4727</v>
      </c>
      <c r="I1453" s="1">
        <v>41.42</v>
      </c>
    </row>
    <row r="1454">
      <c r="A1454" s="1" t="s">
        <v>4728</v>
      </c>
      <c r="B1454" s="1" t="s">
        <v>4729</v>
      </c>
      <c r="C1454" s="1">
        <v>22.13</v>
      </c>
      <c r="D1454" s="2">
        <f>+0.11</f>
        <v>0.11</v>
      </c>
      <c r="E1454" s="3">
        <f>+0.52%</f>
        <v>0.0052</v>
      </c>
      <c r="F1454" s="8">
        <v>16908.0</v>
      </c>
      <c r="G1454" s="8">
        <v>33101.0</v>
      </c>
      <c r="H1454" s="1" t="s">
        <v>4730</v>
      </c>
      <c r="I1454" s="1">
        <v>1.45</v>
      </c>
    </row>
    <row r="1455">
      <c r="A1455" s="1" t="s">
        <v>4731</v>
      </c>
      <c r="B1455" s="1" t="s">
        <v>4732</v>
      </c>
      <c r="C1455" s="1">
        <v>34.82</v>
      </c>
      <c r="D1455" s="1">
        <v>0.0</v>
      </c>
      <c r="E1455" s="7">
        <v>0.0</v>
      </c>
      <c r="F1455" s="1">
        <v>28.0</v>
      </c>
      <c r="G1455" s="1">
        <v>153.0</v>
      </c>
      <c r="H1455" s="1" t="s">
        <v>4733</v>
      </c>
      <c r="I1455" s="1" t="s">
        <v>12</v>
      </c>
    </row>
    <row r="1456">
      <c r="A1456" s="1" t="s">
        <v>4734</v>
      </c>
      <c r="B1456" s="1" t="s">
        <v>4735</v>
      </c>
      <c r="C1456" s="1">
        <v>51.76</v>
      </c>
      <c r="D1456" s="2">
        <f>+0.26</f>
        <v>0.26</v>
      </c>
      <c r="E1456" s="3">
        <f>+0.5%</f>
        <v>0.005</v>
      </c>
      <c r="F1456" s="8">
        <v>8550.0</v>
      </c>
      <c r="G1456" s="8">
        <v>24800.0</v>
      </c>
      <c r="H1456" s="1" t="s">
        <v>4736</v>
      </c>
      <c r="I1456" s="1" t="s">
        <v>12</v>
      </c>
    </row>
    <row r="1457">
      <c r="A1457" s="1" t="s">
        <v>4737</v>
      </c>
      <c r="B1457" s="1" t="s">
        <v>4738</v>
      </c>
      <c r="C1457" s="1">
        <v>158.63</v>
      </c>
      <c r="D1457" s="1">
        <v>-3.04</v>
      </c>
      <c r="E1457" s="7">
        <v>-0.0188</v>
      </c>
      <c r="F1457" s="8">
        <v>636038.0</v>
      </c>
      <c r="G1457" s="8">
        <v>904233.0</v>
      </c>
      <c r="H1457" s="1" t="s">
        <v>4739</v>
      </c>
      <c r="I1457" s="1" t="s">
        <v>12</v>
      </c>
    </row>
    <row r="1458">
      <c r="A1458" s="1" t="s">
        <v>4740</v>
      </c>
      <c r="B1458" s="1" t="s">
        <v>4741</v>
      </c>
      <c r="C1458" s="1">
        <v>9.63</v>
      </c>
      <c r="D1458" s="1">
        <v>-0.19</v>
      </c>
      <c r="E1458" s="7">
        <v>-0.0193</v>
      </c>
      <c r="F1458" s="1" t="s">
        <v>4742</v>
      </c>
      <c r="G1458" s="1" t="s">
        <v>4743</v>
      </c>
      <c r="H1458" s="1" t="s">
        <v>4744</v>
      </c>
      <c r="I1458" s="1" t="s">
        <v>12</v>
      </c>
    </row>
    <row r="1459">
      <c r="A1459" s="1" t="s">
        <v>4745</v>
      </c>
      <c r="B1459" s="1" t="s">
        <v>4746</v>
      </c>
      <c r="C1459" s="1">
        <v>48.97</v>
      </c>
      <c r="D1459" s="1">
        <v>-1.04</v>
      </c>
      <c r="E1459" s="7">
        <v>-0.0208</v>
      </c>
      <c r="F1459" s="1" t="s">
        <v>4747</v>
      </c>
      <c r="G1459" s="1" t="s">
        <v>4748</v>
      </c>
      <c r="H1459" s="1" t="s">
        <v>4749</v>
      </c>
      <c r="I1459" s="1">
        <v>14.17</v>
      </c>
    </row>
    <row r="1460">
      <c r="A1460" s="1" t="s">
        <v>4750</v>
      </c>
      <c r="B1460" s="1" t="s">
        <v>4729</v>
      </c>
      <c r="C1460" s="1">
        <v>22.33</v>
      </c>
      <c r="D1460" s="2">
        <f>+0.07</f>
        <v>0.07</v>
      </c>
      <c r="E1460" s="3">
        <f>+0.31%</f>
        <v>0.0031</v>
      </c>
      <c r="F1460" s="8">
        <v>7728.0</v>
      </c>
      <c r="G1460" s="8">
        <v>20849.0</v>
      </c>
      <c r="H1460" s="1" t="s">
        <v>4751</v>
      </c>
      <c r="I1460" s="1">
        <v>1.46</v>
      </c>
    </row>
    <row r="1461">
      <c r="A1461" s="1" t="s">
        <v>4752</v>
      </c>
      <c r="B1461" s="1" t="s">
        <v>4753</v>
      </c>
      <c r="C1461" s="1">
        <v>108.07</v>
      </c>
      <c r="D1461" s="1">
        <v>-0.35</v>
      </c>
      <c r="E1461" s="7">
        <v>-0.0032</v>
      </c>
      <c r="F1461" s="8">
        <v>431289.0</v>
      </c>
      <c r="G1461" s="1" t="s">
        <v>4754</v>
      </c>
      <c r="H1461" s="1" t="s">
        <v>4755</v>
      </c>
      <c r="I1461" s="1">
        <v>15.8</v>
      </c>
    </row>
    <row r="1462">
      <c r="A1462" s="1" t="s">
        <v>4756</v>
      </c>
      <c r="B1462" s="1" t="s">
        <v>4757</v>
      </c>
      <c r="C1462" s="1">
        <v>48.04</v>
      </c>
      <c r="D1462" s="1">
        <v>-1.96</v>
      </c>
      <c r="E1462" s="7">
        <v>-0.0392</v>
      </c>
      <c r="F1462" s="1" t="s">
        <v>4758</v>
      </c>
      <c r="G1462" s="1" t="s">
        <v>2778</v>
      </c>
      <c r="H1462" s="1" t="s">
        <v>4759</v>
      </c>
      <c r="I1462" s="1">
        <v>7.08</v>
      </c>
    </row>
    <row r="1463">
      <c r="A1463" s="1" t="s">
        <v>4760</v>
      </c>
      <c r="B1463" s="1" t="s">
        <v>4761</v>
      </c>
      <c r="C1463" s="1">
        <v>643.35</v>
      </c>
      <c r="D1463" s="1">
        <v>-4.65</v>
      </c>
      <c r="E1463" s="7">
        <v>-0.0072</v>
      </c>
      <c r="F1463" s="1">
        <v>35.0</v>
      </c>
      <c r="G1463" s="1">
        <v>161.0</v>
      </c>
      <c r="H1463" s="1" t="s">
        <v>4762</v>
      </c>
      <c r="I1463" s="1">
        <v>53.5</v>
      </c>
    </row>
    <row r="1464">
      <c r="A1464" s="1" t="s">
        <v>4763</v>
      </c>
      <c r="B1464" s="1" t="s">
        <v>4764</v>
      </c>
      <c r="C1464" s="1">
        <v>54.49</v>
      </c>
      <c r="D1464" s="1">
        <v>-0.81</v>
      </c>
      <c r="E1464" s="7">
        <v>-0.0146</v>
      </c>
      <c r="F1464" s="8">
        <v>635586.0</v>
      </c>
      <c r="G1464" s="1" t="s">
        <v>4765</v>
      </c>
      <c r="H1464" s="1" t="s">
        <v>4766</v>
      </c>
      <c r="I1464" s="1">
        <v>103.2</v>
      </c>
    </row>
    <row r="1465">
      <c r="A1465" s="1" t="s">
        <v>4767</v>
      </c>
      <c r="B1465" s="1" t="s">
        <v>4768</v>
      </c>
      <c r="C1465" s="1">
        <v>186.78</v>
      </c>
      <c r="D1465" s="1">
        <v>-0.74</v>
      </c>
      <c r="E1465" s="7">
        <v>-0.0039</v>
      </c>
      <c r="F1465" s="8">
        <v>522409.0</v>
      </c>
      <c r="G1465" s="8">
        <v>914406.0</v>
      </c>
      <c r="H1465" s="1" t="s">
        <v>4769</v>
      </c>
      <c r="I1465" s="1">
        <v>233.77</v>
      </c>
    </row>
    <row r="1466">
      <c r="A1466" s="1" t="s">
        <v>4770</v>
      </c>
      <c r="B1466" s="1" t="s">
        <v>4771</v>
      </c>
      <c r="C1466" s="1">
        <v>95.28</v>
      </c>
      <c r="D1466" s="1">
        <v>-1.68</v>
      </c>
      <c r="E1466" s="7">
        <v>-0.0173</v>
      </c>
      <c r="F1466" s="8">
        <v>714230.0</v>
      </c>
      <c r="G1466" s="8">
        <v>941582.0</v>
      </c>
      <c r="H1466" s="1" t="s">
        <v>4769</v>
      </c>
      <c r="I1466" s="1">
        <v>28.67</v>
      </c>
    </row>
    <row r="1467">
      <c r="A1467" s="1" t="s">
        <v>4772</v>
      </c>
      <c r="B1467" s="1" t="s">
        <v>4773</v>
      </c>
      <c r="C1467" s="1">
        <v>20.56</v>
      </c>
      <c r="D1467" s="1">
        <v>-0.22</v>
      </c>
      <c r="E1467" s="7">
        <v>-0.0105</v>
      </c>
      <c r="F1467" s="1">
        <v>100.0</v>
      </c>
      <c r="G1467" s="1">
        <v>471.0</v>
      </c>
      <c r="H1467" s="1" t="s">
        <v>4774</v>
      </c>
      <c r="I1467" s="1">
        <v>21.2</v>
      </c>
    </row>
    <row r="1468">
      <c r="A1468" s="1" t="s">
        <v>4775</v>
      </c>
      <c r="B1468" s="1" t="s">
        <v>4776</v>
      </c>
      <c r="C1468" s="1">
        <v>110.3</v>
      </c>
      <c r="D1468" s="1">
        <v>-1.73</v>
      </c>
      <c r="E1468" s="7">
        <v>-0.0154</v>
      </c>
      <c r="F1468" s="8">
        <v>622178.0</v>
      </c>
      <c r="G1468" s="8">
        <v>941879.0</v>
      </c>
      <c r="H1468" s="1" t="s">
        <v>4777</v>
      </c>
      <c r="I1468" s="1">
        <v>54.66</v>
      </c>
    </row>
    <row r="1469">
      <c r="A1469" s="1" t="s">
        <v>4778</v>
      </c>
      <c r="B1469" s="1" t="s">
        <v>4557</v>
      </c>
      <c r="C1469" s="1">
        <v>19.05</v>
      </c>
      <c r="D1469" s="2">
        <f>+0.24</f>
        <v>0.24</v>
      </c>
      <c r="E1469" s="3">
        <f>+1.28%</f>
        <v>0.0128</v>
      </c>
      <c r="F1469" s="1">
        <v>472.0</v>
      </c>
      <c r="G1469" s="8">
        <v>9547.0</v>
      </c>
      <c r="H1469" s="1" t="s">
        <v>4779</v>
      </c>
      <c r="I1469" s="1">
        <v>12.33</v>
      </c>
    </row>
    <row r="1470">
      <c r="A1470" s="1" t="s">
        <v>4780</v>
      </c>
      <c r="B1470" s="1" t="s">
        <v>4781</v>
      </c>
      <c r="C1470" s="1">
        <v>77.46</v>
      </c>
      <c r="D1470" s="1">
        <v>0.0</v>
      </c>
      <c r="E1470" s="7">
        <v>0.0</v>
      </c>
      <c r="F1470" s="1">
        <v>145.0</v>
      </c>
      <c r="G1470" s="1">
        <v>550.0</v>
      </c>
      <c r="H1470" s="1" t="s">
        <v>4782</v>
      </c>
      <c r="I1470" s="1">
        <v>46.49</v>
      </c>
    </row>
    <row r="1471">
      <c r="A1471" s="1" t="s">
        <v>4783</v>
      </c>
      <c r="B1471" s="1" t="s">
        <v>4784</v>
      </c>
      <c r="C1471" s="1">
        <v>44.77</v>
      </c>
      <c r="D1471" s="1">
        <v>-0.25</v>
      </c>
      <c r="E1471" s="7">
        <v>-0.0056</v>
      </c>
      <c r="F1471" s="1" t="s">
        <v>4785</v>
      </c>
      <c r="G1471" s="1" t="s">
        <v>4786</v>
      </c>
      <c r="H1471" s="1" t="s">
        <v>4787</v>
      </c>
      <c r="I1471" s="1">
        <v>10.01</v>
      </c>
    </row>
    <row r="1472">
      <c r="A1472" s="1" t="s">
        <v>4788</v>
      </c>
      <c r="B1472" s="1" t="s">
        <v>4789</v>
      </c>
      <c r="C1472" s="1">
        <v>62.31</v>
      </c>
      <c r="D1472" s="1">
        <v>-0.77</v>
      </c>
      <c r="E1472" s="7">
        <v>-0.0122</v>
      </c>
      <c r="F1472" s="8">
        <v>2359.0</v>
      </c>
      <c r="G1472" s="8">
        <v>6758.0</v>
      </c>
      <c r="H1472" s="1" t="s">
        <v>4790</v>
      </c>
      <c r="I1472" s="1">
        <v>31.3</v>
      </c>
    </row>
    <row r="1473">
      <c r="A1473" s="1" t="s">
        <v>4791</v>
      </c>
      <c r="B1473" s="1" t="s">
        <v>4792</v>
      </c>
      <c r="C1473" s="1">
        <v>77.85</v>
      </c>
      <c r="D1473" s="2">
        <f>+0.75</f>
        <v>0.75</v>
      </c>
      <c r="E1473" s="3">
        <f>+0.97%</f>
        <v>0.0097</v>
      </c>
      <c r="F1473" s="1">
        <v>306.0</v>
      </c>
      <c r="G1473" s="1">
        <v>626.0</v>
      </c>
      <c r="H1473" s="1" t="s">
        <v>4793</v>
      </c>
      <c r="I1473" s="1">
        <v>34.03</v>
      </c>
    </row>
    <row r="1474">
      <c r="A1474" s="1" t="s">
        <v>4794</v>
      </c>
      <c r="B1474" s="1" t="s">
        <v>4795</v>
      </c>
      <c r="C1474" s="1">
        <v>16.71</v>
      </c>
      <c r="D1474" s="1">
        <v>-0.05</v>
      </c>
      <c r="E1474" s="7">
        <v>-0.003</v>
      </c>
      <c r="F1474" s="8">
        <v>350748.0</v>
      </c>
      <c r="G1474" s="8">
        <v>812749.0</v>
      </c>
      <c r="H1474" s="1" t="s">
        <v>4796</v>
      </c>
      <c r="I1474" s="1">
        <v>13.79</v>
      </c>
    </row>
    <row r="1475">
      <c r="A1475" s="1" t="s">
        <v>4797</v>
      </c>
      <c r="B1475" s="1" t="s">
        <v>4798</v>
      </c>
      <c r="C1475" s="1">
        <v>18.8</v>
      </c>
      <c r="D1475" s="1">
        <v>0.0</v>
      </c>
      <c r="E1475" s="7">
        <v>0.0</v>
      </c>
      <c r="F1475" s="1">
        <v>40.0</v>
      </c>
      <c r="G1475" s="8">
        <v>1366.0</v>
      </c>
      <c r="H1475" s="1" t="s">
        <v>4799</v>
      </c>
      <c r="I1475" s="1">
        <v>29.94</v>
      </c>
    </row>
    <row r="1476">
      <c r="A1476" s="1" t="s">
        <v>4800</v>
      </c>
      <c r="B1476" s="1" t="s">
        <v>4801</v>
      </c>
      <c r="C1476" s="1">
        <v>37.19</v>
      </c>
      <c r="D1476" s="1">
        <v>-0.07</v>
      </c>
      <c r="E1476" s="7">
        <v>-0.0019</v>
      </c>
      <c r="F1476" s="8">
        <v>474746.0</v>
      </c>
      <c r="G1476" s="1" t="s">
        <v>4802</v>
      </c>
      <c r="H1476" s="1" t="s">
        <v>4803</v>
      </c>
      <c r="I1476" s="1">
        <v>53.43</v>
      </c>
    </row>
    <row r="1477">
      <c r="A1477" s="1" t="s">
        <v>4804</v>
      </c>
      <c r="B1477" s="1" t="s">
        <v>4792</v>
      </c>
      <c r="C1477" s="1">
        <v>38.48</v>
      </c>
      <c r="D1477" s="2">
        <f>+0.2</f>
        <v>0.2</v>
      </c>
      <c r="E1477" s="3">
        <f>+0.54%</f>
        <v>0.0054</v>
      </c>
      <c r="F1477" s="8">
        <v>7854.0</v>
      </c>
      <c r="G1477" s="8">
        <v>13957.0</v>
      </c>
      <c r="H1477" s="1" t="s">
        <v>4805</v>
      </c>
      <c r="I1477" s="1">
        <v>33.64</v>
      </c>
    </row>
    <row r="1478">
      <c r="A1478" s="1" t="s">
        <v>4806</v>
      </c>
      <c r="B1478" s="1" t="s">
        <v>4807</v>
      </c>
      <c r="C1478" s="1">
        <v>304.27</v>
      </c>
      <c r="D1478" s="2">
        <f>+3.69</f>
        <v>3.69</v>
      </c>
      <c r="E1478" s="3">
        <f>+1.23%</f>
        <v>0.0123</v>
      </c>
      <c r="F1478" s="8">
        <v>459541.0</v>
      </c>
      <c r="G1478" s="8">
        <v>318122.0</v>
      </c>
      <c r="H1478" s="1" t="s">
        <v>4808</v>
      </c>
      <c r="I1478" s="1">
        <v>47.95</v>
      </c>
    </row>
    <row r="1479">
      <c r="A1479" s="1" t="s">
        <v>4809</v>
      </c>
      <c r="B1479" s="1" t="s">
        <v>3988</v>
      </c>
      <c r="C1479" s="1">
        <v>7.99</v>
      </c>
      <c r="D1479" s="1">
        <v>-0.01</v>
      </c>
      <c r="E1479" s="7">
        <v>-0.0013</v>
      </c>
      <c r="F1479" s="8">
        <v>24235.0</v>
      </c>
      <c r="G1479" s="8">
        <v>279633.0</v>
      </c>
      <c r="H1479" s="1" t="s">
        <v>4810</v>
      </c>
      <c r="I1479" s="1">
        <v>470.0</v>
      </c>
    </row>
    <row r="1480">
      <c r="A1480" s="1" t="s">
        <v>4811</v>
      </c>
      <c r="B1480" s="1" t="s">
        <v>4812</v>
      </c>
      <c r="C1480" s="1">
        <v>2.31</v>
      </c>
      <c r="D1480" s="1">
        <v>-0.01</v>
      </c>
      <c r="E1480" s="7">
        <v>-0.0043</v>
      </c>
      <c r="F1480" s="1">
        <v>230.0</v>
      </c>
      <c r="G1480" s="8">
        <v>4117.0</v>
      </c>
      <c r="H1480" s="1" t="s">
        <v>4813</v>
      </c>
      <c r="I1480" s="1">
        <v>3.89</v>
      </c>
    </row>
    <row r="1481">
      <c r="A1481" s="1" t="s">
        <v>4814</v>
      </c>
      <c r="B1481" s="1" t="s">
        <v>4815</v>
      </c>
      <c r="C1481" s="1">
        <v>56.57</v>
      </c>
      <c r="D1481" s="2">
        <f>+0.24</f>
        <v>0.24</v>
      </c>
      <c r="E1481" s="3">
        <f>+0.43%</f>
        <v>0.0043</v>
      </c>
      <c r="F1481" s="1" t="s">
        <v>4816</v>
      </c>
      <c r="G1481" s="1" t="s">
        <v>4817</v>
      </c>
      <c r="H1481" s="1" t="s">
        <v>4818</v>
      </c>
      <c r="I1481" s="1">
        <v>9.29</v>
      </c>
    </row>
    <row r="1482">
      <c r="A1482" s="1" t="s">
        <v>4819</v>
      </c>
      <c r="B1482" s="1" t="s">
        <v>4820</v>
      </c>
      <c r="C1482" s="1">
        <v>17.77</v>
      </c>
      <c r="D1482" s="1">
        <v>-0.21</v>
      </c>
      <c r="E1482" s="7">
        <v>-0.0119</v>
      </c>
      <c r="F1482" s="8">
        <v>10696.0</v>
      </c>
      <c r="G1482" s="8">
        <v>25419.0</v>
      </c>
      <c r="H1482" s="1" t="s">
        <v>4821</v>
      </c>
      <c r="I1482" s="1">
        <v>8.71</v>
      </c>
    </row>
    <row r="1483">
      <c r="A1483" s="1" t="s">
        <v>4822</v>
      </c>
      <c r="B1483" s="1" t="s">
        <v>4823</v>
      </c>
      <c r="C1483" s="1">
        <v>68.26</v>
      </c>
      <c r="D1483" s="1">
        <v>-3.89</v>
      </c>
      <c r="E1483" s="7">
        <v>-0.0539</v>
      </c>
      <c r="F1483" s="8">
        <v>26513.0</v>
      </c>
      <c r="G1483" s="8">
        <v>5774.0</v>
      </c>
      <c r="H1483" s="1" t="s">
        <v>4824</v>
      </c>
      <c r="I1483" s="1">
        <v>56.07</v>
      </c>
    </row>
    <row r="1484">
      <c r="A1484" s="1" t="s">
        <v>4825</v>
      </c>
      <c r="B1484" s="1" t="s">
        <v>4826</v>
      </c>
      <c r="C1484" s="1">
        <v>5.55</v>
      </c>
      <c r="D1484" s="1">
        <v>0.0</v>
      </c>
      <c r="E1484" s="7">
        <v>0.0</v>
      </c>
      <c r="F1484" s="8">
        <v>1153.0</v>
      </c>
      <c r="G1484" s="8">
        <v>7576.0</v>
      </c>
      <c r="H1484" s="1" t="s">
        <v>4827</v>
      </c>
      <c r="I1484" s="1">
        <v>11.06</v>
      </c>
    </row>
    <row r="1485">
      <c r="A1485" s="1" t="s">
        <v>4828</v>
      </c>
      <c r="B1485" s="1" t="s">
        <v>4829</v>
      </c>
      <c r="C1485" s="1">
        <v>12.65</v>
      </c>
      <c r="D1485" s="2">
        <f>+0.4</f>
        <v>0.4</v>
      </c>
      <c r="E1485" s="3">
        <f>+3.27%</f>
        <v>0.0327</v>
      </c>
      <c r="F1485" s="1">
        <v>359.0</v>
      </c>
      <c r="G1485" s="1">
        <v>217.0</v>
      </c>
      <c r="H1485" s="1" t="s">
        <v>4830</v>
      </c>
      <c r="I1485" s="1">
        <v>66.58</v>
      </c>
    </row>
    <row r="1486">
      <c r="A1486" s="1" t="s">
        <v>4831</v>
      </c>
      <c r="B1486" s="1" t="s">
        <v>4832</v>
      </c>
      <c r="C1486" s="1">
        <v>101.59</v>
      </c>
      <c r="D1486" s="1">
        <v>-0.87</v>
      </c>
      <c r="E1486" s="7">
        <v>-0.0085</v>
      </c>
      <c r="F1486" s="1" t="s">
        <v>4833</v>
      </c>
      <c r="G1486" s="1" t="s">
        <v>4834</v>
      </c>
      <c r="H1486" s="1" t="s">
        <v>4835</v>
      </c>
      <c r="I1486" s="1">
        <v>165.19</v>
      </c>
    </row>
    <row r="1487">
      <c r="A1487" s="1" t="s">
        <v>4836</v>
      </c>
      <c r="B1487" s="1" t="s">
        <v>4837</v>
      </c>
      <c r="C1487" s="1">
        <v>39.0</v>
      </c>
      <c r="D1487" s="1">
        <v>-0.29</v>
      </c>
      <c r="E1487" s="7">
        <v>-0.0074</v>
      </c>
      <c r="F1487" s="1">
        <v>300.0</v>
      </c>
      <c r="G1487" s="1">
        <v>3.0</v>
      </c>
      <c r="H1487" s="1" t="s">
        <v>4838</v>
      </c>
      <c r="I1487" s="1" t="s">
        <v>12</v>
      </c>
    </row>
    <row r="1488">
      <c r="A1488" s="1" t="s">
        <v>4839</v>
      </c>
      <c r="B1488" s="1" t="s">
        <v>4840</v>
      </c>
      <c r="C1488" s="1">
        <v>414.88</v>
      </c>
      <c r="D1488" s="1">
        <v>-5.69</v>
      </c>
      <c r="E1488" s="7">
        <v>-0.0135</v>
      </c>
      <c r="F1488" s="8">
        <v>140204.0</v>
      </c>
      <c r="G1488" s="8">
        <v>285053.0</v>
      </c>
      <c r="H1488" s="1" t="s">
        <v>4841</v>
      </c>
      <c r="I1488" s="1">
        <v>54.01</v>
      </c>
    </row>
    <row r="1489">
      <c r="A1489" s="1" t="s">
        <v>4842</v>
      </c>
      <c r="B1489" s="1" t="s">
        <v>4843</v>
      </c>
      <c r="C1489" s="1">
        <v>251.33</v>
      </c>
      <c r="D1489" s="1">
        <v>-4.02</v>
      </c>
      <c r="E1489" s="7">
        <v>-0.0157</v>
      </c>
      <c r="F1489" s="8">
        <v>308310.0</v>
      </c>
      <c r="G1489" s="8">
        <v>195193.0</v>
      </c>
      <c r="H1489" s="1" t="s">
        <v>4844</v>
      </c>
      <c r="I1489" s="1" t="s">
        <v>12</v>
      </c>
    </row>
    <row r="1490">
      <c r="A1490" s="1" t="s">
        <v>4845</v>
      </c>
      <c r="B1490" s="1" t="s">
        <v>4846</v>
      </c>
      <c r="C1490" s="1">
        <v>20.39</v>
      </c>
      <c r="D1490" s="1">
        <v>-0.74</v>
      </c>
      <c r="E1490" s="7">
        <v>-0.0348</v>
      </c>
      <c r="F1490" s="1" t="s">
        <v>4847</v>
      </c>
      <c r="G1490" s="1" t="s">
        <v>4848</v>
      </c>
      <c r="H1490" s="1" t="s">
        <v>4849</v>
      </c>
      <c r="I1490" s="1" t="s">
        <v>12</v>
      </c>
    </row>
    <row r="1491">
      <c r="A1491" s="1" t="s">
        <v>4850</v>
      </c>
      <c r="B1491" s="1" t="s">
        <v>4851</v>
      </c>
      <c r="C1491" s="1">
        <v>12.0</v>
      </c>
      <c r="D1491" s="1">
        <v>-0.03</v>
      </c>
      <c r="E1491" s="7">
        <v>-0.0025</v>
      </c>
      <c r="F1491" s="8">
        <v>42693.0</v>
      </c>
      <c r="G1491" s="8">
        <v>62734.0</v>
      </c>
      <c r="H1491" s="1" t="s">
        <v>4852</v>
      </c>
      <c r="I1491" s="1">
        <v>9.6</v>
      </c>
    </row>
    <row r="1492">
      <c r="A1492" s="1" t="s">
        <v>4853</v>
      </c>
      <c r="B1492" s="1" t="s">
        <v>4854</v>
      </c>
      <c r="C1492" s="1">
        <v>18.5</v>
      </c>
      <c r="D1492" s="2">
        <f>+0.09</f>
        <v>0.09</v>
      </c>
      <c r="E1492" s="3">
        <f>+0.46%</f>
        <v>0.0046</v>
      </c>
      <c r="F1492" s="8">
        <v>21512.0</v>
      </c>
      <c r="G1492" s="8">
        <v>73650.0</v>
      </c>
      <c r="H1492" s="1" t="s">
        <v>4855</v>
      </c>
      <c r="I1492" s="1">
        <v>4.66</v>
      </c>
    </row>
    <row r="1493">
      <c r="A1493" s="1" t="s">
        <v>4856</v>
      </c>
      <c r="B1493" s="1" t="s">
        <v>4857</v>
      </c>
      <c r="C1493" s="1">
        <v>203.0</v>
      </c>
      <c r="D1493" s="1">
        <v>0.0</v>
      </c>
      <c r="E1493" s="7">
        <v>0.0</v>
      </c>
      <c r="F1493" s="1">
        <v>8.0</v>
      </c>
      <c r="G1493" s="1">
        <v>8.0</v>
      </c>
      <c r="H1493" s="1" t="s">
        <v>4858</v>
      </c>
      <c r="I1493" s="1" t="s">
        <v>12</v>
      </c>
    </row>
    <row r="1494">
      <c r="A1494" s="1" t="s">
        <v>4859</v>
      </c>
      <c r="B1494" s="1" t="s">
        <v>4854</v>
      </c>
      <c r="C1494" s="1">
        <v>37.5</v>
      </c>
      <c r="D1494" s="1">
        <v>0.0</v>
      </c>
      <c r="E1494" s="7">
        <v>0.0</v>
      </c>
      <c r="F1494" s="1">
        <v>693.0</v>
      </c>
      <c r="G1494" s="8">
        <v>1130.0</v>
      </c>
      <c r="H1494" s="1" t="s">
        <v>4860</v>
      </c>
      <c r="I1494" s="1">
        <v>4.73</v>
      </c>
    </row>
    <row r="1495">
      <c r="A1495" s="1" t="s">
        <v>4861</v>
      </c>
      <c r="B1495" s="1" t="s">
        <v>4862</v>
      </c>
      <c r="C1495" s="1">
        <v>44.51</v>
      </c>
      <c r="D1495" s="1">
        <v>-0.53</v>
      </c>
      <c r="E1495" s="7">
        <v>-0.0118</v>
      </c>
      <c r="F1495" s="8">
        <v>347899.0</v>
      </c>
      <c r="G1495" s="8">
        <v>550196.0</v>
      </c>
      <c r="H1495" s="1" t="s">
        <v>4849</v>
      </c>
      <c r="I1495" s="1">
        <v>43.0</v>
      </c>
    </row>
    <row r="1496">
      <c r="A1496" s="1" t="s">
        <v>4863</v>
      </c>
      <c r="B1496" s="1" t="s">
        <v>4837</v>
      </c>
      <c r="C1496" s="1">
        <v>19.31</v>
      </c>
      <c r="D1496" s="2">
        <f>+0.07</f>
        <v>0.07</v>
      </c>
      <c r="E1496" s="3">
        <f>+0.36%</f>
        <v>0.0036</v>
      </c>
      <c r="F1496" s="8">
        <v>24855.0</v>
      </c>
      <c r="G1496" s="8">
        <v>24985.0</v>
      </c>
      <c r="H1496" s="1" t="s">
        <v>4864</v>
      </c>
      <c r="I1496" s="1">
        <v>12.29</v>
      </c>
    </row>
    <row r="1497">
      <c r="A1497" s="1" t="s">
        <v>4865</v>
      </c>
      <c r="B1497" s="1" t="s">
        <v>4866</v>
      </c>
      <c r="C1497" s="1">
        <v>37.6</v>
      </c>
      <c r="D1497" s="1">
        <v>-0.2</v>
      </c>
      <c r="E1497" s="7">
        <v>-0.0053</v>
      </c>
      <c r="F1497" s="1">
        <v>200.0</v>
      </c>
      <c r="G1497" s="1">
        <v>193.0</v>
      </c>
      <c r="H1497" s="1" t="s">
        <v>4867</v>
      </c>
      <c r="I1497" s="1">
        <v>12.97</v>
      </c>
    </row>
    <row r="1498">
      <c r="A1498" s="1" t="s">
        <v>4868</v>
      </c>
      <c r="B1498" s="1" t="s">
        <v>4869</v>
      </c>
      <c r="C1498" s="1">
        <v>4.8</v>
      </c>
      <c r="D1498" s="1">
        <v>-0.07</v>
      </c>
      <c r="E1498" s="7">
        <v>-0.0144</v>
      </c>
      <c r="F1498" s="1">
        <v>438.0</v>
      </c>
      <c r="G1498" s="1">
        <v>34.0</v>
      </c>
      <c r="H1498" s="1" t="s">
        <v>12</v>
      </c>
      <c r="I1498" s="1" t="s">
        <v>12</v>
      </c>
    </row>
    <row r="1499">
      <c r="A1499" s="1" t="s">
        <v>4870</v>
      </c>
      <c r="B1499" s="1" t="s">
        <v>4871</v>
      </c>
      <c r="C1499" s="1">
        <v>65.55</v>
      </c>
      <c r="D1499" s="1">
        <v>-0.23</v>
      </c>
      <c r="E1499" s="7">
        <v>-0.0035</v>
      </c>
      <c r="F1499" s="8">
        <v>692905.0</v>
      </c>
      <c r="G1499" s="1" t="s">
        <v>4872</v>
      </c>
      <c r="H1499" s="1" t="s">
        <v>4873</v>
      </c>
      <c r="I1499" s="1">
        <v>51.33</v>
      </c>
    </row>
    <row r="1500">
      <c r="A1500" s="1" t="s">
        <v>4874</v>
      </c>
      <c r="B1500" s="1" t="s">
        <v>3388</v>
      </c>
      <c r="C1500" s="1">
        <v>12.25</v>
      </c>
      <c r="D1500" s="1">
        <v>-0.16</v>
      </c>
      <c r="E1500" s="7">
        <v>-0.0129</v>
      </c>
      <c r="F1500" s="1" t="s">
        <v>4875</v>
      </c>
      <c r="G1500" s="1" t="s">
        <v>4876</v>
      </c>
      <c r="H1500" s="1" t="s">
        <v>4877</v>
      </c>
      <c r="I1500" s="1">
        <v>10.89</v>
      </c>
    </row>
    <row r="1501">
      <c r="A1501" s="1" t="s">
        <v>4878</v>
      </c>
      <c r="B1501" s="1" t="s">
        <v>4638</v>
      </c>
      <c r="C1501" s="1">
        <v>0.575</v>
      </c>
      <c r="D1501" s="1">
        <v>-0.065</v>
      </c>
      <c r="E1501" s="7">
        <v>-0.1016</v>
      </c>
      <c r="F1501" s="1">
        <v>250.0</v>
      </c>
      <c r="G1501" s="8">
        <v>2895.0</v>
      </c>
      <c r="H1501" s="1" t="s">
        <v>4879</v>
      </c>
      <c r="I1501" s="1">
        <v>8.71</v>
      </c>
    </row>
    <row r="1502">
      <c r="A1502" s="1" t="s">
        <v>4878</v>
      </c>
      <c r="B1502" s="1" t="s">
        <v>4638</v>
      </c>
      <c r="C1502" s="1">
        <v>0.575</v>
      </c>
      <c r="D1502" s="1">
        <v>-0.065</v>
      </c>
      <c r="E1502" s="7">
        <v>-0.1016</v>
      </c>
      <c r="F1502" s="1">
        <v>250.0</v>
      </c>
      <c r="G1502" s="8">
        <v>2895.0</v>
      </c>
      <c r="H1502" s="1" t="s">
        <v>4879</v>
      </c>
      <c r="I1502" s="1">
        <v>8.71</v>
      </c>
    </row>
    <row r="1503">
      <c r="A1503" s="1" t="s">
        <v>4880</v>
      </c>
      <c r="B1503" s="1" t="s">
        <v>4373</v>
      </c>
      <c r="C1503" s="1">
        <v>52.01</v>
      </c>
      <c r="D1503" s="1">
        <v>-0.59</v>
      </c>
      <c r="E1503" s="7">
        <v>-0.0112</v>
      </c>
      <c r="F1503" s="8">
        <v>351972.0</v>
      </c>
      <c r="G1503" s="1" t="s">
        <v>4881</v>
      </c>
      <c r="H1503" s="1" t="s">
        <v>4882</v>
      </c>
      <c r="I1503" s="1" t="s">
        <v>12</v>
      </c>
    </row>
    <row r="1504">
      <c r="A1504" s="1" t="s">
        <v>4883</v>
      </c>
      <c r="B1504" s="1" t="s">
        <v>4884</v>
      </c>
      <c r="C1504" s="1">
        <v>32.63</v>
      </c>
      <c r="D1504" s="1">
        <v>0.0</v>
      </c>
      <c r="E1504" s="7">
        <v>0.0</v>
      </c>
      <c r="F1504" s="1">
        <v>135.0</v>
      </c>
      <c r="G1504" s="1">
        <v>120.0</v>
      </c>
      <c r="H1504" s="1" t="s">
        <v>4885</v>
      </c>
      <c r="I1504" s="1">
        <v>9.58</v>
      </c>
    </row>
    <row r="1505">
      <c r="A1505" s="1" t="s">
        <v>4886</v>
      </c>
      <c r="B1505" s="1" t="s">
        <v>4887</v>
      </c>
      <c r="C1505" s="1">
        <v>230.43</v>
      </c>
      <c r="D1505" s="2">
        <f>+5.54</f>
        <v>5.54</v>
      </c>
      <c r="E1505" s="3">
        <f>+2.46%</f>
        <v>0.0246</v>
      </c>
      <c r="F1505" s="8">
        <v>453744.0</v>
      </c>
      <c r="G1505" s="8">
        <v>437546.0</v>
      </c>
      <c r="H1505" s="1" t="s">
        <v>4888</v>
      </c>
      <c r="I1505" s="1">
        <v>12.23</v>
      </c>
    </row>
    <row r="1506">
      <c r="A1506" s="1" t="s">
        <v>4889</v>
      </c>
      <c r="B1506" s="1" t="s">
        <v>4851</v>
      </c>
      <c r="C1506" s="1">
        <v>60.0</v>
      </c>
      <c r="D1506" s="1">
        <v>-0.6</v>
      </c>
      <c r="E1506" s="7">
        <v>-0.0099</v>
      </c>
      <c r="F1506" s="1">
        <v>50.0</v>
      </c>
      <c r="G1506" s="1">
        <v>433.0</v>
      </c>
      <c r="H1506" s="1" t="s">
        <v>4890</v>
      </c>
      <c r="I1506" s="1">
        <v>9.6</v>
      </c>
    </row>
    <row r="1507">
      <c r="A1507" s="1" t="s">
        <v>4891</v>
      </c>
      <c r="B1507" s="1" t="s">
        <v>4892</v>
      </c>
      <c r="C1507" s="1">
        <v>24.84</v>
      </c>
      <c r="D1507" s="1">
        <v>-0.38</v>
      </c>
      <c r="E1507" s="7">
        <v>-0.0151</v>
      </c>
      <c r="F1507" s="8">
        <v>465291.0</v>
      </c>
      <c r="G1507" s="8">
        <v>157363.0</v>
      </c>
      <c r="H1507" s="1" t="s">
        <v>4893</v>
      </c>
      <c r="I1507" s="1">
        <v>4.66</v>
      </c>
    </row>
    <row r="1508">
      <c r="A1508" s="1" t="s">
        <v>4894</v>
      </c>
      <c r="B1508" s="1" t="s">
        <v>4895</v>
      </c>
      <c r="C1508" s="1">
        <v>42.68</v>
      </c>
      <c r="D1508" s="1">
        <v>-0.33</v>
      </c>
      <c r="E1508" s="7">
        <v>-0.0077</v>
      </c>
      <c r="F1508" s="1" t="s">
        <v>4896</v>
      </c>
      <c r="G1508" s="1" t="s">
        <v>4897</v>
      </c>
      <c r="H1508" s="1" t="s">
        <v>4898</v>
      </c>
      <c r="I1508" s="1">
        <v>227.02</v>
      </c>
    </row>
    <row r="1509">
      <c r="A1509" s="1" t="s">
        <v>4899</v>
      </c>
      <c r="B1509" s="1" t="s">
        <v>4900</v>
      </c>
      <c r="C1509" s="1">
        <v>83.72</v>
      </c>
      <c r="D1509" s="1">
        <v>-1.45</v>
      </c>
      <c r="E1509" s="7">
        <v>-0.017</v>
      </c>
      <c r="F1509" s="1" t="s">
        <v>4901</v>
      </c>
      <c r="G1509" s="1" t="s">
        <v>4902</v>
      </c>
      <c r="H1509" s="1" t="s">
        <v>4903</v>
      </c>
      <c r="I1509" s="1" t="s">
        <v>12</v>
      </c>
    </row>
    <row r="1510">
      <c r="A1510" s="1" t="s">
        <v>4904</v>
      </c>
      <c r="B1510" s="1" t="s">
        <v>4905</v>
      </c>
      <c r="C1510" s="1">
        <v>2.82</v>
      </c>
      <c r="D1510" s="2">
        <f>+0.016</f>
        <v>0.016</v>
      </c>
      <c r="E1510" s="3">
        <f>+0.57%</f>
        <v>0.0057</v>
      </c>
      <c r="F1510" s="8">
        <v>114280.0</v>
      </c>
      <c r="G1510" s="8">
        <v>242496.0</v>
      </c>
      <c r="H1510" s="1" t="s">
        <v>4906</v>
      </c>
      <c r="I1510" s="1">
        <v>24.31</v>
      </c>
    </row>
    <row r="1511">
      <c r="A1511" s="1" t="s">
        <v>4907</v>
      </c>
      <c r="B1511" s="1" t="s">
        <v>4908</v>
      </c>
      <c r="C1511" s="1">
        <v>61.88</v>
      </c>
      <c r="D1511" s="2">
        <f>+0.13</f>
        <v>0.13</v>
      </c>
      <c r="E1511" s="3">
        <f>+0.21%</f>
        <v>0.0021</v>
      </c>
      <c r="F1511" s="8">
        <v>903496.0</v>
      </c>
      <c r="G1511" s="1" t="s">
        <v>4909</v>
      </c>
      <c r="H1511" s="1" t="s">
        <v>4910</v>
      </c>
      <c r="I1511" s="1">
        <v>27.31</v>
      </c>
    </row>
    <row r="1512">
      <c r="A1512" s="1" t="s">
        <v>4911</v>
      </c>
      <c r="B1512" s="1" t="s">
        <v>4912</v>
      </c>
      <c r="C1512" s="1">
        <v>7.39</v>
      </c>
      <c r="D1512" s="2">
        <f>+0.03</f>
        <v>0.03</v>
      </c>
      <c r="E1512" s="3">
        <f>+0.41%</f>
        <v>0.0041</v>
      </c>
      <c r="F1512" s="8">
        <v>18789.0</v>
      </c>
      <c r="G1512" s="8">
        <v>84287.0</v>
      </c>
      <c r="H1512" s="1" t="s">
        <v>4913</v>
      </c>
      <c r="I1512" s="1" t="s">
        <v>12</v>
      </c>
    </row>
    <row r="1513">
      <c r="A1513" s="1" t="s">
        <v>4914</v>
      </c>
      <c r="B1513" s="1" t="s">
        <v>4915</v>
      </c>
      <c r="C1513" s="1">
        <v>137.25</v>
      </c>
      <c r="D1513" s="1">
        <v>0.0</v>
      </c>
      <c r="E1513" s="7">
        <v>0.0</v>
      </c>
      <c r="F1513" s="1">
        <v>538.0</v>
      </c>
      <c r="G1513" s="1">
        <v>18.0</v>
      </c>
      <c r="H1513" s="1" t="s">
        <v>4916</v>
      </c>
      <c r="I1513" s="1" t="s">
        <v>12</v>
      </c>
    </row>
    <row r="1514">
      <c r="A1514" s="1" t="s">
        <v>4917</v>
      </c>
      <c r="B1514" s="1" t="s">
        <v>4918</v>
      </c>
      <c r="C1514" s="1">
        <v>7.3</v>
      </c>
      <c r="D1514" s="1">
        <v>0.0</v>
      </c>
      <c r="E1514" s="7">
        <v>0.0</v>
      </c>
      <c r="F1514" s="1">
        <v>69.0</v>
      </c>
      <c r="G1514" s="1">
        <v>411.0</v>
      </c>
      <c r="H1514" s="1" t="s">
        <v>4919</v>
      </c>
      <c r="I1514" s="1">
        <v>2.61</v>
      </c>
    </row>
    <row r="1515">
      <c r="A1515" s="1" t="s">
        <v>4920</v>
      </c>
      <c r="B1515" s="1" t="s">
        <v>4921</v>
      </c>
      <c r="C1515" s="1">
        <v>55.8</v>
      </c>
      <c r="D1515" s="1">
        <v>0.0</v>
      </c>
      <c r="E1515" s="7">
        <v>0.0</v>
      </c>
      <c r="F1515" s="1">
        <v>265.0</v>
      </c>
      <c r="G1515" s="1">
        <v>146.0</v>
      </c>
      <c r="H1515" s="1" t="s">
        <v>4922</v>
      </c>
      <c r="I1515" s="1" t="s">
        <v>12</v>
      </c>
    </row>
    <row r="1516">
      <c r="A1516" s="1" t="s">
        <v>4923</v>
      </c>
      <c r="B1516" s="1" t="s">
        <v>4912</v>
      </c>
      <c r="C1516" s="1">
        <v>7.26</v>
      </c>
      <c r="D1516" s="2">
        <f>+0.01</f>
        <v>0.01</v>
      </c>
      <c r="E1516" s="3">
        <f>+0.21%</f>
        <v>0.0021</v>
      </c>
      <c r="F1516" s="8">
        <v>200810.0</v>
      </c>
      <c r="G1516" s="8">
        <v>787831.0</v>
      </c>
      <c r="H1516" s="1" t="s">
        <v>4924</v>
      </c>
      <c r="I1516" s="1" t="s">
        <v>12</v>
      </c>
    </row>
    <row r="1517">
      <c r="A1517" s="1" t="s">
        <v>4925</v>
      </c>
      <c r="B1517" s="1" t="s">
        <v>4926</v>
      </c>
      <c r="C1517" s="1">
        <v>7.68</v>
      </c>
      <c r="D1517" s="1">
        <v>-0.04</v>
      </c>
      <c r="E1517" s="7">
        <v>-0.0052</v>
      </c>
      <c r="F1517" s="1" t="s">
        <v>4927</v>
      </c>
      <c r="G1517" s="1" t="s">
        <v>4928</v>
      </c>
      <c r="H1517" s="1" t="s">
        <v>4929</v>
      </c>
      <c r="I1517" s="1">
        <v>6.68</v>
      </c>
    </row>
    <row r="1518">
      <c r="A1518" s="1" t="s">
        <v>4930</v>
      </c>
      <c r="B1518" s="1" t="s">
        <v>4635</v>
      </c>
      <c r="C1518" s="1">
        <v>23.23</v>
      </c>
      <c r="D1518" s="1">
        <v>0.0</v>
      </c>
      <c r="E1518" s="7">
        <v>0.0</v>
      </c>
      <c r="F1518" s="1">
        <v>1.0</v>
      </c>
      <c r="G1518" s="8">
        <v>4419.0</v>
      </c>
      <c r="H1518" s="1" t="s">
        <v>4931</v>
      </c>
      <c r="I1518" s="1" t="s">
        <v>12</v>
      </c>
    </row>
    <row r="1519">
      <c r="A1519" s="1" t="s">
        <v>4932</v>
      </c>
      <c r="B1519" s="1" t="s">
        <v>4933</v>
      </c>
      <c r="C1519" s="1">
        <v>2.47</v>
      </c>
      <c r="D1519" s="1">
        <v>0.0</v>
      </c>
      <c r="E1519" s="7">
        <v>0.0</v>
      </c>
      <c r="F1519" s="8">
        <v>3190.0</v>
      </c>
      <c r="G1519" s="8">
        <v>3846.0</v>
      </c>
      <c r="H1519" s="1" t="s">
        <v>4934</v>
      </c>
      <c r="I1519" s="1">
        <v>9.72</v>
      </c>
    </row>
    <row r="1520">
      <c r="A1520" s="1" t="s">
        <v>4935</v>
      </c>
      <c r="B1520" s="1" t="s">
        <v>4936</v>
      </c>
      <c r="C1520" s="1">
        <v>125.2</v>
      </c>
      <c r="D1520" s="1">
        <v>-2.95</v>
      </c>
      <c r="E1520" s="7">
        <v>-0.023</v>
      </c>
      <c r="F1520" s="8">
        <v>472435.0</v>
      </c>
      <c r="G1520" s="8">
        <v>864712.0</v>
      </c>
      <c r="H1520" s="1" t="s">
        <v>4937</v>
      </c>
      <c r="I1520" s="1">
        <v>68.68</v>
      </c>
    </row>
    <row r="1521">
      <c r="A1521" s="1" t="s">
        <v>4938</v>
      </c>
      <c r="B1521" s="1" t="s">
        <v>4939</v>
      </c>
      <c r="C1521" s="1">
        <v>10.85</v>
      </c>
      <c r="D1521" s="1">
        <v>-0.08</v>
      </c>
      <c r="E1521" s="7">
        <v>-0.007</v>
      </c>
      <c r="F1521" s="1">
        <v>910.0</v>
      </c>
      <c r="G1521" s="8">
        <v>1800.0</v>
      </c>
      <c r="H1521" s="1" t="s">
        <v>4940</v>
      </c>
      <c r="I1521" s="1">
        <v>13.28</v>
      </c>
    </row>
    <row r="1522">
      <c r="A1522" s="1" t="s">
        <v>4941</v>
      </c>
      <c r="B1522" s="1" t="s">
        <v>4942</v>
      </c>
      <c r="C1522" s="1">
        <v>41.28</v>
      </c>
      <c r="D1522" s="1">
        <v>-1.31</v>
      </c>
      <c r="E1522" s="7">
        <v>-0.0308</v>
      </c>
      <c r="F1522" s="1" t="s">
        <v>4943</v>
      </c>
      <c r="G1522" s="1" t="s">
        <v>4944</v>
      </c>
      <c r="H1522" s="1" t="s">
        <v>4945</v>
      </c>
      <c r="I1522" s="1" t="s">
        <v>12</v>
      </c>
    </row>
    <row r="1523">
      <c r="A1523" s="1" t="s">
        <v>4946</v>
      </c>
      <c r="B1523" s="1" t="s">
        <v>4947</v>
      </c>
      <c r="C1523" s="1">
        <v>14.81</v>
      </c>
      <c r="D1523" s="2">
        <f>+0.01</f>
        <v>0.01</v>
      </c>
      <c r="E1523" s="3">
        <f>+0.07%</f>
        <v>0.0007</v>
      </c>
      <c r="F1523" s="1" t="s">
        <v>4948</v>
      </c>
      <c r="G1523" s="1" t="s">
        <v>4949</v>
      </c>
      <c r="H1523" s="1" t="s">
        <v>4950</v>
      </c>
      <c r="I1523" s="1" t="s">
        <v>12</v>
      </c>
    </row>
    <row r="1524">
      <c r="A1524" s="1" t="s">
        <v>4951</v>
      </c>
      <c r="B1524" s="1" t="s">
        <v>4952</v>
      </c>
      <c r="C1524" s="1">
        <v>86.07</v>
      </c>
      <c r="D1524" s="2">
        <f>+0.84</f>
        <v>0.84</v>
      </c>
      <c r="E1524" s="3">
        <f>+0.99%</f>
        <v>0.0099</v>
      </c>
      <c r="F1524" s="8">
        <v>901718.0</v>
      </c>
      <c r="G1524" s="1" t="s">
        <v>4953</v>
      </c>
      <c r="H1524" s="1" t="s">
        <v>4916</v>
      </c>
      <c r="I1524" s="1">
        <v>23.9</v>
      </c>
    </row>
    <row r="1525">
      <c r="A1525" s="1" t="s">
        <v>4954</v>
      </c>
      <c r="B1525" s="1" t="s">
        <v>4955</v>
      </c>
      <c r="C1525" s="1">
        <v>160.8</v>
      </c>
      <c r="D1525" s="1">
        <v>-2.69</v>
      </c>
      <c r="E1525" s="7">
        <v>-0.0165</v>
      </c>
      <c r="F1525" s="8">
        <v>562379.0</v>
      </c>
      <c r="G1525" s="1" t="s">
        <v>4956</v>
      </c>
      <c r="H1525" s="1" t="s">
        <v>4916</v>
      </c>
      <c r="I1525" s="1">
        <v>10.46</v>
      </c>
    </row>
    <row r="1526">
      <c r="A1526" s="1" t="s">
        <v>4957</v>
      </c>
      <c r="B1526" s="1" t="s">
        <v>4958</v>
      </c>
      <c r="C1526" s="1">
        <v>77.07</v>
      </c>
      <c r="D1526" s="1">
        <v>-0.64</v>
      </c>
      <c r="E1526" s="7">
        <v>-0.0082</v>
      </c>
      <c r="F1526" s="1">
        <v>205.0</v>
      </c>
      <c r="G1526" s="1">
        <v>458.0</v>
      </c>
      <c r="H1526" s="1" t="s">
        <v>4959</v>
      </c>
      <c r="I1526" s="1">
        <v>5.55</v>
      </c>
    </row>
    <row r="1527">
      <c r="A1527" s="1" t="s">
        <v>4960</v>
      </c>
      <c r="B1527" s="1" t="s">
        <v>4826</v>
      </c>
      <c r="C1527" s="1">
        <v>5.43</v>
      </c>
      <c r="D1527" s="2">
        <f>+0.08</f>
        <v>0.08</v>
      </c>
      <c r="E1527" s="3">
        <f>+1.48%</f>
        <v>0.0148</v>
      </c>
      <c r="F1527" s="8">
        <v>11419.0</v>
      </c>
      <c r="G1527" s="8">
        <v>8917.0</v>
      </c>
      <c r="H1527" s="1" t="s">
        <v>4961</v>
      </c>
      <c r="I1527" s="1">
        <v>10.82</v>
      </c>
    </row>
    <row r="1528">
      <c r="A1528" s="1" t="s">
        <v>4962</v>
      </c>
      <c r="B1528" s="1" t="s">
        <v>4963</v>
      </c>
      <c r="C1528" s="1">
        <v>68.88</v>
      </c>
      <c r="D1528" s="1">
        <v>-0.99</v>
      </c>
      <c r="E1528" s="7">
        <v>-0.0142</v>
      </c>
      <c r="F1528" s="8">
        <v>825554.0</v>
      </c>
      <c r="G1528" s="8">
        <v>633607.0</v>
      </c>
      <c r="H1528" s="1" t="s">
        <v>4964</v>
      </c>
      <c r="I1528" s="1">
        <v>24.54</v>
      </c>
    </row>
    <row r="1529">
      <c r="A1529" s="1" t="s">
        <v>4965</v>
      </c>
      <c r="B1529" s="1" t="s">
        <v>4966</v>
      </c>
      <c r="C1529" s="1">
        <v>1.03</v>
      </c>
      <c r="D1529" s="2">
        <f>+0.08</f>
        <v>0.08</v>
      </c>
      <c r="E1529" s="3">
        <f>+8.42%</f>
        <v>0.0842</v>
      </c>
      <c r="F1529" s="8">
        <v>7000.0</v>
      </c>
      <c r="G1529" s="1">
        <v>482.0</v>
      </c>
      <c r="H1529" s="1" t="s">
        <v>4967</v>
      </c>
      <c r="I1529" s="1">
        <v>19.07</v>
      </c>
    </row>
    <row r="1530">
      <c r="A1530" s="1" t="s">
        <v>4968</v>
      </c>
      <c r="B1530" s="1" t="s">
        <v>4969</v>
      </c>
      <c r="C1530" s="1">
        <v>127.2</v>
      </c>
      <c r="D1530" s="1">
        <v>-1.97</v>
      </c>
      <c r="E1530" s="7">
        <v>-0.0153</v>
      </c>
      <c r="F1530" s="8">
        <v>389872.0</v>
      </c>
      <c r="G1530" s="8">
        <v>682212.0</v>
      </c>
      <c r="H1530" s="1" t="s">
        <v>4970</v>
      </c>
      <c r="I1530" s="1">
        <v>50.5</v>
      </c>
    </row>
    <row r="1531">
      <c r="A1531" s="1" t="s">
        <v>4971</v>
      </c>
      <c r="B1531" s="1" t="s">
        <v>4972</v>
      </c>
      <c r="C1531" s="1">
        <v>29.04</v>
      </c>
      <c r="D1531" s="1">
        <v>-0.21</v>
      </c>
      <c r="E1531" s="7">
        <v>-0.0072</v>
      </c>
      <c r="F1531" s="8">
        <v>412680.0</v>
      </c>
      <c r="G1531" s="8">
        <v>239650.0</v>
      </c>
      <c r="H1531" s="1" t="s">
        <v>4973</v>
      </c>
      <c r="I1531" s="1">
        <v>3.8</v>
      </c>
    </row>
    <row r="1532">
      <c r="A1532" s="1" t="s">
        <v>4974</v>
      </c>
      <c r="B1532" s="1" t="s">
        <v>4975</v>
      </c>
      <c r="C1532" s="1">
        <v>181.14</v>
      </c>
      <c r="D1532" s="1">
        <v>-5.06</v>
      </c>
      <c r="E1532" s="7">
        <v>-0.0272</v>
      </c>
      <c r="F1532" s="8">
        <v>41241.0</v>
      </c>
      <c r="G1532" s="8">
        <v>112460.0</v>
      </c>
      <c r="H1532" s="1" t="s">
        <v>4976</v>
      </c>
      <c r="I1532" s="1">
        <v>36.25</v>
      </c>
    </row>
    <row r="1533">
      <c r="A1533" s="1" t="s">
        <v>4977</v>
      </c>
      <c r="B1533" s="1" t="s">
        <v>4978</v>
      </c>
      <c r="C1533" s="1">
        <v>15.15</v>
      </c>
      <c r="D1533" s="1">
        <v>-0.06</v>
      </c>
      <c r="E1533" s="7">
        <v>-0.0043</v>
      </c>
      <c r="F1533" s="8">
        <v>49555.0</v>
      </c>
      <c r="G1533" s="8">
        <v>166277.0</v>
      </c>
      <c r="H1533" s="1" t="s">
        <v>4979</v>
      </c>
      <c r="I1533" s="1">
        <v>8.43</v>
      </c>
    </row>
    <row r="1534">
      <c r="A1534" s="1" t="s">
        <v>4980</v>
      </c>
      <c r="B1534" s="1" t="s">
        <v>4981</v>
      </c>
      <c r="C1534" s="1">
        <v>73.18</v>
      </c>
      <c r="D1534" s="2">
        <f>+0.32</f>
        <v>0.32</v>
      </c>
      <c r="E1534" s="3">
        <f>+0.44%</f>
        <v>0.0044</v>
      </c>
      <c r="F1534" s="8">
        <v>631471.0</v>
      </c>
      <c r="G1534" s="8">
        <v>828280.0</v>
      </c>
      <c r="H1534" s="1" t="s">
        <v>4982</v>
      </c>
      <c r="I1534" s="1">
        <v>82.22</v>
      </c>
    </row>
    <row r="1535">
      <c r="A1535" s="1" t="s">
        <v>4983</v>
      </c>
      <c r="B1535" s="1" t="s">
        <v>3988</v>
      </c>
      <c r="C1535" s="1">
        <v>2.0</v>
      </c>
      <c r="D1535" s="1">
        <v>-0.01</v>
      </c>
      <c r="E1535" s="7">
        <v>-0.005</v>
      </c>
      <c r="F1535" s="1" t="s">
        <v>4984</v>
      </c>
      <c r="G1535" s="1" t="s">
        <v>4985</v>
      </c>
      <c r="H1535" s="1" t="s">
        <v>4986</v>
      </c>
      <c r="I1535" s="1">
        <v>117.65</v>
      </c>
    </row>
    <row r="1536">
      <c r="A1536" s="1" t="s">
        <v>4987</v>
      </c>
      <c r="B1536" s="1" t="s">
        <v>4988</v>
      </c>
      <c r="C1536" s="1">
        <v>11.3</v>
      </c>
      <c r="D1536" s="1">
        <v>0.0</v>
      </c>
      <c r="E1536" s="7">
        <v>0.0</v>
      </c>
      <c r="F1536" s="1">
        <v>100.0</v>
      </c>
      <c r="G1536" s="1">
        <v>73.0</v>
      </c>
      <c r="H1536" s="1" t="s">
        <v>4989</v>
      </c>
      <c r="I1536" s="1" t="s">
        <v>12</v>
      </c>
    </row>
    <row r="1537">
      <c r="A1537" s="1" t="s">
        <v>4990</v>
      </c>
      <c r="B1537" s="1" t="s">
        <v>4991</v>
      </c>
      <c r="C1537" s="1">
        <v>203.71</v>
      </c>
      <c r="D1537" s="1">
        <v>-1.93</v>
      </c>
      <c r="E1537" s="7">
        <v>-0.0094</v>
      </c>
      <c r="F1537" s="8">
        <v>584798.0</v>
      </c>
      <c r="G1537" s="1" t="s">
        <v>4992</v>
      </c>
      <c r="H1537" s="1" t="s">
        <v>4989</v>
      </c>
      <c r="I1537" s="1">
        <v>26.9</v>
      </c>
    </row>
    <row r="1538">
      <c r="A1538" s="1" t="s">
        <v>4993</v>
      </c>
      <c r="B1538" s="1" t="s">
        <v>4994</v>
      </c>
      <c r="C1538" s="1">
        <v>59.86</v>
      </c>
      <c r="D1538" s="1">
        <v>0.0</v>
      </c>
      <c r="E1538" s="7">
        <v>0.0</v>
      </c>
      <c r="F1538" s="1">
        <v>118.0</v>
      </c>
      <c r="G1538" s="1">
        <v>858.0</v>
      </c>
      <c r="H1538" s="1" t="s">
        <v>4995</v>
      </c>
      <c r="I1538" s="1">
        <v>35.21</v>
      </c>
    </row>
    <row r="1539">
      <c r="A1539" s="1" t="s">
        <v>4996</v>
      </c>
      <c r="B1539" s="1" t="s">
        <v>4562</v>
      </c>
      <c r="C1539" s="1">
        <v>21.95</v>
      </c>
      <c r="D1539" s="2">
        <f>+0.13</f>
        <v>0.13</v>
      </c>
      <c r="E1539" s="3">
        <f>+0.6%</f>
        <v>0.006</v>
      </c>
      <c r="F1539" s="8">
        <v>144701.0</v>
      </c>
      <c r="G1539" s="8">
        <v>108686.0</v>
      </c>
      <c r="H1539" s="1" t="s">
        <v>4997</v>
      </c>
      <c r="I1539" s="1" t="s">
        <v>12</v>
      </c>
    </row>
    <row r="1540">
      <c r="A1540" s="1" t="s">
        <v>4998</v>
      </c>
      <c r="B1540" s="1" t="s">
        <v>4999</v>
      </c>
      <c r="C1540" s="1">
        <v>58.47</v>
      </c>
      <c r="D1540" s="1">
        <v>-0.29</v>
      </c>
      <c r="E1540" s="7">
        <v>-0.0049</v>
      </c>
      <c r="F1540" s="1" t="s">
        <v>5000</v>
      </c>
      <c r="G1540" s="1" t="s">
        <v>5001</v>
      </c>
      <c r="H1540" s="1" t="s">
        <v>4922</v>
      </c>
      <c r="I1540" s="1">
        <v>19.92</v>
      </c>
    </row>
    <row r="1541">
      <c r="A1541" s="1" t="s">
        <v>5002</v>
      </c>
      <c r="B1541" s="1" t="s">
        <v>5003</v>
      </c>
      <c r="C1541" s="1">
        <v>51.77</v>
      </c>
      <c r="D1541" s="1">
        <v>-0.47</v>
      </c>
      <c r="E1541" s="7">
        <v>-0.009</v>
      </c>
      <c r="F1541" s="1" t="s">
        <v>5004</v>
      </c>
      <c r="G1541" s="1" t="s">
        <v>5005</v>
      </c>
      <c r="H1541" s="1" t="s">
        <v>5006</v>
      </c>
      <c r="I1541" s="1">
        <v>14.96</v>
      </c>
    </row>
    <row r="1542">
      <c r="A1542" s="1" t="s">
        <v>5007</v>
      </c>
      <c r="B1542" s="1" t="s">
        <v>5008</v>
      </c>
      <c r="C1542" s="1">
        <v>66.31</v>
      </c>
      <c r="D1542" s="1">
        <v>-0.99</v>
      </c>
      <c r="E1542" s="7">
        <v>-0.0147</v>
      </c>
      <c r="F1542" s="8">
        <v>409394.0</v>
      </c>
      <c r="G1542" s="1" t="s">
        <v>3309</v>
      </c>
      <c r="H1542" s="1" t="s">
        <v>5009</v>
      </c>
      <c r="I1542" s="1">
        <v>37.91</v>
      </c>
    </row>
    <row r="1543">
      <c r="A1543" s="1" t="s">
        <v>5010</v>
      </c>
      <c r="B1543" s="1" t="s">
        <v>4958</v>
      </c>
      <c r="C1543" s="1">
        <v>7.56</v>
      </c>
      <c r="D1543" s="1">
        <v>-0.12</v>
      </c>
      <c r="E1543" s="7">
        <v>-0.0156</v>
      </c>
      <c r="F1543" s="8">
        <v>3281.0</v>
      </c>
      <c r="G1543" s="8">
        <v>41885.0</v>
      </c>
      <c r="H1543" s="1" t="s">
        <v>5011</v>
      </c>
      <c r="I1543" s="1">
        <v>0.54</v>
      </c>
    </row>
    <row r="1544">
      <c r="A1544" s="1" t="s">
        <v>5012</v>
      </c>
      <c r="B1544" s="1" t="s">
        <v>5013</v>
      </c>
      <c r="C1544" s="1">
        <v>42.63</v>
      </c>
      <c r="D1544" s="2">
        <f>+1.34</f>
        <v>1.34</v>
      </c>
      <c r="E1544" s="3">
        <f>+3.25%</f>
        <v>0.0325</v>
      </c>
      <c r="F1544" s="1" t="s">
        <v>5014</v>
      </c>
      <c r="G1544" s="1" t="s">
        <v>5015</v>
      </c>
      <c r="H1544" s="1" t="s">
        <v>5016</v>
      </c>
      <c r="I1544" s="1">
        <v>10.04</v>
      </c>
    </row>
    <row r="1545">
      <c r="A1545" s="1" t="s">
        <v>5017</v>
      </c>
      <c r="B1545" s="1" t="s">
        <v>4548</v>
      </c>
      <c r="C1545" s="1">
        <v>63.95</v>
      </c>
      <c r="D1545" s="1">
        <v>-0.55</v>
      </c>
      <c r="E1545" s="7">
        <v>-0.0085</v>
      </c>
      <c r="F1545" s="8">
        <v>597663.0</v>
      </c>
      <c r="G1545" s="8">
        <v>928893.0</v>
      </c>
      <c r="H1545" s="1" t="s">
        <v>5018</v>
      </c>
      <c r="I1545" s="1">
        <v>35.06</v>
      </c>
    </row>
    <row r="1546">
      <c r="A1546" s="1" t="s">
        <v>5019</v>
      </c>
      <c r="B1546" s="1" t="s">
        <v>5020</v>
      </c>
      <c r="C1546" s="1">
        <v>18.38</v>
      </c>
      <c r="D1546" s="1">
        <v>0.0</v>
      </c>
      <c r="E1546" s="7">
        <v>0.0</v>
      </c>
      <c r="F1546" s="8">
        <v>2274.0</v>
      </c>
      <c r="G1546" s="1">
        <v>437.0</v>
      </c>
      <c r="H1546" s="1" t="s">
        <v>5021</v>
      </c>
      <c r="I1546" s="1" t="s">
        <v>12</v>
      </c>
    </row>
    <row r="1547">
      <c r="A1547" s="1" t="s">
        <v>5022</v>
      </c>
      <c r="B1547" s="1" t="s">
        <v>5023</v>
      </c>
      <c r="C1547" s="1">
        <v>1.74</v>
      </c>
      <c r="D1547" s="1">
        <v>0.0</v>
      </c>
      <c r="E1547" s="7">
        <v>0.0</v>
      </c>
      <c r="F1547" s="8">
        <v>7514.0</v>
      </c>
      <c r="G1547" s="8">
        <v>4660.0</v>
      </c>
      <c r="H1547" s="1" t="s">
        <v>5024</v>
      </c>
      <c r="I1547" s="1">
        <v>18.12</v>
      </c>
    </row>
    <row r="1548">
      <c r="A1548" s="1" t="s">
        <v>5025</v>
      </c>
      <c r="B1548" s="1" t="s">
        <v>3988</v>
      </c>
      <c r="C1548" s="9">
        <v>26687.5</v>
      </c>
      <c r="D1548" s="1">
        <v>0.0</v>
      </c>
      <c r="E1548" s="7">
        <v>0.0</v>
      </c>
      <c r="F1548" s="1">
        <v>191.0</v>
      </c>
      <c r="G1548" s="1">
        <v>47.0</v>
      </c>
      <c r="H1548" s="1" t="s">
        <v>5026</v>
      </c>
      <c r="I1548" s="9">
        <v>1569852.88</v>
      </c>
    </row>
    <row r="1549">
      <c r="A1549" s="1" t="s">
        <v>5027</v>
      </c>
      <c r="B1549" s="1" t="s">
        <v>5028</v>
      </c>
      <c r="C1549" s="1">
        <v>68.6</v>
      </c>
      <c r="D1549" s="1">
        <v>-0.76</v>
      </c>
      <c r="E1549" s="7">
        <v>-0.011</v>
      </c>
      <c r="F1549" s="8">
        <v>989005.0</v>
      </c>
      <c r="G1549" s="1" t="s">
        <v>3722</v>
      </c>
      <c r="H1549" s="1" t="s">
        <v>5029</v>
      </c>
      <c r="I1549" s="1">
        <v>73.53</v>
      </c>
    </row>
    <row r="1550">
      <c r="A1550" s="1" t="s">
        <v>5030</v>
      </c>
      <c r="B1550" s="1" t="s">
        <v>4978</v>
      </c>
      <c r="C1550" s="1">
        <v>7.6</v>
      </c>
      <c r="D1550" s="1">
        <v>0.0</v>
      </c>
      <c r="E1550" s="7">
        <v>0.0</v>
      </c>
      <c r="F1550" s="1">
        <v>106.0</v>
      </c>
      <c r="G1550" s="8">
        <v>8650.0</v>
      </c>
      <c r="H1550" s="1" t="s">
        <v>5031</v>
      </c>
      <c r="I1550" s="1">
        <v>8.46</v>
      </c>
    </row>
    <row r="1551">
      <c r="A1551" s="1" t="s">
        <v>5032</v>
      </c>
      <c r="B1551" s="1" t="s">
        <v>5033</v>
      </c>
      <c r="C1551" s="1">
        <v>6.3</v>
      </c>
      <c r="D1551" s="2">
        <f>+0.45</f>
        <v>0.45</v>
      </c>
      <c r="E1551" s="3">
        <f>+7.69%</f>
        <v>0.0769</v>
      </c>
      <c r="F1551" s="8">
        <v>3500.0</v>
      </c>
      <c r="G1551" s="1">
        <v>2.0</v>
      </c>
      <c r="H1551" s="1" t="s">
        <v>5034</v>
      </c>
      <c r="I1551" s="1" t="s">
        <v>12</v>
      </c>
    </row>
    <row r="1552">
      <c r="A1552" s="1" t="s">
        <v>5035</v>
      </c>
      <c r="B1552" s="1" t="s">
        <v>5036</v>
      </c>
      <c r="C1552" s="1">
        <v>23.88</v>
      </c>
      <c r="D1552" s="2">
        <f>+0.47</f>
        <v>0.47</v>
      </c>
      <c r="E1552" s="3">
        <f>+2.01%</f>
        <v>0.0201</v>
      </c>
      <c r="F1552" s="1">
        <v>236.0</v>
      </c>
      <c r="G1552" s="1">
        <v>241.0</v>
      </c>
      <c r="H1552" s="1" t="s">
        <v>5037</v>
      </c>
      <c r="I1552" s="1">
        <v>27.7</v>
      </c>
    </row>
    <row r="1553">
      <c r="A1553" s="1" t="s">
        <v>5038</v>
      </c>
      <c r="B1553" s="1" t="s">
        <v>5039</v>
      </c>
      <c r="C1553" s="1">
        <v>308.95</v>
      </c>
      <c r="D1553" s="1">
        <v>-12.84</v>
      </c>
      <c r="E1553" s="7">
        <v>-0.0399</v>
      </c>
      <c r="F1553" s="8">
        <v>245931.0</v>
      </c>
      <c r="G1553" s="8">
        <v>375447.0</v>
      </c>
      <c r="H1553" s="1" t="s">
        <v>5040</v>
      </c>
      <c r="I1553" s="1">
        <v>29.28</v>
      </c>
    </row>
    <row r="1554">
      <c r="A1554" s="1" t="s">
        <v>5041</v>
      </c>
      <c r="B1554" s="1" t="s">
        <v>5042</v>
      </c>
      <c r="C1554" s="1">
        <v>95.38</v>
      </c>
      <c r="D1554" s="1">
        <v>-1.89</v>
      </c>
      <c r="E1554" s="7">
        <v>-0.0194</v>
      </c>
      <c r="F1554" s="8">
        <v>242479.0</v>
      </c>
      <c r="G1554" s="8">
        <v>629761.0</v>
      </c>
      <c r="H1554" s="1" t="s">
        <v>5043</v>
      </c>
      <c r="I1554" s="1">
        <v>35.99</v>
      </c>
    </row>
    <row r="1555">
      <c r="A1555" s="1" t="s">
        <v>5044</v>
      </c>
      <c r="B1555" s="1" t="s">
        <v>4994</v>
      </c>
      <c r="C1555" s="1">
        <v>58.79</v>
      </c>
      <c r="D1555" s="1">
        <v>-0.47</v>
      </c>
      <c r="E1555" s="7">
        <v>-0.0079</v>
      </c>
      <c r="F1555" s="1">
        <v>390.0</v>
      </c>
      <c r="G1555" s="8">
        <v>2238.0</v>
      </c>
      <c r="H1555" s="1" t="s">
        <v>5045</v>
      </c>
      <c r="I1555" s="1" t="s">
        <v>12</v>
      </c>
    </row>
    <row r="1556">
      <c r="A1556" s="1" t="s">
        <v>5046</v>
      </c>
      <c r="B1556" s="1" t="s">
        <v>5047</v>
      </c>
      <c r="C1556" s="1">
        <v>70.55</v>
      </c>
      <c r="D1556" s="1">
        <v>0.0</v>
      </c>
      <c r="E1556" s="7">
        <v>0.0</v>
      </c>
      <c r="F1556" s="1">
        <v>333.0</v>
      </c>
      <c r="G1556" s="1">
        <v>211.0</v>
      </c>
      <c r="H1556" s="1" t="s">
        <v>5048</v>
      </c>
      <c r="I1556" s="1">
        <v>30.07</v>
      </c>
    </row>
    <row r="1557">
      <c r="A1557" s="1" t="s">
        <v>5049</v>
      </c>
      <c r="B1557" s="1" t="s">
        <v>4562</v>
      </c>
      <c r="C1557" s="1">
        <v>20.79</v>
      </c>
      <c r="D1557" s="2">
        <f>+0.16</f>
        <v>0.16</v>
      </c>
      <c r="E1557" s="3">
        <f>+0.78%</f>
        <v>0.0078</v>
      </c>
      <c r="F1557" s="8">
        <v>45046.0</v>
      </c>
      <c r="G1557" s="8">
        <v>58632.0</v>
      </c>
      <c r="H1557" s="1" t="s">
        <v>5050</v>
      </c>
      <c r="I1557" s="1" t="s">
        <v>12</v>
      </c>
    </row>
    <row r="1558">
      <c r="A1558" s="1" t="s">
        <v>5051</v>
      </c>
      <c r="B1558" s="1" t="s">
        <v>5052</v>
      </c>
      <c r="C1558" s="1">
        <v>56.4</v>
      </c>
      <c r="D1558" s="1">
        <v>0.0</v>
      </c>
      <c r="E1558" s="7">
        <v>0.0</v>
      </c>
      <c r="F1558" s="1">
        <v>185.0</v>
      </c>
      <c r="G1558" s="1">
        <v>26.0</v>
      </c>
      <c r="H1558" s="1" t="s">
        <v>5053</v>
      </c>
      <c r="I1558" s="1" t="s">
        <v>12</v>
      </c>
    </row>
    <row r="1559">
      <c r="A1559" s="1" t="s">
        <v>5054</v>
      </c>
      <c r="B1559" s="1" t="s">
        <v>5055</v>
      </c>
      <c r="C1559" s="1">
        <v>157.9</v>
      </c>
      <c r="D1559" s="1">
        <v>-5.6</v>
      </c>
      <c r="E1559" s="7">
        <v>-0.0343</v>
      </c>
      <c r="F1559" s="8">
        <v>2444.0</v>
      </c>
      <c r="G1559" s="8">
        <v>4161.0</v>
      </c>
      <c r="H1559" s="1" t="s">
        <v>5056</v>
      </c>
      <c r="I1559" s="1">
        <v>74.69</v>
      </c>
    </row>
    <row r="1560">
      <c r="A1560" s="1" t="s">
        <v>5057</v>
      </c>
      <c r="B1560" s="1" t="s">
        <v>5058</v>
      </c>
      <c r="C1560" s="1">
        <v>34.58</v>
      </c>
      <c r="D1560" s="2">
        <f>+0.03</f>
        <v>0.03</v>
      </c>
      <c r="E1560" s="3">
        <f>+0.09%</f>
        <v>0.0009</v>
      </c>
      <c r="F1560" s="8">
        <v>3835.0</v>
      </c>
      <c r="G1560" s="8">
        <v>8377.0</v>
      </c>
      <c r="H1560" s="1" t="s">
        <v>5059</v>
      </c>
      <c r="I1560" s="1">
        <v>8.52</v>
      </c>
    </row>
    <row r="1561">
      <c r="A1561" s="1" t="s">
        <v>5060</v>
      </c>
      <c r="B1561" s="1" t="s">
        <v>5061</v>
      </c>
      <c r="C1561" s="1">
        <v>21.02</v>
      </c>
      <c r="D1561" s="1">
        <v>-0.58</v>
      </c>
      <c r="E1561" s="7">
        <v>-0.0266</v>
      </c>
      <c r="F1561" s="1" t="s">
        <v>5062</v>
      </c>
      <c r="G1561" s="1" t="s">
        <v>5063</v>
      </c>
      <c r="H1561" s="1" t="s">
        <v>5064</v>
      </c>
      <c r="I1561" s="1">
        <v>25.73</v>
      </c>
    </row>
    <row r="1562">
      <c r="A1562" s="1" t="s">
        <v>5065</v>
      </c>
      <c r="B1562" s="1" t="s">
        <v>5042</v>
      </c>
      <c r="C1562" s="1">
        <v>75.68</v>
      </c>
      <c r="D1562" s="1">
        <v>-1.5</v>
      </c>
      <c r="E1562" s="7">
        <v>-0.0194</v>
      </c>
      <c r="F1562" s="8">
        <v>203675.0</v>
      </c>
      <c r="G1562" s="8">
        <v>378450.0</v>
      </c>
      <c r="H1562" s="1" t="s">
        <v>5043</v>
      </c>
      <c r="I1562" s="1">
        <v>28.56</v>
      </c>
    </row>
    <row r="1563">
      <c r="A1563" s="1" t="s">
        <v>5066</v>
      </c>
      <c r="B1563" s="1" t="s">
        <v>5067</v>
      </c>
      <c r="C1563" s="1">
        <v>77.34</v>
      </c>
      <c r="D1563" s="1">
        <v>-0.37</v>
      </c>
      <c r="E1563" s="7">
        <v>-0.0048</v>
      </c>
      <c r="F1563" s="8">
        <v>647590.0</v>
      </c>
      <c r="G1563" s="1" t="s">
        <v>5068</v>
      </c>
      <c r="H1563" s="1" t="s">
        <v>5069</v>
      </c>
      <c r="I1563" s="1">
        <v>152.24</v>
      </c>
    </row>
    <row r="1564">
      <c r="A1564" s="1" t="s">
        <v>5070</v>
      </c>
      <c r="B1564" s="1" t="s">
        <v>5071</v>
      </c>
      <c r="C1564" s="1">
        <v>9.55</v>
      </c>
      <c r="D1564" s="1">
        <v>0.0</v>
      </c>
      <c r="E1564" s="7">
        <v>0.0</v>
      </c>
      <c r="F1564" s="1">
        <v>25.0</v>
      </c>
      <c r="G1564" s="8">
        <v>2252.0</v>
      </c>
      <c r="H1564" s="1" t="s">
        <v>5072</v>
      </c>
      <c r="I1564" s="1">
        <v>23.88</v>
      </c>
    </row>
    <row r="1565">
      <c r="A1565" s="1" t="s">
        <v>5073</v>
      </c>
      <c r="B1565" s="1" t="s">
        <v>5074</v>
      </c>
      <c r="C1565" s="1">
        <v>45.7</v>
      </c>
      <c r="D1565" s="1">
        <v>-0.18</v>
      </c>
      <c r="E1565" s="7">
        <v>-0.0039</v>
      </c>
      <c r="F1565" s="8">
        <v>598892.0</v>
      </c>
      <c r="G1565" s="1" t="s">
        <v>1221</v>
      </c>
      <c r="H1565" s="1" t="s">
        <v>5075</v>
      </c>
      <c r="I1565" s="1" t="s">
        <v>12</v>
      </c>
    </row>
    <row r="1566">
      <c r="A1566" s="1" t="s">
        <v>5076</v>
      </c>
      <c r="B1566" s="1" t="s">
        <v>4575</v>
      </c>
      <c r="C1566" s="1">
        <v>10.75</v>
      </c>
      <c r="D1566" s="1">
        <v>-2.65</v>
      </c>
      <c r="E1566" s="7">
        <v>-0.1978</v>
      </c>
      <c r="F1566" s="1">
        <v>419.0</v>
      </c>
      <c r="G1566" s="1">
        <v>963.0</v>
      </c>
      <c r="H1566" s="1" t="s">
        <v>5077</v>
      </c>
      <c r="I1566" s="1" t="s">
        <v>12</v>
      </c>
    </row>
    <row r="1567">
      <c r="A1567" s="1" t="s">
        <v>5078</v>
      </c>
      <c r="B1567" s="1" t="s">
        <v>5079</v>
      </c>
      <c r="C1567" s="9">
        <v>2040.0</v>
      </c>
      <c r="D1567" s="1">
        <v>-4.46</v>
      </c>
      <c r="E1567" s="7">
        <v>-0.0022</v>
      </c>
      <c r="F1567" s="1">
        <v>190.0</v>
      </c>
      <c r="G1567" s="1">
        <v>14.0</v>
      </c>
      <c r="H1567" s="1" t="s">
        <v>5080</v>
      </c>
      <c r="I1567" s="1">
        <v>31.32</v>
      </c>
    </row>
    <row r="1568">
      <c r="A1568" s="1" t="s">
        <v>5081</v>
      </c>
      <c r="B1568" s="1" t="s">
        <v>5082</v>
      </c>
      <c r="C1568" s="1">
        <v>12.31</v>
      </c>
      <c r="D1568" s="2">
        <f>+0.51</f>
        <v>0.51</v>
      </c>
      <c r="E1568" s="3">
        <f>+4.32%</f>
        <v>0.0432</v>
      </c>
      <c r="F1568" s="1">
        <v>245.0</v>
      </c>
      <c r="G1568" s="8">
        <v>1144.0</v>
      </c>
      <c r="H1568" s="1" t="s">
        <v>5083</v>
      </c>
      <c r="I1568" s="1">
        <v>17.6</v>
      </c>
    </row>
    <row r="1569">
      <c r="A1569" s="1" t="s">
        <v>5084</v>
      </c>
      <c r="B1569" s="1" t="s">
        <v>4933</v>
      </c>
      <c r="C1569" s="1">
        <v>12.35</v>
      </c>
      <c r="D1569" s="2">
        <f>+0.16</f>
        <v>0.16</v>
      </c>
      <c r="E1569" s="3">
        <f>+1.31%</f>
        <v>0.0131</v>
      </c>
      <c r="F1569" s="8">
        <v>30869.0</v>
      </c>
      <c r="G1569" s="8">
        <v>33379.0</v>
      </c>
      <c r="H1569" s="1" t="s">
        <v>5085</v>
      </c>
      <c r="I1569" s="1">
        <v>9.72</v>
      </c>
    </row>
    <row r="1570">
      <c r="A1570" s="1" t="s">
        <v>5086</v>
      </c>
      <c r="B1570" s="1" t="s">
        <v>5087</v>
      </c>
      <c r="C1570" s="1">
        <v>124.63</v>
      </c>
      <c r="D1570" s="1">
        <v>-1.24</v>
      </c>
      <c r="E1570" s="7">
        <v>-0.0099</v>
      </c>
      <c r="F1570" s="8">
        <v>274829.0</v>
      </c>
      <c r="G1570" s="8">
        <v>546942.0</v>
      </c>
      <c r="H1570" s="1" t="s">
        <v>5088</v>
      </c>
      <c r="I1570" s="1">
        <v>39.44</v>
      </c>
    </row>
    <row r="1571">
      <c r="A1571" s="1" t="s">
        <v>5089</v>
      </c>
      <c r="B1571" s="1" t="s">
        <v>5090</v>
      </c>
      <c r="C1571" s="1">
        <v>48.69</v>
      </c>
      <c r="D1571" s="2">
        <f>+0.13</f>
        <v>0.13</v>
      </c>
      <c r="E1571" s="3">
        <f>+0.27%</f>
        <v>0.0027</v>
      </c>
      <c r="F1571" s="1" t="s">
        <v>5091</v>
      </c>
      <c r="G1571" s="1" t="s">
        <v>5092</v>
      </c>
      <c r="H1571" s="1" t="s">
        <v>5093</v>
      </c>
      <c r="I1571" s="1" t="s">
        <v>12</v>
      </c>
    </row>
    <row r="1572">
      <c r="A1572" s="1" t="s">
        <v>5094</v>
      </c>
      <c r="B1572" s="1" t="s">
        <v>5095</v>
      </c>
      <c r="C1572" s="1">
        <v>27.0</v>
      </c>
      <c r="D1572" s="2">
        <f>+0.18</f>
        <v>0.18</v>
      </c>
      <c r="E1572" s="3">
        <f>+0.67%</f>
        <v>0.0067</v>
      </c>
      <c r="F1572" s="8">
        <v>14600.0</v>
      </c>
      <c r="G1572" s="8">
        <v>28832.0</v>
      </c>
      <c r="H1572" s="1" t="s">
        <v>5096</v>
      </c>
      <c r="I1572" s="1">
        <v>56.02</v>
      </c>
    </row>
    <row r="1573">
      <c r="A1573" s="1" t="s">
        <v>5097</v>
      </c>
      <c r="B1573" s="1" t="s">
        <v>5098</v>
      </c>
      <c r="C1573" s="1">
        <v>192.23</v>
      </c>
      <c r="D1573" s="1">
        <v>-4.25</v>
      </c>
      <c r="E1573" s="7">
        <v>-0.0216</v>
      </c>
      <c r="F1573" s="8">
        <v>219014.0</v>
      </c>
      <c r="G1573" s="8">
        <v>360568.0</v>
      </c>
      <c r="H1573" s="1" t="s">
        <v>5099</v>
      </c>
      <c r="I1573" s="1">
        <v>32.87</v>
      </c>
    </row>
    <row r="1574">
      <c r="A1574" s="1" t="s">
        <v>5100</v>
      </c>
      <c r="B1574" s="1" t="s">
        <v>4721</v>
      </c>
      <c r="C1574" s="1">
        <v>9.48</v>
      </c>
      <c r="D1574" s="2">
        <f>+0.03</f>
        <v>0.03</v>
      </c>
      <c r="E1574" s="3">
        <f>+0.29%</f>
        <v>0.0029</v>
      </c>
      <c r="F1574" s="1">
        <v>81.0</v>
      </c>
      <c r="G1574" s="1">
        <v>223.0</v>
      </c>
      <c r="H1574" s="1" t="s">
        <v>4722</v>
      </c>
      <c r="I1574" s="1">
        <v>40.17</v>
      </c>
    </row>
    <row r="1575">
      <c r="A1575" s="1" t="s">
        <v>5101</v>
      </c>
      <c r="B1575" s="1" t="s">
        <v>5102</v>
      </c>
      <c r="C1575" s="1">
        <v>10.09</v>
      </c>
      <c r="D1575" s="2">
        <f>+0.1</f>
        <v>0.1</v>
      </c>
      <c r="E1575" s="3">
        <f>+1%</f>
        <v>0.01</v>
      </c>
      <c r="F1575" s="1" t="s">
        <v>5103</v>
      </c>
      <c r="G1575" s="1" t="s">
        <v>5104</v>
      </c>
      <c r="H1575" s="1" t="s">
        <v>5105</v>
      </c>
      <c r="I1575" s="1">
        <v>8.96</v>
      </c>
    </row>
    <row r="1576">
      <c r="A1576" s="1" t="s">
        <v>5106</v>
      </c>
      <c r="B1576" s="1" t="s">
        <v>4829</v>
      </c>
      <c r="C1576" s="1">
        <v>12.5</v>
      </c>
      <c r="D1576" s="2">
        <f>+0.67</f>
        <v>0.67</v>
      </c>
      <c r="E1576" s="3">
        <f>+5.66%</f>
        <v>0.0566</v>
      </c>
      <c r="F1576" s="1" t="s">
        <v>5107</v>
      </c>
      <c r="G1576" s="1" t="s">
        <v>5108</v>
      </c>
      <c r="H1576" s="1" t="s">
        <v>5109</v>
      </c>
      <c r="I1576" s="1">
        <v>65.79</v>
      </c>
    </row>
    <row r="1577">
      <c r="A1577" s="1" t="s">
        <v>5110</v>
      </c>
      <c r="B1577" s="1" t="s">
        <v>5111</v>
      </c>
      <c r="C1577" s="1">
        <v>8.42</v>
      </c>
      <c r="D1577" s="1">
        <v>-0.03</v>
      </c>
      <c r="E1577" s="7">
        <v>-0.0034</v>
      </c>
      <c r="F1577" s="8">
        <v>33120.0</v>
      </c>
      <c r="G1577" s="8">
        <v>218909.0</v>
      </c>
      <c r="H1577" s="1" t="s">
        <v>5112</v>
      </c>
      <c r="I1577" s="1" t="s">
        <v>12</v>
      </c>
    </row>
    <row r="1578">
      <c r="A1578" s="1" t="s">
        <v>5113</v>
      </c>
      <c r="B1578" s="1" t="s">
        <v>5114</v>
      </c>
      <c r="C1578" s="1">
        <v>28.95</v>
      </c>
      <c r="D1578" s="2">
        <f>+0.02</f>
        <v>0.02</v>
      </c>
      <c r="E1578" s="3">
        <f>+0.08%</f>
        <v>0.0008</v>
      </c>
      <c r="F1578" s="8">
        <v>1599.0</v>
      </c>
      <c r="G1578" s="8">
        <v>2047.0</v>
      </c>
      <c r="H1578" s="1" t="s">
        <v>5115</v>
      </c>
      <c r="I1578" s="1">
        <v>49.65</v>
      </c>
    </row>
    <row r="1579">
      <c r="A1579" s="1" t="s">
        <v>5116</v>
      </c>
      <c r="B1579" s="1" t="s">
        <v>5117</v>
      </c>
      <c r="C1579" s="1">
        <v>64.22</v>
      </c>
      <c r="D1579" s="1">
        <v>-0.03</v>
      </c>
      <c r="E1579" s="7">
        <v>-5.0E-4</v>
      </c>
      <c r="F1579" s="8">
        <v>601618.0</v>
      </c>
      <c r="G1579" s="1" t="s">
        <v>5118</v>
      </c>
      <c r="H1579" s="1" t="s">
        <v>5119</v>
      </c>
      <c r="I1579" s="1">
        <v>58.92</v>
      </c>
    </row>
    <row r="1580">
      <c r="A1580" s="1" t="s">
        <v>5120</v>
      </c>
      <c r="B1580" s="1" t="s">
        <v>5121</v>
      </c>
      <c r="C1580" s="1">
        <v>15.5</v>
      </c>
      <c r="D1580" s="2">
        <f>+0.35</f>
        <v>0.35</v>
      </c>
      <c r="E1580" s="3">
        <f>+2.31%</f>
        <v>0.0231</v>
      </c>
      <c r="F1580" s="8">
        <v>23474.0</v>
      </c>
      <c r="G1580" s="8">
        <v>17752.0</v>
      </c>
      <c r="H1580" s="1" t="s">
        <v>5122</v>
      </c>
      <c r="I1580" s="1">
        <v>55.96</v>
      </c>
    </row>
    <row r="1581">
      <c r="A1581" s="1" t="s">
        <v>5123</v>
      </c>
      <c r="B1581" s="1" t="s">
        <v>5124</v>
      </c>
      <c r="C1581" s="1">
        <v>44.03</v>
      </c>
      <c r="D1581" s="1">
        <v>-1.28</v>
      </c>
      <c r="E1581" s="7">
        <v>-0.0282</v>
      </c>
      <c r="F1581" s="8">
        <v>772185.0</v>
      </c>
      <c r="G1581" s="1" t="s">
        <v>5125</v>
      </c>
      <c r="H1581" s="1" t="s">
        <v>5126</v>
      </c>
      <c r="I1581" s="1">
        <v>21.67</v>
      </c>
    </row>
    <row r="1582">
      <c r="A1582" s="1" t="s">
        <v>5127</v>
      </c>
      <c r="B1582" s="1" t="s">
        <v>5128</v>
      </c>
      <c r="C1582" s="1">
        <v>5.67</v>
      </c>
      <c r="D1582" s="2">
        <f>+0.19</f>
        <v>0.19</v>
      </c>
      <c r="E1582" s="3">
        <f>+3.45%</f>
        <v>0.0345</v>
      </c>
      <c r="F1582" s="8">
        <v>1339.0</v>
      </c>
      <c r="G1582" s="8">
        <v>13011.0</v>
      </c>
      <c r="H1582" s="1" t="s">
        <v>5093</v>
      </c>
      <c r="I1582" s="1">
        <v>5.48</v>
      </c>
    </row>
    <row r="1583">
      <c r="A1583" s="1" t="s">
        <v>5129</v>
      </c>
      <c r="B1583" s="1" t="s">
        <v>5130</v>
      </c>
      <c r="C1583" s="1">
        <v>39.55</v>
      </c>
      <c r="D1583" s="1">
        <v>0.0</v>
      </c>
      <c r="E1583" s="7">
        <v>0.0</v>
      </c>
      <c r="F1583" s="1">
        <v>5.0</v>
      </c>
      <c r="G1583" s="1">
        <v>33.0</v>
      </c>
      <c r="H1583" s="1" t="s">
        <v>5131</v>
      </c>
      <c r="I1583" s="1">
        <v>28.27</v>
      </c>
    </row>
    <row r="1584">
      <c r="A1584" s="1" t="s">
        <v>5132</v>
      </c>
      <c r="B1584" s="1" t="s">
        <v>5133</v>
      </c>
      <c r="C1584" s="1">
        <v>6.81</v>
      </c>
      <c r="D1584" s="1">
        <v>0.0</v>
      </c>
      <c r="E1584" s="7">
        <v>0.0</v>
      </c>
      <c r="F1584" s="1">
        <v>400.0</v>
      </c>
      <c r="G1584" s="8">
        <v>11146.0</v>
      </c>
      <c r="H1584" s="1" t="s">
        <v>5134</v>
      </c>
      <c r="I1584" s="1" t="s">
        <v>12</v>
      </c>
    </row>
    <row r="1585">
      <c r="A1585" s="1" t="s">
        <v>5135</v>
      </c>
      <c r="B1585" s="1" t="s">
        <v>5136</v>
      </c>
      <c r="C1585" s="1">
        <v>35.27</v>
      </c>
      <c r="D1585" s="1">
        <v>-0.55</v>
      </c>
      <c r="E1585" s="7">
        <v>-0.0153</v>
      </c>
      <c r="F1585" s="8">
        <v>1885.0</v>
      </c>
      <c r="G1585" s="8">
        <v>1561.0</v>
      </c>
      <c r="H1585" s="1" t="s">
        <v>5115</v>
      </c>
      <c r="I1585" s="1">
        <v>28.96</v>
      </c>
    </row>
    <row r="1586">
      <c r="A1586" s="1" t="s">
        <v>5137</v>
      </c>
      <c r="B1586" s="1" t="s">
        <v>5138</v>
      </c>
      <c r="C1586" s="1">
        <v>245.13</v>
      </c>
      <c r="D1586" s="1">
        <v>-0.07</v>
      </c>
      <c r="E1586" s="7">
        <v>-3.0E-4</v>
      </c>
      <c r="F1586" s="8">
        <v>409137.0</v>
      </c>
      <c r="G1586" s="8">
        <v>350960.0</v>
      </c>
      <c r="H1586" s="1" t="s">
        <v>5139</v>
      </c>
      <c r="I1586" s="1">
        <v>95.31</v>
      </c>
    </row>
    <row r="1587">
      <c r="A1587" s="1" t="s">
        <v>5140</v>
      </c>
      <c r="B1587" s="1" t="s">
        <v>5141</v>
      </c>
      <c r="C1587" s="1">
        <v>0.45</v>
      </c>
      <c r="D1587" s="1">
        <v>0.0</v>
      </c>
      <c r="E1587" s="7">
        <v>0.0</v>
      </c>
      <c r="F1587" s="8">
        <v>33125.0</v>
      </c>
      <c r="G1587" s="8">
        <v>39563.0</v>
      </c>
      <c r="H1587" s="1" t="s">
        <v>4782</v>
      </c>
      <c r="I1587" s="1">
        <v>20.45</v>
      </c>
    </row>
    <row r="1588">
      <c r="A1588" s="1" t="s">
        <v>5142</v>
      </c>
      <c r="B1588" s="1" t="s">
        <v>5143</v>
      </c>
      <c r="C1588" s="1">
        <v>83.99</v>
      </c>
      <c r="D1588" s="1">
        <v>-0.65</v>
      </c>
      <c r="E1588" s="7">
        <v>-0.0077</v>
      </c>
      <c r="F1588" s="8">
        <v>495322.0</v>
      </c>
      <c r="G1588" s="8">
        <v>911777.0</v>
      </c>
      <c r="H1588" s="1" t="s">
        <v>5144</v>
      </c>
      <c r="I1588" s="1" t="s">
        <v>12</v>
      </c>
    </row>
    <row r="1589">
      <c r="A1589" s="1" t="s">
        <v>5145</v>
      </c>
      <c r="B1589" s="1" t="s">
        <v>5146</v>
      </c>
      <c r="C1589" s="1">
        <v>92.42</v>
      </c>
      <c r="D1589" s="1">
        <v>-1.11</v>
      </c>
      <c r="E1589" s="7">
        <v>-0.0119</v>
      </c>
      <c r="F1589" s="8">
        <v>701772.0</v>
      </c>
      <c r="G1589" s="8">
        <v>948850.0</v>
      </c>
      <c r="H1589" s="1" t="s">
        <v>5144</v>
      </c>
      <c r="I1589" s="1">
        <v>15.44</v>
      </c>
    </row>
    <row r="1590">
      <c r="A1590" s="1" t="s">
        <v>5147</v>
      </c>
      <c r="B1590" s="1" t="s">
        <v>4988</v>
      </c>
      <c r="C1590" s="1">
        <v>8.45</v>
      </c>
      <c r="D1590" s="1">
        <v>0.0</v>
      </c>
      <c r="E1590" s="7">
        <v>0.0</v>
      </c>
      <c r="F1590" s="8">
        <v>1000.0</v>
      </c>
      <c r="G1590" s="1">
        <v>44.0</v>
      </c>
      <c r="H1590" s="1" t="s">
        <v>5148</v>
      </c>
      <c r="I1590" s="1" t="s">
        <v>12</v>
      </c>
    </row>
    <row r="1591">
      <c r="A1591" s="1" t="s">
        <v>5149</v>
      </c>
      <c r="B1591" s="1" t="s">
        <v>4026</v>
      </c>
      <c r="C1591" s="1">
        <v>25.59</v>
      </c>
      <c r="D1591" s="1">
        <v>-0.46</v>
      </c>
      <c r="E1591" s="7">
        <v>-0.0177</v>
      </c>
      <c r="F1591" s="1" t="s">
        <v>5150</v>
      </c>
      <c r="G1591" s="1" t="s">
        <v>5151</v>
      </c>
      <c r="H1591" s="1" t="s">
        <v>5152</v>
      </c>
      <c r="I1591" s="1">
        <v>10.14</v>
      </c>
    </row>
    <row r="1592">
      <c r="A1592" s="1" t="s">
        <v>5153</v>
      </c>
      <c r="B1592" s="1" t="s">
        <v>5154</v>
      </c>
      <c r="C1592" s="1">
        <v>37.75</v>
      </c>
      <c r="D1592" s="1">
        <v>-0.59</v>
      </c>
      <c r="E1592" s="7">
        <v>-0.0154</v>
      </c>
      <c r="F1592" s="8">
        <v>4900.0</v>
      </c>
      <c r="G1592" s="8">
        <v>138625.0</v>
      </c>
      <c r="H1592" s="1" t="s">
        <v>5155</v>
      </c>
      <c r="I1592" s="1" t="s">
        <v>12</v>
      </c>
    </row>
    <row r="1593">
      <c r="A1593" s="1" t="s">
        <v>5156</v>
      </c>
      <c r="B1593" s="1" t="s">
        <v>5157</v>
      </c>
      <c r="C1593" s="1">
        <v>50.83</v>
      </c>
      <c r="D1593" s="2">
        <f>+0.38</f>
        <v>0.38</v>
      </c>
      <c r="E1593" s="3">
        <f>+0.75%</f>
        <v>0.0075</v>
      </c>
      <c r="F1593" s="1" t="s">
        <v>5158</v>
      </c>
      <c r="G1593" s="1" t="s">
        <v>5159</v>
      </c>
      <c r="H1593" s="1" t="s">
        <v>5160</v>
      </c>
      <c r="I1593" s="1">
        <v>57.83</v>
      </c>
    </row>
    <row r="1594">
      <c r="A1594" s="1" t="s">
        <v>5161</v>
      </c>
      <c r="B1594" s="1" t="s">
        <v>5162</v>
      </c>
      <c r="C1594" s="1">
        <v>43.66</v>
      </c>
      <c r="D1594" s="1">
        <v>0.0</v>
      </c>
      <c r="E1594" s="7">
        <v>0.0</v>
      </c>
      <c r="F1594" s="1">
        <v>7.0</v>
      </c>
      <c r="G1594" s="8">
        <v>1041.0</v>
      </c>
      <c r="H1594" s="1" t="s">
        <v>5163</v>
      </c>
      <c r="I1594" s="1">
        <v>8.11</v>
      </c>
    </row>
    <row r="1595">
      <c r="A1595" s="1" t="s">
        <v>5164</v>
      </c>
      <c r="B1595" s="1" t="s">
        <v>5165</v>
      </c>
      <c r="C1595" s="1">
        <v>184.22</v>
      </c>
      <c r="D1595" s="2">
        <f>+0.68</f>
        <v>0.68</v>
      </c>
      <c r="E1595" s="3">
        <f>+0.37%</f>
        <v>0.0037</v>
      </c>
      <c r="F1595" s="8">
        <v>174000.0</v>
      </c>
      <c r="G1595" s="8">
        <v>616220.0</v>
      </c>
      <c r="H1595" s="1" t="s">
        <v>5166</v>
      </c>
      <c r="I1595" s="1">
        <v>16.17</v>
      </c>
    </row>
    <row r="1596">
      <c r="A1596" s="1" t="s">
        <v>5167</v>
      </c>
      <c r="B1596" s="1" t="s">
        <v>5168</v>
      </c>
      <c r="C1596" s="1">
        <v>25.91</v>
      </c>
      <c r="D1596" s="2">
        <f>+0.04</f>
        <v>0.04</v>
      </c>
      <c r="E1596" s="3">
        <f>+0.15%</f>
        <v>0.0015</v>
      </c>
      <c r="F1596" s="8">
        <v>14628.0</v>
      </c>
      <c r="G1596" s="8">
        <v>29653.0</v>
      </c>
      <c r="H1596" s="1" t="s">
        <v>5169</v>
      </c>
      <c r="I1596" s="1">
        <v>1.44</v>
      </c>
    </row>
    <row r="1597">
      <c r="A1597" s="1" t="s">
        <v>5170</v>
      </c>
      <c r="B1597" s="1" t="s">
        <v>5171</v>
      </c>
      <c r="C1597" s="9">
        <v>1797.1</v>
      </c>
      <c r="D1597" s="2">
        <f>+23.13</f>
        <v>23.13</v>
      </c>
      <c r="E1597" s="3">
        <f>+1.3%</f>
        <v>0.013</v>
      </c>
      <c r="F1597" s="8">
        <v>15745.0</v>
      </c>
      <c r="G1597" s="8">
        <v>50260.0</v>
      </c>
      <c r="H1597" s="1" t="s">
        <v>5172</v>
      </c>
      <c r="I1597" s="1">
        <v>49.38</v>
      </c>
    </row>
    <row r="1598">
      <c r="A1598" s="1" t="s">
        <v>5173</v>
      </c>
      <c r="B1598" s="1" t="s">
        <v>5174</v>
      </c>
      <c r="C1598" s="1">
        <v>50.06</v>
      </c>
      <c r="D1598" s="1">
        <v>0.0</v>
      </c>
      <c r="E1598" s="7">
        <v>0.0</v>
      </c>
      <c r="F1598" s="1">
        <v>1.0</v>
      </c>
      <c r="G1598" s="1">
        <v>207.0</v>
      </c>
      <c r="H1598" s="1" t="s">
        <v>5175</v>
      </c>
      <c r="I1598" s="1">
        <v>8.24</v>
      </c>
    </row>
    <row r="1599">
      <c r="A1599" s="1" t="s">
        <v>5176</v>
      </c>
      <c r="B1599" s="1" t="s">
        <v>5130</v>
      </c>
      <c r="C1599" s="1">
        <v>20.56</v>
      </c>
      <c r="D1599" s="2">
        <f>+0.28</f>
        <v>0.28</v>
      </c>
      <c r="E1599" s="3">
        <f>+1.38%</f>
        <v>0.0138</v>
      </c>
      <c r="F1599" s="8">
        <v>3188.0</v>
      </c>
      <c r="G1599" s="8">
        <v>18273.0</v>
      </c>
      <c r="H1599" s="1" t="s">
        <v>5177</v>
      </c>
      <c r="I1599" s="1">
        <v>29.39</v>
      </c>
    </row>
    <row r="1600">
      <c r="A1600" s="1" t="s">
        <v>5178</v>
      </c>
      <c r="B1600" s="1" t="s">
        <v>5179</v>
      </c>
      <c r="C1600" s="1">
        <v>35.72</v>
      </c>
      <c r="D1600" s="1">
        <v>-0.71</v>
      </c>
      <c r="E1600" s="7">
        <v>-0.0195</v>
      </c>
      <c r="F1600" s="1" t="s">
        <v>5180</v>
      </c>
      <c r="G1600" s="1" t="s">
        <v>5181</v>
      </c>
      <c r="H1600" s="1" t="s">
        <v>5182</v>
      </c>
      <c r="I1600" s="1" t="s">
        <v>12</v>
      </c>
    </row>
    <row r="1601">
      <c r="A1601" s="1" t="s">
        <v>5183</v>
      </c>
      <c r="B1601" s="1" t="s">
        <v>5184</v>
      </c>
      <c r="C1601" s="1">
        <v>210.65</v>
      </c>
      <c r="D1601" s="1">
        <v>0.0</v>
      </c>
      <c r="E1601" s="7">
        <v>0.0</v>
      </c>
      <c r="F1601" s="1">
        <v>25.0</v>
      </c>
      <c r="G1601" s="1">
        <v>520.0</v>
      </c>
      <c r="H1601" s="1" t="s">
        <v>5185</v>
      </c>
      <c r="I1601" s="1">
        <v>11.93</v>
      </c>
    </row>
    <row r="1602">
      <c r="A1602" s="1" t="s">
        <v>5186</v>
      </c>
      <c r="B1602" s="1" t="s">
        <v>5187</v>
      </c>
      <c r="C1602" s="1">
        <v>25.82</v>
      </c>
      <c r="D1602" s="2">
        <f>+0.05</f>
        <v>0.05</v>
      </c>
      <c r="E1602" s="3">
        <f>+0.19%</f>
        <v>0.0019</v>
      </c>
      <c r="F1602" s="8">
        <v>16425.0</v>
      </c>
      <c r="G1602" s="8">
        <v>30974.0</v>
      </c>
      <c r="H1602" s="1" t="s">
        <v>5119</v>
      </c>
      <c r="I1602" s="1">
        <v>1.44</v>
      </c>
    </row>
    <row r="1603">
      <c r="A1603" s="1" t="s">
        <v>5188</v>
      </c>
      <c r="B1603" s="1" t="s">
        <v>5189</v>
      </c>
      <c r="C1603" s="1">
        <v>29.92</v>
      </c>
      <c r="D1603" s="1">
        <v>-4.02</v>
      </c>
      <c r="E1603" s="7">
        <v>-0.1184</v>
      </c>
      <c r="F1603" s="1" t="s">
        <v>5190</v>
      </c>
      <c r="G1603" s="1" t="s">
        <v>5191</v>
      </c>
      <c r="H1603" s="1" t="s">
        <v>5192</v>
      </c>
      <c r="I1603" s="1" t="s">
        <v>12</v>
      </c>
    </row>
    <row r="1604">
      <c r="A1604" s="1" t="s">
        <v>5193</v>
      </c>
      <c r="B1604" s="1" t="s">
        <v>5194</v>
      </c>
      <c r="C1604" s="1">
        <v>9.58</v>
      </c>
      <c r="D1604" s="2">
        <f>+1.08</f>
        <v>1.08</v>
      </c>
      <c r="E1604" s="3">
        <f>+12.71%</f>
        <v>0.1271</v>
      </c>
      <c r="F1604" s="1">
        <v>323.0</v>
      </c>
      <c r="G1604" s="8">
        <v>4238.0</v>
      </c>
      <c r="H1604" s="1" t="s">
        <v>5195</v>
      </c>
      <c r="I1604" s="1">
        <v>26.76</v>
      </c>
    </row>
    <row r="1605">
      <c r="A1605" s="1" t="s">
        <v>5196</v>
      </c>
      <c r="B1605" s="1" t="s">
        <v>4433</v>
      </c>
      <c r="C1605" s="1">
        <v>2.05</v>
      </c>
      <c r="D1605" s="1">
        <v>0.0</v>
      </c>
      <c r="E1605" s="7">
        <v>0.0</v>
      </c>
      <c r="F1605" s="8">
        <v>1800.0</v>
      </c>
      <c r="G1605" s="8">
        <v>13333.0</v>
      </c>
      <c r="H1605" s="1" t="s">
        <v>12</v>
      </c>
      <c r="I1605" s="1" t="s">
        <v>12</v>
      </c>
    </row>
    <row r="1606">
      <c r="A1606" s="1" t="s">
        <v>5197</v>
      </c>
      <c r="B1606" s="1" t="s">
        <v>5198</v>
      </c>
      <c r="C1606" s="1">
        <v>94.14</v>
      </c>
      <c r="D1606" s="1">
        <v>-0.67</v>
      </c>
      <c r="E1606" s="7">
        <v>-0.0071</v>
      </c>
      <c r="F1606" s="1" t="s">
        <v>5199</v>
      </c>
      <c r="G1606" s="1" t="s">
        <v>5200</v>
      </c>
      <c r="H1606" s="1" t="s">
        <v>5201</v>
      </c>
      <c r="I1606" s="1" t="s">
        <v>12</v>
      </c>
    </row>
    <row r="1607">
      <c r="A1607" s="1" t="s">
        <v>5202</v>
      </c>
      <c r="B1607" s="1" t="s">
        <v>5203</v>
      </c>
      <c r="C1607" s="1">
        <v>1.24</v>
      </c>
      <c r="D1607" s="1">
        <v>0.0</v>
      </c>
      <c r="E1607" s="7">
        <v>0.0</v>
      </c>
      <c r="F1607" s="1">
        <v>50.0</v>
      </c>
      <c r="G1607" s="8">
        <v>4463.0</v>
      </c>
      <c r="H1607" s="1" t="s">
        <v>5204</v>
      </c>
      <c r="I1607" s="1">
        <v>4.98</v>
      </c>
    </row>
    <row r="1608">
      <c r="A1608" s="1" t="s">
        <v>5205</v>
      </c>
      <c r="B1608" s="1" t="s">
        <v>5206</v>
      </c>
      <c r="C1608" s="1">
        <v>255.51</v>
      </c>
      <c r="D1608" s="1">
        <v>-1.73</v>
      </c>
      <c r="E1608" s="7">
        <v>-0.0067</v>
      </c>
      <c r="F1608" s="8">
        <v>580093.0</v>
      </c>
      <c r="G1608" s="1" t="s">
        <v>888</v>
      </c>
      <c r="H1608" s="1" t="s">
        <v>5207</v>
      </c>
      <c r="I1608" s="1">
        <v>123.38</v>
      </c>
    </row>
    <row r="1609">
      <c r="A1609" s="1" t="s">
        <v>5208</v>
      </c>
      <c r="B1609" s="1" t="s">
        <v>5209</v>
      </c>
      <c r="C1609" s="1">
        <v>23.05</v>
      </c>
      <c r="D1609" s="2">
        <f>+0.02</f>
        <v>0.02</v>
      </c>
      <c r="E1609" s="3">
        <f>+0.09%</f>
        <v>0.0009</v>
      </c>
      <c r="F1609" s="8">
        <v>14593.0</v>
      </c>
      <c r="G1609" s="8">
        <v>46684.0</v>
      </c>
      <c r="H1609" s="1" t="s">
        <v>5182</v>
      </c>
      <c r="I1609" s="1">
        <v>10.24</v>
      </c>
    </row>
    <row r="1610">
      <c r="A1610" s="1" t="s">
        <v>5210</v>
      </c>
      <c r="B1610" s="1" t="s">
        <v>5211</v>
      </c>
      <c r="C1610" s="1">
        <v>162.4</v>
      </c>
      <c r="D1610" s="1">
        <v>-0.96</v>
      </c>
      <c r="E1610" s="7">
        <v>-0.0059</v>
      </c>
      <c r="F1610" s="8">
        <v>781187.0</v>
      </c>
      <c r="G1610" s="1" t="s">
        <v>5212</v>
      </c>
      <c r="H1610" s="1" t="s">
        <v>5213</v>
      </c>
      <c r="I1610" s="9">
        <v>1956.63</v>
      </c>
    </row>
    <row r="1611">
      <c r="A1611" s="1" t="s">
        <v>5214</v>
      </c>
      <c r="B1611" s="1" t="s">
        <v>4641</v>
      </c>
      <c r="C1611" s="1">
        <v>195.0</v>
      </c>
      <c r="D1611" s="1">
        <v>-11.5</v>
      </c>
      <c r="E1611" s="7">
        <v>-0.0557</v>
      </c>
      <c r="F1611" s="1">
        <v>34.0</v>
      </c>
      <c r="G1611" s="1">
        <v>46.0</v>
      </c>
      <c r="H1611" s="1" t="s">
        <v>5215</v>
      </c>
      <c r="I1611" s="1" t="s">
        <v>12</v>
      </c>
    </row>
    <row r="1612">
      <c r="A1612" s="1" t="s">
        <v>5216</v>
      </c>
      <c r="B1612" s="1" t="s">
        <v>5217</v>
      </c>
      <c r="C1612" s="1">
        <v>125.79</v>
      </c>
      <c r="D1612" s="2">
        <f>+0.29</f>
        <v>0.29</v>
      </c>
      <c r="E1612" s="3">
        <f>+0.23%</f>
        <v>0.0023</v>
      </c>
      <c r="F1612" s="1" t="s">
        <v>5218</v>
      </c>
      <c r="G1612" s="1" t="s">
        <v>5219</v>
      </c>
      <c r="H1612" s="1" t="s">
        <v>5220</v>
      </c>
      <c r="I1612" s="1">
        <v>99.75</v>
      </c>
    </row>
    <row r="1613">
      <c r="A1613" s="1" t="s">
        <v>5221</v>
      </c>
      <c r="B1613" s="1" t="s">
        <v>5222</v>
      </c>
      <c r="C1613" s="1">
        <v>5.6</v>
      </c>
      <c r="D1613" s="2">
        <f>+0.1</f>
        <v>0.1</v>
      </c>
      <c r="E1613" s="3">
        <f>+1.82%</f>
        <v>0.0182</v>
      </c>
      <c r="F1613" s="8">
        <v>1042.0</v>
      </c>
      <c r="G1613" s="1">
        <v>842.0</v>
      </c>
      <c r="H1613" s="1" t="s">
        <v>5223</v>
      </c>
      <c r="I1613" s="1" t="s">
        <v>12</v>
      </c>
    </row>
    <row r="1614">
      <c r="A1614" s="1" t="s">
        <v>5224</v>
      </c>
      <c r="B1614" s="1" t="s">
        <v>4732</v>
      </c>
      <c r="C1614" s="1">
        <v>15.4</v>
      </c>
      <c r="D1614" s="1">
        <v>0.0</v>
      </c>
      <c r="E1614" s="7">
        <v>0.0</v>
      </c>
      <c r="F1614" s="1">
        <v>4.0</v>
      </c>
      <c r="G1614" s="1">
        <v>222.0</v>
      </c>
      <c r="H1614" s="1" t="s">
        <v>4733</v>
      </c>
      <c r="I1614" s="1" t="s">
        <v>12</v>
      </c>
    </row>
    <row r="1615">
      <c r="A1615" s="1" t="s">
        <v>5225</v>
      </c>
      <c r="B1615" s="1" t="s">
        <v>5226</v>
      </c>
      <c r="C1615" s="1">
        <v>109.13</v>
      </c>
      <c r="D1615" s="1">
        <v>-2.22</v>
      </c>
      <c r="E1615" s="7">
        <v>-0.0199</v>
      </c>
      <c r="F1615" s="1" t="s">
        <v>5227</v>
      </c>
      <c r="G1615" s="1" t="s">
        <v>5228</v>
      </c>
      <c r="H1615" s="1" t="s">
        <v>5229</v>
      </c>
      <c r="I1615" s="1" t="s">
        <v>12</v>
      </c>
    </row>
    <row r="1616">
      <c r="A1616" s="1" t="s">
        <v>5230</v>
      </c>
      <c r="B1616" s="1" t="s">
        <v>5231</v>
      </c>
      <c r="C1616" s="1">
        <v>22.16</v>
      </c>
      <c r="D1616" s="1">
        <v>-0.54</v>
      </c>
      <c r="E1616" s="7">
        <v>-0.0239</v>
      </c>
      <c r="F1616" s="1">
        <v>520.0</v>
      </c>
      <c r="G1616" s="8">
        <v>1958.0</v>
      </c>
      <c r="H1616" s="1" t="s">
        <v>5232</v>
      </c>
      <c r="I1616" s="1">
        <v>26.73</v>
      </c>
    </row>
    <row r="1617">
      <c r="A1617" s="1" t="s">
        <v>5233</v>
      </c>
      <c r="B1617" s="1" t="s">
        <v>5231</v>
      </c>
      <c r="C1617" s="1">
        <v>22.52</v>
      </c>
      <c r="D1617" s="1">
        <v>-0.37</v>
      </c>
      <c r="E1617" s="7">
        <v>-0.0161</v>
      </c>
      <c r="F1617" s="8">
        <v>691517.0</v>
      </c>
      <c r="G1617" s="8">
        <v>91734.0</v>
      </c>
      <c r="H1617" s="1" t="s">
        <v>5234</v>
      </c>
      <c r="I1617" s="1">
        <v>27.17</v>
      </c>
    </row>
    <row r="1618">
      <c r="A1618" s="1" t="s">
        <v>5235</v>
      </c>
      <c r="B1618" s="1" t="s">
        <v>5184</v>
      </c>
      <c r="C1618" s="1">
        <v>40.13</v>
      </c>
      <c r="D1618" s="1">
        <v>0.0</v>
      </c>
      <c r="E1618" s="7">
        <v>0.0</v>
      </c>
      <c r="F1618" s="1">
        <v>31.0</v>
      </c>
      <c r="G1618" s="1">
        <v>157.0</v>
      </c>
      <c r="H1618" s="1" t="s">
        <v>5185</v>
      </c>
      <c r="I1618" s="1">
        <v>2.27</v>
      </c>
    </row>
    <row r="1619">
      <c r="A1619" s="1" t="s">
        <v>5236</v>
      </c>
      <c r="B1619" s="1" t="s">
        <v>5237</v>
      </c>
      <c r="C1619" s="1">
        <v>87.33</v>
      </c>
      <c r="D1619" s="1">
        <v>-0.35</v>
      </c>
      <c r="E1619" s="7">
        <v>-0.004</v>
      </c>
      <c r="F1619" s="8">
        <v>379555.0</v>
      </c>
      <c r="G1619" s="1" t="s">
        <v>5238</v>
      </c>
      <c r="H1619" s="1" t="s">
        <v>5239</v>
      </c>
      <c r="I1619" s="1">
        <v>13.96</v>
      </c>
    </row>
    <row r="1620">
      <c r="A1620" s="1" t="s">
        <v>5240</v>
      </c>
      <c r="B1620" s="1" t="s">
        <v>5241</v>
      </c>
      <c r="C1620" s="1">
        <v>77.59</v>
      </c>
      <c r="D1620" s="1">
        <v>-2.21</v>
      </c>
      <c r="E1620" s="7">
        <v>-0.0277</v>
      </c>
      <c r="F1620" s="1" t="s">
        <v>5242</v>
      </c>
      <c r="G1620" s="1" t="s">
        <v>5243</v>
      </c>
      <c r="H1620" s="1" t="s">
        <v>5244</v>
      </c>
      <c r="I1620" s="1">
        <v>24.0</v>
      </c>
    </row>
    <row r="1621">
      <c r="A1621" s="1" t="s">
        <v>5245</v>
      </c>
      <c r="B1621" s="1" t="s">
        <v>5052</v>
      </c>
      <c r="C1621" s="1">
        <v>26.73</v>
      </c>
      <c r="D1621" s="1">
        <v>-0.93</v>
      </c>
      <c r="E1621" s="7">
        <v>-0.0338</v>
      </c>
      <c r="F1621" s="8">
        <v>33180.0</v>
      </c>
      <c r="G1621" s="8">
        <v>29787.0</v>
      </c>
      <c r="H1621" s="1" t="s">
        <v>5246</v>
      </c>
      <c r="I1621" s="1" t="s">
        <v>12</v>
      </c>
    </row>
    <row r="1622">
      <c r="A1622" s="1" t="s">
        <v>5247</v>
      </c>
      <c r="B1622" s="1" t="s">
        <v>5248</v>
      </c>
      <c r="C1622" s="1">
        <v>18.48</v>
      </c>
      <c r="D1622" s="1">
        <v>-0.39</v>
      </c>
      <c r="E1622" s="7">
        <v>-0.0207</v>
      </c>
      <c r="F1622" s="1" t="s">
        <v>5249</v>
      </c>
      <c r="G1622" s="1" t="s">
        <v>5250</v>
      </c>
      <c r="H1622" s="1" t="s">
        <v>5251</v>
      </c>
      <c r="I1622" s="1" t="s">
        <v>12</v>
      </c>
    </row>
    <row r="1623">
      <c r="A1623" s="1" t="s">
        <v>5252</v>
      </c>
      <c r="B1623" s="1" t="s">
        <v>5253</v>
      </c>
      <c r="C1623" s="1">
        <v>15.33</v>
      </c>
      <c r="D1623" s="2">
        <f>+0.03</f>
        <v>0.03</v>
      </c>
      <c r="E1623" s="3">
        <f>+0.2%</f>
        <v>0.002</v>
      </c>
      <c r="F1623" s="8">
        <v>50051.0</v>
      </c>
      <c r="G1623" s="8">
        <v>59847.0</v>
      </c>
      <c r="H1623" s="1" t="s">
        <v>5254</v>
      </c>
      <c r="I1623" s="1">
        <v>6.61</v>
      </c>
    </row>
    <row r="1624">
      <c r="A1624" s="1" t="s">
        <v>5255</v>
      </c>
      <c r="B1624" s="1" t="s">
        <v>5256</v>
      </c>
      <c r="C1624" s="1">
        <v>8.09</v>
      </c>
      <c r="D1624" s="2">
        <f>+0.3</f>
        <v>0.3</v>
      </c>
      <c r="E1624" s="3">
        <f>+3.92%</f>
        <v>0.0392</v>
      </c>
      <c r="F1624" s="8">
        <v>319787.0</v>
      </c>
      <c r="G1624" s="8">
        <v>289496.0</v>
      </c>
      <c r="H1624" s="1" t="s">
        <v>5257</v>
      </c>
      <c r="I1624" s="1" t="s">
        <v>12</v>
      </c>
    </row>
    <row r="1625">
      <c r="A1625" s="1" t="s">
        <v>5258</v>
      </c>
      <c r="B1625" s="1" t="s">
        <v>5259</v>
      </c>
      <c r="C1625" s="1">
        <v>49.48</v>
      </c>
      <c r="D1625" s="1">
        <v>-0.14</v>
      </c>
      <c r="E1625" s="7">
        <v>-0.0028</v>
      </c>
      <c r="F1625" s="8">
        <v>31385.0</v>
      </c>
      <c r="G1625" s="8">
        <v>122396.0</v>
      </c>
      <c r="H1625" s="1" t="s">
        <v>5260</v>
      </c>
      <c r="I1625" s="1" t="s">
        <v>12</v>
      </c>
    </row>
    <row r="1626">
      <c r="A1626" s="1" t="s">
        <v>5261</v>
      </c>
      <c r="B1626" s="1" t="s">
        <v>5262</v>
      </c>
      <c r="C1626" s="1">
        <v>10.65</v>
      </c>
      <c r="D1626" s="1">
        <v>0.0</v>
      </c>
      <c r="E1626" s="7">
        <v>0.0</v>
      </c>
      <c r="F1626" s="1">
        <v>109.0</v>
      </c>
      <c r="G1626" s="1">
        <v>17.0</v>
      </c>
      <c r="H1626" s="1" t="s">
        <v>5263</v>
      </c>
      <c r="I1626" s="1" t="s">
        <v>12</v>
      </c>
    </row>
    <row r="1627">
      <c r="A1627" s="1" t="s">
        <v>5264</v>
      </c>
      <c r="B1627" s="1" t="s">
        <v>5265</v>
      </c>
      <c r="C1627" s="1">
        <v>33.11</v>
      </c>
      <c r="D1627" s="2">
        <f>+0.05</f>
        <v>0.05</v>
      </c>
      <c r="E1627" s="3">
        <f>+0.15%</f>
        <v>0.0015</v>
      </c>
      <c r="F1627" s="1">
        <v>715.0</v>
      </c>
      <c r="G1627" s="8">
        <v>2857.0</v>
      </c>
      <c r="H1627" s="1" t="s">
        <v>5266</v>
      </c>
      <c r="I1627" s="1">
        <v>22.77</v>
      </c>
    </row>
    <row r="1628">
      <c r="A1628" s="1" t="s">
        <v>5267</v>
      </c>
      <c r="B1628" s="1" t="s">
        <v>5268</v>
      </c>
      <c r="C1628" s="1">
        <v>8.42</v>
      </c>
      <c r="D1628" s="2">
        <f>+0.16</f>
        <v>0.16</v>
      </c>
      <c r="E1628" s="3">
        <f>+1.94%</f>
        <v>0.0194</v>
      </c>
      <c r="F1628" s="1" t="s">
        <v>5269</v>
      </c>
      <c r="G1628" s="1" t="s">
        <v>5270</v>
      </c>
      <c r="H1628" s="1" t="s">
        <v>5271</v>
      </c>
      <c r="I1628" s="1">
        <v>13.58</v>
      </c>
    </row>
    <row r="1629">
      <c r="A1629" s="1" t="s">
        <v>5272</v>
      </c>
      <c r="B1629" s="1" t="s">
        <v>5273</v>
      </c>
      <c r="C1629" s="1">
        <v>9.75</v>
      </c>
      <c r="D1629" s="1">
        <v>0.0</v>
      </c>
      <c r="E1629" s="7">
        <v>0.0</v>
      </c>
      <c r="F1629" s="8">
        <v>20542.0</v>
      </c>
      <c r="G1629" s="8">
        <v>42166.0</v>
      </c>
      <c r="H1629" s="1" t="s">
        <v>5251</v>
      </c>
      <c r="I1629" s="1">
        <v>12.97</v>
      </c>
    </row>
    <row r="1630">
      <c r="A1630" s="1" t="s">
        <v>5274</v>
      </c>
      <c r="B1630" s="1" t="s">
        <v>5275</v>
      </c>
      <c r="C1630" s="1">
        <v>24.19</v>
      </c>
      <c r="D1630" s="2">
        <f>+0.19</f>
        <v>0.19</v>
      </c>
      <c r="E1630" s="3">
        <f>+0.81%</f>
        <v>0.0081</v>
      </c>
      <c r="F1630" s="1">
        <v>927.0</v>
      </c>
      <c r="G1630" s="8">
        <v>1764.0</v>
      </c>
      <c r="H1630" s="1" t="s">
        <v>5276</v>
      </c>
      <c r="I1630" s="1">
        <v>7.88</v>
      </c>
    </row>
    <row r="1631">
      <c r="A1631" s="1" t="s">
        <v>5277</v>
      </c>
      <c r="B1631" s="1" t="s">
        <v>5278</v>
      </c>
      <c r="C1631" s="1">
        <v>53.43</v>
      </c>
      <c r="D1631" s="2">
        <f>+0.15</f>
        <v>0.15</v>
      </c>
      <c r="E1631" s="3">
        <f>+0.28%</f>
        <v>0.0028</v>
      </c>
      <c r="F1631" s="8">
        <v>748397.0</v>
      </c>
      <c r="G1631" s="1" t="s">
        <v>5279</v>
      </c>
      <c r="H1631" s="1" t="s">
        <v>5280</v>
      </c>
      <c r="I1631" s="1" t="s">
        <v>12</v>
      </c>
    </row>
    <row r="1632">
      <c r="A1632" s="1" t="s">
        <v>5281</v>
      </c>
      <c r="B1632" s="1" t="s">
        <v>5282</v>
      </c>
      <c r="C1632" s="1">
        <v>2.4</v>
      </c>
      <c r="D1632" s="1">
        <v>-0.156</v>
      </c>
      <c r="E1632" s="7">
        <v>-0.061</v>
      </c>
      <c r="F1632" s="8">
        <v>3273.0</v>
      </c>
      <c r="G1632" s="8">
        <v>11249.0</v>
      </c>
      <c r="H1632" s="1" t="s">
        <v>5283</v>
      </c>
      <c r="I1632" s="1" t="s">
        <v>12</v>
      </c>
    </row>
    <row r="1633">
      <c r="A1633" s="1" t="s">
        <v>5284</v>
      </c>
      <c r="B1633" s="1" t="s">
        <v>4988</v>
      </c>
      <c r="C1633" s="1">
        <v>9.46</v>
      </c>
      <c r="D1633" s="1">
        <v>0.0</v>
      </c>
      <c r="E1633" s="7">
        <v>0.0</v>
      </c>
      <c r="F1633" s="8">
        <v>3000.0</v>
      </c>
      <c r="G1633" s="1">
        <v>160.0</v>
      </c>
      <c r="H1633" s="1" t="s">
        <v>5280</v>
      </c>
      <c r="I1633" s="1" t="s">
        <v>12</v>
      </c>
    </row>
    <row r="1634">
      <c r="A1634" s="1" t="s">
        <v>5285</v>
      </c>
      <c r="B1634" s="1" t="s">
        <v>5262</v>
      </c>
      <c r="C1634" s="1">
        <v>106.1</v>
      </c>
      <c r="D1634" s="1">
        <v>-0.9</v>
      </c>
      <c r="E1634" s="7">
        <v>-0.0084</v>
      </c>
      <c r="F1634" s="1">
        <v>336.0</v>
      </c>
      <c r="G1634" s="1">
        <v>85.0</v>
      </c>
      <c r="H1634" s="1" t="s">
        <v>5286</v>
      </c>
      <c r="I1634" s="1" t="s">
        <v>12</v>
      </c>
    </row>
    <row r="1635">
      <c r="A1635" s="1" t="s">
        <v>5287</v>
      </c>
      <c r="B1635" s="1" t="s">
        <v>5288</v>
      </c>
      <c r="C1635" s="1">
        <v>24.05</v>
      </c>
      <c r="D1635" s="1">
        <v>0.0</v>
      </c>
      <c r="E1635" s="7">
        <v>0.0</v>
      </c>
      <c r="F1635" s="1">
        <v>248.0</v>
      </c>
      <c r="G1635" s="1">
        <v>273.0</v>
      </c>
      <c r="H1635" s="1" t="s">
        <v>5289</v>
      </c>
      <c r="I1635" s="1">
        <v>18.57</v>
      </c>
    </row>
    <row r="1636">
      <c r="A1636" s="1" t="s">
        <v>5290</v>
      </c>
      <c r="B1636" s="1" t="s">
        <v>5291</v>
      </c>
      <c r="C1636" s="1">
        <v>23.72</v>
      </c>
      <c r="D1636" s="2">
        <f>+0.1</f>
        <v>0.1</v>
      </c>
      <c r="E1636" s="3">
        <f>+0.42%</f>
        <v>0.0042</v>
      </c>
      <c r="F1636" s="8">
        <v>1669.0</v>
      </c>
      <c r="G1636" s="8">
        <v>1556.0</v>
      </c>
      <c r="H1636" s="1" t="s">
        <v>5148</v>
      </c>
      <c r="I1636" s="1">
        <v>23.49</v>
      </c>
    </row>
    <row r="1637">
      <c r="A1637" s="1" t="s">
        <v>5292</v>
      </c>
      <c r="B1637" s="1" t="s">
        <v>4966</v>
      </c>
      <c r="C1637" s="1">
        <v>10.43</v>
      </c>
      <c r="D1637" s="1">
        <v>-0.01</v>
      </c>
      <c r="E1637" s="7">
        <v>-5.0E-4</v>
      </c>
      <c r="F1637" s="8">
        <v>3228.0</v>
      </c>
      <c r="G1637" s="8">
        <v>9084.0</v>
      </c>
      <c r="H1637" s="1" t="s">
        <v>5293</v>
      </c>
      <c r="I1637" s="1">
        <v>19.31</v>
      </c>
    </row>
    <row r="1638">
      <c r="A1638" s="1" t="s">
        <v>5294</v>
      </c>
      <c r="B1638" s="1" t="s">
        <v>4151</v>
      </c>
      <c r="C1638" s="1">
        <v>10.91</v>
      </c>
      <c r="D1638" s="1">
        <v>-0.13</v>
      </c>
      <c r="E1638" s="7">
        <v>-0.0118</v>
      </c>
      <c r="F1638" s="1" t="s">
        <v>5295</v>
      </c>
      <c r="G1638" s="1" t="s">
        <v>5296</v>
      </c>
      <c r="H1638" s="1" t="s">
        <v>5297</v>
      </c>
      <c r="I1638" s="1">
        <v>16.31</v>
      </c>
    </row>
    <row r="1639">
      <c r="A1639" s="1" t="s">
        <v>5298</v>
      </c>
      <c r="B1639" s="1" t="s">
        <v>5299</v>
      </c>
      <c r="C1639" s="1">
        <v>35.49</v>
      </c>
      <c r="D1639" s="1">
        <v>-0.16</v>
      </c>
      <c r="E1639" s="7">
        <v>-0.0045</v>
      </c>
      <c r="F1639" s="1" t="s">
        <v>5300</v>
      </c>
      <c r="G1639" s="1" t="s">
        <v>5301</v>
      </c>
      <c r="H1639" s="1" t="s">
        <v>5302</v>
      </c>
      <c r="I1639" s="1">
        <v>64.06</v>
      </c>
    </row>
    <row r="1640">
      <c r="A1640" s="1" t="s">
        <v>5303</v>
      </c>
      <c r="B1640" s="1" t="s">
        <v>5304</v>
      </c>
      <c r="C1640" s="1">
        <v>102.37</v>
      </c>
      <c r="D1640" s="1">
        <v>0.0</v>
      </c>
      <c r="E1640" s="7">
        <v>0.0</v>
      </c>
      <c r="F1640" s="1">
        <v>1.0</v>
      </c>
      <c r="G1640" s="1">
        <v>84.0</v>
      </c>
      <c r="H1640" s="1" t="s">
        <v>5305</v>
      </c>
      <c r="I1640" s="1">
        <v>27.73</v>
      </c>
    </row>
    <row r="1641">
      <c r="A1641" s="1" t="s">
        <v>5306</v>
      </c>
      <c r="B1641" s="1" t="s">
        <v>5307</v>
      </c>
      <c r="C1641" s="1">
        <v>5.36</v>
      </c>
      <c r="D1641" s="2">
        <f>+0.33</f>
        <v>0.33</v>
      </c>
      <c r="E1641" s="3">
        <f>+6.51%</f>
        <v>0.0651</v>
      </c>
      <c r="F1641" s="8">
        <v>186839.0</v>
      </c>
      <c r="G1641" s="8">
        <v>170561.0</v>
      </c>
      <c r="H1641" s="1" t="s">
        <v>5308</v>
      </c>
      <c r="I1641" s="1">
        <v>10.89</v>
      </c>
    </row>
    <row r="1642">
      <c r="A1642" s="1" t="s">
        <v>5309</v>
      </c>
      <c r="B1642" s="1" t="s">
        <v>5310</v>
      </c>
      <c r="C1642" s="1">
        <v>16.7</v>
      </c>
      <c r="D1642" s="1">
        <v>-0.28</v>
      </c>
      <c r="E1642" s="7">
        <v>-0.0164</v>
      </c>
      <c r="F1642" s="1">
        <v>304.0</v>
      </c>
      <c r="G1642" s="1">
        <v>26.0</v>
      </c>
      <c r="H1642" s="1" t="s">
        <v>5311</v>
      </c>
      <c r="I1642" s="1" t="s">
        <v>12</v>
      </c>
    </row>
    <row r="1643">
      <c r="A1643" s="1" t="s">
        <v>5312</v>
      </c>
      <c r="B1643" s="1" t="s">
        <v>4988</v>
      </c>
      <c r="C1643" s="1">
        <v>8.67</v>
      </c>
      <c r="D1643" s="1">
        <v>0.0</v>
      </c>
      <c r="E1643" s="7">
        <v>0.0</v>
      </c>
      <c r="F1643" s="1">
        <v>29.0</v>
      </c>
      <c r="G1643" s="1">
        <v>323.0</v>
      </c>
      <c r="H1643" s="1" t="s">
        <v>5313</v>
      </c>
      <c r="I1643" s="1" t="s">
        <v>12</v>
      </c>
    </row>
    <row r="1644">
      <c r="A1644" s="1" t="s">
        <v>5314</v>
      </c>
      <c r="B1644" s="1" t="s">
        <v>5304</v>
      </c>
      <c r="C1644" s="1">
        <v>102.0</v>
      </c>
      <c r="D1644" s="1">
        <v>0.0</v>
      </c>
      <c r="E1644" s="7">
        <v>0.0</v>
      </c>
      <c r="F1644" s="1">
        <v>175.0</v>
      </c>
      <c r="G1644" s="1">
        <v>206.0</v>
      </c>
      <c r="H1644" s="1" t="s">
        <v>5315</v>
      </c>
      <c r="I1644" s="1">
        <v>27.63</v>
      </c>
    </row>
    <row r="1645">
      <c r="A1645" s="1" t="s">
        <v>5316</v>
      </c>
      <c r="B1645" s="1" t="s">
        <v>5317</v>
      </c>
      <c r="C1645" s="1">
        <v>76.62</v>
      </c>
      <c r="D1645" s="2">
        <f>+0.14</f>
        <v>0.14</v>
      </c>
      <c r="E1645" s="3">
        <f>+0.18%</f>
        <v>0.0018</v>
      </c>
      <c r="F1645" s="8">
        <v>595372.0</v>
      </c>
      <c r="G1645" s="1" t="s">
        <v>5318</v>
      </c>
      <c r="H1645" s="1" t="s">
        <v>5319</v>
      </c>
      <c r="I1645" s="1">
        <v>13.04</v>
      </c>
    </row>
    <row r="1646">
      <c r="A1646" s="1" t="s">
        <v>5320</v>
      </c>
      <c r="B1646" s="1" t="s">
        <v>5321</v>
      </c>
      <c r="C1646" s="1">
        <v>24.77</v>
      </c>
      <c r="D1646" s="1">
        <v>0.0</v>
      </c>
      <c r="E1646" s="7">
        <v>0.0</v>
      </c>
      <c r="F1646" s="1">
        <v>1.0</v>
      </c>
      <c r="G1646" s="1">
        <v>325.0</v>
      </c>
      <c r="H1646" s="1" t="s">
        <v>5322</v>
      </c>
      <c r="I1646" s="1">
        <v>11.35</v>
      </c>
    </row>
    <row r="1647">
      <c r="A1647" s="1" t="s">
        <v>5323</v>
      </c>
      <c r="B1647" s="1" t="s">
        <v>5324</v>
      </c>
      <c r="C1647" s="1">
        <v>43.28</v>
      </c>
      <c r="D1647" s="1">
        <v>-0.21</v>
      </c>
      <c r="E1647" s="7">
        <v>-0.0047</v>
      </c>
      <c r="F1647" s="8">
        <v>14013.0</v>
      </c>
      <c r="G1647" s="8">
        <v>12684.0</v>
      </c>
      <c r="H1647" s="1" t="s">
        <v>5325</v>
      </c>
      <c r="I1647" s="1">
        <v>17.67</v>
      </c>
    </row>
    <row r="1648">
      <c r="A1648" s="1" t="s">
        <v>5326</v>
      </c>
      <c r="B1648" s="1" t="s">
        <v>5327</v>
      </c>
      <c r="C1648" s="1">
        <v>62.78</v>
      </c>
      <c r="D1648" s="1">
        <v>-0.23</v>
      </c>
      <c r="E1648" s="7">
        <v>-0.0037</v>
      </c>
      <c r="F1648" s="1">
        <v>3.0</v>
      </c>
      <c r="G1648" s="1">
        <v>631.0</v>
      </c>
      <c r="H1648" s="1" t="s">
        <v>5328</v>
      </c>
      <c r="I1648" s="1">
        <v>21.1</v>
      </c>
    </row>
    <row r="1649">
      <c r="A1649" s="1" t="s">
        <v>5329</v>
      </c>
      <c r="B1649" s="1" t="s">
        <v>5330</v>
      </c>
      <c r="C1649" s="1">
        <v>36.87</v>
      </c>
      <c r="D1649" s="1">
        <v>-0.19</v>
      </c>
      <c r="E1649" s="7">
        <v>-0.0051</v>
      </c>
      <c r="F1649" s="8">
        <v>573493.0</v>
      </c>
      <c r="G1649" s="1" t="s">
        <v>5331</v>
      </c>
      <c r="H1649" s="1" t="s">
        <v>5332</v>
      </c>
      <c r="I1649" s="1" t="s">
        <v>12</v>
      </c>
    </row>
    <row r="1650">
      <c r="A1650" s="1" t="s">
        <v>5333</v>
      </c>
      <c r="B1650" s="1" t="s">
        <v>5334</v>
      </c>
      <c r="C1650" s="1">
        <v>204.64</v>
      </c>
      <c r="D1650" s="1">
        <v>-1.9</v>
      </c>
      <c r="E1650" s="7">
        <v>-0.0092</v>
      </c>
      <c r="F1650" s="8">
        <v>420268.0</v>
      </c>
      <c r="G1650" s="1" t="s">
        <v>3791</v>
      </c>
      <c r="H1650" s="1" t="s">
        <v>5335</v>
      </c>
      <c r="I1650" s="1" t="s">
        <v>12</v>
      </c>
    </row>
    <row r="1651">
      <c r="A1651" s="1" t="s">
        <v>5336</v>
      </c>
      <c r="B1651" s="1" t="s">
        <v>5337</v>
      </c>
      <c r="C1651" s="1">
        <v>29.75</v>
      </c>
      <c r="D1651" s="1">
        <v>-1.3</v>
      </c>
      <c r="E1651" s="7">
        <v>-0.0419</v>
      </c>
      <c r="F1651" s="8">
        <v>514077.0</v>
      </c>
      <c r="G1651" s="8">
        <v>807165.0</v>
      </c>
      <c r="H1651" s="1" t="s">
        <v>5338</v>
      </c>
      <c r="I1651" s="1">
        <v>139.67</v>
      </c>
    </row>
    <row r="1652">
      <c r="A1652" s="1" t="s">
        <v>5339</v>
      </c>
      <c r="B1652" s="1" t="s">
        <v>5248</v>
      </c>
      <c r="C1652" s="1">
        <v>61.97</v>
      </c>
      <c r="D1652" s="1">
        <v>-1.55</v>
      </c>
      <c r="E1652" s="7">
        <v>-0.0244</v>
      </c>
      <c r="F1652" s="8">
        <v>2727.0</v>
      </c>
      <c r="G1652" s="8">
        <v>113476.0</v>
      </c>
      <c r="H1652" s="1" t="s">
        <v>5340</v>
      </c>
      <c r="I1652" s="1" t="s">
        <v>12</v>
      </c>
    </row>
    <row r="1653">
      <c r="A1653" s="1" t="s">
        <v>5341</v>
      </c>
      <c r="B1653" s="1" t="s">
        <v>5184</v>
      </c>
      <c r="C1653" s="1">
        <v>10.15</v>
      </c>
      <c r="D1653" s="2">
        <f>+0.01</f>
        <v>0.01</v>
      </c>
      <c r="E1653" s="3">
        <f>+0.1%</f>
        <v>0.001</v>
      </c>
      <c r="F1653" s="8">
        <v>14123.0</v>
      </c>
      <c r="G1653" s="8">
        <v>58641.0</v>
      </c>
      <c r="H1653" s="1" t="s">
        <v>5342</v>
      </c>
      <c r="I1653" s="1">
        <v>11.5</v>
      </c>
    </row>
    <row r="1654">
      <c r="A1654" s="1" t="s">
        <v>5343</v>
      </c>
      <c r="B1654" s="1" t="s">
        <v>5344</v>
      </c>
      <c r="C1654" s="1">
        <v>25.15</v>
      </c>
      <c r="D1654" s="1">
        <v>-0.31</v>
      </c>
      <c r="E1654" s="7">
        <v>-0.0123</v>
      </c>
      <c r="F1654" s="8">
        <v>636104.0</v>
      </c>
      <c r="G1654" s="1" t="s">
        <v>1865</v>
      </c>
      <c r="H1654" s="1" t="s">
        <v>5345</v>
      </c>
      <c r="I1654" s="1" t="s">
        <v>12</v>
      </c>
    </row>
    <row r="1655">
      <c r="A1655" s="1" t="s">
        <v>5346</v>
      </c>
      <c r="B1655" s="1" t="s">
        <v>5347</v>
      </c>
      <c r="C1655" s="1">
        <v>7.97</v>
      </c>
      <c r="D1655" s="2">
        <f>+0.11</f>
        <v>0.11</v>
      </c>
      <c r="E1655" s="3">
        <f>+1.34%</f>
        <v>0.0134</v>
      </c>
      <c r="F1655" s="8">
        <v>268877.0</v>
      </c>
      <c r="G1655" s="8">
        <v>191128.0</v>
      </c>
      <c r="H1655" s="1" t="s">
        <v>5348</v>
      </c>
      <c r="I1655" s="1" t="s">
        <v>12</v>
      </c>
    </row>
    <row r="1656">
      <c r="A1656" s="1" t="s">
        <v>5349</v>
      </c>
      <c r="B1656" s="1" t="s">
        <v>4884</v>
      </c>
      <c r="C1656" s="1">
        <v>63.26</v>
      </c>
      <c r="D1656" s="1">
        <v>-0.58</v>
      </c>
      <c r="E1656" s="7">
        <v>-0.0091</v>
      </c>
      <c r="F1656" s="8">
        <v>3178.0</v>
      </c>
      <c r="G1656" s="8">
        <v>6415.0</v>
      </c>
      <c r="H1656" s="1" t="s">
        <v>5350</v>
      </c>
      <c r="I1656" s="1">
        <v>9.29</v>
      </c>
    </row>
    <row r="1657">
      <c r="A1657" s="1" t="s">
        <v>5351</v>
      </c>
      <c r="B1657" s="1" t="s">
        <v>5352</v>
      </c>
      <c r="C1657" s="1">
        <v>79.72</v>
      </c>
      <c r="D1657" s="2">
        <f>+1.59</f>
        <v>1.59</v>
      </c>
      <c r="E1657" s="3">
        <f>+2.04%</f>
        <v>0.0204</v>
      </c>
      <c r="F1657" s="8">
        <v>798067.0</v>
      </c>
      <c r="G1657" s="8">
        <v>643865.0</v>
      </c>
      <c r="H1657" s="1" t="s">
        <v>5353</v>
      </c>
      <c r="I1657" s="1">
        <v>31.71</v>
      </c>
    </row>
    <row r="1658">
      <c r="A1658" s="1" t="s">
        <v>5354</v>
      </c>
      <c r="B1658" s="1" t="s">
        <v>5355</v>
      </c>
      <c r="C1658" s="1">
        <v>4.06</v>
      </c>
      <c r="D1658" s="2">
        <f>+0.008</f>
        <v>0.008</v>
      </c>
      <c r="E1658" s="3">
        <f>+0.2%</f>
        <v>0.002</v>
      </c>
      <c r="F1658" s="8">
        <v>239618.0</v>
      </c>
      <c r="G1658" s="8">
        <v>7566.0</v>
      </c>
      <c r="H1658" s="1" t="s">
        <v>5356</v>
      </c>
      <c r="I1658" s="1">
        <v>8.12</v>
      </c>
    </row>
    <row r="1659">
      <c r="A1659" s="1" t="s">
        <v>5357</v>
      </c>
      <c r="B1659" s="1" t="s">
        <v>5358</v>
      </c>
      <c r="C1659" s="1">
        <v>28.43</v>
      </c>
      <c r="D1659" s="2">
        <f>+0.09</f>
        <v>0.09</v>
      </c>
      <c r="E1659" s="3">
        <f>+0.32%</f>
        <v>0.0032</v>
      </c>
      <c r="F1659" s="8">
        <v>14788.0</v>
      </c>
      <c r="G1659" s="8">
        <v>43553.0</v>
      </c>
      <c r="H1659" s="1" t="s">
        <v>5359</v>
      </c>
      <c r="I1659" s="1" t="s">
        <v>12</v>
      </c>
    </row>
    <row r="1660">
      <c r="A1660" s="1" t="s">
        <v>5360</v>
      </c>
      <c r="B1660" s="1" t="s">
        <v>5361</v>
      </c>
      <c r="C1660" s="1">
        <v>47.92</v>
      </c>
      <c r="D1660" s="1">
        <v>-0.08</v>
      </c>
      <c r="E1660" s="7">
        <v>-0.0017</v>
      </c>
      <c r="F1660" s="1" t="s">
        <v>2214</v>
      </c>
      <c r="G1660" s="1" t="s">
        <v>5362</v>
      </c>
      <c r="H1660" s="1" t="s">
        <v>5359</v>
      </c>
      <c r="I1660" s="1" t="s">
        <v>12</v>
      </c>
    </row>
    <row r="1661">
      <c r="A1661" s="1" t="s">
        <v>5363</v>
      </c>
      <c r="B1661" s="1" t="s">
        <v>5203</v>
      </c>
      <c r="C1661" s="1">
        <v>29.95</v>
      </c>
      <c r="D1661" s="1">
        <v>-1.47</v>
      </c>
      <c r="E1661" s="7">
        <v>-0.0468</v>
      </c>
      <c r="F1661" s="1">
        <v>311.0</v>
      </c>
      <c r="G1661" s="1">
        <v>19.0</v>
      </c>
      <c r="H1661" s="1" t="s">
        <v>5364</v>
      </c>
      <c r="I1661" s="1">
        <v>4.81</v>
      </c>
    </row>
    <row r="1662">
      <c r="A1662" s="1" t="s">
        <v>5365</v>
      </c>
      <c r="B1662" s="1" t="s">
        <v>5366</v>
      </c>
      <c r="C1662" s="1">
        <v>37.93</v>
      </c>
      <c r="D1662" s="1">
        <v>-0.05</v>
      </c>
      <c r="E1662" s="7">
        <v>-0.0013</v>
      </c>
      <c r="F1662" s="8">
        <v>10783.0</v>
      </c>
      <c r="G1662" s="8">
        <v>22858.0</v>
      </c>
      <c r="H1662" s="1" t="s">
        <v>5367</v>
      </c>
      <c r="I1662" s="1">
        <v>19.99</v>
      </c>
    </row>
    <row r="1663">
      <c r="A1663" s="1" t="s">
        <v>5368</v>
      </c>
      <c r="B1663" s="1" t="s">
        <v>5369</v>
      </c>
      <c r="C1663" s="1">
        <v>270.07</v>
      </c>
      <c r="D1663" s="1">
        <v>-3.35</v>
      </c>
      <c r="E1663" s="7">
        <v>-0.0123</v>
      </c>
      <c r="F1663" s="8">
        <v>66838.0</v>
      </c>
      <c r="G1663" s="8">
        <v>266373.0</v>
      </c>
      <c r="H1663" s="1" t="s">
        <v>5353</v>
      </c>
      <c r="I1663" s="1">
        <v>56.79</v>
      </c>
    </row>
    <row r="1664">
      <c r="A1664" s="1" t="s">
        <v>5370</v>
      </c>
      <c r="B1664" s="1" t="s">
        <v>5253</v>
      </c>
      <c r="C1664" s="1">
        <v>7.55</v>
      </c>
      <c r="D1664" s="1">
        <v>-0.25</v>
      </c>
      <c r="E1664" s="7">
        <v>-0.0321</v>
      </c>
      <c r="F1664" s="8">
        <v>5255.0</v>
      </c>
      <c r="G1664" s="8">
        <v>5476.0</v>
      </c>
      <c r="H1664" s="1" t="s">
        <v>5371</v>
      </c>
      <c r="I1664" s="1">
        <v>6.51</v>
      </c>
    </row>
    <row r="1665">
      <c r="A1665" s="1" t="s">
        <v>5372</v>
      </c>
      <c r="B1665" s="1" t="s">
        <v>5133</v>
      </c>
      <c r="C1665" s="1">
        <v>6.51</v>
      </c>
      <c r="D1665" s="2">
        <f>+0.01</f>
        <v>0.01</v>
      </c>
      <c r="E1665" s="3">
        <f>+0.23%</f>
        <v>0.0023</v>
      </c>
      <c r="F1665" s="8">
        <v>39497.0</v>
      </c>
      <c r="G1665" s="8">
        <v>59858.0</v>
      </c>
      <c r="H1665" s="1" t="s">
        <v>5373</v>
      </c>
      <c r="I1665" s="1">
        <v>5.37</v>
      </c>
    </row>
    <row r="1666">
      <c r="A1666" s="1" t="s">
        <v>5374</v>
      </c>
      <c r="B1666" s="1" t="s">
        <v>5375</v>
      </c>
      <c r="C1666" s="1">
        <v>12.38</v>
      </c>
      <c r="D1666" s="1">
        <v>-0.05</v>
      </c>
      <c r="E1666" s="7">
        <v>-0.004</v>
      </c>
      <c r="F1666" s="8">
        <v>25992.0</v>
      </c>
      <c r="G1666" s="8">
        <v>70992.0</v>
      </c>
      <c r="H1666" s="1" t="s">
        <v>5376</v>
      </c>
      <c r="I1666" s="1">
        <v>6.13</v>
      </c>
    </row>
    <row r="1667">
      <c r="A1667" s="1" t="s">
        <v>5377</v>
      </c>
      <c r="B1667" s="1" t="s">
        <v>5378</v>
      </c>
      <c r="C1667" s="1">
        <v>43.68</v>
      </c>
      <c r="D1667" s="1">
        <v>-0.1</v>
      </c>
      <c r="E1667" s="7">
        <v>-0.0022</v>
      </c>
      <c r="F1667" s="1">
        <v>151.0</v>
      </c>
      <c r="G1667" s="1">
        <v>93.0</v>
      </c>
      <c r="H1667" s="1" t="s">
        <v>5379</v>
      </c>
      <c r="I1667" s="1">
        <v>33.29</v>
      </c>
    </row>
    <row r="1668">
      <c r="A1668" s="1" t="s">
        <v>5380</v>
      </c>
      <c r="B1668" s="1" t="s">
        <v>5381</v>
      </c>
      <c r="C1668" s="1">
        <v>21.04</v>
      </c>
      <c r="D1668" s="1">
        <v>0.0</v>
      </c>
      <c r="E1668" s="7">
        <v>0.0</v>
      </c>
      <c r="F1668" s="1">
        <v>230.0</v>
      </c>
      <c r="G1668" s="8">
        <v>2050.0</v>
      </c>
      <c r="H1668" s="1" t="s">
        <v>5382</v>
      </c>
      <c r="I1668" s="1">
        <v>25.05</v>
      </c>
    </row>
    <row r="1669">
      <c r="A1669" s="1" t="s">
        <v>5383</v>
      </c>
      <c r="B1669" s="1" t="s">
        <v>5384</v>
      </c>
      <c r="C1669" s="1">
        <v>74.35</v>
      </c>
      <c r="D1669" s="2">
        <f>+0.01</f>
        <v>0.01</v>
      </c>
      <c r="E1669" s="3">
        <f>+0.01%</f>
        <v>0.0001</v>
      </c>
      <c r="F1669" s="8">
        <v>612834.0</v>
      </c>
      <c r="G1669" s="1" t="s">
        <v>538</v>
      </c>
      <c r="H1669" s="1" t="s">
        <v>5385</v>
      </c>
      <c r="I1669" s="1">
        <v>21.83</v>
      </c>
    </row>
    <row r="1670">
      <c r="A1670" s="1" t="s">
        <v>5386</v>
      </c>
      <c r="B1670" s="1" t="s">
        <v>5387</v>
      </c>
      <c r="C1670" s="1">
        <v>14.04</v>
      </c>
      <c r="D1670" s="2">
        <f>+0.34</f>
        <v>0.34</v>
      </c>
      <c r="E1670" s="3">
        <f>+2.48%</f>
        <v>0.0248</v>
      </c>
      <c r="F1670" s="8">
        <v>26910.0</v>
      </c>
      <c r="G1670" s="8">
        <v>40023.0</v>
      </c>
      <c r="H1670" s="1" t="s">
        <v>5388</v>
      </c>
      <c r="I1670" s="1">
        <v>13.88</v>
      </c>
    </row>
    <row r="1671">
      <c r="A1671" s="1" t="s">
        <v>5389</v>
      </c>
      <c r="B1671" s="1" t="s">
        <v>5390</v>
      </c>
      <c r="C1671" s="1">
        <v>27.2</v>
      </c>
      <c r="D1671" s="1">
        <v>0.0</v>
      </c>
      <c r="E1671" s="7">
        <v>0.0</v>
      </c>
      <c r="F1671" s="8">
        <v>6360.0</v>
      </c>
      <c r="G1671" s="8">
        <v>1006.0</v>
      </c>
      <c r="H1671" s="1" t="s">
        <v>5391</v>
      </c>
      <c r="I1671" s="1">
        <v>6.69</v>
      </c>
    </row>
    <row r="1672">
      <c r="A1672" s="1" t="s">
        <v>5392</v>
      </c>
      <c r="B1672" s="1" t="s">
        <v>5393</v>
      </c>
      <c r="C1672" s="1">
        <v>17.85</v>
      </c>
      <c r="D1672" s="2">
        <f>+0.58</f>
        <v>0.58</v>
      </c>
      <c r="E1672" s="3">
        <f>+3.36%</f>
        <v>0.0336</v>
      </c>
      <c r="F1672" s="8">
        <v>24368.0</v>
      </c>
      <c r="G1672" s="8">
        <v>59003.0</v>
      </c>
      <c r="H1672" s="1" t="s">
        <v>5394</v>
      </c>
      <c r="I1672" s="1">
        <v>7.06</v>
      </c>
    </row>
    <row r="1673">
      <c r="A1673" s="1" t="s">
        <v>5395</v>
      </c>
      <c r="B1673" s="1" t="s">
        <v>5396</v>
      </c>
      <c r="C1673" s="1">
        <v>12.99</v>
      </c>
      <c r="D1673" s="2">
        <f>+0.44</f>
        <v>0.44</v>
      </c>
      <c r="E1673" s="3">
        <f>+3.54%</f>
        <v>0.0354</v>
      </c>
      <c r="F1673" s="1">
        <v>427.0</v>
      </c>
      <c r="G1673" s="1">
        <v>113.0</v>
      </c>
      <c r="H1673" s="1" t="s">
        <v>5397</v>
      </c>
      <c r="I1673" s="1" t="s">
        <v>12</v>
      </c>
    </row>
    <row r="1674">
      <c r="A1674" s="1" t="s">
        <v>5398</v>
      </c>
      <c r="B1674" s="1" t="s">
        <v>5399</v>
      </c>
      <c r="C1674" s="1">
        <v>9.55</v>
      </c>
      <c r="D1674" s="2">
        <f>+0.03</f>
        <v>0.03</v>
      </c>
      <c r="E1674" s="3">
        <f>+0.32%</f>
        <v>0.0032</v>
      </c>
      <c r="F1674" s="1" t="s">
        <v>5400</v>
      </c>
      <c r="G1674" s="1" t="s">
        <v>5401</v>
      </c>
      <c r="H1674" s="1" t="s">
        <v>5397</v>
      </c>
      <c r="I1674" s="1">
        <v>146.92</v>
      </c>
    </row>
    <row r="1675">
      <c r="A1675" s="1" t="s">
        <v>5402</v>
      </c>
      <c r="B1675" s="1" t="s">
        <v>5403</v>
      </c>
      <c r="C1675" s="1">
        <v>15.41</v>
      </c>
      <c r="D1675" s="1">
        <v>-0.27</v>
      </c>
      <c r="E1675" s="7">
        <v>-0.0172</v>
      </c>
      <c r="F1675" s="1" t="s">
        <v>5404</v>
      </c>
      <c r="G1675" s="1" t="s">
        <v>5405</v>
      </c>
      <c r="H1675" s="1" t="s">
        <v>5406</v>
      </c>
      <c r="I1675" s="1">
        <v>34.94</v>
      </c>
    </row>
    <row r="1676">
      <c r="A1676" s="1" t="s">
        <v>5407</v>
      </c>
      <c r="B1676" s="1" t="s">
        <v>4562</v>
      </c>
      <c r="C1676" s="1">
        <v>7.16</v>
      </c>
      <c r="D1676" s="1">
        <v>-0.01</v>
      </c>
      <c r="E1676" s="7">
        <v>-0.0014</v>
      </c>
      <c r="F1676" s="1" t="s">
        <v>5408</v>
      </c>
      <c r="G1676" s="1" t="s">
        <v>5409</v>
      </c>
      <c r="H1676" s="1" t="s">
        <v>5410</v>
      </c>
      <c r="I1676" s="1" t="s">
        <v>12</v>
      </c>
    </row>
    <row r="1677">
      <c r="A1677" s="1" t="s">
        <v>5411</v>
      </c>
      <c r="B1677" s="1" t="s">
        <v>5412</v>
      </c>
      <c r="C1677" s="1">
        <v>22.61</v>
      </c>
      <c r="D1677" s="1">
        <v>-0.05</v>
      </c>
      <c r="E1677" s="7">
        <v>-0.0022</v>
      </c>
      <c r="F1677" s="8">
        <v>2766.0</v>
      </c>
      <c r="G1677" s="8">
        <v>28874.0</v>
      </c>
      <c r="H1677" s="1" t="s">
        <v>5413</v>
      </c>
      <c r="I1677" s="1">
        <v>29.91</v>
      </c>
    </row>
    <row r="1678">
      <c r="A1678" s="1" t="s">
        <v>5414</v>
      </c>
      <c r="B1678" s="1" t="s">
        <v>5355</v>
      </c>
      <c r="C1678" s="1">
        <v>2.04</v>
      </c>
      <c r="D1678" s="1">
        <v>-0.024</v>
      </c>
      <c r="E1678" s="7">
        <v>-0.0116</v>
      </c>
      <c r="F1678" s="8">
        <v>1000.0</v>
      </c>
      <c r="G1678" s="8">
        <v>11174.0</v>
      </c>
      <c r="H1678" s="1" t="s">
        <v>5415</v>
      </c>
      <c r="I1678" s="1" t="s">
        <v>12</v>
      </c>
    </row>
    <row r="1679">
      <c r="A1679" s="1" t="s">
        <v>5416</v>
      </c>
      <c r="B1679" s="1" t="s">
        <v>4666</v>
      </c>
      <c r="C1679" s="1">
        <v>11.05</v>
      </c>
      <c r="D1679" s="1">
        <v>-0.03</v>
      </c>
      <c r="E1679" s="7">
        <v>-0.0027</v>
      </c>
      <c r="F1679" s="1" t="s">
        <v>2722</v>
      </c>
      <c r="G1679" s="1" t="s">
        <v>5417</v>
      </c>
      <c r="H1679" s="1" t="s">
        <v>5418</v>
      </c>
      <c r="I1679" s="1">
        <v>10.34</v>
      </c>
    </row>
    <row r="1680">
      <c r="A1680" s="1" t="s">
        <v>5419</v>
      </c>
      <c r="B1680" s="1" t="s">
        <v>5420</v>
      </c>
      <c r="C1680" s="1">
        <v>20.6</v>
      </c>
      <c r="D1680" s="1">
        <v>-0.2</v>
      </c>
      <c r="E1680" s="7">
        <v>-0.0096</v>
      </c>
      <c r="F1680" s="1" t="s">
        <v>5421</v>
      </c>
      <c r="G1680" s="1" t="s">
        <v>1085</v>
      </c>
      <c r="H1680" s="1" t="s">
        <v>5422</v>
      </c>
      <c r="I1680" s="1">
        <v>10.53</v>
      </c>
    </row>
    <row r="1681">
      <c r="A1681" s="1" t="s">
        <v>5423</v>
      </c>
      <c r="B1681" s="1" t="s">
        <v>5424</v>
      </c>
      <c r="C1681" s="1">
        <v>78.68</v>
      </c>
      <c r="D1681" s="2">
        <f>+2.51</f>
        <v>2.51</v>
      </c>
      <c r="E1681" s="3">
        <f>+3.3%</f>
        <v>0.033</v>
      </c>
      <c r="F1681" s="1" t="s">
        <v>5425</v>
      </c>
      <c r="G1681" s="1" t="s">
        <v>1394</v>
      </c>
      <c r="H1681" s="1" t="s">
        <v>5426</v>
      </c>
      <c r="I1681" s="1" t="s">
        <v>12</v>
      </c>
    </row>
    <row r="1682">
      <c r="A1682" s="1" t="s">
        <v>5427</v>
      </c>
      <c r="B1682" s="1" t="s">
        <v>5428</v>
      </c>
      <c r="C1682" s="1">
        <v>24.5</v>
      </c>
      <c r="D1682" s="1">
        <v>-0.39</v>
      </c>
      <c r="E1682" s="7">
        <v>-0.0157</v>
      </c>
      <c r="F1682" s="8">
        <v>12362.0</v>
      </c>
      <c r="G1682" s="8">
        <v>18349.0</v>
      </c>
      <c r="H1682" s="1" t="s">
        <v>5429</v>
      </c>
      <c r="I1682" s="1">
        <v>21.29</v>
      </c>
    </row>
    <row r="1683">
      <c r="A1683" s="1" t="s">
        <v>5430</v>
      </c>
      <c r="B1683" s="1" t="s">
        <v>5396</v>
      </c>
      <c r="C1683" s="1">
        <v>12.93</v>
      </c>
      <c r="D1683" s="1">
        <v>-0.01</v>
      </c>
      <c r="E1683" s="7">
        <v>-8.0E-4</v>
      </c>
      <c r="F1683" s="8">
        <v>4946.0</v>
      </c>
      <c r="G1683" s="8">
        <v>17395.0</v>
      </c>
      <c r="H1683" s="1" t="s">
        <v>5431</v>
      </c>
      <c r="I1683" s="1">
        <v>9.92</v>
      </c>
    </row>
    <row r="1684">
      <c r="A1684" s="1" t="s">
        <v>5432</v>
      </c>
      <c r="B1684" s="1" t="s">
        <v>5390</v>
      </c>
      <c r="C1684" s="1">
        <v>2.67</v>
      </c>
      <c r="D1684" s="1">
        <v>-0.01</v>
      </c>
      <c r="E1684" s="7">
        <v>-0.0037</v>
      </c>
      <c r="F1684" s="8">
        <v>160210.0</v>
      </c>
      <c r="G1684" s="8">
        <v>254652.0</v>
      </c>
      <c r="H1684" s="1" t="s">
        <v>5433</v>
      </c>
      <c r="I1684" s="1">
        <v>6.57</v>
      </c>
    </row>
    <row r="1685">
      <c r="A1685" s="1" t="s">
        <v>5434</v>
      </c>
      <c r="B1685" s="1" t="s">
        <v>5435</v>
      </c>
      <c r="C1685" s="1">
        <v>147.38</v>
      </c>
      <c r="D1685" s="1">
        <v>-0.99</v>
      </c>
      <c r="E1685" s="7">
        <v>-0.0067</v>
      </c>
      <c r="F1685" s="8">
        <v>685967.0</v>
      </c>
      <c r="G1685" s="8">
        <v>938022.0</v>
      </c>
      <c r="H1685" s="1" t="s">
        <v>5436</v>
      </c>
      <c r="I1685" s="1">
        <v>26.79</v>
      </c>
    </row>
    <row r="1686">
      <c r="A1686" s="1" t="s">
        <v>5437</v>
      </c>
      <c r="B1686" s="1" t="s">
        <v>5438</v>
      </c>
      <c r="C1686" s="1">
        <v>4.685</v>
      </c>
      <c r="D1686" s="1">
        <v>-0.035</v>
      </c>
      <c r="E1686" s="7">
        <v>-0.0074</v>
      </c>
      <c r="F1686" s="1" t="s">
        <v>5439</v>
      </c>
      <c r="G1686" s="1" t="s">
        <v>5092</v>
      </c>
      <c r="H1686" s="1" t="s">
        <v>5440</v>
      </c>
      <c r="I1686" s="1">
        <v>15.11</v>
      </c>
    </row>
    <row r="1687">
      <c r="A1687" s="1" t="s">
        <v>5441</v>
      </c>
      <c r="B1687" s="1" t="s">
        <v>5442</v>
      </c>
      <c r="C1687" s="1">
        <v>13.8</v>
      </c>
      <c r="D1687" s="1">
        <v>-0.15</v>
      </c>
      <c r="E1687" s="7">
        <v>-0.0111</v>
      </c>
      <c r="F1687" s="1">
        <v>492.0</v>
      </c>
      <c r="G1687" s="8">
        <v>4643.0</v>
      </c>
      <c r="H1687" s="1" t="s">
        <v>5385</v>
      </c>
      <c r="I1687" s="1">
        <v>76.64</v>
      </c>
    </row>
    <row r="1688">
      <c r="A1688" s="1" t="s">
        <v>5443</v>
      </c>
      <c r="B1688" s="1" t="s">
        <v>5444</v>
      </c>
      <c r="C1688" s="1">
        <v>7.45</v>
      </c>
      <c r="D1688" s="2">
        <f>+0.01</f>
        <v>0.01</v>
      </c>
      <c r="E1688" s="3">
        <f>+0.07%</f>
        <v>0.0007</v>
      </c>
      <c r="F1688" s="1" t="s">
        <v>367</v>
      </c>
      <c r="G1688" s="1" t="s">
        <v>5445</v>
      </c>
      <c r="H1688" s="1" t="s">
        <v>5446</v>
      </c>
      <c r="I1688" s="1">
        <v>9.19</v>
      </c>
    </row>
    <row r="1689">
      <c r="A1689" s="1" t="s">
        <v>5447</v>
      </c>
      <c r="B1689" s="1" t="s">
        <v>5448</v>
      </c>
      <c r="C1689" s="1">
        <v>265.81</v>
      </c>
      <c r="D1689" s="2">
        <f>+1.54</f>
        <v>1.54</v>
      </c>
      <c r="E1689" s="3">
        <f>+0.58%</f>
        <v>0.0058</v>
      </c>
      <c r="F1689" s="8">
        <v>346903.0</v>
      </c>
      <c r="G1689" s="8">
        <v>365884.0</v>
      </c>
      <c r="H1689" s="1" t="s">
        <v>5449</v>
      </c>
      <c r="I1689" s="1">
        <v>30.17</v>
      </c>
    </row>
    <row r="1690">
      <c r="A1690" s="1" t="s">
        <v>5450</v>
      </c>
      <c r="B1690" s="1" t="s">
        <v>5451</v>
      </c>
      <c r="C1690" s="1">
        <v>40.83</v>
      </c>
      <c r="D1690" s="1">
        <v>-0.05</v>
      </c>
      <c r="E1690" s="7">
        <v>-0.0012</v>
      </c>
      <c r="F1690" s="8">
        <v>6903.0</v>
      </c>
      <c r="G1690" s="8">
        <v>8473.0</v>
      </c>
      <c r="H1690" s="1" t="s">
        <v>5452</v>
      </c>
      <c r="I1690" s="1">
        <v>119.04</v>
      </c>
    </row>
    <row r="1691">
      <c r="A1691" s="1" t="s">
        <v>5453</v>
      </c>
      <c r="B1691" s="1" t="s">
        <v>5454</v>
      </c>
      <c r="C1691" s="1">
        <v>127.25</v>
      </c>
      <c r="D1691" s="1">
        <v>-1.44</v>
      </c>
      <c r="E1691" s="7">
        <v>-0.0112</v>
      </c>
      <c r="F1691" s="8">
        <v>104502.0</v>
      </c>
      <c r="G1691" s="8">
        <v>450298.0</v>
      </c>
      <c r="H1691" s="1" t="s">
        <v>5455</v>
      </c>
      <c r="I1691" s="1">
        <v>11.06</v>
      </c>
    </row>
    <row r="1692">
      <c r="A1692" s="1" t="s">
        <v>5456</v>
      </c>
      <c r="B1692" s="1" t="s">
        <v>5457</v>
      </c>
      <c r="C1692" s="1">
        <v>21.15</v>
      </c>
      <c r="D1692" s="1">
        <v>-0.2</v>
      </c>
      <c r="E1692" s="7">
        <v>-0.0094</v>
      </c>
      <c r="F1692" s="1" t="s">
        <v>5458</v>
      </c>
      <c r="G1692" s="1" t="s">
        <v>5459</v>
      </c>
      <c r="H1692" s="1" t="s">
        <v>5460</v>
      </c>
      <c r="I1692" s="1">
        <v>8.42</v>
      </c>
    </row>
    <row r="1693">
      <c r="A1693" s="1" t="s">
        <v>5461</v>
      </c>
      <c r="B1693" s="1" t="s">
        <v>5275</v>
      </c>
      <c r="C1693" s="1">
        <v>23.5</v>
      </c>
      <c r="D1693" s="2">
        <f>+0.35</f>
        <v>0.35</v>
      </c>
      <c r="E1693" s="3">
        <f>+1.51%</f>
        <v>0.0151</v>
      </c>
      <c r="F1693" s="1">
        <v>745.0</v>
      </c>
      <c r="G1693" s="1">
        <v>538.0</v>
      </c>
      <c r="H1693" s="1" t="s">
        <v>5462</v>
      </c>
      <c r="I1693" s="1">
        <v>7.65</v>
      </c>
    </row>
    <row r="1694">
      <c r="A1694" s="1" t="s">
        <v>5463</v>
      </c>
      <c r="B1694" s="1" t="s">
        <v>5464</v>
      </c>
      <c r="C1694" s="1">
        <v>828.63</v>
      </c>
      <c r="D1694" s="2">
        <f>+169.4</f>
        <v>169.4</v>
      </c>
      <c r="E1694" s="3">
        <f>+25.7%</f>
        <v>0.257</v>
      </c>
      <c r="F1694" s="8">
        <v>625554.0</v>
      </c>
      <c r="G1694" s="8">
        <v>163404.0</v>
      </c>
      <c r="H1694" s="1" t="s">
        <v>5465</v>
      </c>
      <c r="I1694" s="1">
        <v>75.48</v>
      </c>
    </row>
    <row r="1695">
      <c r="A1695" s="1" t="s">
        <v>5466</v>
      </c>
      <c r="B1695" s="1" t="s">
        <v>5467</v>
      </c>
      <c r="C1695" s="1">
        <v>16.52</v>
      </c>
      <c r="D1695" s="1">
        <v>-0.25</v>
      </c>
      <c r="E1695" s="7">
        <v>-0.0149</v>
      </c>
      <c r="F1695" s="8">
        <v>26363.0</v>
      </c>
      <c r="G1695" s="8">
        <v>76585.0</v>
      </c>
      <c r="H1695" s="1" t="s">
        <v>5468</v>
      </c>
      <c r="I1695" s="1">
        <v>29.34</v>
      </c>
    </row>
    <row r="1696">
      <c r="A1696" s="1" t="s">
        <v>5469</v>
      </c>
      <c r="B1696" s="1" t="s">
        <v>5457</v>
      </c>
      <c r="C1696" s="1">
        <v>18.93</v>
      </c>
      <c r="D1696" s="1">
        <v>-0.17</v>
      </c>
      <c r="E1696" s="7">
        <v>-0.0089</v>
      </c>
      <c r="F1696" s="1" t="s">
        <v>5470</v>
      </c>
      <c r="G1696" s="1" t="s">
        <v>5471</v>
      </c>
      <c r="H1696" s="1" t="s">
        <v>5472</v>
      </c>
      <c r="I1696" s="1">
        <v>7.54</v>
      </c>
    </row>
    <row r="1697">
      <c r="A1697" s="1" t="s">
        <v>5473</v>
      </c>
      <c r="B1697" s="1" t="s">
        <v>5474</v>
      </c>
      <c r="C1697" s="1">
        <v>12.03</v>
      </c>
      <c r="D1697" s="1">
        <v>-0.12</v>
      </c>
      <c r="E1697" s="7">
        <v>-0.0095</v>
      </c>
      <c r="F1697" s="1">
        <v>286.0</v>
      </c>
      <c r="G1697" s="8">
        <v>1261.0</v>
      </c>
      <c r="H1697" s="1" t="s">
        <v>5475</v>
      </c>
      <c r="I1697" s="1" t="s">
        <v>12</v>
      </c>
    </row>
    <row r="1698">
      <c r="A1698" s="1" t="s">
        <v>5476</v>
      </c>
      <c r="B1698" s="1" t="s">
        <v>5194</v>
      </c>
      <c r="C1698" s="1">
        <v>38.53</v>
      </c>
      <c r="D1698" s="1">
        <v>-0.13</v>
      </c>
      <c r="E1698" s="7">
        <v>-0.0032</v>
      </c>
      <c r="F1698" s="8">
        <v>6104.0</v>
      </c>
      <c r="G1698" s="8">
        <v>15487.0</v>
      </c>
      <c r="H1698" s="1" t="s">
        <v>5477</v>
      </c>
      <c r="I1698" s="1">
        <v>26.91</v>
      </c>
    </row>
    <row r="1699">
      <c r="A1699" s="1" t="s">
        <v>5478</v>
      </c>
      <c r="B1699" s="1" t="s">
        <v>5479</v>
      </c>
      <c r="C1699" s="1">
        <v>3.47</v>
      </c>
      <c r="D1699" s="2">
        <f>+0.01</f>
        <v>0.01</v>
      </c>
      <c r="E1699" s="3">
        <f>+0.29%</f>
        <v>0.0029</v>
      </c>
      <c r="F1699" s="8">
        <v>29497.0</v>
      </c>
      <c r="G1699" s="8">
        <v>165893.0</v>
      </c>
      <c r="H1699" s="1" t="s">
        <v>5480</v>
      </c>
      <c r="I1699" s="1">
        <v>18.76</v>
      </c>
    </row>
    <row r="1700">
      <c r="A1700" s="1" t="s">
        <v>5481</v>
      </c>
      <c r="B1700" s="1" t="s">
        <v>5482</v>
      </c>
      <c r="C1700" s="1">
        <v>120.38</v>
      </c>
      <c r="D1700" s="1">
        <v>-0.53</v>
      </c>
      <c r="E1700" s="7">
        <v>-0.0044</v>
      </c>
      <c r="F1700" s="1" t="s">
        <v>2749</v>
      </c>
      <c r="G1700" s="8">
        <v>570384.0</v>
      </c>
      <c r="H1700" s="1" t="s">
        <v>5483</v>
      </c>
      <c r="I1700" s="1">
        <v>17.49</v>
      </c>
    </row>
    <row r="1701">
      <c r="A1701" s="1" t="s">
        <v>5484</v>
      </c>
      <c r="B1701" s="1" t="s">
        <v>5485</v>
      </c>
      <c r="C1701" s="1">
        <v>7.34</v>
      </c>
      <c r="D1701" s="2">
        <f>+0.05</f>
        <v>0.05</v>
      </c>
      <c r="E1701" s="3">
        <f>+0.74%</f>
        <v>0.0074</v>
      </c>
      <c r="F1701" s="8">
        <v>8072.0</v>
      </c>
      <c r="G1701" s="8">
        <v>14073.0</v>
      </c>
      <c r="H1701" s="1" t="s">
        <v>5452</v>
      </c>
      <c r="I1701" s="1" t="s">
        <v>12</v>
      </c>
    </row>
    <row r="1702">
      <c r="A1702" s="1" t="s">
        <v>5486</v>
      </c>
      <c r="B1702" s="1" t="s">
        <v>5487</v>
      </c>
      <c r="C1702" s="1">
        <v>26.15</v>
      </c>
      <c r="D1702" s="2">
        <f>+1.24</f>
        <v>1.24</v>
      </c>
      <c r="E1702" s="3">
        <f>+4.97%</f>
        <v>0.0497</v>
      </c>
      <c r="F1702" s="1">
        <v>400.0</v>
      </c>
      <c r="G1702" s="1">
        <v>96.0</v>
      </c>
      <c r="H1702" s="1" t="s">
        <v>5488</v>
      </c>
      <c r="I1702" s="1" t="s">
        <v>12</v>
      </c>
    </row>
    <row r="1703">
      <c r="A1703" s="1" t="s">
        <v>5489</v>
      </c>
      <c r="B1703" s="1" t="s">
        <v>5490</v>
      </c>
      <c r="C1703" s="1">
        <v>3.01</v>
      </c>
      <c r="D1703" s="1">
        <v>0.0</v>
      </c>
      <c r="E1703" s="7">
        <v>0.0</v>
      </c>
      <c r="F1703" s="1">
        <v>50.0</v>
      </c>
      <c r="G1703" s="8">
        <v>2798.0</v>
      </c>
      <c r="H1703" s="1" t="s">
        <v>5491</v>
      </c>
      <c r="I1703" s="1">
        <v>4.86</v>
      </c>
    </row>
    <row r="1704">
      <c r="A1704" s="1" t="s">
        <v>5492</v>
      </c>
      <c r="B1704" s="1" t="s">
        <v>5493</v>
      </c>
      <c r="C1704" s="1">
        <v>24.73</v>
      </c>
      <c r="D1704" s="2">
        <f>+0.17</f>
        <v>0.17</v>
      </c>
      <c r="E1704" s="3">
        <f>+0.69%</f>
        <v>0.0069</v>
      </c>
      <c r="F1704" s="8">
        <v>12853.0</v>
      </c>
      <c r="G1704" s="8">
        <v>19825.0</v>
      </c>
      <c r="H1704" s="1" t="s">
        <v>5356</v>
      </c>
      <c r="I1704" s="1">
        <v>5.47</v>
      </c>
    </row>
    <row r="1705">
      <c r="A1705" s="1" t="s">
        <v>5494</v>
      </c>
      <c r="B1705" s="1" t="s">
        <v>5495</v>
      </c>
      <c r="C1705" s="1">
        <v>28.71</v>
      </c>
      <c r="D1705" s="1">
        <v>-0.31</v>
      </c>
      <c r="E1705" s="7">
        <v>-0.0107</v>
      </c>
      <c r="F1705" s="8">
        <v>453720.0</v>
      </c>
      <c r="G1705" s="1" t="s">
        <v>5496</v>
      </c>
      <c r="H1705" s="1" t="s">
        <v>5497</v>
      </c>
      <c r="I1705" s="1" t="s">
        <v>12</v>
      </c>
    </row>
    <row r="1706">
      <c r="A1706" s="1" t="s">
        <v>5498</v>
      </c>
      <c r="B1706" s="1" t="s">
        <v>5499</v>
      </c>
      <c r="C1706" s="1">
        <v>59.9</v>
      </c>
      <c r="D1706" s="1">
        <v>-0.07</v>
      </c>
      <c r="E1706" s="7">
        <v>-0.0012</v>
      </c>
      <c r="F1706" s="8">
        <v>50797.0</v>
      </c>
      <c r="G1706" s="8">
        <v>2183.0</v>
      </c>
      <c r="H1706" s="1" t="s">
        <v>5500</v>
      </c>
      <c r="I1706" s="1">
        <v>381.53</v>
      </c>
    </row>
    <row r="1707">
      <c r="A1707" s="1" t="s">
        <v>5501</v>
      </c>
      <c r="B1707" s="1" t="s">
        <v>5502</v>
      </c>
      <c r="C1707" s="1">
        <v>83.51</v>
      </c>
      <c r="D1707" s="1">
        <v>0.0</v>
      </c>
      <c r="E1707" s="7">
        <v>0.0</v>
      </c>
      <c r="F1707" s="1">
        <v>121.0</v>
      </c>
      <c r="G1707" s="1">
        <v>160.0</v>
      </c>
      <c r="H1707" s="1" t="s">
        <v>5503</v>
      </c>
      <c r="I1707" s="1">
        <v>8.47</v>
      </c>
    </row>
    <row r="1708">
      <c r="A1708" s="1" t="s">
        <v>5504</v>
      </c>
      <c r="B1708" s="1" t="s">
        <v>5275</v>
      </c>
      <c r="C1708" s="1">
        <v>23.09</v>
      </c>
      <c r="D1708" s="2">
        <f>+1.09</f>
        <v>1.09</v>
      </c>
      <c r="E1708" s="3">
        <f>+4.97%</f>
        <v>0.0497</v>
      </c>
      <c r="F1708" s="8">
        <v>1804.0</v>
      </c>
      <c r="G1708" s="1">
        <v>236.0</v>
      </c>
      <c r="H1708" s="1" t="s">
        <v>5505</v>
      </c>
      <c r="I1708" s="1">
        <v>7.52</v>
      </c>
    </row>
    <row r="1709">
      <c r="A1709" s="2"/>
      <c r="B1709" s="2"/>
      <c r="C1709" s="2"/>
      <c r="D1709" s="2"/>
      <c r="E1709" s="3"/>
      <c r="F1709" s="2"/>
      <c r="G1709" s="2"/>
      <c r="H1709" s="2"/>
      <c r="I1709" s="2"/>
    </row>
    <row r="1710">
      <c r="A1710" s="2"/>
      <c r="B1710" s="2"/>
      <c r="C1710" s="2"/>
      <c r="D1710" s="2"/>
      <c r="E1710" s="3"/>
      <c r="F1710" s="2"/>
      <c r="G1710" s="2"/>
      <c r="H1710" s="2"/>
      <c r="I1710" s="2"/>
    </row>
    <row r="1711">
      <c r="A1711" s="2"/>
      <c r="B1711" s="2"/>
      <c r="C1711" s="2"/>
      <c r="D1711" s="2"/>
      <c r="E1711" s="3"/>
      <c r="F1711" s="2"/>
      <c r="G1711" s="2"/>
      <c r="H1711" s="2"/>
      <c r="I1711" s="2"/>
    </row>
    <row r="1712">
      <c r="A1712" s="2"/>
      <c r="B1712" s="2"/>
      <c r="C1712" s="2"/>
      <c r="D1712" s="2"/>
      <c r="E1712" s="3"/>
      <c r="F1712" s="2"/>
      <c r="G1712" s="2"/>
      <c r="H1712" s="2"/>
      <c r="I1712" s="2"/>
    </row>
    <row r="1713">
      <c r="A1713" s="2"/>
      <c r="B1713" s="2"/>
      <c r="C1713" s="2"/>
      <c r="D1713" s="2"/>
      <c r="E1713" s="3"/>
      <c r="F1713" s="2"/>
      <c r="G1713" s="2"/>
      <c r="H1713" s="2"/>
      <c r="I1713" s="2"/>
    </row>
    <row r="1714">
      <c r="A1714" s="2"/>
      <c r="B1714" s="2"/>
      <c r="C1714" s="2"/>
      <c r="D1714" s="2"/>
      <c r="E1714" s="3"/>
      <c r="F1714" s="2"/>
      <c r="G1714" s="2"/>
      <c r="H1714" s="2"/>
      <c r="I1714" s="2"/>
    </row>
    <row r="1715">
      <c r="A1715" s="2"/>
      <c r="B1715" s="2"/>
      <c r="C1715" s="2"/>
      <c r="D1715" s="2"/>
      <c r="E1715" s="3"/>
      <c r="F1715" s="2"/>
      <c r="G1715" s="2"/>
      <c r="H1715" s="2"/>
      <c r="I1715" s="2"/>
    </row>
    <row r="1716">
      <c r="A1716" s="2"/>
      <c r="B1716" s="2"/>
      <c r="C1716" s="2"/>
      <c r="D1716" s="2"/>
      <c r="E1716" s="3"/>
      <c r="F1716" s="2"/>
      <c r="G1716" s="2"/>
      <c r="H1716" s="2"/>
      <c r="I1716" s="2"/>
    </row>
    <row r="1717">
      <c r="A1717" s="2"/>
      <c r="B1717" s="2"/>
      <c r="C1717" s="2"/>
      <c r="D1717" s="2"/>
      <c r="E1717" s="3"/>
      <c r="F1717" s="2"/>
      <c r="G1717" s="2"/>
      <c r="H1717" s="2"/>
      <c r="I1717" s="2"/>
    </row>
    <row r="1718">
      <c r="A1718" s="2"/>
      <c r="B1718" s="2"/>
      <c r="C1718" s="2"/>
      <c r="D1718" s="2"/>
      <c r="E1718" s="3"/>
      <c r="F1718" s="2"/>
      <c r="G1718" s="2"/>
      <c r="H1718" s="2"/>
      <c r="I1718" s="2"/>
    </row>
    <row r="1719">
      <c r="A1719" s="2"/>
      <c r="B1719" s="2"/>
      <c r="C1719" s="2"/>
      <c r="D1719" s="2"/>
      <c r="E1719" s="3"/>
      <c r="F1719" s="2"/>
      <c r="G1719" s="2"/>
      <c r="H1719" s="2"/>
      <c r="I1719" s="2"/>
    </row>
    <row r="1720">
      <c r="A1720" s="2"/>
      <c r="B1720" s="2"/>
      <c r="C1720" s="2"/>
      <c r="D1720" s="2"/>
      <c r="E1720" s="3"/>
      <c r="F1720" s="2"/>
      <c r="G1720" s="2"/>
      <c r="H1720" s="2"/>
      <c r="I1720" s="2"/>
    </row>
    <row r="1721">
      <c r="A1721" s="2"/>
      <c r="B1721" s="2"/>
      <c r="C1721" s="2"/>
      <c r="D1721" s="2"/>
      <c r="E1721" s="3"/>
      <c r="F1721" s="2"/>
      <c r="G1721" s="2"/>
      <c r="H1721" s="2"/>
      <c r="I1721" s="2"/>
    </row>
    <row r="1722">
      <c r="A1722" s="2"/>
      <c r="B1722" s="2"/>
      <c r="C1722" s="2"/>
      <c r="D1722" s="2"/>
      <c r="E1722" s="3"/>
      <c r="F1722" s="2"/>
      <c r="G1722" s="2"/>
      <c r="H1722" s="2"/>
      <c r="I1722" s="2"/>
    </row>
    <row r="1723">
      <c r="A1723" s="2"/>
      <c r="B1723" s="2"/>
      <c r="C1723" s="2"/>
      <c r="D1723" s="2"/>
      <c r="E1723" s="3"/>
      <c r="F1723" s="2"/>
      <c r="G1723" s="2"/>
      <c r="H1723" s="2"/>
      <c r="I1723" s="2"/>
    </row>
    <row r="1724">
      <c r="A1724" s="2"/>
      <c r="B1724" s="2"/>
      <c r="C1724" s="2"/>
      <c r="D1724" s="2"/>
      <c r="E1724" s="3"/>
      <c r="F1724" s="2"/>
      <c r="G1724" s="2"/>
      <c r="H1724" s="2"/>
      <c r="I1724" s="2"/>
    </row>
    <row r="1725">
      <c r="A1725" s="2"/>
      <c r="B1725" s="2"/>
      <c r="C1725" s="2"/>
      <c r="D1725" s="2"/>
      <c r="E1725" s="3"/>
      <c r="F1725" s="2"/>
      <c r="G1725" s="2"/>
      <c r="H1725" s="2"/>
      <c r="I1725" s="2"/>
    </row>
    <row r="1726">
      <c r="A1726" s="2"/>
      <c r="B1726" s="2"/>
      <c r="C1726" s="2"/>
      <c r="D1726" s="2"/>
      <c r="E1726" s="3"/>
      <c r="F1726" s="2"/>
      <c r="G1726" s="2"/>
      <c r="H1726" s="2"/>
      <c r="I1726" s="2"/>
    </row>
    <row r="1727">
      <c r="A1727" s="2"/>
      <c r="B1727" s="2"/>
      <c r="C1727" s="2"/>
      <c r="D1727" s="2"/>
      <c r="E1727" s="3"/>
      <c r="F1727" s="2"/>
      <c r="G1727" s="2"/>
      <c r="H1727" s="2"/>
      <c r="I1727" s="2"/>
    </row>
    <row r="1728">
      <c r="A1728" s="2"/>
      <c r="B1728" s="2"/>
      <c r="C1728" s="2"/>
      <c r="D1728" s="2"/>
      <c r="E1728" s="3"/>
      <c r="F1728" s="2"/>
      <c r="G1728" s="2"/>
      <c r="H1728" s="2"/>
      <c r="I1728" s="2"/>
    </row>
    <row r="1729">
      <c r="A1729" s="2"/>
      <c r="B1729" s="2"/>
      <c r="C1729" s="2"/>
      <c r="D1729" s="2"/>
      <c r="E1729" s="3"/>
      <c r="F1729" s="2"/>
      <c r="G1729" s="2"/>
      <c r="H1729" s="2"/>
      <c r="I1729" s="2"/>
    </row>
    <row r="1730">
      <c r="A1730" s="2"/>
      <c r="B1730" s="2"/>
      <c r="C1730" s="2"/>
      <c r="D1730" s="2"/>
      <c r="E1730" s="3"/>
      <c r="F1730" s="2"/>
      <c r="G1730" s="2"/>
      <c r="H1730" s="2"/>
      <c r="I1730" s="2"/>
    </row>
    <row r="1731">
      <c r="A1731" s="2"/>
      <c r="B1731" s="2"/>
      <c r="C1731" s="2"/>
      <c r="D1731" s="2"/>
      <c r="E1731" s="3"/>
      <c r="F1731" s="2"/>
      <c r="G1731" s="2"/>
      <c r="H1731" s="2"/>
      <c r="I1731" s="2"/>
    </row>
    <row r="1732">
      <c r="A1732" s="2"/>
      <c r="B1732" s="2"/>
      <c r="C1732" s="2"/>
      <c r="D1732" s="2"/>
      <c r="E1732" s="3"/>
      <c r="F1732" s="2"/>
      <c r="G1732" s="2"/>
      <c r="H1732" s="2"/>
      <c r="I1732" s="2"/>
    </row>
    <row r="1733">
      <c r="A1733" s="2"/>
      <c r="B1733" s="2"/>
      <c r="C1733" s="2"/>
      <c r="D1733" s="2"/>
      <c r="E1733" s="3"/>
      <c r="F1733" s="2"/>
      <c r="G1733" s="2"/>
      <c r="H1733" s="2"/>
      <c r="I1733" s="2"/>
    </row>
    <row r="1734">
      <c r="A1734" s="2"/>
      <c r="B1734" s="2"/>
      <c r="C1734" s="2"/>
      <c r="D1734" s="2"/>
      <c r="E1734" s="3"/>
      <c r="F1734" s="2"/>
      <c r="G1734" s="2"/>
      <c r="H1734" s="2"/>
      <c r="I1734" s="2"/>
    </row>
    <row r="1735">
      <c r="A1735" s="2"/>
      <c r="B1735" s="2"/>
      <c r="C1735" s="2"/>
      <c r="D1735" s="2"/>
      <c r="E1735" s="3"/>
      <c r="F1735" s="2"/>
      <c r="G1735" s="2"/>
      <c r="H1735" s="2"/>
      <c r="I1735" s="2"/>
    </row>
    <row r="1736">
      <c r="A1736" s="2"/>
      <c r="B1736" s="2"/>
      <c r="C1736" s="2"/>
      <c r="D1736" s="2"/>
      <c r="E1736" s="3"/>
      <c r="F1736" s="2"/>
      <c r="G1736" s="2"/>
      <c r="H1736" s="2"/>
      <c r="I1736" s="2"/>
    </row>
    <row r="1737">
      <c r="A1737" s="2"/>
      <c r="B1737" s="2"/>
      <c r="C1737" s="2"/>
      <c r="D1737" s="2"/>
      <c r="E1737" s="3"/>
      <c r="F1737" s="2"/>
      <c r="G1737" s="2"/>
      <c r="H1737" s="2"/>
      <c r="I1737" s="2"/>
    </row>
    <row r="1738">
      <c r="A1738" s="2"/>
      <c r="B1738" s="2"/>
      <c r="C1738" s="2"/>
      <c r="D1738" s="2"/>
      <c r="E1738" s="3"/>
      <c r="F1738" s="2"/>
      <c r="G1738" s="2"/>
      <c r="H1738" s="2"/>
      <c r="I1738" s="2"/>
    </row>
    <row r="1739">
      <c r="A1739" s="2"/>
      <c r="B1739" s="2"/>
      <c r="C1739" s="2"/>
      <c r="D1739" s="2"/>
      <c r="E1739" s="3"/>
      <c r="F1739" s="2"/>
      <c r="G1739" s="2"/>
      <c r="H1739" s="2"/>
      <c r="I1739" s="2"/>
    </row>
    <row r="1740">
      <c r="A1740" s="2"/>
      <c r="B1740" s="2"/>
      <c r="C1740" s="2"/>
      <c r="D1740" s="2"/>
      <c r="E1740" s="3"/>
      <c r="F1740" s="2"/>
      <c r="G1740" s="2"/>
      <c r="H1740" s="2"/>
      <c r="I1740" s="2"/>
    </row>
    <row r="1741">
      <c r="A1741" s="2"/>
      <c r="B1741" s="2"/>
      <c r="C1741" s="2"/>
      <c r="D1741" s="2"/>
      <c r="E1741" s="3"/>
      <c r="F1741" s="2"/>
      <c r="G1741" s="2"/>
      <c r="H1741" s="2"/>
      <c r="I1741" s="2"/>
    </row>
    <row r="1742">
      <c r="A1742" s="2"/>
      <c r="B1742" s="2"/>
      <c r="C1742" s="2"/>
      <c r="D1742" s="2"/>
      <c r="E1742" s="3"/>
      <c r="F1742" s="2"/>
      <c r="G1742" s="2"/>
      <c r="H1742" s="2"/>
      <c r="I1742" s="2"/>
    </row>
    <row r="1743">
      <c r="A1743" s="2"/>
      <c r="B1743" s="2"/>
      <c r="C1743" s="2"/>
      <c r="D1743" s="2"/>
      <c r="E1743" s="3"/>
      <c r="F1743" s="2"/>
      <c r="G1743" s="2"/>
      <c r="H1743" s="2"/>
      <c r="I1743" s="2"/>
    </row>
    <row r="1744">
      <c r="A1744" s="2"/>
      <c r="B1744" s="2"/>
      <c r="C1744" s="2"/>
      <c r="D1744" s="2"/>
      <c r="E1744" s="3"/>
      <c r="F1744" s="2"/>
      <c r="G1744" s="2"/>
      <c r="H1744" s="2"/>
      <c r="I1744" s="2"/>
    </row>
    <row r="1745">
      <c r="A1745" s="2"/>
      <c r="B1745" s="2"/>
      <c r="C1745" s="2"/>
      <c r="D1745" s="2"/>
      <c r="E1745" s="3"/>
      <c r="F1745" s="2"/>
      <c r="G1745" s="2"/>
      <c r="H1745" s="2"/>
      <c r="I1745" s="2"/>
    </row>
    <row r="1746">
      <c r="A1746" s="2"/>
      <c r="B1746" s="2"/>
      <c r="C1746" s="2"/>
      <c r="D1746" s="2"/>
      <c r="E1746" s="3"/>
      <c r="F1746" s="2"/>
      <c r="G1746" s="2"/>
      <c r="H1746" s="2"/>
      <c r="I1746" s="2"/>
    </row>
    <row r="1747">
      <c r="A1747" s="2"/>
      <c r="B1747" s="2"/>
      <c r="C1747" s="2"/>
      <c r="D1747" s="2"/>
      <c r="E1747" s="3"/>
      <c r="F1747" s="2"/>
      <c r="G1747" s="2"/>
      <c r="H1747" s="2"/>
      <c r="I1747" s="2"/>
    </row>
    <row r="1748">
      <c r="A1748" s="2"/>
      <c r="B1748" s="2"/>
      <c r="C1748" s="2"/>
      <c r="D1748" s="2"/>
      <c r="E1748" s="3"/>
      <c r="F1748" s="2"/>
      <c r="G1748" s="2"/>
      <c r="H1748" s="2"/>
      <c r="I1748" s="2"/>
    </row>
    <row r="1749">
      <c r="A1749" s="2"/>
      <c r="B1749" s="2"/>
      <c r="C1749" s="2"/>
      <c r="D1749" s="2"/>
      <c r="E1749" s="3"/>
      <c r="F1749" s="2"/>
      <c r="G1749" s="2"/>
      <c r="H1749" s="2"/>
      <c r="I1749" s="2"/>
    </row>
    <row r="1750">
      <c r="A1750" s="2"/>
      <c r="B1750" s="2"/>
      <c r="C1750" s="2"/>
      <c r="D1750" s="2"/>
      <c r="E1750" s="3"/>
      <c r="F1750" s="2"/>
      <c r="G1750" s="2"/>
      <c r="H1750" s="2"/>
      <c r="I1750" s="2"/>
    </row>
    <row r="1751">
      <c r="A1751" s="2"/>
      <c r="B1751" s="2"/>
      <c r="C1751" s="2"/>
      <c r="D1751" s="2"/>
      <c r="E1751" s="3"/>
      <c r="F1751" s="2"/>
      <c r="G1751" s="2"/>
      <c r="H1751" s="2"/>
      <c r="I1751" s="2"/>
    </row>
    <row r="1752">
      <c r="A1752" s="2"/>
      <c r="B1752" s="2"/>
      <c r="C1752" s="2"/>
      <c r="D1752" s="2"/>
      <c r="E1752" s="3"/>
      <c r="F1752" s="2"/>
      <c r="G1752" s="2"/>
      <c r="H1752" s="2"/>
      <c r="I1752" s="2"/>
    </row>
    <row r="1753">
      <c r="A1753" s="2"/>
      <c r="B1753" s="2"/>
      <c r="C1753" s="2"/>
      <c r="D1753" s="2"/>
      <c r="E1753" s="3"/>
      <c r="F1753" s="2"/>
      <c r="G1753" s="2"/>
      <c r="H1753" s="2"/>
      <c r="I1753" s="2"/>
    </row>
    <row r="1754">
      <c r="A1754" s="2"/>
      <c r="B1754" s="2"/>
      <c r="C1754" s="2"/>
      <c r="D1754" s="2"/>
      <c r="E1754" s="3"/>
      <c r="F1754" s="2"/>
      <c r="G1754" s="2"/>
      <c r="H1754" s="2"/>
      <c r="I1754" s="2"/>
    </row>
    <row r="1755">
      <c r="A1755" s="2"/>
      <c r="B1755" s="2"/>
      <c r="C1755" s="2"/>
      <c r="D1755" s="2"/>
      <c r="E1755" s="3"/>
      <c r="F1755" s="2"/>
      <c r="G1755" s="2"/>
      <c r="H1755" s="2"/>
      <c r="I1755" s="2"/>
    </row>
    <row r="1756">
      <c r="A1756" s="2"/>
      <c r="B1756" s="2"/>
      <c r="C1756" s="2"/>
      <c r="D1756" s="2"/>
      <c r="E1756" s="3"/>
      <c r="F1756" s="2"/>
      <c r="G1756" s="2"/>
      <c r="H1756" s="2"/>
      <c r="I1756" s="2"/>
    </row>
    <row r="1757">
      <c r="A1757" s="2"/>
      <c r="B1757" s="2"/>
      <c r="C1757" s="2"/>
      <c r="D1757" s="2"/>
      <c r="E1757" s="3"/>
      <c r="F1757" s="2"/>
      <c r="G1757" s="2"/>
      <c r="H1757" s="2"/>
      <c r="I1757" s="2"/>
    </row>
    <row r="1758">
      <c r="A1758" s="2"/>
      <c r="B1758" s="2"/>
      <c r="C1758" s="2"/>
      <c r="D1758" s="2"/>
      <c r="E1758" s="3"/>
      <c r="F1758" s="2"/>
      <c r="G1758" s="2"/>
      <c r="H1758" s="2"/>
      <c r="I1758" s="2"/>
    </row>
    <row r="1759">
      <c r="A1759" s="2"/>
      <c r="B1759" s="2"/>
      <c r="C1759" s="2"/>
      <c r="D1759" s="2"/>
      <c r="E1759" s="3"/>
      <c r="F1759" s="2"/>
      <c r="G1759" s="2"/>
      <c r="H1759" s="2"/>
      <c r="I1759" s="2"/>
    </row>
    <row r="1760">
      <c r="A1760" s="2"/>
      <c r="B1760" s="2"/>
      <c r="C1760" s="2"/>
      <c r="D1760" s="2"/>
      <c r="E1760" s="3"/>
      <c r="F1760" s="2"/>
      <c r="G1760" s="2"/>
      <c r="H1760" s="2"/>
      <c r="I1760" s="2"/>
    </row>
    <row r="1761">
      <c r="A1761" s="2"/>
      <c r="B1761" s="2"/>
      <c r="C1761" s="2"/>
      <c r="D1761" s="2"/>
      <c r="E1761" s="3"/>
      <c r="F1761" s="2"/>
      <c r="G1761" s="2"/>
      <c r="H1761" s="2"/>
      <c r="I1761" s="2"/>
    </row>
    <row r="1762">
      <c r="A1762" s="2"/>
      <c r="B1762" s="2"/>
      <c r="C1762" s="2"/>
      <c r="D1762" s="2"/>
      <c r="E1762" s="3"/>
      <c r="F1762" s="2"/>
      <c r="G1762" s="2"/>
      <c r="H1762" s="2"/>
      <c r="I1762" s="2"/>
    </row>
    <row r="1763">
      <c r="A1763" s="2"/>
      <c r="B1763" s="2"/>
      <c r="C1763" s="2"/>
      <c r="D1763" s="2"/>
      <c r="E1763" s="3"/>
      <c r="F1763" s="2"/>
      <c r="G1763" s="2"/>
      <c r="H1763" s="2"/>
      <c r="I1763" s="2"/>
    </row>
    <row r="1764">
      <c r="A1764" s="2"/>
      <c r="B1764" s="2"/>
      <c r="C1764" s="2"/>
      <c r="D1764" s="2"/>
      <c r="E1764" s="3"/>
      <c r="F1764" s="2"/>
      <c r="G1764" s="2"/>
      <c r="H1764" s="2"/>
      <c r="I1764" s="2"/>
    </row>
    <row r="1765">
      <c r="A1765" s="2"/>
      <c r="B1765" s="2"/>
      <c r="C1765" s="2"/>
      <c r="D1765" s="2"/>
      <c r="E1765" s="3"/>
      <c r="F1765" s="2"/>
      <c r="G1765" s="2"/>
      <c r="H1765" s="2"/>
      <c r="I1765" s="2"/>
    </row>
    <row r="1766">
      <c r="A1766" s="2"/>
      <c r="B1766" s="2"/>
      <c r="C1766" s="2"/>
      <c r="D1766" s="2"/>
      <c r="E1766" s="3"/>
      <c r="F1766" s="2"/>
      <c r="G1766" s="2"/>
      <c r="H1766" s="2"/>
      <c r="I1766" s="2"/>
    </row>
    <row r="1767">
      <c r="A1767" s="2"/>
      <c r="B1767" s="2"/>
      <c r="C1767" s="2"/>
      <c r="D1767" s="2"/>
      <c r="E1767" s="3"/>
      <c r="F1767" s="2"/>
      <c r="G1767" s="2"/>
      <c r="H1767" s="2"/>
      <c r="I1767" s="2"/>
    </row>
    <row r="1768">
      <c r="A1768" s="2"/>
      <c r="B1768" s="2"/>
      <c r="C1768" s="2"/>
      <c r="D1768" s="2"/>
      <c r="E1768" s="3"/>
      <c r="F1768" s="2"/>
      <c r="G1768" s="2"/>
      <c r="H1768" s="2"/>
      <c r="I1768" s="2"/>
    </row>
    <row r="1769">
      <c r="A1769" s="2"/>
      <c r="B1769" s="2"/>
      <c r="C1769" s="2"/>
      <c r="D1769" s="2"/>
      <c r="E1769" s="3"/>
      <c r="F1769" s="2"/>
      <c r="G1769" s="2"/>
      <c r="H1769" s="2"/>
      <c r="I1769" s="2"/>
    </row>
    <row r="1770">
      <c r="A1770" s="2"/>
      <c r="B1770" s="2"/>
      <c r="C1770" s="2"/>
      <c r="D1770" s="2"/>
      <c r="E1770" s="3"/>
      <c r="F1770" s="2"/>
      <c r="G1770" s="2"/>
      <c r="H1770" s="2"/>
      <c r="I1770" s="2"/>
    </row>
    <row r="1771">
      <c r="A1771" s="2"/>
      <c r="B1771" s="2"/>
      <c r="C1771" s="2"/>
      <c r="D1771" s="2"/>
      <c r="E1771" s="3"/>
      <c r="F1771" s="2"/>
      <c r="G1771" s="2"/>
      <c r="H1771" s="2"/>
      <c r="I1771" s="2"/>
    </row>
    <row r="1772">
      <c r="A1772" s="2"/>
      <c r="B1772" s="2"/>
      <c r="C1772" s="2"/>
      <c r="D1772" s="2"/>
      <c r="E1772" s="3"/>
      <c r="F1772" s="2"/>
      <c r="G1772" s="2"/>
      <c r="H1772" s="2"/>
      <c r="I1772" s="2"/>
    </row>
    <row r="1773">
      <c r="A1773" s="2"/>
      <c r="B1773" s="2"/>
      <c r="C1773" s="2"/>
      <c r="D1773" s="2"/>
      <c r="E1773" s="3"/>
      <c r="F1773" s="2"/>
      <c r="G1773" s="2"/>
      <c r="H1773" s="2"/>
      <c r="I1773" s="2"/>
    </row>
    <row r="1774">
      <c r="A1774" s="2"/>
      <c r="B1774" s="2"/>
      <c r="C1774" s="2"/>
      <c r="D1774" s="2"/>
      <c r="E1774" s="3"/>
      <c r="F1774" s="2"/>
      <c r="G1774" s="2"/>
      <c r="H1774" s="2"/>
      <c r="I1774" s="2"/>
    </row>
    <row r="1775">
      <c r="A1775" s="2"/>
      <c r="B1775" s="2"/>
      <c r="C1775" s="2"/>
      <c r="D1775" s="2"/>
      <c r="E1775" s="3"/>
      <c r="F1775" s="2"/>
      <c r="G1775" s="2"/>
      <c r="H1775" s="2"/>
      <c r="I1775" s="2"/>
    </row>
    <row r="1776">
      <c r="A1776" s="2"/>
      <c r="B1776" s="2"/>
      <c r="C1776" s="2"/>
      <c r="D1776" s="2"/>
      <c r="E1776" s="3"/>
      <c r="F1776" s="2"/>
      <c r="G1776" s="2"/>
      <c r="H1776" s="2"/>
      <c r="I1776" s="2"/>
    </row>
    <row r="1777">
      <c r="A1777" s="2"/>
      <c r="B1777" s="2"/>
      <c r="C1777" s="2"/>
      <c r="D1777" s="2"/>
      <c r="E1777" s="3"/>
      <c r="F1777" s="2"/>
      <c r="G1777" s="2"/>
      <c r="H1777" s="2"/>
      <c r="I1777" s="2"/>
    </row>
    <row r="1778">
      <c r="A1778" s="2"/>
      <c r="B1778" s="2"/>
      <c r="C1778" s="2"/>
      <c r="D1778" s="2"/>
      <c r="E1778" s="3"/>
      <c r="F1778" s="2"/>
      <c r="G1778" s="2"/>
      <c r="H1778" s="2"/>
      <c r="I1778" s="2"/>
    </row>
    <row r="1779">
      <c r="A1779" s="2"/>
      <c r="B1779" s="2"/>
      <c r="C1779" s="2"/>
      <c r="D1779" s="2"/>
      <c r="E1779" s="3"/>
      <c r="F1779" s="2"/>
      <c r="G1779" s="2"/>
      <c r="H1779" s="2"/>
      <c r="I1779" s="2"/>
    </row>
    <row r="1780">
      <c r="A1780" s="2"/>
      <c r="B1780" s="2"/>
      <c r="C1780" s="2"/>
      <c r="D1780" s="2"/>
      <c r="E1780" s="3"/>
      <c r="F1780" s="2"/>
      <c r="G1780" s="2"/>
      <c r="H1780" s="2"/>
      <c r="I1780" s="2"/>
    </row>
    <row r="1781">
      <c r="A1781" s="2"/>
      <c r="B1781" s="2"/>
      <c r="C1781" s="2"/>
      <c r="D1781" s="2"/>
      <c r="E1781" s="3"/>
      <c r="F1781" s="2"/>
      <c r="G1781" s="2"/>
      <c r="H1781" s="2"/>
      <c r="I1781" s="2"/>
    </row>
    <row r="1782">
      <c r="A1782" s="2"/>
      <c r="B1782" s="2"/>
      <c r="C1782" s="2"/>
      <c r="D1782" s="2"/>
      <c r="E1782" s="3"/>
      <c r="F1782" s="2"/>
      <c r="G1782" s="2"/>
      <c r="H1782" s="2"/>
      <c r="I1782" s="2"/>
    </row>
    <row r="1783">
      <c r="A1783" s="2"/>
      <c r="B1783" s="2"/>
      <c r="C1783" s="2"/>
      <c r="D1783" s="2"/>
      <c r="E1783" s="3"/>
      <c r="F1783" s="2"/>
      <c r="G1783" s="2"/>
      <c r="H1783" s="2"/>
      <c r="I1783" s="2"/>
    </row>
    <row r="1784">
      <c r="A1784" s="2"/>
      <c r="B1784" s="2"/>
      <c r="C1784" s="2"/>
      <c r="D1784" s="2"/>
      <c r="E1784" s="3"/>
      <c r="F1784" s="2"/>
      <c r="G1784" s="2"/>
      <c r="H1784" s="2"/>
      <c r="I1784" s="2"/>
    </row>
    <row r="1785">
      <c r="A1785" s="2"/>
      <c r="B1785" s="2"/>
      <c r="C1785" s="2"/>
      <c r="D1785" s="2"/>
      <c r="E1785" s="3"/>
      <c r="F1785" s="2"/>
      <c r="G1785" s="2"/>
      <c r="H1785" s="2"/>
      <c r="I1785" s="2"/>
    </row>
    <row r="1786">
      <c r="A1786" s="2"/>
      <c r="B1786" s="2"/>
      <c r="C1786" s="2"/>
      <c r="D1786" s="2"/>
      <c r="E1786" s="3"/>
      <c r="F1786" s="2"/>
      <c r="G1786" s="2"/>
      <c r="H1786" s="2"/>
      <c r="I1786" s="2"/>
    </row>
    <row r="1787">
      <c r="A1787" s="2"/>
      <c r="B1787" s="2"/>
      <c r="C1787" s="2"/>
      <c r="D1787" s="2"/>
      <c r="E1787" s="3"/>
      <c r="F1787" s="2"/>
      <c r="G1787" s="2"/>
      <c r="H1787" s="2"/>
      <c r="I1787" s="2"/>
    </row>
    <row r="1788">
      <c r="A1788" s="2"/>
      <c r="B1788" s="2"/>
      <c r="C1788" s="2"/>
      <c r="D1788" s="2"/>
      <c r="E1788" s="3"/>
      <c r="F1788" s="2"/>
      <c r="G1788" s="2"/>
      <c r="H1788" s="2"/>
      <c r="I1788" s="2"/>
    </row>
    <row r="1789">
      <c r="A1789" s="2"/>
      <c r="B1789" s="2"/>
      <c r="C1789" s="2"/>
      <c r="D1789" s="2"/>
      <c r="E1789" s="3"/>
      <c r="F1789" s="2"/>
      <c r="G1789" s="2"/>
      <c r="H1789" s="2"/>
      <c r="I1789" s="2"/>
    </row>
    <row r="1790">
      <c r="A1790" s="2"/>
      <c r="B1790" s="2"/>
      <c r="C1790" s="2"/>
      <c r="D1790" s="2"/>
      <c r="E1790" s="3"/>
      <c r="F1790" s="2"/>
      <c r="G1790" s="2"/>
      <c r="H1790" s="2"/>
      <c r="I1790" s="2"/>
    </row>
    <row r="1791">
      <c r="A1791" s="2"/>
      <c r="B1791" s="2"/>
      <c r="C1791" s="2"/>
      <c r="D1791" s="2"/>
      <c r="E1791" s="3"/>
      <c r="F1791" s="2"/>
      <c r="G1791" s="2"/>
      <c r="H1791" s="2"/>
      <c r="I1791" s="2"/>
    </row>
    <row r="1792">
      <c r="A1792" s="2"/>
      <c r="B1792" s="2"/>
      <c r="C1792" s="2"/>
      <c r="D1792" s="2"/>
      <c r="E1792" s="3"/>
      <c r="F1792" s="2"/>
      <c r="G1792" s="2"/>
      <c r="H1792" s="2"/>
      <c r="I1792" s="2"/>
    </row>
    <row r="1793">
      <c r="A1793" s="2"/>
      <c r="B1793" s="2"/>
      <c r="C1793" s="2"/>
      <c r="D1793" s="2"/>
      <c r="E1793" s="3"/>
      <c r="F1793" s="2"/>
      <c r="G1793" s="2"/>
      <c r="H1793" s="2"/>
      <c r="I1793" s="2"/>
    </row>
    <row r="1794">
      <c r="A1794" s="2"/>
      <c r="B1794" s="2"/>
      <c r="C1794" s="2"/>
      <c r="D1794" s="2"/>
      <c r="E1794" s="3"/>
      <c r="F1794" s="2"/>
      <c r="G1794" s="2"/>
      <c r="H1794" s="2"/>
      <c r="I1794" s="2"/>
    </row>
    <row r="1795">
      <c r="A1795" s="2"/>
      <c r="B1795" s="2"/>
      <c r="C1795" s="2"/>
      <c r="D1795" s="2"/>
      <c r="E1795" s="3"/>
      <c r="F1795" s="2"/>
      <c r="G1795" s="2"/>
      <c r="H1795" s="2"/>
      <c r="I1795" s="2"/>
    </row>
    <row r="1796">
      <c r="A1796" s="2"/>
      <c r="B1796" s="2"/>
      <c r="C1796" s="2"/>
      <c r="D1796" s="2"/>
      <c r="E1796" s="3"/>
      <c r="F1796" s="2"/>
      <c r="G1796" s="2"/>
      <c r="H1796" s="2"/>
      <c r="I1796" s="2"/>
    </row>
    <row r="1797">
      <c r="A1797" s="2"/>
      <c r="B1797" s="2"/>
      <c r="C1797" s="2"/>
      <c r="D1797" s="2"/>
      <c r="E1797" s="3"/>
      <c r="F1797" s="2"/>
      <c r="G1797" s="2"/>
      <c r="H1797" s="2"/>
      <c r="I1797" s="2"/>
    </row>
    <row r="1798">
      <c r="A1798" s="2"/>
      <c r="B1798" s="2"/>
      <c r="C1798" s="2"/>
      <c r="D1798" s="2"/>
      <c r="E1798" s="3"/>
      <c r="F1798" s="2"/>
      <c r="G1798" s="2"/>
      <c r="H1798" s="2"/>
      <c r="I1798" s="2"/>
    </row>
    <row r="1799">
      <c r="A1799" s="2"/>
      <c r="B1799" s="2"/>
      <c r="C1799" s="2"/>
      <c r="D1799" s="2"/>
      <c r="E1799" s="3"/>
      <c r="F1799" s="2"/>
      <c r="G1799" s="2"/>
      <c r="H1799" s="2"/>
      <c r="I1799" s="2"/>
    </row>
    <row r="1800">
      <c r="A1800" s="2"/>
      <c r="B1800" s="2"/>
      <c r="C1800" s="2"/>
      <c r="D1800" s="2"/>
      <c r="E1800" s="3"/>
      <c r="F1800" s="2"/>
      <c r="G1800" s="2"/>
      <c r="H1800" s="2"/>
      <c r="I1800" s="2"/>
    </row>
    <row r="1801">
      <c r="A1801" s="2"/>
      <c r="B1801" s="2"/>
      <c r="C1801" s="2"/>
      <c r="D1801" s="2"/>
      <c r="E1801" s="3"/>
      <c r="F1801" s="2"/>
      <c r="G1801" s="2"/>
      <c r="H1801" s="2"/>
      <c r="I1801" s="2"/>
    </row>
    <row r="1802">
      <c r="A1802" s="2"/>
      <c r="B1802" s="2"/>
      <c r="C1802" s="2"/>
      <c r="D1802" s="2"/>
      <c r="E1802" s="3"/>
      <c r="F1802" s="2"/>
      <c r="G1802" s="2"/>
      <c r="H1802" s="2"/>
      <c r="I1802" s="2"/>
    </row>
    <row r="1803">
      <c r="A1803" s="2"/>
      <c r="B1803" s="2"/>
      <c r="C1803" s="2"/>
      <c r="D1803" s="2"/>
      <c r="E1803" s="3"/>
      <c r="F1803" s="2"/>
      <c r="G1803" s="2"/>
      <c r="H1803" s="2"/>
      <c r="I1803" s="2"/>
    </row>
    <row r="1804">
      <c r="A1804" s="2"/>
      <c r="B1804" s="2"/>
      <c r="C1804" s="2"/>
      <c r="D1804" s="2"/>
      <c r="E1804" s="3"/>
      <c r="F1804" s="2"/>
      <c r="G1804" s="2"/>
      <c r="H1804" s="2"/>
      <c r="I1804" s="2"/>
    </row>
    <row r="1805">
      <c r="A1805" s="2"/>
      <c r="B1805" s="2"/>
      <c r="C1805" s="2"/>
      <c r="D1805" s="2"/>
      <c r="E1805" s="3"/>
      <c r="F1805" s="2"/>
      <c r="G1805" s="2"/>
      <c r="H1805" s="2"/>
      <c r="I1805" s="2"/>
    </row>
    <row r="1806">
      <c r="A1806" s="2"/>
      <c r="B1806" s="2"/>
      <c r="C1806" s="2"/>
      <c r="D1806" s="2"/>
      <c r="E1806" s="3"/>
      <c r="F1806" s="2"/>
      <c r="G1806" s="2"/>
      <c r="H1806" s="2"/>
      <c r="I1806" s="2"/>
    </row>
    <row r="1807">
      <c r="A1807" s="2"/>
      <c r="B1807" s="2"/>
      <c r="C1807" s="2"/>
      <c r="D1807" s="2"/>
      <c r="E1807" s="3"/>
      <c r="F1807" s="2"/>
      <c r="G1807" s="2"/>
      <c r="H1807" s="2"/>
      <c r="I1807" s="2"/>
    </row>
    <row r="1808">
      <c r="A1808" s="2"/>
      <c r="B1808" s="2"/>
      <c r="C1808" s="2"/>
      <c r="D1808" s="2"/>
      <c r="E1808" s="3"/>
      <c r="F1808" s="2"/>
      <c r="G1808" s="2"/>
      <c r="H1808" s="2"/>
      <c r="I1808" s="2"/>
    </row>
    <row r="1809">
      <c r="A1809" s="2"/>
      <c r="B1809" s="2"/>
      <c r="C1809" s="2"/>
      <c r="D1809" s="2"/>
      <c r="E1809" s="3"/>
      <c r="F1809" s="2"/>
      <c r="G1809" s="2"/>
      <c r="H1809" s="2"/>
      <c r="I1809" s="2"/>
    </row>
    <row r="1810">
      <c r="A1810" s="2"/>
      <c r="B1810" s="2"/>
      <c r="C1810" s="2"/>
      <c r="D1810" s="2"/>
      <c r="E1810" s="3"/>
      <c r="F1810" s="2"/>
      <c r="G1810" s="2"/>
      <c r="H1810" s="2"/>
      <c r="I1810" s="2"/>
    </row>
    <row r="1811">
      <c r="A1811" s="2"/>
      <c r="B1811" s="2"/>
      <c r="C1811" s="2"/>
      <c r="D1811" s="2"/>
      <c r="E1811" s="3"/>
      <c r="F1811" s="2"/>
      <c r="G1811" s="2"/>
      <c r="H1811" s="2"/>
      <c r="I1811" s="2"/>
    </row>
    <row r="1812">
      <c r="A1812" s="2"/>
      <c r="B1812" s="2"/>
      <c r="C1812" s="2"/>
      <c r="D1812" s="2"/>
      <c r="E1812" s="3"/>
      <c r="F1812" s="2"/>
      <c r="G1812" s="2"/>
      <c r="H1812" s="2"/>
      <c r="I1812" s="2"/>
    </row>
    <row r="1813">
      <c r="A1813" s="2"/>
      <c r="B1813" s="2"/>
      <c r="C1813" s="2"/>
      <c r="D1813" s="2"/>
      <c r="E1813" s="3"/>
      <c r="F1813" s="2"/>
      <c r="G1813" s="2"/>
      <c r="H1813" s="2"/>
      <c r="I1813" s="2"/>
    </row>
    <row r="1814">
      <c r="A1814" s="2"/>
      <c r="B1814" s="2"/>
      <c r="C1814" s="2"/>
      <c r="D1814" s="2"/>
      <c r="E1814" s="3"/>
      <c r="F1814" s="2"/>
      <c r="G1814" s="2"/>
      <c r="H1814" s="2"/>
      <c r="I1814" s="2"/>
    </row>
    <row r="1815">
      <c r="A1815" s="2"/>
      <c r="B1815" s="2"/>
      <c r="C1815" s="2"/>
      <c r="D1815" s="2"/>
      <c r="E1815" s="3"/>
      <c r="F1815" s="2"/>
      <c r="G1815" s="2"/>
      <c r="H1815" s="2"/>
      <c r="I1815" s="2"/>
    </row>
    <row r="1816">
      <c r="A1816" s="2"/>
      <c r="B1816" s="2"/>
      <c r="C1816" s="2"/>
      <c r="D1816" s="2"/>
      <c r="E1816" s="3"/>
      <c r="F1816" s="2"/>
      <c r="G1816" s="2"/>
      <c r="H1816" s="2"/>
      <c r="I1816" s="2"/>
    </row>
    <row r="1817">
      <c r="A1817" s="2"/>
      <c r="B1817" s="2"/>
      <c r="C1817" s="2"/>
      <c r="D1817" s="2"/>
      <c r="E1817" s="3"/>
      <c r="F1817" s="2"/>
      <c r="G1817" s="2"/>
      <c r="H1817" s="2"/>
      <c r="I1817" s="2"/>
    </row>
    <row r="1818">
      <c r="A1818" s="2"/>
      <c r="B1818" s="2"/>
      <c r="C1818" s="2"/>
      <c r="D1818" s="2"/>
      <c r="E1818" s="3"/>
      <c r="F1818" s="2"/>
      <c r="G1818" s="2"/>
      <c r="H1818" s="2"/>
      <c r="I1818" s="2"/>
    </row>
    <row r="1819">
      <c r="A1819" s="2"/>
      <c r="B1819" s="2"/>
      <c r="C1819" s="2"/>
      <c r="D1819" s="2"/>
      <c r="E1819" s="3"/>
      <c r="F1819" s="2"/>
      <c r="G1819" s="2"/>
      <c r="H1819" s="2"/>
      <c r="I1819" s="2"/>
    </row>
    <row r="1820">
      <c r="A1820" s="2"/>
      <c r="B1820" s="2"/>
      <c r="C1820" s="2"/>
      <c r="D1820" s="2"/>
      <c r="E1820" s="3"/>
      <c r="F1820" s="2"/>
      <c r="G1820" s="2"/>
      <c r="H1820" s="2"/>
      <c r="I1820" s="2"/>
    </row>
    <row r="1821">
      <c r="A1821" s="2"/>
      <c r="B1821" s="2"/>
      <c r="C1821" s="2"/>
      <c r="D1821" s="2"/>
      <c r="E1821" s="3"/>
      <c r="F1821" s="2"/>
      <c r="G1821" s="2"/>
      <c r="H1821" s="2"/>
      <c r="I1821" s="2"/>
    </row>
    <row r="1822">
      <c r="A1822" s="2"/>
      <c r="B1822" s="2"/>
      <c r="C1822" s="2"/>
      <c r="D1822" s="2"/>
      <c r="E1822" s="3"/>
      <c r="F1822" s="2"/>
      <c r="G1822" s="2"/>
      <c r="H1822" s="2"/>
      <c r="I1822" s="2"/>
    </row>
    <row r="1823">
      <c r="A1823" s="2"/>
      <c r="B1823" s="2"/>
      <c r="C1823" s="2"/>
      <c r="D1823" s="2"/>
      <c r="E1823" s="3"/>
      <c r="F1823" s="2"/>
      <c r="G1823" s="2"/>
      <c r="H1823" s="2"/>
      <c r="I1823" s="2"/>
    </row>
    <row r="1824">
      <c r="A1824" s="2"/>
      <c r="B1824" s="2"/>
      <c r="C1824" s="2"/>
      <c r="D1824" s="2"/>
      <c r="E1824" s="3"/>
      <c r="F1824" s="2"/>
      <c r="G1824" s="2"/>
      <c r="H1824" s="2"/>
      <c r="I1824" s="2"/>
    </row>
    <row r="1825">
      <c r="A1825" s="2"/>
      <c r="B1825" s="2"/>
      <c r="C1825" s="2"/>
      <c r="D1825" s="2"/>
      <c r="E1825" s="3"/>
      <c r="F1825" s="2"/>
      <c r="G1825" s="2"/>
      <c r="H1825" s="2"/>
      <c r="I1825" s="2"/>
    </row>
    <row r="1826">
      <c r="A1826" s="2"/>
      <c r="B1826" s="2"/>
      <c r="C1826" s="2"/>
      <c r="D1826" s="2"/>
      <c r="E1826" s="3"/>
      <c r="F1826" s="2"/>
      <c r="G1826" s="2"/>
      <c r="H1826" s="2"/>
      <c r="I1826" s="2"/>
    </row>
    <row r="1827">
      <c r="A1827" s="2"/>
      <c r="B1827" s="2"/>
      <c r="C1827" s="2"/>
      <c r="D1827" s="2"/>
      <c r="E1827" s="3"/>
      <c r="F1827" s="2"/>
      <c r="G1827" s="2"/>
      <c r="H1827" s="2"/>
      <c r="I1827" s="2"/>
    </row>
    <row r="1828">
      <c r="A1828" s="2"/>
      <c r="B1828" s="2"/>
      <c r="C1828" s="2"/>
      <c r="D1828" s="2"/>
      <c r="E1828" s="3"/>
      <c r="F1828" s="2"/>
      <c r="G1828" s="2"/>
      <c r="H1828" s="2"/>
      <c r="I1828" s="2"/>
    </row>
    <row r="1829">
      <c r="A1829" s="2"/>
      <c r="B1829" s="2"/>
      <c r="C1829" s="2"/>
      <c r="D1829" s="2"/>
      <c r="E1829" s="3"/>
      <c r="F1829" s="2"/>
      <c r="G1829" s="2"/>
      <c r="H1829" s="2"/>
      <c r="I1829" s="2"/>
    </row>
    <row r="1830">
      <c r="A1830" s="2"/>
      <c r="B1830" s="2"/>
      <c r="C1830" s="2"/>
      <c r="D1830" s="2"/>
      <c r="E1830" s="3"/>
      <c r="F1830" s="2"/>
      <c r="G1830" s="2"/>
      <c r="H1830" s="2"/>
      <c r="I1830" s="2"/>
    </row>
    <row r="1831">
      <c r="A1831" s="2"/>
      <c r="B1831" s="2"/>
      <c r="C1831" s="2"/>
      <c r="D1831" s="2"/>
      <c r="E1831" s="3"/>
      <c r="F1831" s="2"/>
      <c r="G1831" s="2"/>
      <c r="H1831" s="2"/>
      <c r="I1831" s="2"/>
    </row>
    <row r="1832">
      <c r="A1832" s="2"/>
      <c r="B1832" s="2"/>
      <c r="C1832" s="2"/>
      <c r="D1832" s="2"/>
      <c r="E1832" s="3"/>
      <c r="F1832" s="2"/>
      <c r="G1832" s="2"/>
      <c r="H1832" s="2"/>
      <c r="I1832" s="2"/>
    </row>
    <row r="1833">
      <c r="A1833" s="2"/>
      <c r="B1833" s="2"/>
      <c r="C1833" s="2"/>
      <c r="D1833" s="2"/>
      <c r="E1833" s="3"/>
      <c r="F1833" s="2"/>
      <c r="G1833" s="2"/>
      <c r="H1833" s="2"/>
      <c r="I1833" s="2"/>
    </row>
    <row r="1834">
      <c r="A1834" s="2"/>
      <c r="B1834" s="2"/>
      <c r="C1834" s="2"/>
      <c r="D1834" s="2"/>
      <c r="E1834" s="3"/>
      <c r="F1834" s="2"/>
      <c r="G1834" s="2"/>
      <c r="H1834" s="2"/>
      <c r="I1834" s="2"/>
    </row>
    <row r="1835">
      <c r="A1835" s="2"/>
      <c r="B1835" s="2"/>
      <c r="C1835" s="2"/>
      <c r="D1835" s="2"/>
      <c r="E1835" s="3"/>
      <c r="F1835" s="2"/>
      <c r="G1835" s="2"/>
      <c r="H1835" s="2"/>
      <c r="I1835" s="2"/>
    </row>
    <row r="1836">
      <c r="A1836" s="2"/>
      <c r="B1836" s="2"/>
      <c r="C1836" s="2"/>
      <c r="D1836" s="2"/>
      <c r="E1836" s="3"/>
      <c r="F1836" s="2"/>
      <c r="G1836" s="2"/>
      <c r="H1836" s="2"/>
      <c r="I1836" s="2"/>
    </row>
    <row r="1837">
      <c r="A1837" s="2"/>
      <c r="B1837" s="2"/>
      <c r="C1837" s="2"/>
      <c r="D1837" s="2"/>
      <c r="E1837" s="3"/>
      <c r="F1837" s="2"/>
      <c r="G1837" s="2"/>
      <c r="H1837" s="2"/>
      <c r="I1837" s="2"/>
    </row>
    <row r="1838">
      <c r="A1838" s="2"/>
      <c r="B1838" s="2"/>
      <c r="C1838" s="2"/>
      <c r="D1838" s="2"/>
      <c r="E1838" s="3"/>
      <c r="F1838" s="2"/>
      <c r="G1838" s="2"/>
      <c r="H1838" s="2"/>
      <c r="I1838" s="2"/>
    </row>
    <row r="1839">
      <c r="A1839" s="2"/>
      <c r="B1839" s="2"/>
      <c r="C1839" s="2"/>
      <c r="D1839" s="2"/>
      <c r="E1839" s="3"/>
      <c r="F1839" s="2"/>
      <c r="G1839" s="2"/>
      <c r="H1839" s="2"/>
      <c r="I1839" s="2"/>
    </row>
    <row r="1840">
      <c r="A1840" s="2"/>
      <c r="B1840" s="2"/>
      <c r="C1840" s="2"/>
      <c r="D1840" s="2"/>
      <c r="E1840" s="3"/>
      <c r="F1840" s="2"/>
      <c r="G1840" s="2"/>
      <c r="H1840" s="2"/>
      <c r="I1840" s="2"/>
    </row>
    <row r="1841">
      <c r="A1841" s="2"/>
      <c r="B1841" s="2"/>
      <c r="C1841" s="2"/>
      <c r="D1841" s="2"/>
      <c r="E1841" s="3"/>
      <c r="F1841" s="2"/>
      <c r="G1841" s="2"/>
      <c r="H1841" s="2"/>
      <c r="I1841" s="2"/>
    </row>
    <row r="1842">
      <c r="A1842" s="2"/>
      <c r="B1842" s="2"/>
      <c r="C1842" s="2"/>
      <c r="D1842" s="2"/>
      <c r="E1842" s="3"/>
      <c r="F1842" s="2"/>
      <c r="G1842" s="2"/>
      <c r="H1842" s="2"/>
      <c r="I1842" s="2"/>
    </row>
    <row r="1843">
      <c r="A1843" s="2"/>
      <c r="B1843" s="2"/>
      <c r="C1843" s="2"/>
      <c r="D1843" s="2"/>
      <c r="E1843" s="3"/>
      <c r="F1843" s="2"/>
      <c r="G1843" s="2"/>
      <c r="H1843" s="2"/>
      <c r="I1843" s="2"/>
    </row>
    <row r="1844">
      <c r="A1844" s="2"/>
      <c r="B1844" s="2"/>
      <c r="C1844" s="2"/>
      <c r="D1844" s="2"/>
      <c r="E1844" s="3"/>
      <c r="F1844" s="2"/>
      <c r="G1844" s="2"/>
      <c r="H1844" s="2"/>
      <c r="I1844" s="2"/>
    </row>
    <row r="1845">
      <c r="A1845" s="2"/>
      <c r="B1845" s="2"/>
      <c r="C1845" s="2"/>
      <c r="D1845" s="2"/>
      <c r="E1845" s="3"/>
      <c r="F1845" s="2"/>
      <c r="G1845" s="2"/>
      <c r="H1845" s="2"/>
      <c r="I1845" s="2"/>
    </row>
    <row r="1846">
      <c r="A1846" s="2"/>
      <c r="B1846" s="2"/>
      <c r="C1846" s="2"/>
      <c r="D1846" s="2"/>
      <c r="E1846" s="3"/>
      <c r="F1846" s="2"/>
      <c r="G1846" s="2"/>
      <c r="H1846" s="2"/>
      <c r="I1846" s="2"/>
    </row>
    <row r="1847">
      <c r="A1847" s="2"/>
      <c r="B1847" s="2"/>
      <c r="C1847" s="2"/>
      <c r="D1847" s="2"/>
      <c r="E1847" s="3"/>
      <c r="F1847" s="2"/>
      <c r="G1847" s="2"/>
      <c r="H1847" s="2"/>
      <c r="I1847" s="2"/>
    </row>
    <row r="1848">
      <c r="A1848" s="2"/>
      <c r="B1848" s="2"/>
      <c r="C1848" s="2"/>
      <c r="D1848" s="2"/>
      <c r="E1848" s="3"/>
      <c r="F1848" s="2"/>
      <c r="G1848" s="2"/>
      <c r="H1848" s="2"/>
      <c r="I1848" s="2"/>
    </row>
    <row r="1849">
      <c r="A1849" s="2"/>
      <c r="B1849" s="2"/>
      <c r="C1849" s="2"/>
      <c r="D1849" s="2"/>
      <c r="E1849" s="3"/>
      <c r="F1849" s="2"/>
      <c r="G1849" s="2"/>
      <c r="H1849" s="2"/>
      <c r="I1849" s="2"/>
    </row>
    <row r="1850">
      <c r="A1850" s="2"/>
      <c r="B1850" s="2"/>
      <c r="C1850" s="2"/>
      <c r="D1850" s="2"/>
      <c r="E1850" s="3"/>
      <c r="F1850" s="2"/>
      <c r="G1850" s="2"/>
      <c r="H1850" s="2"/>
      <c r="I1850" s="2"/>
    </row>
    <row r="1851">
      <c r="A1851" s="2"/>
      <c r="B1851" s="2"/>
      <c r="C1851" s="2"/>
      <c r="D1851" s="2"/>
      <c r="E1851" s="3"/>
      <c r="F1851" s="2"/>
      <c r="G1851" s="2"/>
      <c r="H1851" s="2"/>
      <c r="I1851" s="2"/>
    </row>
    <row r="1852">
      <c r="A1852" s="2"/>
      <c r="B1852" s="2"/>
      <c r="C1852" s="2"/>
      <c r="D1852" s="2"/>
      <c r="E1852" s="3"/>
      <c r="F1852" s="2"/>
      <c r="G1852" s="2"/>
      <c r="H1852" s="2"/>
      <c r="I1852" s="2"/>
    </row>
    <row r="1853">
      <c r="A1853" s="2"/>
      <c r="B1853" s="2"/>
      <c r="C1853" s="2"/>
      <c r="D1853" s="2"/>
      <c r="E1853" s="3"/>
      <c r="F1853" s="2"/>
      <c r="G1853" s="2"/>
      <c r="H1853" s="2"/>
      <c r="I1853" s="2"/>
    </row>
    <row r="1854">
      <c r="A1854" s="2"/>
      <c r="B1854" s="2"/>
      <c r="C1854" s="2"/>
      <c r="D1854" s="2"/>
      <c r="E1854" s="3"/>
      <c r="F1854" s="2"/>
      <c r="G1854" s="2"/>
      <c r="H1854" s="2"/>
      <c r="I1854" s="2"/>
    </row>
    <row r="1855">
      <c r="A1855" s="2"/>
      <c r="B1855" s="2"/>
      <c r="C1855" s="2"/>
      <c r="D1855" s="2"/>
      <c r="E1855" s="3"/>
      <c r="F1855" s="2"/>
      <c r="G1855" s="2"/>
      <c r="H1855" s="2"/>
      <c r="I1855" s="2"/>
    </row>
    <row r="1856">
      <c r="A1856" s="2"/>
      <c r="B1856" s="2"/>
      <c r="C1856" s="2"/>
      <c r="D1856" s="2"/>
      <c r="E1856" s="3"/>
      <c r="F1856" s="2"/>
      <c r="G1856" s="2"/>
      <c r="H1856" s="2"/>
      <c r="I1856" s="2"/>
    </row>
    <row r="1857">
      <c r="A1857" s="2"/>
      <c r="B1857" s="2"/>
      <c r="C1857" s="2"/>
      <c r="D1857" s="2"/>
      <c r="E1857" s="3"/>
      <c r="F1857" s="2"/>
      <c r="G1857" s="2"/>
      <c r="H1857" s="2"/>
      <c r="I1857" s="2"/>
    </row>
    <row r="1858">
      <c r="A1858" s="2"/>
      <c r="B1858" s="2"/>
      <c r="C1858" s="2"/>
      <c r="D1858" s="2"/>
      <c r="E1858" s="3"/>
      <c r="F1858" s="2"/>
      <c r="G1858" s="2"/>
      <c r="H1858" s="2"/>
      <c r="I1858" s="2"/>
    </row>
    <row r="1859">
      <c r="A1859" s="2"/>
      <c r="B1859" s="2"/>
      <c r="C1859" s="2"/>
      <c r="D1859" s="2"/>
      <c r="E1859" s="3"/>
      <c r="F1859" s="2"/>
      <c r="G1859" s="2"/>
      <c r="H1859" s="2"/>
      <c r="I1859" s="2"/>
    </row>
    <row r="1860">
      <c r="A1860" s="2"/>
      <c r="B1860" s="2"/>
      <c r="C1860" s="2"/>
      <c r="D1860" s="2"/>
      <c r="E1860" s="3"/>
      <c r="F1860" s="2"/>
      <c r="G1860" s="2"/>
      <c r="H1860" s="2"/>
      <c r="I1860" s="2"/>
    </row>
    <row r="1861">
      <c r="A1861" s="2"/>
      <c r="B1861" s="2"/>
      <c r="C1861" s="2"/>
      <c r="D1861" s="2"/>
      <c r="E1861" s="3"/>
      <c r="F1861" s="2"/>
      <c r="G1861" s="2"/>
      <c r="H1861" s="2"/>
      <c r="I1861" s="2"/>
    </row>
    <row r="1862">
      <c r="A1862" s="2"/>
      <c r="B1862" s="2"/>
      <c r="C1862" s="2"/>
      <c r="D1862" s="2"/>
      <c r="E1862" s="3"/>
      <c r="F1862" s="2"/>
      <c r="G1862" s="2"/>
      <c r="H1862" s="2"/>
      <c r="I1862" s="2"/>
    </row>
    <row r="1863">
      <c r="A1863" s="2"/>
      <c r="B1863" s="2"/>
      <c r="C1863" s="2"/>
      <c r="D1863" s="2"/>
      <c r="E1863" s="3"/>
      <c r="F1863" s="2"/>
      <c r="G1863" s="2"/>
      <c r="H1863" s="2"/>
      <c r="I1863" s="2"/>
    </row>
    <row r="1864">
      <c r="A1864" s="2"/>
      <c r="B1864" s="2"/>
      <c r="C1864" s="2"/>
      <c r="D1864" s="2"/>
      <c r="E1864" s="3"/>
      <c r="F1864" s="2"/>
      <c r="G1864" s="2"/>
      <c r="H1864" s="2"/>
      <c r="I1864" s="2"/>
    </row>
    <row r="1865">
      <c r="A1865" s="2"/>
      <c r="B1865" s="2"/>
      <c r="C1865" s="2"/>
      <c r="D1865" s="2"/>
      <c r="E1865" s="3"/>
      <c r="F1865" s="2"/>
      <c r="G1865" s="2"/>
      <c r="H1865" s="2"/>
      <c r="I1865" s="2"/>
    </row>
    <row r="1866">
      <c r="A1866" s="2"/>
      <c r="B1866" s="2"/>
      <c r="C1866" s="2"/>
      <c r="D1866" s="2"/>
      <c r="E1866" s="3"/>
      <c r="F1866" s="2"/>
      <c r="G1866" s="2"/>
      <c r="H1866" s="2"/>
      <c r="I1866" s="2"/>
    </row>
    <row r="1867">
      <c r="A1867" s="2"/>
      <c r="B1867" s="2"/>
      <c r="C1867" s="2"/>
      <c r="D1867" s="2"/>
      <c r="E1867" s="3"/>
      <c r="F1867" s="2"/>
      <c r="G1867" s="2"/>
      <c r="H1867" s="2"/>
      <c r="I1867" s="2"/>
    </row>
    <row r="1868">
      <c r="A1868" s="2"/>
      <c r="B1868" s="2"/>
      <c r="C1868" s="2"/>
      <c r="D1868" s="2"/>
      <c r="E1868" s="3"/>
      <c r="F1868" s="2"/>
      <c r="G1868" s="2"/>
      <c r="H1868" s="2"/>
      <c r="I1868" s="2"/>
    </row>
    <row r="1869">
      <c r="A1869" s="2"/>
      <c r="B1869" s="2"/>
      <c r="C1869" s="2"/>
      <c r="D1869" s="2"/>
      <c r="E1869" s="3"/>
      <c r="F1869" s="2"/>
      <c r="G1869" s="2"/>
      <c r="H1869" s="2"/>
      <c r="I1869" s="2"/>
    </row>
    <row r="1870">
      <c r="A1870" s="2"/>
      <c r="B1870" s="2"/>
      <c r="C1870" s="2"/>
      <c r="D1870" s="2"/>
      <c r="E1870" s="3"/>
      <c r="F1870" s="2"/>
      <c r="G1870" s="2"/>
      <c r="H1870" s="2"/>
      <c r="I1870" s="2"/>
    </row>
    <row r="1871">
      <c r="A1871" s="2"/>
      <c r="B1871" s="2"/>
      <c r="C1871" s="2"/>
      <c r="D1871" s="2"/>
      <c r="E1871" s="3"/>
      <c r="F1871" s="2"/>
      <c r="G1871" s="2"/>
      <c r="H1871" s="2"/>
      <c r="I1871" s="2"/>
    </row>
    <row r="1872">
      <c r="A1872" s="2"/>
      <c r="B1872" s="2"/>
      <c r="C1872" s="2"/>
      <c r="D1872" s="2"/>
      <c r="E1872" s="3"/>
      <c r="F1872" s="2"/>
      <c r="G1872" s="2"/>
      <c r="H1872" s="2"/>
      <c r="I1872" s="2"/>
    </row>
    <row r="1873">
      <c r="A1873" s="2"/>
      <c r="B1873" s="2"/>
      <c r="C1873" s="2"/>
      <c r="D1873" s="2"/>
      <c r="E1873" s="3"/>
      <c r="F1873" s="2"/>
      <c r="G1873" s="2"/>
      <c r="H1873" s="2"/>
      <c r="I1873" s="2"/>
    </row>
    <row r="1874">
      <c r="A1874" s="2"/>
      <c r="B1874" s="2"/>
      <c r="C1874" s="2"/>
      <c r="D1874" s="2"/>
      <c r="E1874" s="3"/>
      <c r="F1874" s="2"/>
      <c r="G1874" s="2"/>
      <c r="H1874" s="2"/>
      <c r="I1874" s="2"/>
    </row>
    <row r="1875">
      <c r="A1875" s="2"/>
      <c r="B1875" s="2"/>
      <c r="C1875" s="2"/>
      <c r="D1875" s="2"/>
      <c r="E1875" s="3"/>
      <c r="F1875" s="2"/>
      <c r="G1875" s="2"/>
      <c r="H1875" s="2"/>
      <c r="I1875" s="2"/>
    </row>
    <row r="1876">
      <c r="A1876" s="2"/>
      <c r="B1876" s="2"/>
      <c r="C1876" s="2"/>
      <c r="D1876" s="2"/>
      <c r="E1876" s="3"/>
      <c r="F1876" s="2"/>
      <c r="G1876" s="2"/>
      <c r="H1876" s="2"/>
      <c r="I1876" s="2"/>
    </row>
    <row r="1877">
      <c r="A1877" s="2"/>
      <c r="B1877" s="2"/>
      <c r="C1877" s="2"/>
      <c r="D1877" s="2"/>
      <c r="E1877" s="3"/>
      <c r="F1877" s="2"/>
      <c r="G1877" s="2"/>
      <c r="H1877" s="2"/>
      <c r="I1877" s="2"/>
    </row>
    <row r="1878">
      <c r="A1878" s="2"/>
      <c r="B1878" s="2"/>
      <c r="C1878" s="2"/>
      <c r="D1878" s="2"/>
      <c r="E1878" s="3"/>
      <c r="F1878" s="2"/>
      <c r="G1878" s="2"/>
      <c r="H1878" s="2"/>
      <c r="I1878" s="2"/>
    </row>
    <row r="1879">
      <c r="A1879" s="2"/>
      <c r="B1879" s="2"/>
      <c r="C1879" s="2"/>
      <c r="D1879" s="2"/>
      <c r="E1879" s="3"/>
      <c r="F1879" s="2"/>
      <c r="G1879" s="2"/>
      <c r="H1879" s="2"/>
      <c r="I1879" s="2"/>
    </row>
    <row r="1880">
      <c r="A1880" s="2"/>
      <c r="B1880" s="2"/>
      <c r="C1880" s="2"/>
      <c r="D1880" s="2"/>
      <c r="E1880" s="3"/>
      <c r="F1880" s="2"/>
      <c r="G1880" s="2"/>
      <c r="H1880" s="2"/>
      <c r="I1880" s="2"/>
    </row>
    <row r="1881">
      <c r="A1881" s="2"/>
      <c r="B1881" s="2"/>
      <c r="C1881" s="2"/>
      <c r="D1881" s="2"/>
      <c r="E1881" s="3"/>
      <c r="F1881" s="2"/>
      <c r="G1881" s="2"/>
      <c r="H1881" s="2"/>
      <c r="I1881" s="2"/>
    </row>
    <row r="1882">
      <c r="A1882" s="2"/>
      <c r="B1882" s="2"/>
      <c r="C1882" s="2"/>
      <c r="D1882" s="2"/>
      <c r="E1882" s="3"/>
      <c r="F1882" s="2"/>
      <c r="G1882" s="2"/>
      <c r="H1882" s="2"/>
      <c r="I1882" s="2"/>
    </row>
    <row r="1883">
      <c r="A1883" s="2"/>
      <c r="B1883" s="2"/>
      <c r="C1883" s="2"/>
      <c r="D1883" s="2"/>
      <c r="E1883" s="3"/>
      <c r="F1883" s="2"/>
      <c r="G1883" s="2"/>
      <c r="H1883" s="2"/>
      <c r="I1883" s="2"/>
    </row>
    <row r="1884">
      <c r="A1884" s="2"/>
      <c r="B1884" s="2"/>
      <c r="C1884" s="2"/>
      <c r="D1884" s="2"/>
      <c r="E1884" s="3"/>
      <c r="F1884" s="2"/>
      <c r="G1884" s="2"/>
      <c r="H1884" s="2"/>
      <c r="I1884" s="2"/>
    </row>
    <row r="1885">
      <c r="A1885" s="2"/>
      <c r="B1885" s="2"/>
      <c r="C1885" s="2"/>
      <c r="D1885" s="2"/>
      <c r="E1885" s="3"/>
      <c r="F1885" s="2"/>
      <c r="G1885" s="2"/>
      <c r="H1885" s="2"/>
      <c r="I1885" s="2"/>
    </row>
    <row r="1886">
      <c r="A1886" s="2"/>
      <c r="B1886" s="2"/>
      <c r="C1886" s="2"/>
      <c r="D1886" s="2"/>
      <c r="E1886" s="3"/>
      <c r="F1886" s="2"/>
      <c r="G1886" s="2"/>
      <c r="H1886" s="2"/>
      <c r="I1886" s="2"/>
    </row>
    <row r="1887">
      <c r="A1887" s="2"/>
      <c r="B1887" s="2"/>
      <c r="C1887" s="2"/>
      <c r="D1887" s="2"/>
      <c r="E1887" s="3"/>
      <c r="F1887" s="2"/>
      <c r="G1887" s="2"/>
      <c r="H1887" s="2"/>
      <c r="I1887" s="2"/>
    </row>
    <row r="1888">
      <c r="A1888" s="2"/>
      <c r="B1888" s="2"/>
      <c r="C1888" s="2"/>
      <c r="D1888" s="2"/>
      <c r="E1888" s="3"/>
      <c r="F1888" s="2"/>
      <c r="G1888" s="2"/>
      <c r="H1888" s="2"/>
      <c r="I1888" s="2"/>
    </row>
    <row r="1889">
      <c r="A1889" s="2"/>
      <c r="B1889" s="2"/>
      <c r="C1889" s="2"/>
      <c r="D1889" s="2"/>
      <c r="E1889" s="3"/>
      <c r="F1889" s="2"/>
      <c r="G1889" s="2"/>
      <c r="H1889" s="2"/>
      <c r="I1889" s="2"/>
    </row>
    <row r="1890">
      <c r="A1890" s="2"/>
      <c r="B1890" s="2"/>
      <c r="C1890" s="2"/>
      <c r="D1890" s="2"/>
      <c r="E1890" s="3"/>
      <c r="F1890" s="2"/>
      <c r="G1890" s="2"/>
      <c r="H1890" s="2"/>
      <c r="I1890" s="2"/>
    </row>
    <row r="1891">
      <c r="A1891" s="2"/>
      <c r="B1891" s="2"/>
      <c r="C1891" s="2"/>
      <c r="D1891" s="2"/>
      <c r="E1891" s="3"/>
      <c r="F1891" s="2"/>
      <c r="G1891" s="2"/>
      <c r="H1891" s="2"/>
      <c r="I1891" s="2"/>
    </row>
    <row r="1892">
      <c r="A1892" s="2"/>
      <c r="B1892" s="2"/>
      <c r="C1892" s="2"/>
      <c r="D1892" s="2"/>
      <c r="E1892" s="3"/>
      <c r="F1892" s="2"/>
      <c r="G1892" s="2"/>
      <c r="H1892" s="2"/>
      <c r="I1892" s="2"/>
    </row>
    <row r="1893">
      <c r="A1893" s="2"/>
      <c r="B1893" s="2"/>
      <c r="C1893" s="2"/>
      <c r="D1893" s="2"/>
      <c r="E1893" s="3"/>
      <c r="F1893" s="2"/>
      <c r="G1893" s="2"/>
      <c r="H1893" s="2"/>
      <c r="I1893" s="2"/>
    </row>
    <row r="1894">
      <c r="A1894" s="2"/>
      <c r="B1894" s="2"/>
      <c r="C1894" s="2"/>
      <c r="D1894" s="2"/>
      <c r="E1894" s="3"/>
      <c r="F1894" s="2"/>
      <c r="G1894" s="2"/>
      <c r="H1894" s="2"/>
      <c r="I1894" s="2"/>
    </row>
    <row r="1895">
      <c r="A1895" s="2"/>
      <c r="B1895" s="2"/>
      <c r="C1895" s="2"/>
      <c r="D1895" s="2"/>
      <c r="E1895" s="3"/>
      <c r="F1895" s="2"/>
      <c r="G1895" s="2"/>
      <c r="H1895" s="2"/>
      <c r="I1895" s="2"/>
    </row>
    <row r="1896">
      <c r="A1896" s="2"/>
      <c r="B1896" s="2"/>
      <c r="C1896" s="2"/>
      <c r="D1896" s="2"/>
      <c r="E1896" s="3"/>
      <c r="F1896" s="2"/>
      <c r="G1896" s="2"/>
      <c r="H1896" s="2"/>
      <c r="I1896" s="2"/>
    </row>
    <row r="1897">
      <c r="A1897" s="2"/>
      <c r="B1897" s="2"/>
      <c r="C1897" s="2"/>
      <c r="D1897" s="2"/>
      <c r="E1897" s="3"/>
      <c r="F1897" s="2"/>
      <c r="G1897" s="2"/>
      <c r="H1897" s="2"/>
      <c r="I1897" s="2"/>
    </row>
    <row r="1898">
      <c r="A1898" s="2"/>
      <c r="B1898" s="2"/>
      <c r="C1898" s="2"/>
      <c r="D1898" s="2"/>
      <c r="E1898" s="3"/>
      <c r="F1898" s="2"/>
      <c r="G1898" s="2"/>
      <c r="H1898" s="2"/>
      <c r="I1898" s="2"/>
    </row>
    <row r="1899">
      <c r="A1899" s="2"/>
      <c r="B1899" s="2"/>
      <c r="C1899" s="2"/>
      <c r="D1899" s="2"/>
      <c r="E1899" s="3"/>
      <c r="F1899" s="2"/>
      <c r="G1899" s="2"/>
      <c r="H1899" s="2"/>
      <c r="I1899" s="2"/>
    </row>
    <row r="1900">
      <c r="A1900" s="2"/>
      <c r="B1900" s="2"/>
      <c r="C1900" s="2"/>
      <c r="D1900" s="2"/>
      <c r="E1900" s="3"/>
      <c r="F1900" s="2"/>
      <c r="G1900" s="2"/>
      <c r="H1900" s="2"/>
      <c r="I1900" s="2"/>
    </row>
    <row r="1901">
      <c r="A1901" s="2"/>
      <c r="B1901" s="2"/>
      <c r="C1901" s="2"/>
      <c r="D1901" s="2"/>
      <c r="E1901" s="3"/>
      <c r="F1901" s="2"/>
      <c r="G1901" s="2"/>
      <c r="H1901" s="2"/>
      <c r="I1901" s="2"/>
    </row>
    <row r="1902">
      <c r="A1902" s="2"/>
      <c r="B1902" s="2"/>
      <c r="C1902" s="2"/>
      <c r="D1902" s="2"/>
      <c r="E1902" s="3"/>
      <c r="F1902" s="2"/>
      <c r="G1902" s="2"/>
      <c r="H1902" s="2"/>
      <c r="I1902" s="2"/>
    </row>
    <row r="1903">
      <c r="A1903" s="2"/>
      <c r="B1903" s="2"/>
      <c r="C1903" s="2"/>
      <c r="D1903" s="2"/>
      <c r="E1903" s="3"/>
      <c r="F1903" s="2"/>
      <c r="G1903" s="2"/>
      <c r="H1903" s="2"/>
      <c r="I1903" s="2"/>
    </row>
    <row r="1904">
      <c r="A1904" s="2"/>
      <c r="B1904" s="2"/>
      <c r="C1904" s="2"/>
      <c r="D1904" s="2"/>
      <c r="E1904" s="3"/>
      <c r="F1904" s="2"/>
      <c r="G1904" s="2"/>
      <c r="H1904" s="2"/>
      <c r="I1904" s="2"/>
    </row>
    <row r="1905">
      <c r="A1905" s="2"/>
      <c r="B1905" s="2"/>
      <c r="C1905" s="2"/>
      <c r="D1905" s="2"/>
      <c r="E1905" s="3"/>
      <c r="F1905" s="2"/>
      <c r="G1905" s="2"/>
      <c r="H1905" s="2"/>
      <c r="I1905" s="2"/>
    </row>
    <row r="1906">
      <c r="A1906" s="2"/>
      <c r="B1906" s="2"/>
      <c r="C1906" s="2"/>
      <c r="D1906" s="2"/>
      <c r="E1906" s="3"/>
      <c r="F1906" s="2"/>
      <c r="G1906" s="2"/>
      <c r="H1906" s="2"/>
      <c r="I1906" s="2"/>
    </row>
    <row r="1907">
      <c r="A1907" s="2"/>
      <c r="B1907" s="2"/>
      <c r="C1907" s="2"/>
      <c r="D1907" s="2"/>
      <c r="E1907" s="3"/>
      <c r="F1907" s="2"/>
      <c r="G1907" s="2"/>
      <c r="H1907" s="2"/>
      <c r="I1907" s="2"/>
    </row>
    <row r="1908">
      <c r="A1908" s="2"/>
      <c r="B1908" s="2"/>
      <c r="C1908" s="2"/>
      <c r="D1908" s="2"/>
      <c r="E1908" s="3"/>
      <c r="F1908" s="2"/>
      <c r="G1908" s="2"/>
      <c r="H1908" s="2"/>
      <c r="I1908" s="2"/>
    </row>
    <row r="1909">
      <c r="A1909" s="2"/>
      <c r="B1909" s="2"/>
      <c r="C1909" s="2"/>
      <c r="D1909" s="2"/>
      <c r="E1909" s="3"/>
      <c r="F1909" s="2"/>
      <c r="G1909" s="2"/>
      <c r="H1909" s="2"/>
      <c r="I1909" s="2"/>
    </row>
    <row r="1910">
      <c r="A1910" s="2"/>
      <c r="B1910" s="2"/>
      <c r="C1910" s="2"/>
      <c r="D1910" s="2"/>
      <c r="E1910" s="3"/>
      <c r="F1910" s="2"/>
      <c r="G1910" s="2"/>
      <c r="H1910" s="2"/>
      <c r="I1910" s="2"/>
    </row>
    <row r="1911">
      <c r="A1911" s="2"/>
      <c r="B1911" s="2"/>
      <c r="C1911" s="2"/>
      <c r="D1911" s="2"/>
      <c r="E1911" s="3"/>
      <c r="F1911" s="2"/>
      <c r="G1911" s="2"/>
      <c r="H1911" s="2"/>
      <c r="I1911" s="2"/>
    </row>
    <row r="1912">
      <c r="A1912" s="2"/>
      <c r="B1912" s="2"/>
      <c r="C1912" s="2"/>
      <c r="D1912" s="2"/>
      <c r="E1912" s="3"/>
      <c r="F1912" s="2"/>
      <c r="G1912" s="2"/>
      <c r="H1912" s="2"/>
      <c r="I1912" s="2"/>
    </row>
    <row r="1913">
      <c r="A1913" s="2"/>
      <c r="B1913" s="2"/>
      <c r="C1913" s="2"/>
      <c r="D1913" s="2"/>
      <c r="E1913" s="3"/>
      <c r="F1913" s="2"/>
      <c r="G1913" s="2"/>
      <c r="H1913" s="2"/>
      <c r="I1913" s="2"/>
    </row>
    <row r="1914">
      <c r="A1914" s="2"/>
      <c r="B1914" s="2"/>
      <c r="C1914" s="2"/>
      <c r="D1914" s="2"/>
      <c r="E1914" s="3"/>
      <c r="F1914" s="2"/>
      <c r="G1914" s="2"/>
      <c r="H1914" s="2"/>
      <c r="I1914" s="2"/>
    </row>
    <row r="1915">
      <c r="A1915" s="2"/>
      <c r="B1915" s="2"/>
      <c r="C1915" s="2"/>
      <c r="D1915" s="2"/>
      <c r="E1915" s="3"/>
      <c r="F1915" s="2"/>
      <c r="G1915" s="2"/>
      <c r="H1915" s="2"/>
      <c r="I1915" s="2"/>
    </row>
    <row r="1916">
      <c r="A1916" s="2"/>
      <c r="B1916" s="2"/>
      <c r="C1916" s="2"/>
      <c r="D1916" s="2"/>
      <c r="E1916" s="3"/>
      <c r="F1916" s="2"/>
      <c r="G1916" s="2"/>
      <c r="H1916" s="2"/>
      <c r="I1916" s="2"/>
    </row>
    <row r="1917">
      <c r="A1917" s="2"/>
      <c r="B1917" s="2"/>
      <c r="C1917" s="2"/>
      <c r="D1917" s="2"/>
      <c r="E1917" s="3"/>
      <c r="F1917" s="2"/>
      <c r="G1917" s="2"/>
      <c r="H1917" s="2"/>
      <c r="I1917" s="2"/>
    </row>
    <row r="1918">
      <c r="A1918" s="2"/>
      <c r="B1918" s="2"/>
      <c r="C1918" s="2"/>
      <c r="D1918" s="2"/>
      <c r="E1918" s="3"/>
      <c r="F1918" s="2"/>
      <c r="G1918" s="2"/>
      <c r="H1918" s="2"/>
      <c r="I1918" s="2"/>
    </row>
    <row r="1919">
      <c r="A1919" s="2"/>
      <c r="B1919" s="2"/>
      <c r="C1919" s="2"/>
      <c r="D1919" s="2"/>
      <c r="E1919" s="3"/>
      <c r="F1919" s="2"/>
      <c r="G1919" s="2"/>
      <c r="H1919" s="2"/>
      <c r="I1919" s="2"/>
    </row>
    <row r="1920">
      <c r="A1920" s="2"/>
      <c r="B1920" s="2"/>
      <c r="C1920" s="2"/>
      <c r="D1920" s="2"/>
      <c r="E1920" s="3"/>
      <c r="F1920" s="2"/>
      <c r="G1920" s="2"/>
      <c r="H1920" s="2"/>
      <c r="I1920" s="2"/>
    </row>
    <row r="1921">
      <c r="A1921" s="2"/>
      <c r="B1921" s="2"/>
      <c r="C1921" s="2"/>
      <c r="D1921" s="2"/>
      <c r="E1921" s="3"/>
      <c r="F1921" s="2"/>
      <c r="G1921" s="2"/>
      <c r="H1921" s="2"/>
      <c r="I1921" s="2"/>
    </row>
    <row r="1922">
      <c r="A1922" s="2"/>
      <c r="B1922" s="2"/>
      <c r="C1922" s="2"/>
      <c r="D1922" s="2"/>
      <c r="E1922" s="3"/>
      <c r="F1922" s="2"/>
      <c r="G1922" s="2"/>
      <c r="H1922" s="2"/>
      <c r="I1922" s="2"/>
    </row>
    <row r="1923">
      <c r="A1923" s="2"/>
      <c r="B1923" s="2"/>
      <c r="C1923" s="2"/>
      <c r="D1923" s="2"/>
      <c r="E1923" s="3"/>
      <c r="F1923" s="2"/>
      <c r="G1923" s="2"/>
      <c r="H1923" s="2"/>
      <c r="I1923" s="2"/>
    </row>
    <row r="1924">
      <c r="A1924" s="2"/>
      <c r="B1924" s="2"/>
      <c r="C1924" s="2"/>
      <c r="D1924" s="2"/>
      <c r="E1924" s="3"/>
      <c r="F1924" s="2"/>
      <c r="G1924" s="2"/>
      <c r="H1924" s="2"/>
      <c r="I1924" s="2"/>
    </row>
    <row r="1925">
      <c r="A1925" s="2"/>
      <c r="B1925" s="2"/>
      <c r="C1925" s="2"/>
      <c r="D1925" s="2"/>
      <c r="E1925" s="3"/>
      <c r="F1925" s="2"/>
      <c r="G1925" s="2"/>
      <c r="H1925" s="2"/>
      <c r="I1925" s="2"/>
    </row>
    <row r="1926">
      <c r="A1926" s="2"/>
      <c r="B1926" s="2"/>
      <c r="C1926" s="2"/>
      <c r="D1926" s="2"/>
      <c r="E1926" s="3"/>
      <c r="F1926" s="2"/>
      <c r="G1926" s="2"/>
      <c r="H1926" s="2"/>
      <c r="I1926" s="2"/>
    </row>
    <row r="1927">
      <c r="A1927" s="2"/>
      <c r="B1927" s="2"/>
      <c r="C1927" s="2"/>
      <c r="D1927" s="2"/>
      <c r="E1927" s="3"/>
      <c r="F1927" s="2"/>
      <c r="G1927" s="2"/>
      <c r="H1927" s="2"/>
      <c r="I1927" s="2"/>
    </row>
    <row r="1928">
      <c r="A1928" s="2"/>
      <c r="B1928" s="2"/>
      <c r="C1928" s="2"/>
      <c r="D1928" s="2"/>
      <c r="E1928" s="3"/>
      <c r="F1928" s="2"/>
      <c r="G1928" s="2"/>
      <c r="H1928" s="2"/>
      <c r="I1928" s="2"/>
    </row>
    <row r="1929">
      <c r="A1929" s="2"/>
      <c r="B1929" s="2"/>
      <c r="C1929" s="2"/>
      <c r="D1929" s="2"/>
      <c r="E1929" s="3"/>
      <c r="F1929" s="2"/>
      <c r="G1929" s="2"/>
      <c r="H1929" s="2"/>
      <c r="I1929" s="2"/>
    </row>
    <row r="1930">
      <c r="A1930" s="2"/>
      <c r="B1930" s="2"/>
      <c r="C1930" s="2"/>
      <c r="D1930" s="2"/>
      <c r="E1930" s="3"/>
      <c r="F1930" s="2"/>
      <c r="G1930" s="2"/>
      <c r="H1930" s="2"/>
      <c r="I1930" s="2"/>
    </row>
    <row r="1931">
      <c r="A1931" s="2"/>
      <c r="B1931" s="2"/>
      <c r="C1931" s="2"/>
      <c r="D1931" s="2"/>
      <c r="E1931" s="3"/>
      <c r="F1931" s="2"/>
      <c r="G1931" s="2"/>
      <c r="H1931" s="2"/>
      <c r="I1931" s="2"/>
    </row>
    <row r="1932">
      <c r="A1932" s="2"/>
      <c r="B1932" s="2"/>
      <c r="C1932" s="2"/>
      <c r="D1932" s="2"/>
      <c r="E1932" s="3"/>
      <c r="F1932" s="2"/>
      <c r="G1932" s="2"/>
      <c r="H1932" s="2"/>
      <c r="I1932" s="2"/>
    </row>
    <row r="1933">
      <c r="A1933" s="2"/>
      <c r="B1933" s="2"/>
      <c r="C1933" s="2"/>
      <c r="D1933" s="2"/>
      <c r="E1933" s="3"/>
      <c r="F1933" s="2"/>
      <c r="G1933" s="2"/>
      <c r="H1933" s="2"/>
      <c r="I1933" s="2"/>
    </row>
    <row r="1934">
      <c r="A1934" s="2"/>
      <c r="B1934" s="2"/>
      <c r="C1934" s="2"/>
      <c r="D1934" s="2"/>
      <c r="E1934" s="3"/>
      <c r="F1934" s="2"/>
      <c r="G1934" s="2"/>
      <c r="H1934" s="2"/>
      <c r="I1934" s="2"/>
    </row>
    <row r="1935">
      <c r="A1935" s="2"/>
      <c r="B1935" s="2"/>
      <c r="C1935" s="2"/>
      <c r="D1935" s="2"/>
      <c r="E1935" s="3"/>
      <c r="F1935" s="2"/>
      <c r="G1935" s="2"/>
      <c r="H1935" s="2"/>
      <c r="I1935" s="2"/>
    </row>
    <row r="1936">
      <c r="A1936" s="2"/>
      <c r="B1936" s="2"/>
      <c r="C1936" s="2"/>
      <c r="D1936" s="2"/>
      <c r="E1936" s="3"/>
      <c r="F1936" s="2"/>
      <c r="G1936" s="2"/>
      <c r="H1936" s="2"/>
      <c r="I1936" s="2"/>
    </row>
    <row r="1937">
      <c r="A1937" s="2"/>
      <c r="B1937" s="2"/>
      <c r="C1937" s="2"/>
      <c r="D1937" s="2"/>
      <c r="E1937" s="3"/>
      <c r="F1937" s="2"/>
      <c r="G1937" s="2"/>
      <c r="H1937" s="2"/>
      <c r="I1937" s="2"/>
    </row>
    <row r="1938">
      <c r="A1938" s="2"/>
      <c r="B1938" s="2"/>
      <c r="C1938" s="2"/>
      <c r="D1938" s="2"/>
      <c r="E1938" s="3"/>
      <c r="F1938" s="2"/>
      <c r="G1938" s="2"/>
      <c r="H1938" s="2"/>
      <c r="I1938" s="2"/>
    </row>
    <row r="1939">
      <c r="A1939" s="2"/>
      <c r="B1939" s="2"/>
      <c r="C1939" s="2"/>
      <c r="D1939" s="2"/>
      <c r="E1939" s="3"/>
      <c r="F1939" s="2"/>
      <c r="G1939" s="2"/>
      <c r="H1939" s="2"/>
      <c r="I1939" s="2"/>
    </row>
    <row r="1940">
      <c r="A1940" s="2"/>
      <c r="B1940" s="2"/>
      <c r="C1940" s="2"/>
      <c r="D1940" s="2"/>
      <c r="E1940" s="3"/>
      <c r="F1940" s="2"/>
      <c r="G1940" s="2"/>
      <c r="H1940" s="2"/>
      <c r="I1940" s="2"/>
    </row>
    <row r="1941">
      <c r="A1941" s="2"/>
      <c r="B1941" s="2"/>
      <c r="C1941" s="2"/>
      <c r="D1941" s="2"/>
      <c r="E1941" s="3"/>
      <c r="F1941" s="2"/>
      <c r="G1941" s="2"/>
      <c r="H1941" s="2"/>
      <c r="I1941" s="2"/>
    </row>
    <row r="1942">
      <c r="A1942" s="2"/>
      <c r="B1942" s="2"/>
      <c r="C1942" s="2"/>
      <c r="D1942" s="2"/>
      <c r="E1942" s="3"/>
      <c r="F1942" s="2"/>
      <c r="G1942" s="2"/>
      <c r="H1942" s="2"/>
      <c r="I1942" s="2"/>
    </row>
    <row r="1943">
      <c r="A1943" s="2"/>
      <c r="B1943" s="2"/>
      <c r="C1943" s="2"/>
      <c r="D1943" s="2"/>
      <c r="E1943" s="3"/>
      <c r="F1943" s="2"/>
      <c r="G1943" s="2"/>
      <c r="H1943" s="2"/>
      <c r="I1943" s="2"/>
    </row>
    <row r="1944">
      <c r="A1944" s="2"/>
      <c r="B1944" s="2"/>
      <c r="C1944" s="2"/>
      <c r="D1944" s="2"/>
      <c r="E1944" s="3"/>
      <c r="F1944" s="2"/>
      <c r="G1944" s="2"/>
      <c r="H1944" s="2"/>
      <c r="I1944" s="2"/>
    </row>
    <row r="1945">
      <c r="A1945" s="2"/>
      <c r="B1945" s="2"/>
      <c r="C1945" s="2"/>
      <c r="D1945" s="2"/>
      <c r="E1945" s="3"/>
      <c r="F1945" s="2"/>
      <c r="G1945" s="2"/>
      <c r="H1945" s="2"/>
      <c r="I1945" s="2"/>
    </row>
    <row r="1946">
      <c r="A1946" s="2"/>
      <c r="B1946" s="2"/>
      <c r="C1946" s="2"/>
      <c r="D1946" s="2"/>
      <c r="E1946" s="3"/>
      <c r="F1946" s="2"/>
      <c r="G1946" s="2"/>
      <c r="H1946" s="2"/>
      <c r="I1946" s="2"/>
    </row>
    <row r="1947">
      <c r="A1947" s="2"/>
      <c r="B1947" s="2"/>
      <c r="C1947" s="2"/>
      <c r="D1947" s="2"/>
      <c r="E1947" s="3"/>
      <c r="F1947" s="2"/>
      <c r="G1947" s="2"/>
      <c r="H1947" s="2"/>
      <c r="I1947" s="2"/>
    </row>
    <row r="1948">
      <c r="A1948" s="2"/>
      <c r="B1948" s="2"/>
      <c r="C1948" s="2"/>
      <c r="D1948" s="2"/>
      <c r="E1948" s="3"/>
      <c r="F1948" s="2"/>
      <c r="G1948" s="2"/>
      <c r="H1948" s="2"/>
      <c r="I1948" s="2"/>
    </row>
    <row r="1949">
      <c r="A1949" s="2"/>
      <c r="B1949" s="2"/>
      <c r="C1949" s="2"/>
      <c r="D1949" s="2"/>
      <c r="E1949" s="3"/>
      <c r="F1949" s="2"/>
      <c r="G1949" s="2"/>
      <c r="H1949" s="2"/>
      <c r="I1949" s="2"/>
    </row>
    <row r="1950">
      <c r="A1950" s="2"/>
      <c r="B1950" s="2"/>
      <c r="C1950" s="2"/>
      <c r="D1950" s="2"/>
      <c r="E1950" s="3"/>
      <c r="F1950" s="2"/>
      <c r="G1950" s="2"/>
      <c r="H1950" s="2"/>
      <c r="I1950" s="2"/>
    </row>
    <row r="1951">
      <c r="A1951" s="2"/>
      <c r="B1951" s="2"/>
      <c r="C1951" s="2"/>
      <c r="D1951" s="2"/>
      <c r="E1951" s="3"/>
      <c r="F1951" s="2"/>
      <c r="G1951" s="2"/>
      <c r="H1951" s="2"/>
      <c r="I1951" s="2"/>
    </row>
    <row r="1952">
      <c r="A1952" s="2"/>
      <c r="B1952" s="2"/>
      <c r="C1952" s="2"/>
      <c r="D1952" s="2"/>
      <c r="E1952" s="3"/>
      <c r="F1952" s="2"/>
      <c r="G1952" s="2"/>
      <c r="H1952" s="2"/>
      <c r="I1952" s="2"/>
    </row>
    <row r="1953">
      <c r="A1953" s="2"/>
      <c r="B1953" s="2"/>
      <c r="C1953" s="2"/>
      <c r="D1953" s="2"/>
      <c r="E1953" s="3"/>
      <c r="F1953" s="2"/>
      <c r="G1953" s="2"/>
      <c r="H1953" s="2"/>
      <c r="I1953" s="2"/>
    </row>
    <row r="1954">
      <c r="A1954" s="2"/>
      <c r="B1954" s="2"/>
      <c r="C1954" s="2"/>
      <c r="D1954" s="2"/>
      <c r="E1954" s="3"/>
      <c r="F1954" s="2"/>
      <c r="G1954" s="2"/>
      <c r="H1954" s="2"/>
      <c r="I1954" s="2"/>
    </row>
    <row r="1955">
      <c r="A1955" s="2"/>
      <c r="B1955" s="2"/>
      <c r="C1955" s="2"/>
      <c r="D1955" s="2"/>
      <c r="E1955" s="3"/>
      <c r="F1955" s="2"/>
      <c r="G1955" s="2"/>
      <c r="H1955" s="2"/>
      <c r="I1955" s="2"/>
    </row>
    <row r="1956">
      <c r="A1956" s="2"/>
      <c r="B1956" s="2"/>
      <c r="C1956" s="2"/>
      <c r="D1956" s="2"/>
      <c r="E1956" s="3"/>
      <c r="F1956" s="2"/>
      <c r="G1956" s="2"/>
      <c r="H1956" s="2"/>
      <c r="I1956" s="2"/>
    </row>
    <row r="1957">
      <c r="A1957" s="2"/>
      <c r="B1957" s="2"/>
      <c r="C1957" s="2"/>
      <c r="D1957" s="2"/>
      <c r="E1957" s="3"/>
      <c r="F1957" s="2"/>
      <c r="G1957" s="2"/>
      <c r="H1957" s="2"/>
      <c r="I1957" s="2"/>
    </row>
    <row r="1958">
      <c r="A1958" s="2"/>
      <c r="B1958" s="2"/>
      <c r="C1958" s="2"/>
      <c r="D1958" s="2"/>
      <c r="E1958" s="3"/>
      <c r="F1958" s="2"/>
      <c r="G1958" s="2"/>
      <c r="H1958" s="2"/>
      <c r="I1958" s="2"/>
    </row>
    <row r="1959">
      <c r="A1959" s="2"/>
      <c r="B1959" s="2"/>
      <c r="C1959" s="2"/>
      <c r="D1959" s="2"/>
      <c r="E1959" s="3"/>
      <c r="F1959" s="2"/>
      <c r="G1959" s="2"/>
      <c r="H1959" s="2"/>
      <c r="I1959" s="2"/>
    </row>
    <row r="1960">
      <c r="A1960" s="2"/>
      <c r="B1960" s="2"/>
      <c r="C1960" s="2"/>
      <c r="D1960" s="2"/>
      <c r="E1960" s="3"/>
      <c r="F1960" s="2"/>
      <c r="G1960" s="2"/>
      <c r="H1960" s="2"/>
      <c r="I1960" s="2"/>
    </row>
    <row r="1961">
      <c r="A1961" s="2"/>
      <c r="B1961" s="2"/>
      <c r="C1961" s="2"/>
      <c r="D1961" s="2"/>
      <c r="E1961" s="3"/>
      <c r="F1961" s="2"/>
      <c r="G1961" s="2"/>
      <c r="H1961" s="2"/>
      <c r="I1961" s="2"/>
    </row>
    <row r="1962">
      <c r="A1962" s="2"/>
      <c r="B1962" s="2"/>
      <c r="C1962" s="2"/>
      <c r="D1962" s="2"/>
      <c r="E1962" s="3"/>
      <c r="F1962" s="2"/>
      <c r="G1962" s="2"/>
      <c r="H1962" s="2"/>
      <c r="I1962" s="2"/>
    </row>
    <row r="1963">
      <c r="A1963" s="2"/>
      <c r="B1963" s="2"/>
      <c r="C1963" s="2"/>
      <c r="D1963" s="2"/>
      <c r="E1963" s="3"/>
      <c r="F1963" s="2"/>
      <c r="G1963" s="2"/>
      <c r="H1963" s="2"/>
      <c r="I1963" s="2"/>
    </row>
    <row r="1964">
      <c r="A1964" s="2"/>
      <c r="B1964" s="2"/>
      <c r="C1964" s="2"/>
      <c r="D1964" s="2"/>
      <c r="E1964" s="3"/>
      <c r="F1964" s="2"/>
      <c r="G1964" s="2"/>
      <c r="H1964" s="2"/>
      <c r="I1964" s="2"/>
    </row>
    <row r="1965">
      <c r="A1965" s="2"/>
      <c r="B1965" s="2"/>
      <c r="C1965" s="2"/>
      <c r="D1965" s="2"/>
      <c r="E1965" s="3"/>
      <c r="F1965" s="2"/>
      <c r="G1965" s="2"/>
      <c r="H1965" s="2"/>
      <c r="I1965" s="2"/>
    </row>
    <row r="1966">
      <c r="A1966" s="2"/>
      <c r="B1966" s="2"/>
      <c r="C1966" s="2"/>
      <c r="D1966" s="2"/>
      <c r="E1966" s="3"/>
      <c r="F1966" s="2"/>
      <c r="G1966" s="2"/>
      <c r="H1966" s="2"/>
      <c r="I1966" s="2"/>
    </row>
    <row r="1967">
      <c r="A1967" s="2"/>
      <c r="B1967" s="2"/>
      <c r="C1967" s="2"/>
      <c r="D1967" s="2"/>
      <c r="E1967" s="3"/>
      <c r="F1967" s="2"/>
      <c r="G1967" s="2"/>
      <c r="H1967" s="2"/>
      <c r="I1967" s="2"/>
    </row>
    <row r="1968">
      <c r="A1968" s="2"/>
      <c r="B1968" s="2"/>
      <c r="C1968" s="2"/>
      <c r="D1968" s="2"/>
      <c r="E1968" s="3"/>
      <c r="F1968" s="2"/>
      <c r="G1968" s="2"/>
      <c r="H1968" s="2"/>
      <c r="I1968" s="2"/>
    </row>
    <row r="1969">
      <c r="A1969" s="2"/>
      <c r="B1969" s="2"/>
      <c r="C1969" s="2"/>
      <c r="D1969" s="2"/>
      <c r="E1969" s="3"/>
      <c r="F1969" s="2"/>
      <c r="G1969" s="2"/>
      <c r="H1969" s="2"/>
      <c r="I1969" s="2"/>
    </row>
    <row r="1970">
      <c r="A1970" s="2"/>
      <c r="B1970" s="2"/>
      <c r="C1970" s="2"/>
      <c r="D1970" s="2"/>
      <c r="E1970" s="3"/>
      <c r="F1970" s="2"/>
      <c r="G1970" s="2"/>
      <c r="H1970" s="2"/>
      <c r="I1970" s="2"/>
    </row>
    <row r="1971">
      <c r="A1971" s="2"/>
      <c r="B1971" s="2"/>
      <c r="C1971" s="2"/>
      <c r="D1971" s="2"/>
      <c r="E1971" s="3"/>
      <c r="F1971" s="2"/>
      <c r="G1971" s="2"/>
      <c r="H1971" s="2"/>
      <c r="I1971" s="2"/>
    </row>
    <row r="1972">
      <c r="A1972" s="2"/>
      <c r="B1972" s="2"/>
      <c r="C1972" s="2"/>
      <c r="D1972" s="2"/>
      <c r="E1972" s="3"/>
      <c r="F1972" s="2"/>
      <c r="G1972" s="2"/>
      <c r="H1972" s="2"/>
      <c r="I1972" s="2"/>
    </row>
    <row r="1973">
      <c r="A1973" s="2"/>
      <c r="B1973" s="2"/>
      <c r="C1973" s="2"/>
      <c r="D1973" s="2"/>
      <c r="E1973" s="3"/>
      <c r="F1973" s="2"/>
      <c r="G1973" s="2"/>
      <c r="H1973" s="2"/>
      <c r="I1973" s="2"/>
    </row>
    <row r="1974">
      <c r="A1974" s="2"/>
      <c r="B1974" s="2"/>
      <c r="C1974" s="2"/>
      <c r="D1974" s="2"/>
      <c r="E1974" s="3"/>
      <c r="F1974" s="2"/>
      <c r="G1974" s="2"/>
      <c r="H1974" s="2"/>
      <c r="I1974" s="2"/>
    </row>
    <row r="1975">
      <c r="A1975" s="2"/>
      <c r="B1975" s="2"/>
      <c r="C1975" s="2"/>
      <c r="D1975" s="2"/>
      <c r="E1975" s="3"/>
      <c r="F1975" s="2"/>
      <c r="G1975" s="2"/>
      <c r="H1975" s="2"/>
      <c r="I1975" s="2"/>
    </row>
    <row r="1976">
      <c r="A1976" s="2"/>
      <c r="B1976" s="2"/>
      <c r="C1976" s="2"/>
      <c r="D1976" s="2"/>
      <c r="E1976" s="3"/>
      <c r="F1976" s="2"/>
      <c r="G1976" s="2"/>
      <c r="H1976" s="2"/>
      <c r="I1976" s="2"/>
    </row>
    <row r="1977">
      <c r="A1977" s="2"/>
      <c r="B1977" s="2"/>
      <c r="C1977" s="2"/>
      <c r="D1977" s="2"/>
      <c r="E1977" s="3"/>
      <c r="F1977" s="2"/>
      <c r="G1977" s="2"/>
      <c r="H1977" s="2"/>
      <c r="I1977" s="2"/>
    </row>
    <row r="1978">
      <c r="A1978" s="2"/>
      <c r="B1978" s="2"/>
      <c r="C1978" s="2"/>
      <c r="D1978" s="2"/>
      <c r="E1978" s="3"/>
      <c r="F1978" s="2"/>
      <c r="G1978" s="2"/>
      <c r="H1978" s="2"/>
      <c r="I1978" s="2"/>
    </row>
    <row r="1979">
      <c r="A1979" s="2"/>
      <c r="B1979" s="2"/>
      <c r="C1979" s="2"/>
      <c r="D1979" s="2"/>
      <c r="E1979" s="3"/>
      <c r="F1979" s="2"/>
      <c r="G1979" s="2"/>
      <c r="H1979" s="2"/>
      <c r="I1979" s="2"/>
    </row>
    <row r="1980">
      <c r="A1980" s="2"/>
      <c r="B1980" s="2"/>
      <c r="C1980" s="2"/>
      <c r="D1980" s="2"/>
      <c r="E1980" s="3"/>
      <c r="F1980" s="2"/>
      <c r="G1980" s="2"/>
      <c r="H1980" s="2"/>
      <c r="I1980" s="2"/>
    </row>
    <row r="1981">
      <c r="A1981" s="2"/>
      <c r="B1981" s="2"/>
      <c r="C1981" s="2"/>
      <c r="D1981" s="2"/>
      <c r="E1981" s="3"/>
      <c r="F1981" s="2"/>
      <c r="G1981" s="2"/>
      <c r="H1981" s="2"/>
      <c r="I1981" s="2"/>
    </row>
    <row r="1982">
      <c r="A1982" s="2"/>
      <c r="B1982" s="2"/>
      <c r="C1982" s="2"/>
      <c r="D1982" s="2"/>
      <c r="E1982" s="3"/>
      <c r="F1982" s="2"/>
      <c r="G1982" s="2"/>
      <c r="H1982" s="2"/>
      <c r="I1982" s="2"/>
    </row>
    <row r="1983">
      <c r="A1983" s="2"/>
      <c r="B1983" s="2"/>
      <c r="C1983" s="2"/>
      <c r="D1983" s="2"/>
      <c r="E1983" s="3"/>
      <c r="F1983" s="2"/>
      <c r="G1983" s="2"/>
      <c r="H1983" s="2"/>
      <c r="I1983" s="2"/>
    </row>
    <row r="1984">
      <c r="A1984" s="2"/>
      <c r="B1984" s="2"/>
      <c r="C1984" s="2"/>
      <c r="D1984" s="2"/>
      <c r="E1984" s="3"/>
      <c r="F1984" s="2"/>
      <c r="G1984" s="2"/>
      <c r="H1984" s="2"/>
      <c r="I1984" s="2"/>
    </row>
    <row r="1985">
      <c r="A1985" s="2"/>
      <c r="B1985" s="2"/>
      <c r="C1985" s="2"/>
      <c r="D1985" s="2"/>
      <c r="E1985" s="3"/>
      <c r="F1985" s="2"/>
      <c r="G1985" s="2"/>
      <c r="H1985" s="2"/>
      <c r="I1985" s="2"/>
    </row>
    <row r="1986">
      <c r="A1986" s="2"/>
      <c r="B1986" s="2"/>
      <c r="C1986" s="2"/>
      <c r="D1986" s="2"/>
      <c r="E1986" s="3"/>
      <c r="F1986" s="2"/>
      <c r="G1986" s="2"/>
      <c r="H1986" s="2"/>
      <c r="I1986" s="2"/>
    </row>
    <row r="1987">
      <c r="A1987" s="2"/>
      <c r="B1987" s="2"/>
      <c r="C1987" s="2"/>
      <c r="D1987" s="2"/>
      <c r="E1987" s="3"/>
      <c r="F1987" s="2"/>
      <c r="G1987" s="2"/>
      <c r="H1987" s="2"/>
      <c r="I1987" s="2"/>
    </row>
    <row r="1988">
      <c r="A1988" s="2"/>
      <c r="B1988" s="2"/>
      <c r="C1988" s="2"/>
      <c r="D1988" s="2"/>
      <c r="E1988" s="3"/>
      <c r="F1988" s="2"/>
      <c r="G1988" s="2"/>
      <c r="H1988" s="2"/>
      <c r="I1988" s="2"/>
    </row>
    <row r="1989">
      <c r="A1989" s="2"/>
      <c r="B1989" s="2"/>
      <c r="C1989" s="2"/>
      <c r="D1989" s="2"/>
      <c r="E1989" s="3"/>
      <c r="F1989" s="2"/>
      <c r="G1989" s="2"/>
      <c r="H1989" s="2"/>
      <c r="I1989" s="2"/>
    </row>
    <row r="1990">
      <c r="A1990" s="2"/>
      <c r="B1990" s="2"/>
      <c r="C1990" s="2"/>
      <c r="D1990" s="2"/>
      <c r="E1990" s="3"/>
      <c r="F1990" s="2"/>
      <c r="G1990" s="2"/>
      <c r="H1990" s="2"/>
      <c r="I1990" s="2"/>
    </row>
    <row r="1991">
      <c r="A1991" s="2"/>
      <c r="B1991" s="2"/>
      <c r="C1991" s="2"/>
      <c r="D1991" s="2"/>
      <c r="E1991" s="3"/>
      <c r="F1991" s="2"/>
      <c r="G1991" s="2"/>
      <c r="H1991" s="2"/>
      <c r="I1991" s="2"/>
    </row>
    <row r="1992">
      <c r="A1992" s="2"/>
      <c r="B1992" s="2"/>
      <c r="C1992" s="2"/>
      <c r="D1992" s="2"/>
      <c r="E1992" s="3"/>
      <c r="F1992" s="2"/>
      <c r="G1992" s="2"/>
      <c r="H1992" s="2"/>
      <c r="I1992" s="2"/>
    </row>
    <row r="1993">
      <c r="A1993" s="2"/>
      <c r="B1993" s="2"/>
      <c r="C1993" s="2"/>
      <c r="D1993" s="2"/>
      <c r="E1993" s="3"/>
      <c r="F1993" s="2"/>
      <c r="G1993" s="2"/>
      <c r="H1993" s="2"/>
      <c r="I199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0" width="8.71"/>
    <col customWidth="1" min="11" max="11" width="12.57"/>
    <col customWidth="1" min="12" max="12" width="12.86"/>
    <col customWidth="1" min="13" max="26" width="8.71"/>
  </cols>
  <sheetData>
    <row r="1">
      <c r="B1" s="10" t="s">
        <v>0</v>
      </c>
      <c r="C1" s="10" t="s">
        <v>5506</v>
      </c>
      <c r="D1" s="10" t="s">
        <v>5507</v>
      </c>
      <c r="E1" s="10" t="s">
        <v>5508</v>
      </c>
      <c r="F1" s="10" t="s">
        <v>5509</v>
      </c>
      <c r="G1" s="10" t="s">
        <v>5510</v>
      </c>
      <c r="H1" s="10" t="s">
        <v>5511</v>
      </c>
      <c r="I1" s="10" t="s">
        <v>5512</v>
      </c>
      <c r="J1" s="10" t="s">
        <v>5513</v>
      </c>
      <c r="K1" s="10" t="s">
        <v>5514</v>
      </c>
      <c r="L1" s="10" t="s">
        <v>5515</v>
      </c>
    </row>
    <row r="2">
      <c r="A2" s="10">
        <v>0.0</v>
      </c>
      <c r="B2" s="6" t="s">
        <v>13</v>
      </c>
      <c r="C2" s="6">
        <v>0.6666666666666666</v>
      </c>
      <c r="D2" s="6" t="s">
        <v>5516</v>
      </c>
      <c r="E2" s="6" t="s">
        <v>5517</v>
      </c>
      <c r="F2" s="6" t="s">
        <v>5518</v>
      </c>
      <c r="G2" s="6" t="s">
        <v>5519</v>
      </c>
      <c r="H2" s="6" t="s">
        <v>5518</v>
      </c>
      <c r="I2" s="6" t="s">
        <v>5520</v>
      </c>
      <c r="J2" s="6" t="s">
        <v>5521</v>
      </c>
      <c r="K2" s="11">
        <v>43950.0</v>
      </c>
      <c r="L2" s="11">
        <v>43885.0</v>
      </c>
    </row>
    <row r="3">
      <c r="A3" s="10">
        <v>1.0</v>
      </c>
      <c r="B3" s="6" t="s">
        <v>18</v>
      </c>
      <c r="C3" s="6">
        <v>0.2</v>
      </c>
      <c r="D3" s="6" t="s">
        <v>5522</v>
      </c>
      <c r="E3" s="6" t="s">
        <v>5523</v>
      </c>
      <c r="F3" s="6" t="s">
        <v>5524</v>
      </c>
      <c r="G3" s="6" t="s">
        <v>5525</v>
      </c>
      <c r="H3" s="6" t="s">
        <v>5526</v>
      </c>
      <c r="I3" s="6" t="s">
        <v>5527</v>
      </c>
      <c r="J3" s="6" t="s">
        <v>5528</v>
      </c>
      <c r="K3" s="11">
        <v>43935.0</v>
      </c>
      <c r="L3" s="11">
        <v>43886.0</v>
      </c>
    </row>
    <row r="4">
      <c r="A4" s="10">
        <v>2.0</v>
      </c>
      <c r="B4" s="6" t="s">
        <v>23</v>
      </c>
      <c r="C4" s="6">
        <v>1.0</v>
      </c>
      <c r="D4" s="6" t="s">
        <v>5529</v>
      </c>
      <c r="E4" s="6" t="s">
        <v>5530</v>
      </c>
      <c r="F4" s="6" t="s">
        <v>5531</v>
      </c>
      <c r="G4" s="6" t="s">
        <v>5532</v>
      </c>
      <c r="H4" s="6" t="s">
        <v>5533</v>
      </c>
      <c r="I4" s="6" t="s">
        <v>5520</v>
      </c>
      <c r="J4" s="6" t="s">
        <v>5534</v>
      </c>
      <c r="K4" s="11">
        <v>43927.0</v>
      </c>
      <c r="L4" s="11">
        <v>43887.0</v>
      </c>
    </row>
    <row r="5">
      <c r="A5" s="10">
        <v>3.0</v>
      </c>
      <c r="B5" s="6" t="s">
        <v>28</v>
      </c>
      <c r="C5" s="6">
        <v>0.6</v>
      </c>
      <c r="D5" s="6" t="s">
        <v>5535</v>
      </c>
      <c r="E5" s="6" t="s">
        <v>5536</v>
      </c>
      <c r="F5" s="6" t="s">
        <v>5537</v>
      </c>
      <c r="G5" s="6" t="s">
        <v>5538</v>
      </c>
      <c r="H5" s="6" t="s">
        <v>5539</v>
      </c>
      <c r="I5" s="6" t="s">
        <v>5540</v>
      </c>
      <c r="J5" s="6" t="s">
        <v>5541</v>
      </c>
      <c r="K5" s="11">
        <v>44013.0</v>
      </c>
      <c r="L5" s="11">
        <v>44008.0</v>
      </c>
    </row>
    <row r="6">
      <c r="A6" s="10">
        <v>4.0</v>
      </c>
      <c r="B6" s="6" t="s">
        <v>33</v>
      </c>
      <c r="C6" s="6">
        <v>0.8</v>
      </c>
      <c r="D6" s="6" t="s">
        <v>5542</v>
      </c>
      <c r="E6" s="6" t="s">
        <v>5543</v>
      </c>
      <c r="F6" s="6" t="s">
        <v>5544</v>
      </c>
      <c r="G6" s="6" t="s">
        <v>5545</v>
      </c>
      <c r="H6" s="6" t="s">
        <v>5544</v>
      </c>
      <c r="I6" s="6" t="s">
        <v>5540</v>
      </c>
      <c r="J6" s="6" t="s">
        <v>5546</v>
      </c>
      <c r="K6" s="11">
        <v>44013.0</v>
      </c>
      <c r="L6" s="11">
        <v>44008.0</v>
      </c>
    </row>
    <row r="7">
      <c r="A7" s="10">
        <v>5.0</v>
      </c>
      <c r="B7" s="6" t="s">
        <v>37</v>
      </c>
      <c r="C7" s="6">
        <v>0.2</v>
      </c>
      <c r="D7" s="6" t="s">
        <v>5547</v>
      </c>
      <c r="E7" s="6" t="s">
        <v>5548</v>
      </c>
      <c r="F7" s="6" t="s">
        <v>5549</v>
      </c>
      <c r="G7" s="6" t="s">
        <v>5550</v>
      </c>
      <c r="H7" s="6" t="s">
        <v>5551</v>
      </c>
      <c r="I7" s="6" t="s">
        <v>5527</v>
      </c>
      <c r="J7" s="6" t="s">
        <v>5552</v>
      </c>
      <c r="K7" s="11">
        <v>43980.0</v>
      </c>
      <c r="L7" s="11">
        <v>43978.0</v>
      </c>
    </row>
    <row r="8">
      <c r="A8" s="10">
        <v>6.0</v>
      </c>
      <c r="B8" s="6" t="s">
        <v>44</v>
      </c>
      <c r="C8" s="6">
        <v>0.4444444444444444</v>
      </c>
      <c r="D8" s="6" t="s">
        <v>5553</v>
      </c>
      <c r="E8" s="6" t="s">
        <v>5554</v>
      </c>
      <c r="F8" s="6" t="s">
        <v>5555</v>
      </c>
      <c r="G8" s="6" t="s">
        <v>5556</v>
      </c>
      <c r="H8" s="6" t="s">
        <v>5557</v>
      </c>
      <c r="I8" s="6" t="s">
        <v>5558</v>
      </c>
      <c r="J8" s="6" t="s">
        <v>5559</v>
      </c>
      <c r="K8" s="11">
        <v>43980.0</v>
      </c>
      <c r="L8" s="11">
        <v>43979.0</v>
      </c>
    </row>
    <row r="9">
      <c r="A9" s="10">
        <v>7.0</v>
      </c>
      <c r="B9" s="6" t="s">
        <v>49</v>
      </c>
      <c r="C9" s="6">
        <v>0.5</v>
      </c>
      <c r="D9" s="6" t="s">
        <v>5560</v>
      </c>
      <c r="E9" s="6" t="s">
        <v>5561</v>
      </c>
      <c r="F9" s="6" t="s">
        <v>5562</v>
      </c>
      <c r="G9" s="6" t="s">
        <v>5563</v>
      </c>
      <c r="H9" s="6" t="s">
        <v>5564</v>
      </c>
      <c r="I9" s="6" t="s">
        <v>5565</v>
      </c>
      <c r="J9" s="6" t="s">
        <v>5566</v>
      </c>
      <c r="K9" s="11">
        <v>43980.0</v>
      </c>
      <c r="L9" s="11">
        <v>43979.0</v>
      </c>
    </row>
    <row r="10">
      <c r="A10" s="10">
        <v>8.0</v>
      </c>
      <c r="B10" s="6" t="s">
        <v>66</v>
      </c>
      <c r="C10" s="6">
        <v>0.3333333333333333</v>
      </c>
      <c r="D10" s="6" t="s">
        <v>5567</v>
      </c>
      <c r="E10" s="6" t="s">
        <v>5568</v>
      </c>
      <c r="F10" s="6" t="s">
        <v>5569</v>
      </c>
      <c r="G10" s="6" t="s">
        <v>5570</v>
      </c>
      <c r="H10" s="6" t="s">
        <v>5571</v>
      </c>
      <c r="I10" s="6" t="s">
        <v>5572</v>
      </c>
      <c r="J10" s="6" t="s">
        <v>5573</v>
      </c>
      <c r="K10" s="11">
        <v>44027.0</v>
      </c>
      <c r="L10" s="11">
        <v>44025.0</v>
      </c>
    </row>
    <row r="11">
      <c r="A11" s="10">
        <v>9.0</v>
      </c>
      <c r="B11" s="6" t="s">
        <v>71</v>
      </c>
      <c r="C11" s="6">
        <v>0.1666666666666667</v>
      </c>
      <c r="D11" s="6" t="s">
        <v>5574</v>
      </c>
      <c r="E11" s="6" t="s">
        <v>5575</v>
      </c>
      <c r="F11" s="6" t="s">
        <v>5576</v>
      </c>
      <c r="G11" s="6" t="s">
        <v>5575</v>
      </c>
      <c r="H11" s="6" t="s">
        <v>5577</v>
      </c>
      <c r="I11" s="6" t="s">
        <v>5572</v>
      </c>
      <c r="J11" s="6" t="s">
        <v>5578</v>
      </c>
      <c r="K11" s="11">
        <v>44027.0</v>
      </c>
      <c r="L11" s="11">
        <v>43993.0</v>
      </c>
    </row>
    <row r="12">
      <c r="A12" s="10">
        <v>10.0</v>
      </c>
      <c r="B12" s="6" t="s">
        <v>81</v>
      </c>
      <c r="C12" s="6">
        <v>0.2857142857142857</v>
      </c>
      <c r="D12" s="6" t="s">
        <v>5579</v>
      </c>
      <c r="E12" s="6" t="s">
        <v>5580</v>
      </c>
      <c r="F12" s="6" t="s">
        <v>5581</v>
      </c>
      <c r="G12" s="6" t="s">
        <v>5582</v>
      </c>
      <c r="H12" s="6" t="s">
        <v>5583</v>
      </c>
      <c r="I12" s="6" t="s">
        <v>5584</v>
      </c>
      <c r="J12" s="6" t="s">
        <v>5585</v>
      </c>
      <c r="K12" s="11">
        <v>43986.0</v>
      </c>
      <c r="L12" s="11">
        <v>43963.0</v>
      </c>
    </row>
    <row r="13">
      <c r="A13" s="10">
        <v>11.0</v>
      </c>
      <c r="B13" s="6" t="s">
        <v>103</v>
      </c>
      <c r="C13" s="6">
        <v>0.5</v>
      </c>
      <c r="D13" s="6" t="s">
        <v>5586</v>
      </c>
      <c r="E13" s="6" t="s">
        <v>5587</v>
      </c>
      <c r="F13" s="6" t="s">
        <v>5588</v>
      </c>
      <c r="G13" s="6" t="s">
        <v>5589</v>
      </c>
      <c r="H13" s="6" t="s">
        <v>5590</v>
      </c>
      <c r="I13" s="6" t="s">
        <v>5572</v>
      </c>
      <c r="J13" s="6" t="s">
        <v>5591</v>
      </c>
      <c r="K13" s="11">
        <v>43979.0</v>
      </c>
      <c r="L13" s="11">
        <v>43978.0</v>
      </c>
    </row>
    <row r="14">
      <c r="A14" s="10">
        <v>12.0</v>
      </c>
      <c r="B14" s="6" t="s">
        <v>106</v>
      </c>
      <c r="C14" s="6">
        <v>0.3333333333333333</v>
      </c>
      <c r="D14" s="6" t="s">
        <v>5592</v>
      </c>
      <c r="E14" s="6" t="s">
        <v>5593</v>
      </c>
      <c r="F14" s="6" t="s">
        <v>5594</v>
      </c>
      <c r="G14" s="6" t="s">
        <v>5595</v>
      </c>
      <c r="H14" s="6" t="s">
        <v>5596</v>
      </c>
      <c r="I14" s="6" t="s">
        <v>5572</v>
      </c>
      <c r="J14" s="6" t="s">
        <v>5597</v>
      </c>
      <c r="K14" s="11">
        <v>43980.0</v>
      </c>
      <c r="L14" s="11">
        <v>43978.0</v>
      </c>
    </row>
    <row r="15">
      <c r="A15" s="10">
        <v>13.0</v>
      </c>
      <c r="B15" s="6" t="s">
        <v>129</v>
      </c>
      <c r="C15" s="6">
        <v>0.4</v>
      </c>
      <c r="D15" s="6" t="s">
        <v>5598</v>
      </c>
      <c r="E15" s="6" t="s">
        <v>5599</v>
      </c>
      <c r="F15" s="6" t="s">
        <v>5600</v>
      </c>
      <c r="G15" s="6" t="s">
        <v>5601</v>
      </c>
      <c r="H15" s="6" t="s">
        <v>5602</v>
      </c>
      <c r="I15" s="6" t="s">
        <v>5527</v>
      </c>
      <c r="J15" s="6" t="s">
        <v>5603</v>
      </c>
      <c r="K15" s="11">
        <v>44027.0</v>
      </c>
      <c r="L15" s="11">
        <v>44022.0</v>
      </c>
    </row>
    <row r="16">
      <c r="A16" s="10">
        <v>14.0</v>
      </c>
      <c r="B16" s="6" t="s">
        <v>155</v>
      </c>
      <c r="C16" s="6">
        <v>0.3</v>
      </c>
      <c r="D16" s="6" t="s">
        <v>5604</v>
      </c>
      <c r="E16" s="6" t="s">
        <v>5605</v>
      </c>
      <c r="F16" s="6" t="s">
        <v>5606</v>
      </c>
      <c r="G16" s="6" t="s">
        <v>5607</v>
      </c>
      <c r="H16" s="6" t="s">
        <v>5608</v>
      </c>
      <c r="I16" s="6" t="s">
        <v>5527</v>
      </c>
      <c r="J16" s="6" t="s">
        <v>5609</v>
      </c>
      <c r="K16" s="11">
        <v>44025.0</v>
      </c>
      <c r="L16" s="11">
        <v>44022.0</v>
      </c>
    </row>
    <row r="17">
      <c r="A17" s="10">
        <v>15.0</v>
      </c>
      <c r="B17" s="6" t="s">
        <v>162</v>
      </c>
      <c r="C17" s="6">
        <v>0.4</v>
      </c>
      <c r="D17" s="6" t="s">
        <v>5610</v>
      </c>
      <c r="E17" s="6" t="s">
        <v>5611</v>
      </c>
      <c r="F17" s="6" t="s">
        <v>5612</v>
      </c>
      <c r="G17" s="6" t="s">
        <v>5613</v>
      </c>
      <c r="H17" s="6" t="s">
        <v>5614</v>
      </c>
      <c r="I17" s="6" t="s">
        <v>5540</v>
      </c>
      <c r="J17" s="6" t="s">
        <v>5615</v>
      </c>
      <c r="K17" s="11">
        <v>43950.0</v>
      </c>
      <c r="L17" s="11">
        <v>43888.0</v>
      </c>
    </row>
    <row r="18">
      <c r="A18" s="10">
        <v>16.0</v>
      </c>
      <c r="B18" s="6" t="s">
        <v>182</v>
      </c>
      <c r="C18" s="6">
        <v>0.2857142857142857</v>
      </c>
      <c r="D18" s="6" t="s">
        <v>5616</v>
      </c>
      <c r="E18" s="6" t="s">
        <v>5617</v>
      </c>
      <c r="F18" s="6" t="s">
        <v>5618</v>
      </c>
      <c r="G18" s="6" t="s">
        <v>5619</v>
      </c>
      <c r="H18" s="6" t="s">
        <v>5620</v>
      </c>
      <c r="I18" s="6" t="s">
        <v>5584</v>
      </c>
      <c r="J18" s="6" t="s">
        <v>5621</v>
      </c>
      <c r="K18" s="11">
        <v>43936.0</v>
      </c>
      <c r="L18" s="11">
        <v>43896.0</v>
      </c>
    </row>
    <row r="19">
      <c r="A19" s="10">
        <v>17.0</v>
      </c>
      <c r="B19" s="6" t="s">
        <v>187</v>
      </c>
      <c r="C19" s="6">
        <v>1.0</v>
      </c>
      <c r="D19" s="6" t="s">
        <v>5529</v>
      </c>
      <c r="E19" s="6" t="s">
        <v>5622</v>
      </c>
      <c r="F19" s="6" t="s">
        <v>5531</v>
      </c>
      <c r="G19" s="6" t="s">
        <v>5623</v>
      </c>
      <c r="H19" s="6" t="s">
        <v>5533</v>
      </c>
      <c r="I19" s="6" t="s">
        <v>5520</v>
      </c>
      <c r="J19" s="6" t="s">
        <v>5624</v>
      </c>
      <c r="K19" s="11">
        <v>43963.0</v>
      </c>
      <c r="L19" s="11">
        <v>43886.0</v>
      </c>
    </row>
    <row r="20">
      <c r="A20" s="10">
        <v>18.0</v>
      </c>
      <c r="B20" s="6" t="s">
        <v>189</v>
      </c>
      <c r="C20" s="6">
        <v>0.4</v>
      </c>
      <c r="D20" s="6" t="s">
        <v>5625</v>
      </c>
      <c r="E20" s="6" t="s">
        <v>5626</v>
      </c>
      <c r="F20" s="6" t="s">
        <v>5627</v>
      </c>
      <c r="G20" s="6" t="s">
        <v>5628</v>
      </c>
      <c r="H20" s="6" t="s">
        <v>5629</v>
      </c>
      <c r="I20" s="6" t="s">
        <v>5540</v>
      </c>
      <c r="J20" s="6" t="s">
        <v>5630</v>
      </c>
      <c r="K20" s="11">
        <v>43927.0</v>
      </c>
      <c r="L20" s="11">
        <v>43899.0</v>
      </c>
    </row>
    <row r="21">
      <c r="A21" s="10">
        <v>19.0</v>
      </c>
      <c r="B21" s="6" t="s">
        <v>223</v>
      </c>
      <c r="C21" s="6">
        <v>0.4285714285714285</v>
      </c>
      <c r="D21" s="6" t="s">
        <v>5631</v>
      </c>
      <c r="E21" s="6" t="s">
        <v>5632</v>
      </c>
      <c r="F21" s="6" t="s">
        <v>5633</v>
      </c>
      <c r="G21" s="6" t="s">
        <v>5634</v>
      </c>
      <c r="H21" s="6" t="s">
        <v>5635</v>
      </c>
      <c r="I21" s="6" t="s">
        <v>5584</v>
      </c>
      <c r="J21" s="6" t="s">
        <v>5636</v>
      </c>
      <c r="K21" s="11">
        <v>43997.0</v>
      </c>
      <c r="L21" s="11">
        <v>43994.0</v>
      </c>
    </row>
    <row r="22">
      <c r="A22" s="10">
        <v>20.0</v>
      </c>
      <c r="B22" s="6" t="s">
        <v>238</v>
      </c>
      <c r="C22" s="6">
        <v>1.0</v>
      </c>
      <c r="D22" s="6" t="s">
        <v>5529</v>
      </c>
      <c r="E22" s="6" t="s">
        <v>5637</v>
      </c>
      <c r="F22" s="6" t="s">
        <v>5531</v>
      </c>
      <c r="G22" s="6" t="s">
        <v>5638</v>
      </c>
      <c r="H22" s="6" t="s">
        <v>5533</v>
      </c>
      <c r="I22" s="6" t="s">
        <v>5520</v>
      </c>
      <c r="J22" s="6" t="s">
        <v>5639</v>
      </c>
      <c r="K22" s="11">
        <v>43943.0</v>
      </c>
      <c r="L22" s="11">
        <v>43886.0</v>
      </c>
    </row>
    <row r="23">
      <c r="A23" s="10">
        <v>21.0</v>
      </c>
      <c r="B23" s="6" t="s">
        <v>248</v>
      </c>
      <c r="C23" s="6">
        <v>0.75</v>
      </c>
      <c r="D23" s="6" t="s">
        <v>5640</v>
      </c>
      <c r="E23" s="6" t="s">
        <v>5641</v>
      </c>
      <c r="F23" s="6" t="s">
        <v>5642</v>
      </c>
      <c r="G23" s="6" t="s">
        <v>5643</v>
      </c>
      <c r="H23" s="6" t="s">
        <v>5642</v>
      </c>
      <c r="I23" s="6" t="s">
        <v>5644</v>
      </c>
      <c r="J23" s="6" t="s">
        <v>5645</v>
      </c>
      <c r="K23" s="11">
        <v>43943.0</v>
      </c>
      <c r="L23" s="11">
        <v>43886.0</v>
      </c>
    </row>
    <row r="24">
      <c r="A24" s="10">
        <v>22.0</v>
      </c>
      <c r="B24" s="6" t="s">
        <v>296</v>
      </c>
      <c r="C24" s="6">
        <v>0.07692307692307693</v>
      </c>
      <c r="D24" s="6" t="s">
        <v>5646</v>
      </c>
      <c r="E24" s="6" t="s">
        <v>5647</v>
      </c>
      <c r="F24" s="6" t="s">
        <v>5648</v>
      </c>
      <c r="G24" s="6" t="s">
        <v>5647</v>
      </c>
      <c r="H24" s="6" t="s">
        <v>5649</v>
      </c>
      <c r="I24" s="6" t="s">
        <v>5650</v>
      </c>
      <c r="J24" s="6" t="s">
        <v>5651</v>
      </c>
      <c r="K24" s="11">
        <v>43971.0</v>
      </c>
      <c r="L24" s="11">
        <v>43964.0</v>
      </c>
    </row>
    <row r="25">
      <c r="A25" s="10">
        <v>23.0</v>
      </c>
      <c r="B25" s="6" t="s">
        <v>304</v>
      </c>
      <c r="C25" s="6">
        <v>0.1</v>
      </c>
      <c r="D25" s="6" t="s">
        <v>5652</v>
      </c>
      <c r="E25" s="6" t="s">
        <v>5653</v>
      </c>
      <c r="F25" s="6" t="s">
        <v>5654</v>
      </c>
      <c r="G25" s="6" t="s">
        <v>5653</v>
      </c>
      <c r="H25" s="6" t="s">
        <v>5655</v>
      </c>
      <c r="I25" s="6" t="s">
        <v>5527</v>
      </c>
      <c r="J25" s="6" t="s">
        <v>5656</v>
      </c>
      <c r="K25" s="11">
        <v>43971.0</v>
      </c>
      <c r="L25" s="11">
        <v>43964.0</v>
      </c>
    </row>
    <row r="26">
      <c r="A26" s="10">
        <v>24.0</v>
      </c>
      <c r="B26" s="6" t="s">
        <v>308</v>
      </c>
      <c r="C26" s="6">
        <v>0.4</v>
      </c>
      <c r="D26" s="6" t="s">
        <v>5657</v>
      </c>
      <c r="E26" s="6" t="s">
        <v>5658</v>
      </c>
      <c r="F26" s="6" t="s">
        <v>5659</v>
      </c>
      <c r="G26" s="6" t="s">
        <v>5660</v>
      </c>
      <c r="H26" s="6" t="s">
        <v>5661</v>
      </c>
      <c r="I26" s="6" t="s">
        <v>5527</v>
      </c>
      <c r="J26" s="6" t="s">
        <v>5662</v>
      </c>
      <c r="K26" s="11">
        <v>44014.0</v>
      </c>
      <c r="L26" s="11">
        <v>44006.0</v>
      </c>
    </row>
    <row r="27">
      <c r="A27" s="10">
        <v>25.0</v>
      </c>
      <c r="B27" s="6" t="s">
        <v>318</v>
      </c>
      <c r="C27" s="6">
        <v>0.5</v>
      </c>
      <c r="D27" s="6" t="s">
        <v>5663</v>
      </c>
      <c r="E27" s="6" t="s">
        <v>5664</v>
      </c>
      <c r="F27" s="6" t="s">
        <v>5665</v>
      </c>
      <c r="G27" s="6" t="s">
        <v>5666</v>
      </c>
      <c r="H27" s="6" t="s">
        <v>5667</v>
      </c>
      <c r="I27" s="6" t="s">
        <v>5644</v>
      </c>
      <c r="J27" s="6" t="s">
        <v>5668</v>
      </c>
      <c r="K27" s="11">
        <v>43948.0</v>
      </c>
      <c r="L27" s="11">
        <v>43896.0</v>
      </c>
    </row>
    <row r="28">
      <c r="A28" s="10">
        <v>26.0</v>
      </c>
      <c r="B28" s="6" t="s">
        <v>331</v>
      </c>
      <c r="C28" s="6">
        <v>0.4</v>
      </c>
      <c r="D28" s="6" t="s">
        <v>5669</v>
      </c>
      <c r="E28" s="6" t="s">
        <v>5670</v>
      </c>
      <c r="F28" s="6" t="s">
        <v>5671</v>
      </c>
      <c r="G28" s="6" t="s">
        <v>5672</v>
      </c>
      <c r="H28" s="6" t="s">
        <v>5673</v>
      </c>
      <c r="I28" s="6" t="s">
        <v>5540</v>
      </c>
      <c r="J28" s="6" t="s">
        <v>5674</v>
      </c>
      <c r="K28" s="11">
        <v>43958.0</v>
      </c>
      <c r="L28" s="11">
        <v>43887.0</v>
      </c>
    </row>
    <row r="29">
      <c r="A29" s="10">
        <v>27.0</v>
      </c>
      <c r="B29" s="6" t="s">
        <v>343</v>
      </c>
      <c r="C29" s="6">
        <v>0.25</v>
      </c>
      <c r="D29" s="6" t="s">
        <v>5675</v>
      </c>
      <c r="E29" s="6" t="s">
        <v>5676</v>
      </c>
      <c r="F29" s="6" t="s">
        <v>5677</v>
      </c>
      <c r="G29" s="6" t="s">
        <v>5678</v>
      </c>
      <c r="H29" s="6" t="s">
        <v>5679</v>
      </c>
      <c r="I29" s="6" t="s">
        <v>5565</v>
      </c>
      <c r="J29" s="6" t="s">
        <v>5680</v>
      </c>
      <c r="K29" s="11">
        <v>43937.0</v>
      </c>
      <c r="L29" s="11">
        <v>43885.0</v>
      </c>
    </row>
    <row r="30">
      <c r="A30" s="10">
        <v>28.0</v>
      </c>
      <c r="B30" s="6" t="s">
        <v>350</v>
      </c>
      <c r="C30" s="6">
        <v>0.6</v>
      </c>
      <c r="D30" s="6" t="s">
        <v>5681</v>
      </c>
      <c r="E30" s="6" t="s">
        <v>5682</v>
      </c>
      <c r="F30" s="6" t="s">
        <v>5683</v>
      </c>
      <c r="G30" s="6" t="s">
        <v>5684</v>
      </c>
      <c r="H30" s="6" t="s">
        <v>5685</v>
      </c>
      <c r="I30" s="6" t="s">
        <v>5540</v>
      </c>
      <c r="J30" s="6" t="s">
        <v>5686</v>
      </c>
      <c r="K30" s="11">
        <v>43938.0</v>
      </c>
      <c r="L30" s="11">
        <v>43886.0</v>
      </c>
    </row>
    <row r="31">
      <c r="A31" s="10">
        <v>29.0</v>
      </c>
      <c r="B31" s="6" t="s">
        <v>360</v>
      </c>
      <c r="C31" s="6">
        <v>0.4285714285714285</v>
      </c>
      <c r="D31" s="6" t="s">
        <v>5687</v>
      </c>
      <c r="E31" s="6" t="s">
        <v>5688</v>
      </c>
      <c r="F31" s="6" t="s">
        <v>5689</v>
      </c>
      <c r="G31" s="6" t="s">
        <v>5690</v>
      </c>
      <c r="H31" s="6" t="s">
        <v>5691</v>
      </c>
      <c r="I31" s="6" t="s">
        <v>5584</v>
      </c>
      <c r="J31" s="6" t="s">
        <v>5692</v>
      </c>
      <c r="K31" s="11">
        <v>43938.0</v>
      </c>
      <c r="L31" s="11">
        <v>43885.0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autoFilter ref="$A$1:$L$31"/>
  <printOptions/>
  <pageMargins bottom="0.75" footer="0.0" header="0.0" left="0.7" right="0.7" top="0.75"/>
  <pageSetup orientation="landscape"/>
  <drawing r:id="rId1"/>
</worksheet>
</file>